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CB Workshop\"/>
    </mc:Choice>
  </mc:AlternateContent>
  <xr:revisionPtr revIDLastSave="0" documentId="13_ncr:1_{1BF6C123-D376-4833-BE18-F91D47A3AE3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Asset Classes" sheetId="1" r:id="rId1"/>
    <sheet name="Distribution Charts" sheetId="3" state="hidden" r:id="rId2"/>
    <sheet name="Boiler Room" sheetId="2" state="hidden" r:id="rId3"/>
  </sheets>
  <definedNames>
    <definedName name="asset1ix">'Boiler Room'!$D$5</definedName>
    <definedName name="asset2ix">'Boiler Room'!$E$5</definedName>
    <definedName name="assetnames">'Asset Classes'!$U$14:$Z$14</definedName>
    <definedName name="assetreturns">'Asset Classes'!$U$15:$Z$213</definedName>
    <definedName name="bins1">'Boiler Room'!$D$9:$D$49</definedName>
    <definedName name="bins2">'Boiler Room'!$F$9:$F$49</definedName>
    <definedName name="chartevars">'Boiler Room'!$T$4:$AD$4</definedName>
    <definedName name="chartmeans">'Boiler Room'!$T$2:$AD$2</definedName>
    <definedName name="chartstdevs">'Boiler Room'!$T$3:$AD$3</definedName>
    <definedName name="columnnames">'Boiler Room'!$T$8:$AD$8</definedName>
    <definedName name="confidence">'Asset Classes'!$V$1</definedName>
    <definedName name="correls">'Asset Classes'!$C$22:$H$27</definedName>
    <definedName name="covars">'Asset Classes'!$C$31:$H$36</definedName>
    <definedName name="evars">'Boiler Room'!$T$4:$Y$4</definedName>
    <definedName name="evarsyearly">'Asset Classes'!$U$9:$Z$9</definedName>
    <definedName name="meana">'Boiler Room'!$D$2</definedName>
    <definedName name="meanb">'Boiler Room'!$E$2</definedName>
    <definedName name="means">'Asset Classes'!$U$4:$Z$4</definedName>
    <definedName name="Min_xPortA">'Asset Classes'!$AD$2</definedName>
    <definedName name="name1">'Boiler Room'!$D$1</definedName>
    <definedName name="name2">'Boiler Room'!$E$1</definedName>
    <definedName name="PortA_TE">'Asset Classes'!$AD$5</definedName>
    <definedName name="portfolionames">'Asset Classes'!$AA$3:$AE$3</definedName>
    <definedName name="portfolioreturns">'Asset Classes'!$AA$15:$AE$213</definedName>
    <definedName name="rbins">'Boiler Room'!$I$9:$I$49</definedName>
    <definedName name="returns">'Boiler Room'!$T$9:$AD$218</definedName>
    <definedName name="rmax">'Boiler Room'!$I$49</definedName>
    <definedName name="rmin">'Boiler Room'!$I$9</definedName>
    <definedName name="solver_adj" localSheetId="0" hidden="1">'Asset Classes'!$C$12:$H$12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'Asset Classes'!$C$12:$H$12</definedName>
    <definedName name="solver_lhs2" localSheetId="0" hidden="1">'Asset Classes'!$I$12</definedName>
    <definedName name="solver_lhs3" localSheetId="0" hidden="1">'Asset Classes'!$AD$4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'Asset Classes'!$AD$5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hs1" localSheetId="0" hidden="1">0</definedName>
    <definedName name="solver_rhs2" localSheetId="0" hidden="1">1</definedName>
    <definedName name="solver_rhs3" localSheetId="0" hidden="1">Min_xPortA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stdeva">'Boiler Room'!$D$3</definedName>
    <definedName name="stdevb">'Boiler Room'!$E$3</definedName>
    <definedName name="stdevs">'Asset Classes'!$C$41:$H$41</definedName>
    <definedName name="stdevsyearly">'Asset Classes'!$U$5:$Z$5</definedName>
    <definedName name="sumwtsa">'Asset Classes'!$I$12</definedName>
    <definedName name="wtsa">'Asset Classes'!$C$12:$H$12</definedName>
    <definedName name="wtsb">'Asset Classes'!$C$13:$H$13</definedName>
    <definedName name="wtsbench">'Asset Classes'!$C$11:$H$11</definedName>
    <definedName name="xPortA_Ave">'Asset Classes'!$AD$4</definedName>
    <definedName name="zmax">'Boiler Room'!$B$3</definedName>
    <definedName name="zmin">'Boiler Room'!$B$2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 a="1"/>
  <c r="D17" i="1" s="1"/>
  <c r="AA7" i="1" a="1"/>
  <c r="AA7" i="1"/>
  <c r="AC7" i="1" a="1"/>
  <c r="AC7" i="1" s="1"/>
  <c r="AE7" i="1" a="1"/>
  <c r="AE7" i="1" s="1"/>
  <c r="AE3" i="1"/>
  <c r="AD3" i="1"/>
  <c r="AC3" i="1"/>
  <c r="AB3" i="1"/>
  <c r="AA3" i="1"/>
  <c r="Z3" i="1"/>
  <c r="Y3" i="1"/>
  <c r="X3" i="1"/>
  <c r="W3" i="1"/>
  <c r="V3" i="1"/>
  <c r="U3" i="1"/>
  <c r="H36" i="1"/>
  <c r="G36" i="1"/>
  <c r="F36" i="1"/>
  <c r="E36" i="1"/>
  <c r="E49" i="1" s="1"/>
  <c r="D36" i="1"/>
  <c r="D49" i="1" s="1"/>
  <c r="C36" i="1"/>
  <c r="H35" i="1"/>
  <c r="G35" i="1"/>
  <c r="F35" i="1"/>
  <c r="E35" i="1"/>
  <c r="D35" i="1"/>
  <c r="C35" i="1"/>
  <c r="H34" i="1"/>
  <c r="G34" i="1"/>
  <c r="F34" i="1"/>
  <c r="F41" i="1" s="1"/>
  <c r="E34" i="1"/>
  <c r="D34" i="1"/>
  <c r="C34" i="1"/>
  <c r="H33" i="1"/>
  <c r="G33" i="1"/>
  <c r="G46" i="1" s="1"/>
  <c r="F33" i="1"/>
  <c r="F46" i="1" s="1"/>
  <c r="E33" i="1"/>
  <c r="D33" i="1"/>
  <c r="C33" i="1"/>
  <c r="H32" i="1"/>
  <c r="G32" i="1"/>
  <c r="F32" i="1"/>
  <c r="E32" i="1"/>
  <c r="D32" i="1"/>
  <c r="D41" i="1" s="1"/>
  <c r="C32" i="1"/>
  <c r="H31" i="1"/>
  <c r="G31" i="1"/>
  <c r="F31" i="1"/>
  <c r="E31" i="1"/>
  <c r="D31" i="1"/>
  <c r="C31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I13" i="1"/>
  <c r="I11" i="1"/>
  <c r="I12" i="1"/>
  <c r="H41" i="1"/>
  <c r="G41" i="1"/>
  <c r="E41" i="1"/>
  <c r="AA16" i="1"/>
  <c r="AB16" i="1"/>
  <c r="AD16" i="1" s="1"/>
  <c r="AC16" i="1"/>
  <c r="AA17" i="1"/>
  <c r="AB17" i="1"/>
  <c r="AD17" i="1" s="1"/>
  <c r="AC17" i="1"/>
  <c r="AE17" i="1" s="1"/>
  <c r="AA18" i="1"/>
  <c r="AB18" i="1"/>
  <c r="AC18" i="1"/>
  <c r="AA19" i="1"/>
  <c r="AB19" i="1"/>
  <c r="AC19" i="1"/>
  <c r="AE19" i="1" s="1"/>
  <c r="AA20" i="1"/>
  <c r="AB20" i="1"/>
  <c r="AD20" i="1" s="1"/>
  <c r="AC20" i="1"/>
  <c r="AA21" i="1"/>
  <c r="AB21" i="1"/>
  <c r="AD21" i="1" s="1"/>
  <c r="AC21" i="1"/>
  <c r="AE21" i="1" s="1"/>
  <c r="AA22" i="1"/>
  <c r="AB22" i="1"/>
  <c r="AD22" i="1" s="1"/>
  <c r="AC22" i="1"/>
  <c r="AE22" i="1"/>
  <c r="AA23" i="1"/>
  <c r="AB23" i="1"/>
  <c r="AD23" i="1" s="1"/>
  <c r="AC23" i="1"/>
  <c r="AE23" i="1"/>
  <c r="AA24" i="1"/>
  <c r="AB24" i="1"/>
  <c r="AD24" i="1" s="1"/>
  <c r="AC24" i="1"/>
  <c r="AA25" i="1"/>
  <c r="AB25" i="1"/>
  <c r="AD25" i="1" s="1"/>
  <c r="AC25" i="1"/>
  <c r="AE25" i="1" s="1"/>
  <c r="AA26" i="1"/>
  <c r="AE26" i="1" s="1"/>
  <c r="AB26" i="1"/>
  <c r="AD26" i="1" s="1"/>
  <c r="AC26" i="1"/>
  <c r="AA27" i="1"/>
  <c r="AB27" i="1"/>
  <c r="AD27" i="1" s="1"/>
  <c r="AC27" i="1"/>
  <c r="AA28" i="1"/>
  <c r="AB28" i="1"/>
  <c r="AD28" i="1" s="1"/>
  <c r="AC28" i="1"/>
  <c r="AA29" i="1"/>
  <c r="AB29" i="1"/>
  <c r="AC29" i="1"/>
  <c r="AA30" i="1"/>
  <c r="AB30" i="1"/>
  <c r="AD30" i="1" s="1"/>
  <c r="AC30" i="1"/>
  <c r="AE30" i="1"/>
  <c r="AA31" i="1"/>
  <c r="AB31" i="1"/>
  <c r="AC31" i="1"/>
  <c r="AA32" i="1"/>
  <c r="AB32" i="1"/>
  <c r="AD32" i="1" s="1"/>
  <c r="AC32" i="1"/>
  <c r="AA33" i="1"/>
  <c r="AB33" i="1"/>
  <c r="AD33" i="1" s="1"/>
  <c r="AC33" i="1"/>
  <c r="AA34" i="1"/>
  <c r="AB34" i="1"/>
  <c r="AD34" i="1" s="1"/>
  <c r="AC34" i="1"/>
  <c r="AE34" i="1" s="1"/>
  <c r="AA35" i="1"/>
  <c r="AB35" i="1"/>
  <c r="AD35" i="1" s="1"/>
  <c r="AC35" i="1"/>
  <c r="AA36" i="1"/>
  <c r="AB36" i="1"/>
  <c r="AD36" i="1" s="1"/>
  <c r="AC36" i="1"/>
  <c r="AE36" i="1" s="1"/>
  <c r="AA37" i="1"/>
  <c r="AB37" i="1"/>
  <c r="AC37" i="1"/>
  <c r="AE37" i="1" s="1"/>
  <c r="AA38" i="1"/>
  <c r="AB38" i="1"/>
  <c r="AD38" i="1" s="1"/>
  <c r="AC38" i="1"/>
  <c r="AE38" i="1" s="1"/>
  <c r="AA39" i="1"/>
  <c r="AB39" i="1"/>
  <c r="AC39" i="1"/>
  <c r="AA40" i="1"/>
  <c r="AB40" i="1"/>
  <c r="AD40" i="1" s="1"/>
  <c r="AC40" i="1"/>
  <c r="AA41" i="1"/>
  <c r="AB41" i="1"/>
  <c r="AD41" i="1" s="1"/>
  <c r="AC41" i="1"/>
  <c r="AA42" i="1"/>
  <c r="AB42" i="1"/>
  <c r="AD42" i="1" s="1"/>
  <c r="AC42" i="1"/>
  <c r="AE42" i="1" s="1"/>
  <c r="AA43" i="1"/>
  <c r="AB43" i="1"/>
  <c r="AD43" i="1" s="1"/>
  <c r="AC43" i="1"/>
  <c r="AE43" i="1" s="1"/>
  <c r="AA44" i="1"/>
  <c r="AB44" i="1"/>
  <c r="AD44" i="1" s="1"/>
  <c r="AC44" i="1"/>
  <c r="AA45" i="1"/>
  <c r="AB45" i="1"/>
  <c r="AD45" i="1" s="1"/>
  <c r="AC45" i="1"/>
  <c r="AA46" i="1"/>
  <c r="AE46" i="1" s="1"/>
  <c r="AB46" i="1"/>
  <c r="AC46" i="1"/>
  <c r="AA47" i="1"/>
  <c r="AB47" i="1"/>
  <c r="AD47" i="1" s="1"/>
  <c r="AC47" i="1"/>
  <c r="AA48" i="1"/>
  <c r="AB48" i="1"/>
  <c r="AD48" i="1" s="1"/>
  <c r="AC48" i="1"/>
  <c r="AE48" i="1" s="1"/>
  <c r="AA49" i="1"/>
  <c r="AB49" i="1"/>
  <c r="AD49" i="1" s="1"/>
  <c r="AC49" i="1"/>
  <c r="AA50" i="1"/>
  <c r="AE50" i="1" s="1"/>
  <c r="AB50" i="1"/>
  <c r="AD50" i="1" s="1"/>
  <c r="AC50" i="1"/>
  <c r="AA51" i="1"/>
  <c r="AB51" i="1"/>
  <c r="AD51" i="1" s="1"/>
  <c r="AC51" i="1"/>
  <c r="AE51" i="1" s="1"/>
  <c r="AA52" i="1"/>
  <c r="AB52" i="1"/>
  <c r="AD52" i="1" s="1"/>
  <c r="AC52" i="1"/>
  <c r="AE52" i="1" s="1"/>
  <c r="AA53" i="1"/>
  <c r="AB53" i="1"/>
  <c r="AD53" i="1" s="1"/>
  <c r="AC53" i="1"/>
  <c r="AE53" i="1" s="1"/>
  <c r="AA54" i="1"/>
  <c r="AB54" i="1"/>
  <c r="AD54" i="1" s="1"/>
  <c r="AC54" i="1"/>
  <c r="AE54" i="1" s="1"/>
  <c r="AA55" i="1"/>
  <c r="AB55" i="1"/>
  <c r="AC55" i="1"/>
  <c r="AA56" i="1"/>
  <c r="AB56" i="1"/>
  <c r="AD56" i="1" s="1"/>
  <c r="AC56" i="1"/>
  <c r="AA57" i="1"/>
  <c r="AB57" i="1"/>
  <c r="AD57" i="1" s="1"/>
  <c r="AC57" i="1"/>
  <c r="AE57" i="1" s="1"/>
  <c r="AA58" i="1"/>
  <c r="AB58" i="1"/>
  <c r="AD58" i="1" s="1"/>
  <c r="AC58" i="1"/>
  <c r="AE58" i="1" s="1"/>
  <c r="AA59" i="1"/>
  <c r="AB59" i="1"/>
  <c r="AD59" i="1" s="1"/>
  <c r="AC59" i="1"/>
  <c r="AA60" i="1"/>
  <c r="AE60" i="1" s="1"/>
  <c r="AB60" i="1"/>
  <c r="AD60" i="1" s="1"/>
  <c r="AC60" i="1"/>
  <c r="AA61" i="1"/>
  <c r="AE61" i="1"/>
  <c r="AB61" i="1"/>
  <c r="AC61" i="1"/>
  <c r="AA62" i="1"/>
  <c r="AB62" i="1"/>
  <c r="AD62" i="1" s="1"/>
  <c r="AC62" i="1"/>
  <c r="AE62" i="1" s="1"/>
  <c r="AA63" i="1"/>
  <c r="AE63" i="1" s="1"/>
  <c r="AB63" i="1"/>
  <c r="AC63" i="1"/>
  <c r="AA64" i="1"/>
  <c r="AB64" i="1"/>
  <c r="AC64" i="1"/>
  <c r="AA65" i="1"/>
  <c r="AB65" i="1"/>
  <c r="AD65" i="1" s="1"/>
  <c r="AC65" i="1"/>
  <c r="AA66" i="1"/>
  <c r="AB66" i="1"/>
  <c r="AD66" i="1" s="1"/>
  <c r="AC66" i="1"/>
  <c r="AA67" i="1"/>
  <c r="AB67" i="1"/>
  <c r="AC67" i="1"/>
  <c r="AE67" i="1" s="1"/>
  <c r="AA68" i="1"/>
  <c r="AB68" i="1"/>
  <c r="AD68" i="1" s="1"/>
  <c r="AC68" i="1"/>
  <c r="AE68" i="1"/>
  <c r="AA69" i="1"/>
  <c r="AB69" i="1"/>
  <c r="AC69" i="1"/>
  <c r="AA70" i="1"/>
  <c r="AB70" i="1"/>
  <c r="AD70" i="1" s="1"/>
  <c r="AC70" i="1"/>
  <c r="AA71" i="1"/>
  <c r="AE71" i="1" s="1"/>
  <c r="AB71" i="1"/>
  <c r="AD71" i="1" s="1"/>
  <c r="AC71" i="1"/>
  <c r="AA72" i="1"/>
  <c r="AE72" i="1" s="1"/>
  <c r="AB72" i="1"/>
  <c r="AD72" i="1" s="1"/>
  <c r="AC72" i="1"/>
  <c r="AA73" i="1"/>
  <c r="AB73" i="1"/>
  <c r="AD73" i="1" s="1"/>
  <c r="AC73" i="1"/>
  <c r="AA74" i="1"/>
  <c r="AB74" i="1"/>
  <c r="AC74" i="1"/>
  <c r="AA75" i="1"/>
  <c r="AB75" i="1"/>
  <c r="AD75" i="1" s="1"/>
  <c r="AC75" i="1"/>
  <c r="AA76" i="1"/>
  <c r="AB76" i="1"/>
  <c r="AD76" i="1" s="1"/>
  <c r="AC76" i="1"/>
  <c r="AE76" i="1" s="1"/>
  <c r="AA77" i="1"/>
  <c r="AB77" i="1"/>
  <c r="AD77" i="1" s="1"/>
  <c r="AC77" i="1"/>
  <c r="AE77" i="1" s="1"/>
  <c r="AA78" i="1"/>
  <c r="AB78" i="1"/>
  <c r="AD78" i="1" s="1"/>
  <c r="AC78" i="1"/>
  <c r="AE78" i="1" s="1"/>
  <c r="AA79" i="1"/>
  <c r="AB79" i="1"/>
  <c r="AC79" i="1"/>
  <c r="AA80" i="1"/>
  <c r="AB80" i="1"/>
  <c r="AD80" i="1" s="1"/>
  <c r="AC80" i="1"/>
  <c r="AA81" i="1"/>
  <c r="AB81" i="1"/>
  <c r="AD81" i="1" s="1"/>
  <c r="AC81" i="1"/>
  <c r="AA82" i="1"/>
  <c r="AB82" i="1"/>
  <c r="AD82" i="1" s="1"/>
  <c r="AC82" i="1"/>
  <c r="AA83" i="1"/>
  <c r="AB83" i="1"/>
  <c r="AC83" i="1"/>
  <c r="AE83" i="1"/>
  <c r="AA84" i="1"/>
  <c r="AB84" i="1"/>
  <c r="AD84" i="1" s="1"/>
  <c r="AC84" i="1"/>
  <c r="AA85" i="1"/>
  <c r="AB85" i="1"/>
  <c r="AD85" i="1" s="1"/>
  <c r="AC85" i="1"/>
  <c r="AE85" i="1" s="1"/>
  <c r="AA86" i="1"/>
  <c r="AB86" i="1"/>
  <c r="AD86" i="1" s="1"/>
  <c r="AC86" i="1"/>
  <c r="AA87" i="1"/>
  <c r="AB87" i="1"/>
  <c r="AD87" i="1" s="1"/>
  <c r="AC87" i="1"/>
  <c r="AE87" i="1" s="1"/>
  <c r="AA88" i="1"/>
  <c r="AB88" i="1"/>
  <c r="AD88" i="1" s="1"/>
  <c r="AC88" i="1"/>
  <c r="AE88" i="1" s="1"/>
  <c r="AA89" i="1"/>
  <c r="AB89" i="1"/>
  <c r="AC89" i="1"/>
  <c r="AE89" i="1" s="1"/>
  <c r="AA90" i="1"/>
  <c r="AB90" i="1"/>
  <c r="AD90" i="1" s="1"/>
  <c r="AC90" i="1"/>
  <c r="AE90" i="1"/>
  <c r="AA91" i="1"/>
  <c r="AE91" i="1" s="1"/>
  <c r="AB91" i="1"/>
  <c r="AC91" i="1"/>
  <c r="AA92" i="1"/>
  <c r="AB92" i="1"/>
  <c r="AD92" i="1" s="1"/>
  <c r="AC92" i="1"/>
  <c r="AA93" i="1"/>
  <c r="AE93" i="1" s="1"/>
  <c r="AB93" i="1"/>
  <c r="AD93" i="1" s="1"/>
  <c r="AC93" i="1"/>
  <c r="AA94" i="1"/>
  <c r="AB94" i="1"/>
  <c r="AD94" i="1" s="1"/>
  <c r="AC94" i="1"/>
  <c r="AA95" i="1"/>
  <c r="AB95" i="1"/>
  <c r="AC95" i="1"/>
  <c r="AE95" i="1" s="1"/>
  <c r="AA96" i="1"/>
  <c r="AB96" i="1"/>
  <c r="AD96" i="1" s="1"/>
  <c r="AC96" i="1"/>
  <c r="AA97" i="1"/>
  <c r="AE97" i="1" s="1"/>
  <c r="AB97" i="1"/>
  <c r="AD97" i="1" s="1"/>
  <c r="AC97" i="1"/>
  <c r="AA98" i="1"/>
  <c r="AB98" i="1"/>
  <c r="AD98" i="1" s="1"/>
  <c r="AC98" i="1"/>
  <c r="AE98" i="1" s="1"/>
  <c r="AA99" i="1"/>
  <c r="AB99" i="1"/>
  <c r="AD99" i="1" s="1"/>
  <c r="AC99" i="1"/>
  <c r="AA100" i="1"/>
  <c r="AB100" i="1"/>
  <c r="AD100" i="1" s="1"/>
  <c r="AC100" i="1"/>
  <c r="AE100" i="1" s="1"/>
  <c r="AA101" i="1"/>
  <c r="AE101" i="1" s="1"/>
  <c r="AB101" i="1"/>
  <c r="AC101" i="1"/>
  <c r="AA102" i="1"/>
  <c r="AB102" i="1"/>
  <c r="AC102" i="1"/>
  <c r="AA103" i="1"/>
  <c r="AB103" i="1"/>
  <c r="AC103" i="1"/>
  <c r="AA104" i="1"/>
  <c r="AB104" i="1"/>
  <c r="AD104" i="1" s="1"/>
  <c r="AC104" i="1"/>
  <c r="AA105" i="1"/>
  <c r="AB105" i="1"/>
  <c r="AC105" i="1"/>
  <c r="AE105" i="1"/>
  <c r="AA106" i="1"/>
  <c r="AB106" i="1"/>
  <c r="AD106" i="1" s="1"/>
  <c r="AC106" i="1"/>
  <c r="AA107" i="1"/>
  <c r="AB107" i="1"/>
  <c r="AC107" i="1"/>
  <c r="AA108" i="1"/>
  <c r="AB108" i="1"/>
  <c r="AC108" i="1"/>
  <c r="AA109" i="1"/>
  <c r="AB109" i="1"/>
  <c r="AD109" i="1" s="1"/>
  <c r="AC109" i="1"/>
  <c r="AA110" i="1"/>
  <c r="AB110" i="1"/>
  <c r="AD110" i="1" s="1"/>
  <c r="AC110" i="1"/>
  <c r="AE110" i="1" s="1"/>
  <c r="AA111" i="1"/>
  <c r="AB111" i="1"/>
  <c r="AC111" i="1"/>
  <c r="AA112" i="1"/>
  <c r="AB112" i="1"/>
  <c r="AD112" i="1" s="1"/>
  <c r="AC112" i="1"/>
  <c r="AE112" i="1" s="1"/>
  <c r="AA113" i="1"/>
  <c r="AE113" i="1" s="1"/>
  <c r="AB113" i="1"/>
  <c r="AC113" i="1"/>
  <c r="AA114" i="1"/>
  <c r="AB114" i="1"/>
  <c r="AD114" i="1" s="1"/>
  <c r="AC114" i="1"/>
  <c r="AA115" i="1"/>
  <c r="AB115" i="1"/>
  <c r="AC115" i="1"/>
  <c r="AE115" i="1" s="1"/>
  <c r="AA116" i="1"/>
  <c r="AB116" i="1"/>
  <c r="AD116" i="1" s="1"/>
  <c r="AC116" i="1"/>
  <c r="AE116" i="1"/>
  <c r="AA117" i="1"/>
  <c r="AB117" i="1"/>
  <c r="AD117" i="1" s="1"/>
  <c r="AC117" i="1"/>
  <c r="AA118" i="1"/>
  <c r="AB118" i="1"/>
  <c r="AC118" i="1"/>
  <c r="AA119" i="1"/>
  <c r="AB119" i="1"/>
  <c r="AC119" i="1"/>
  <c r="AE119" i="1" s="1"/>
  <c r="AA120" i="1"/>
  <c r="AB120" i="1"/>
  <c r="AD120" i="1" s="1"/>
  <c r="AC120" i="1"/>
  <c r="AA121" i="1"/>
  <c r="AB121" i="1"/>
  <c r="AC121" i="1"/>
  <c r="AA122" i="1"/>
  <c r="AB122" i="1"/>
  <c r="AD122" i="1" s="1"/>
  <c r="AC122" i="1"/>
  <c r="AA123" i="1"/>
  <c r="AB123" i="1"/>
  <c r="AD123" i="1" s="1"/>
  <c r="AC123" i="1"/>
  <c r="AA124" i="1"/>
  <c r="AB124" i="1"/>
  <c r="AD124" i="1" s="1"/>
  <c r="AC124" i="1"/>
  <c r="AE124" i="1"/>
  <c r="AA125" i="1"/>
  <c r="AE125" i="1"/>
  <c r="AB125" i="1"/>
  <c r="AC125" i="1"/>
  <c r="AA126" i="1"/>
  <c r="AB126" i="1"/>
  <c r="AD126" i="1" s="1"/>
  <c r="AC126" i="1"/>
  <c r="AE126" i="1" s="1"/>
  <c r="AA127" i="1"/>
  <c r="AB127" i="1"/>
  <c r="AD127" i="1"/>
  <c r="AC127" i="1"/>
  <c r="AA128" i="1"/>
  <c r="AB128" i="1"/>
  <c r="AC128" i="1"/>
  <c r="AE128" i="1" s="1"/>
  <c r="AA129" i="1"/>
  <c r="AB129" i="1"/>
  <c r="AD129" i="1" s="1"/>
  <c r="AC129" i="1"/>
  <c r="AA130" i="1"/>
  <c r="AE130" i="1" s="1"/>
  <c r="AB130" i="1"/>
  <c r="AD130" i="1" s="1"/>
  <c r="AC130" i="1"/>
  <c r="AA131" i="1"/>
  <c r="AE131" i="1" s="1"/>
  <c r="AB131" i="1"/>
  <c r="AD131" i="1" s="1"/>
  <c r="AC131" i="1"/>
  <c r="AA132" i="1"/>
  <c r="AB132" i="1"/>
  <c r="AD132" i="1" s="1"/>
  <c r="AC132" i="1"/>
  <c r="AE132" i="1" s="1"/>
  <c r="AA133" i="1"/>
  <c r="AB133" i="1"/>
  <c r="AD133" i="1" s="1"/>
  <c r="AC133" i="1"/>
  <c r="AA134" i="1"/>
  <c r="AB134" i="1"/>
  <c r="AD134" i="1" s="1"/>
  <c r="AC134" i="1"/>
  <c r="AA135" i="1"/>
  <c r="AB135" i="1"/>
  <c r="AC135" i="1"/>
  <c r="AE135" i="1" s="1"/>
  <c r="AA136" i="1"/>
  <c r="AB136" i="1"/>
  <c r="AD136" i="1" s="1"/>
  <c r="AC136" i="1"/>
  <c r="AA137" i="1"/>
  <c r="AB137" i="1"/>
  <c r="AC137" i="1"/>
  <c r="AE137" i="1" s="1"/>
  <c r="AA138" i="1"/>
  <c r="AB138" i="1"/>
  <c r="AD138" i="1" s="1"/>
  <c r="AC138" i="1"/>
  <c r="AE138" i="1" s="1"/>
  <c r="AA139" i="1"/>
  <c r="AB139" i="1"/>
  <c r="AD139" i="1" s="1"/>
  <c r="AC139" i="1"/>
  <c r="AA140" i="1"/>
  <c r="AB140" i="1"/>
  <c r="AD140" i="1" s="1"/>
  <c r="AC140" i="1"/>
  <c r="AE140" i="1" s="1"/>
  <c r="AA141" i="1"/>
  <c r="AB141" i="1"/>
  <c r="AD141" i="1" s="1"/>
  <c r="AC141" i="1"/>
  <c r="AA142" i="1"/>
  <c r="AB142" i="1"/>
  <c r="AD142" i="1" s="1"/>
  <c r="AC142" i="1"/>
  <c r="AA143" i="1"/>
  <c r="AB143" i="1"/>
  <c r="AD143" i="1" s="1"/>
  <c r="AC143" i="1"/>
  <c r="AE143" i="1"/>
  <c r="AA144" i="1"/>
  <c r="AB144" i="1"/>
  <c r="AC144" i="1"/>
  <c r="AA145" i="1"/>
  <c r="AB145" i="1"/>
  <c r="AD145" i="1" s="1"/>
  <c r="AC145" i="1"/>
  <c r="AA146" i="1"/>
  <c r="AB146" i="1"/>
  <c r="AD146" i="1" s="1"/>
  <c r="AC146" i="1"/>
  <c r="AA147" i="1"/>
  <c r="AB147" i="1"/>
  <c r="AD147" i="1" s="1"/>
  <c r="AC147" i="1"/>
  <c r="AE147" i="1"/>
  <c r="AA148" i="1"/>
  <c r="AB148" i="1"/>
  <c r="AD148" i="1" s="1"/>
  <c r="AC148" i="1"/>
  <c r="AE148" i="1" s="1"/>
  <c r="AA149" i="1"/>
  <c r="AB149" i="1"/>
  <c r="AD149" i="1" s="1"/>
  <c r="AC149" i="1"/>
  <c r="AE149" i="1" s="1"/>
  <c r="AA150" i="1"/>
  <c r="AB150" i="1"/>
  <c r="AD150" i="1" s="1"/>
  <c r="AC150" i="1"/>
  <c r="AE150" i="1"/>
  <c r="AA151" i="1"/>
  <c r="AB151" i="1"/>
  <c r="AC151" i="1"/>
  <c r="AA152" i="1"/>
  <c r="AB152" i="1"/>
  <c r="AD152" i="1" s="1"/>
  <c r="AC152" i="1"/>
  <c r="AE152" i="1" s="1"/>
  <c r="AA153" i="1"/>
  <c r="AB153" i="1"/>
  <c r="AD153" i="1" s="1"/>
  <c r="AC153" i="1"/>
  <c r="AE153" i="1" s="1"/>
  <c r="AA154" i="1"/>
  <c r="AB154" i="1"/>
  <c r="AD154" i="1" s="1"/>
  <c r="AC154" i="1"/>
  <c r="AE154" i="1" s="1"/>
  <c r="AA155" i="1"/>
  <c r="AE155" i="1" s="1"/>
  <c r="AB155" i="1"/>
  <c r="AD155" i="1" s="1"/>
  <c r="AC155" i="1"/>
  <c r="AA156" i="1"/>
  <c r="AB156" i="1"/>
  <c r="AC156" i="1"/>
  <c r="AA157" i="1"/>
  <c r="AB157" i="1"/>
  <c r="AD157" i="1" s="1"/>
  <c r="AC157" i="1"/>
  <c r="AA158" i="1"/>
  <c r="AB158" i="1"/>
  <c r="AC158" i="1"/>
  <c r="AE158" i="1" s="1"/>
  <c r="AA159" i="1"/>
  <c r="AB159" i="1"/>
  <c r="AC159" i="1"/>
  <c r="AA160" i="1"/>
  <c r="AB160" i="1"/>
  <c r="AD160" i="1" s="1"/>
  <c r="AC160" i="1"/>
  <c r="AA161" i="1"/>
  <c r="AB161" i="1"/>
  <c r="AD161" i="1" s="1"/>
  <c r="AC161" i="1"/>
  <c r="AA162" i="1"/>
  <c r="AB162" i="1"/>
  <c r="AC162" i="1"/>
  <c r="AA163" i="1"/>
  <c r="AB163" i="1"/>
  <c r="AD163" i="1" s="1"/>
  <c r="AC163" i="1"/>
  <c r="AE163" i="1" s="1"/>
  <c r="AA164" i="1"/>
  <c r="AB164" i="1"/>
  <c r="AC164" i="1"/>
  <c r="AE164" i="1" s="1"/>
  <c r="AA165" i="1"/>
  <c r="AB165" i="1"/>
  <c r="AC165" i="1"/>
  <c r="AA166" i="1"/>
  <c r="AB166" i="1"/>
  <c r="AD166" i="1" s="1"/>
  <c r="AC166" i="1"/>
  <c r="AA167" i="1"/>
  <c r="AB167" i="1"/>
  <c r="AC167" i="1"/>
  <c r="AE167" i="1" s="1"/>
  <c r="AA168" i="1"/>
  <c r="AB168" i="1"/>
  <c r="AD168" i="1" s="1"/>
  <c r="AC168" i="1"/>
  <c r="AA169" i="1"/>
  <c r="AB169" i="1"/>
  <c r="AD169" i="1" s="1"/>
  <c r="AC169" i="1"/>
  <c r="AE169" i="1" s="1"/>
  <c r="AA170" i="1"/>
  <c r="AB170" i="1"/>
  <c r="AD170" i="1" s="1"/>
  <c r="AC170" i="1"/>
  <c r="AA171" i="1"/>
  <c r="AB171" i="1"/>
  <c r="AC171" i="1"/>
  <c r="AA172" i="1"/>
  <c r="AB172" i="1"/>
  <c r="AD172" i="1" s="1"/>
  <c r="AC172" i="1"/>
  <c r="AE172" i="1" s="1"/>
  <c r="AA173" i="1"/>
  <c r="AB173" i="1"/>
  <c r="AC173" i="1"/>
  <c r="AA174" i="1"/>
  <c r="AB174" i="1"/>
  <c r="AC174" i="1"/>
  <c r="AA175" i="1"/>
  <c r="AB175" i="1"/>
  <c r="AD175" i="1" s="1"/>
  <c r="AC175" i="1"/>
  <c r="AE175" i="1" s="1"/>
  <c r="AA176" i="1"/>
  <c r="AB176" i="1"/>
  <c r="AD176" i="1" s="1"/>
  <c r="AC176" i="1"/>
  <c r="AA177" i="1"/>
  <c r="AB177" i="1"/>
  <c r="AC177" i="1"/>
  <c r="AA178" i="1"/>
  <c r="AB178" i="1"/>
  <c r="AC178" i="1"/>
  <c r="AA179" i="1"/>
  <c r="AB179" i="1"/>
  <c r="AD179" i="1" s="1"/>
  <c r="AC179" i="1"/>
  <c r="AA180" i="1"/>
  <c r="AB180" i="1"/>
  <c r="AC180" i="1"/>
  <c r="AA181" i="1"/>
  <c r="AB181" i="1"/>
  <c r="AC181" i="1"/>
  <c r="AA182" i="1"/>
  <c r="AB182" i="1"/>
  <c r="AD182" i="1" s="1"/>
  <c r="AC182" i="1"/>
  <c r="AE182" i="1" s="1"/>
  <c r="AA183" i="1"/>
  <c r="AB183" i="1"/>
  <c r="AD183" i="1" s="1"/>
  <c r="AC183" i="1"/>
  <c r="AA184" i="1"/>
  <c r="AB184" i="1"/>
  <c r="AC184" i="1"/>
  <c r="AE184" i="1" s="1"/>
  <c r="AA185" i="1"/>
  <c r="AB185" i="1"/>
  <c r="AD185" i="1" s="1"/>
  <c r="AC185" i="1"/>
  <c r="AA186" i="1"/>
  <c r="AB186" i="1"/>
  <c r="AD186" i="1" s="1"/>
  <c r="AC186" i="1"/>
  <c r="AE186" i="1" s="1"/>
  <c r="AA187" i="1"/>
  <c r="AB187" i="1"/>
  <c r="AD187" i="1" s="1"/>
  <c r="AC187" i="1"/>
  <c r="AA188" i="1"/>
  <c r="AB188" i="1"/>
  <c r="AD188" i="1" s="1"/>
  <c r="AC188" i="1"/>
  <c r="AE188" i="1"/>
  <c r="AA189" i="1"/>
  <c r="AB189" i="1"/>
  <c r="AC189" i="1"/>
  <c r="AA190" i="1"/>
  <c r="AB190" i="1"/>
  <c r="AD190" i="1" s="1"/>
  <c r="AC190" i="1"/>
  <c r="AA191" i="1"/>
  <c r="AB191" i="1"/>
  <c r="AC191" i="1"/>
  <c r="AE191" i="1" s="1"/>
  <c r="AA192" i="1"/>
  <c r="AB192" i="1"/>
  <c r="AD192" i="1" s="1"/>
  <c r="AC192" i="1"/>
  <c r="AA193" i="1"/>
  <c r="AB193" i="1"/>
  <c r="AD193" i="1" s="1"/>
  <c r="AC193" i="1"/>
  <c r="AA194" i="1"/>
  <c r="AB194" i="1"/>
  <c r="AD194" i="1" s="1"/>
  <c r="AC194" i="1"/>
  <c r="AE194" i="1" s="1"/>
  <c r="AA195" i="1"/>
  <c r="AB195" i="1"/>
  <c r="AD195" i="1" s="1"/>
  <c r="AC195" i="1"/>
  <c r="AE195" i="1" s="1"/>
  <c r="AA196" i="1"/>
  <c r="AB196" i="1"/>
  <c r="AC196" i="1"/>
  <c r="AA197" i="1"/>
  <c r="AB197" i="1"/>
  <c r="AD197" i="1" s="1"/>
  <c r="AC197" i="1"/>
  <c r="AE197" i="1" s="1"/>
  <c r="AA198" i="1"/>
  <c r="AB198" i="1"/>
  <c r="AC198" i="1"/>
  <c r="AA199" i="1"/>
  <c r="AB199" i="1"/>
  <c r="AC199" i="1"/>
  <c r="AA200" i="1"/>
  <c r="AB200" i="1"/>
  <c r="AD200" i="1" s="1"/>
  <c r="AC200" i="1"/>
  <c r="AA201" i="1"/>
  <c r="AB201" i="1"/>
  <c r="AD201" i="1" s="1"/>
  <c r="AC201" i="1"/>
  <c r="AA202" i="1"/>
  <c r="AB202" i="1"/>
  <c r="AD202" i="1" s="1"/>
  <c r="AC202" i="1"/>
  <c r="AE202" i="1"/>
  <c r="AA203" i="1"/>
  <c r="AB203" i="1"/>
  <c r="AC203" i="1"/>
  <c r="AE203" i="1" s="1"/>
  <c r="AA204" i="1"/>
  <c r="AB204" i="1"/>
  <c r="AC204" i="1"/>
  <c r="AA205" i="1"/>
  <c r="AE205" i="1" s="1"/>
  <c r="AB205" i="1"/>
  <c r="AD205" i="1" s="1"/>
  <c r="AC205" i="1"/>
  <c r="AA206" i="1"/>
  <c r="AE206" i="1" s="1"/>
  <c r="AB206" i="1"/>
  <c r="AD206" i="1" s="1"/>
  <c r="AC206" i="1"/>
  <c r="AA207" i="1"/>
  <c r="AB207" i="1"/>
  <c r="AC207" i="1"/>
  <c r="AA208" i="1"/>
  <c r="AB208" i="1"/>
  <c r="AD208" i="1" s="1"/>
  <c r="AC208" i="1"/>
  <c r="AA209" i="1"/>
  <c r="AB209" i="1"/>
  <c r="AD209" i="1" s="1"/>
  <c r="AC209" i="1"/>
  <c r="AA210" i="1"/>
  <c r="AB210" i="1"/>
  <c r="AD210" i="1" s="1"/>
  <c r="AC210" i="1"/>
  <c r="AE210" i="1" s="1"/>
  <c r="AA211" i="1"/>
  <c r="AB211" i="1"/>
  <c r="AD211" i="1" s="1"/>
  <c r="AC211" i="1"/>
  <c r="AA212" i="1"/>
  <c r="AB212" i="1"/>
  <c r="AD212" i="1" s="1"/>
  <c r="AC212" i="1"/>
  <c r="AA213" i="1"/>
  <c r="AB213" i="1"/>
  <c r="AC213" i="1"/>
  <c r="AE213" i="1" s="1"/>
  <c r="AC15" i="1"/>
  <c r="AB15" i="1"/>
  <c r="AD15" i="1" s="1"/>
  <c r="AA15" i="1"/>
  <c r="V4" i="1"/>
  <c r="W4" i="1"/>
  <c r="W8" i="1" s="1"/>
  <c r="X4" i="1"/>
  <c r="X8" i="1" s="1"/>
  <c r="Y4" i="1"/>
  <c r="Y8" i="1" s="1"/>
  <c r="Z4" i="1"/>
  <c r="V5" i="1"/>
  <c r="W5" i="1"/>
  <c r="X5" i="1"/>
  <c r="Y5" i="1"/>
  <c r="Z5" i="1"/>
  <c r="Z8" i="1"/>
  <c r="V7" i="1" a="1"/>
  <c r="V7" i="1" s="1"/>
  <c r="W7" i="1" a="1"/>
  <c r="W7" i="1" s="1"/>
  <c r="X7" i="1" a="1"/>
  <c r="X7" i="1"/>
  <c r="Y7" i="1" a="1"/>
  <c r="Y7" i="1" s="1"/>
  <c r="Z7" i="1" a="1"/>
  <c r="Z7" i="1" s="1"/>
  <c r="V9" i="1"/>
  <c r="AH45" i="1" s="1"/>
  <c r="W9" i="1"/>
  <c r="AI149" i="1" s="1"/>
  <c r="X9" i="1"/>
  <c r="AJ41" i="1" s="1"/>
  <c r="Y9" i="1"/>
  <c r="AK197" i="1" s="1"/>
  <c r="Z9" i="1"/>
  <c r="AL210" i="1" s="1"/>
  <c r="W10" i="1"/>
  <c r="X10" i="1"/>
  <c r="Y10" i="1"/>
  <c r="Z10" i="1"/>
  <c r="AJ204" i="1"/>
  <c r="AL198" i="1"/>
  <c r="AJ195" i="1"/>
  <c r="AH192" i="1"/>
  <c r="AI187" i="1"/>
  <c r="AJ181" i="1"/>
  <c r="AL178" i="1"/>
  <c r="AL173" i="1"/>
  <c r="AL168" i="1"/>
  <c r="AL167" i="1"/>
  <c r="AL159" i="1"/>
  <c r="AI159" i="1"/>
  <c r="AH156" i="1"/>
  <c r="AI151" i="1"/>
  <c r="AH149" i="1"/>
  <c r="AL145" i="1"/>
  <c r="AK139" i="1"/>
  <c r="AJ137" i="1"/>
  <c r="AL136" i="1"/>
  <c r="AI129" i="1"/>
  <c r="AL125" i="1"/>
  <c r="AK121" i="1"/>
  <c r="AI121" i="1"/>
  <c r="AL116" i="1"/>
  <c r="AH116" i="1"/>
  <c r="AJ109" i="1"/>
  <c r="AH108" i="1"/>
  <c r="AL103" i="1"/>
  <c r="AI99" i="1"/>
  <c r="AI95" i="1"/>
  <c r="AH93" i="1"/>
  <c r="AI89" i="1"/>
  <c r="AH85" i="1"/>
  <c r="AJ77" i="1"/>
  <c r="AH77" i="1"/>
  <c r="AK75" i="1"/>
  <c r="AL70" i="1"/>
  <c r="AH68" i="1"/>
  <c r="AH65" i="1"/>
  <c r="AI61" i="1"/>
  <c r="AH61" i="1"/>
  <c r="AL56" i="1"/>
  <c r="AH56" i="1"/>
  <c r="AL55" i="1"/>
  <c r="AL53" i="1"/>
  <c r="AJ49" i="1"/>
  <c r="AI47" i="1"/>
  <c r="AJ45" i="1"/>
  <c r="AL41" i="1"/>
  <c r="AL39" i="1"/>
  <c r="AL34" i="1"/>
  <c r="AH34" i="1"/>
  <c r="AL33" i="1"/>
  <c r="AL32" i="1"/>
  <c r="AJ29" i="1"/>
  <c r="AI27" i="1"/>
  <c r="AL25" i="1"/>
  <c r="AJ23" i="1"/>
  <c r="AI21" i="1"/>
  <c r="AL18" i="1"/>
  <c r="AI16" i="1"/>
  <c r="AI15" i="1"/>
  <c r="U9" i="1"/>
  <c r="AG179" i="1" s="1"/>
  <c r="U7" i="1" a="1"/>
  <c r="U7" i="1" s="1"/>
  <c r="U5" i="1"/>
  <c r="U4" i="1"/>
  <c r="U10" i="1" s="1"/>
  <c r="T9" i="2" a="1"/>
  <c r="X148" i="2" s="1"/>
  <c r="Z8" i="2" a="1"/>
  <c r="Z8" i="2"/>
  <c r="AA8" i="2"/>
  <c r="C10" i="1" a="1"/>
  <c r="B44" i="1" a="1"/>
  <c r="B47" i="1" s="1"/>
  <c r="C43" i="1" a="1"/>
  <c r="E43" i="1" s="1"/>
  <c r="H43" i="1"/>
  <c r="C40" i="1" a="1"/>
  <c r="B31" i="1" a="1"/>
  <c r="C30" i="1" a="1"/>
  <c r="B22" i="1" a="1"/>
  <c r="B22" i="1" s="1"/>
  <c r="C21" i="1" a="1"/>
  <c r="C21" i="1" s="1"/>
  <c r="AG14" i="1" a="1"/>
  <c r="AI14" i="1" s="1"/>
  <c r="C7" i="2"/>
  <c r="C6" i="2"/>
  <c r="T8" i="2" a="1"/>
  <c r="X8" i="2" s="1"/>
  <c r="C9" i="2"/>
  <c r="C10" i="2"/>
  <c r="C11" i="2"/>
  <c r="C12" i="2"/>
  <c r="C13" i="2"/>
  <c r="C14" i="2"/>
  <c r="E10" i="1"/>
  <c r="F10" i="1"/>
  <c r="D43" i="1"/>
  <c r="T2" i="2" a="1"/>
  <c r="U2" i="2"/>
  <c r="T3" i="2" a="1"/>
  <c r="AI30" i="1"/>
  <c r="AK30" i="1"/>
  <c r="AI42" i="1"/>
  <c r="AK44" i="1"/>
  <c r="AI50" i="1"/>
  <c r="AI54" i="1"/>
  <c r="AI60" i="1"/>
  <c r="AK62" i="1"/>
  <c r="AI66" i="1"/>
  <c r="AK70" i="1"/>
  <c r="AI86" i="1"/>
  <c r="AK86" i="1"/>
  <c r="AI90" i="1"/>
  <c r="AI102" i="1"/>
  <c r="AI110" i="1"/>
  <c r="AI112" i="1"/>
  <c r="AI118" i="1"/>
  <c r="AI126" i="1"/>
  <c r="AI128" i="1"/>
  <c r="AK132" i="1"/>
  <c r="AI134" i="1"/>
  <c r="AI140" i="1"/>
  <c r="AI148" i="1"/>
  <c r="AK156" i="1"/>
  <c r="AI160" i="1"/>
  <c r="AI166" i="1"/>
  <c r="AI168" i="1"/>
  <c r="AK172" i="1"/>
  <c r="AI174" i="1"/>
  <c r="AK174" i="1"/>
  <c r="AI190" i="1"/>
  <c r="AK190" i="1"/>
  <c r="AI196" i="1"/>
  <c r="AI204" i="1"/>
  <c r="AK14" i="1"/>
  <c r="AD8" i="2"/>
  <c r="AB8" i="2"/>
  <c r="E1" i="2" s="1"/>
  <c r="AH213" i="1"/>
  <c r="AH212" i="1"/>
  <c r="AH209" i="1"/>
  <c r="AH205" i="1"/>
  <c r="AH204" i="1"/>
  <c r="AH193" i="1"/>
  <c r="AJ213" i="1"/>
  <c r="AJ209" i="1"/>
  <c r="AJ197" i="1"/>
  <c r="AJ184" i="1"/>
  <c r="AJ182" i="1"/>
  <c r="AJ180" i="1"/>
  <c r="AJ172" i="1"/>
  <c r="AJ170" i="1"/>
  <c r="AJ150" i="1"/>
  <c r="AJ148" i="1"/>
  <c r="AJ142" i="1"/>
  <c r="AJ126" i="1"/>
  <c r="AJ114" i="1"/>
  <c r="AJ112" i="1"/>
  <c r="AJ110" i="1"/>
  <c r="AJ104" i="1"/>
  <c r="AJ102" i="1"/>
  <c r="AJ84" i="1"/>
  <c r="AJ82" i="1"/>
  <c r="AJ72" i="1"/>
  <c r="AJ56" i="1"/>
  <c r="AJ52" i="1"/>
  <c r="AJ46" i="1"/>
  <c r="AJ44" i="1"/>
  <c r="V159" i="2"/>
  <c r="W43" i="2"/>
  <c r="AH17" i="1"/>
  <c r="AH18" i="1"/>
  <c r="AH21" i="1"/>
  <c r="AJ21" i="1"/>
  <c r="AH22" i="1"/>
  <c r="AJ25" i="1"/>
  <c r="AH26" i="1"/>
  <c r="AJ39" i="1"/>
  <c r="AH42" i="1"/>
  <c r="AH43" i="1"/>
  <c r="AJ43" i="1"/>
  <c r="AH47" i="1"/>
  <c r="AH50" i="1"/>
  <c r="AH58" i="1"/>
  <c r="AJ59" i="1"/>
  <c r="AH62" i="1"/>
  <c r="AH67" i="1"/>
  <c r="AJ67" i="1"/>
  <c r="AH70" i="1"/>
  <c r="AH71" i="1"/>
  <c r="AH74" i="1"/>
  <c r="AH79" i="1"/>
  <c r="AH82" i="1"/>
  <c r="AH86" i="1"/>
  <c r="AH87" i="1"/>
  <c r="AJ87" i="1"/>
  <c r="AH94" i="1"/>
  <c r="AH95" i="1"/>
  <c r="AJ99" i="1"/>
  <c r="AH103" i="1"/>
  <c r="AH106" i="1"/>
  <c r="AH107" i="1"/>
  <c r="AJ107" i="1"/>
  <c r="AJ111" i="1"/>
  <c r="AH114" i="1"/>
  <c r="AH115" i="1"/>
  <c r="AH126" i="1"/>
  <c r="AH127" i="1"/>
  <c r="AJ127" i="1"/>
  <c r="AH130" i="1"/>
  <c r="AJ131" i="1"/>
  <c r="AH134" i="1"/>
  <c r="AH135" i="1"/>
  <c r="AH143" i="1"/>
  <c r="AH146" i="1"/>
  <c r="AH147" i="1"/>
  <c r="AJ151" i="1"/>
  <c r="AH154" i="1"/>
  <c r="AH155" i="1"/>
  <c r="AJ155" i="1"/>
  <c r="AH159" i="1"/>
  <c r="AJ163" i="1"/>
  <c r="AH167" i="1"/>
  <c r="AH171" i="1"/>
  <c r="AJ171" i="1"/>
  <c r="AH174" i="1"/>
  <c r="AH179" i="1"/>
  <c r="AJ179" i="1"/>
  <c r="AH188" i="1"/>
  <c r="AH191" i="1"/>
  <c r="AH196" i="1"/>
  <c r="AJ198" i="1"/>
  <c r="AH199" i="1"/>
  <c r="AH203" i="1"/>
  <c r="AJ203" i="1"/>
  <c r="AJ208" i="1"/>
  <c r="T154" i="2"/>
  <c r="T187" i="2"/>
  <c r="U129" i="2"/>
  <c r="U86" i="2"/>
  <c r="T146" i="2"/>
  <c r="V151" i="2"/>
  <c r="X156" i="2"/>
  <c r="V192" i="2"/>
  <c r="X121" i="2"/>
  <c r="V100" i="2"/>
  <c r="X140" i="2"/>
  <c r="X144" i="2"/>
  <c r="V147" i="2"/>
  <c r="T150" i="2"/>
  <c r="T158" i="2"/>
  <c r="X160" i="2"/>
  <c r="V168" i="2"/>
  <c r="X189" i="2"/>
  <c r="T195" i="2"/>
  <c r="T207" i="2"/>
  <c r="W75" i="2"/>
  <c r="U54" i="2"/>
  <c r="Y32" i="2"/>
  <c r="V8" i="2"/>
  <c r="T137" i="2"/>
  <c r="V138" i="2"/>
  <c r="T139" i="2"/>
  <c r="X141" i="2"/>
  <c r="X142" i="2"/>
  <c r="V145" i="2"/>
  <c r="T152" i="2"/>
  <c r="V153" i="2"/>
  <c r="T156" i="2"/>
  <c r="V157" i="2"/>
  <c r="V161" i="2"/>
  <c r="X162" i="2"/>
  <c r="V164" i="2"/>
  <c r="T175" i="2"/>
  <c r="V180" i="2"/>
  <c r="T183" i="2"/>
  <c r="V197" i="2"/>
  <c r="Y135" i="2"/>
  <c r="U133" i="2"/>
  <c r="W130" i="2"/>
  <c r="T119" i="2"/>
  <c r="X113" i="2"/>
  <c r="T103" i="2"/>
  <c r="U70" i="2"/>
  <c r="W59" i="2"/>
  <c r="Y48" i="2"/>
  <c r="G40" i="1"/>
  <c r="C40" i="1"/>
  <c r="B45" i="1"/>
  <c r="W137" i="2"/>
  <c r="U138" i="2"/>
  <c r="W138" i="2"/>
  <c r="Y138" i="2"/>
  <c r="U140" i="2"/>
  <c r="W140" i="2"/>
  <c r="Y140" i="2"/>
  <c r="V142" i="2"/>
  <c r="T143" i="2"/>
  <c r="X143" i="2"/>
  <c r="V144" i="2"/>
  <c r="X145" i="2"/>
  <c r="V146" i="2"/>
  <c r="T147" i="2"/>
  <c r="T149" i="2"/>
  <c r="X149" i="2"/>
  <c r="V150" i="2"/>
  <c r="T153" i="2"/>
  <c r="X153" i="2"/>
  <c r="V154" i="2"/>
  <c r="T155" i="2"/>
  <c r="V156" i="2"/>
  <c r="T157" i="2"/>
  <c r="X157" i="2"/>
  <c r="X159" i="2"/>
  <c r="V160" i="2"/>
  <c r="T161" i="2"/>
  <c r="X163" i="2"/>
  <c r="T165" i="2"/>
  <c r="V166" i="2"/>
  <c r="X167" i="2"/>
  <c r="V170" i="2"/>
  <c r="X171" i="2"/>
  <c r="T173" i="2"/>
  <c r="T177" i="2"/>
  <c r="V178" i="2"/>
  <c r="X179" i="2"/>
  <c r="T185" i="2"/>
  <c r="V186" i="2"/>
  <c r="X187" i="2"/>
  <c r="T189" i="2"/>
  <c r="X191" i="2"/>
  <c r="T193" i="2"/>
  <c r="V194" i="2"/>
  <c r="V201" i="2"/>
  <c r="V204" i="2"/>
  <c r="W136" i="2"/>
  <c r="U131" i="2"/>
  <c r="Y129" i="2"/>
  <c r="W128" i="2"/>
  <c r="U127" i="2"/>
  <c r="T123" i="2"/>
  <c r="V120" i="2"/>
  <c r="X117" i="2"/>
  <c r="X109" i="2"/>
  <c r="T107" i="2"/>
  <c r="V104" i="2"/>
  <c r="X93" i="2"/>
  <c r="Y88" i="2"/>
  <c r="W83" i="2"/>
  <c r="U78" i="2"/>
  <c r="W67" i="2"/>
  <c r="U62" i="2"/>
  <c r="Y56" i="2"/>
  <c r="Y40" i="2"/>
  <c r="W35" i="2"/>
  <c r="U30" i="2"/>
  <c r="Y12" i="2"/>
  <c r="U10" i="2"/>
  <c r="F40" i="1"/>
  <c r="D40" i="1"/>
  <c r="B48" i="1"/>
  <c r="B46" i="1"/>
  <c r="B44" i="1"/>
  <c r="U142" i="2"/>
  <c r="U143" i="2"/>
  <c r="W143" i="2"/>
  <c r="Y143" i="2"/>
  <c r="U145" i="2"/>
  <c r="W145" i="2"/>
  <c r="Y145" i="2"/>
  <c r="U146" i="2"/>
  <c r="Y146" i="2"/>
  <c r="U147" i="2"/>
  <c r="W147" i="2"/>
  <c r="W148" i="2"/>
  <c r="Y148" i="2"/>
  <c r="U149" i="2"/>
  <c r="W150" i="2"/>
  <c r="Y150" i="2"/>
  <c r="U151" i="2"/>
  <c r="W151" i="2"/>
  <c r="U152" i="2"/>
  <c r="W152" i="2"/>
  <c r="Y152" i="2"/>
  <c r="Y153" i="2"/>
  <c r="U154" i="2"/>
  <c r="W154" i="2"/>
  <c r="Y155" i="2"/>
  <c r="U156" i="2"/>
  <c r="W156" i="2"/>
  <c r="Y156" i="2"/>
  <c r="W157" i="2"/>
  <c r="Y157" i="2"/>
  <c r="U158" i="2"/>
  <c r="U159" i="2"/>
  <c r="W159" i="2"/>
  <c r="Y159" i="2"/>
  <c r="U161" i="2"/>
  <c r="W161" i="2"/>
  <c r="Y161" i="2"/>
  <c r="U162" i="2"/>
  <c r="Y162" i="2"/>
  <c r="U163" i="2"/>
  <c r="W163" i="2"/>
  <c r="V165" i="2"/>
  <c r="T166" i="2"/>
  <c r="X166" i="2"/>
  <c r="V169" i="2"/>
  <c r="T170" i="2"/>
  <c r="X170" i="2"/>
  <c r="V171" i="2"/>
  <c r="X172" i="2"/>
  <c r="V173" i="2"/>
  <c r="T174" i="2"/>
  <c r="T176" i="2"/>
  <c r="X176" i="2"/>
  <c r="V177" i="2"/>
  <c r="T180" i="2"/>
  <c r="X180" i="2"/>
  <c r="V181" i="2"/>
  <c r="T182" i="2"/>
  <c r="V183" i="2"/>
  <c r="T184" i="2"/>
  <c r="X184" i="2"/>
  <c r="X186" i="2"/>
  <c r="V187" i="2"/>
  <c r="T188" i="2"/>
  <c r="X190" i="2"/>
  <c r="V191" i="2"/>
  <c r="T192" i="2"/>
  <c r="X192" i="2"/>
  <c r="T194" i="2"/>
  <c r="X194" i="2"/>
  <c r="V195" i="2"/>
  <c r="V199" i="2"/>
  <c r="X200" i="2"/>
  <c r="T202" i="2"/>
  <c r="U136" i="2"/>
  <c r="W135" i="2"/>
  <c r="Y134" i="2"/>
  <c r="U134" i="2"/>
  <c r="Y132" i="2"/>
  <c r="U132" i="2"/>
  <c r="W131" i="2"/>
  <c r="W129" i="2"/>
  <c r="Y128" i="2"/>
  <c r="U128" i="2"/>
  <c r="T125" i="2"/>
  <c r="X123" i="2"/>
  <c r="V122" i="2"/>
  <c r="T121" i="2"/>
  <c r="V118" i="2"/>
  <c r="T117" i="2"/>
  <c r="X115" i="2"/>
  <c r="X111" i="2"/>
  <c r="V110" i="2"/>
  <c r="T109" i="2"/>
  <c r="X103" i="2"/>
  <c r="V102" i="2"/>
  <c r="T101" i="2"/>
  <c r="X99" i="2"/>
  <c r="T97" i="2"/>
  <c r="X95" i="2"/>
  <c r="V94" i="2"/>
  <c r="W87" i="2"/>
  <c r="Y84" i="2"/>
  <c r="U82" i="2"/>
  <c r="W71" i="2"/>
  <c r="Y68" i="2"/>
  <c r="U66" i="2"/>
  <c r="W63" i="2"/>
  <c r="U58" i="2"/>
  <c r="W55" i="2"/>
  <c r="Y52" i="2"/>
  <c r="Y44" i="2"/>
  <c r="U42" i="2"/>
  <c r="W39" i="2"/>
  <c r="Y28" i="2"/>
  <c r="U26" i="2"/>
  <c r="W23" i="2"/>
  <c r="Y20" i="2"/>
  <c r="Y163" i="2"/>
  <c r="U164" i="2"/>
  <c r="W164" i="2"/>
  <c r="W165" i="2"/>
  <c r="Y165" i="2"/>
  <c r="U166" i="2"/>
  <c r="W167" i="2"/>
  <c r="Y167" i="2"/>
  <c r="U168" i="2"/>
  <c r="W168" i="2"/>
  <c r="U169" i="2"/>
  <c r="W169" i="2"/>
  <c r="Y169" i="2"/>
  <c r="W170" i="2"/>
  <c r="Y170" i="2"/>
  <c r="U171" i="2"/>
  <c r="W171" i="2"/>
  <c r="Y172" i="2"/>
  <c r="U173" i="2"/>
  <c r="W173" i="2"/>
  <c r="Y173" i="2"/>
  <c r="W174" i="2"/>
  <c r="Y174" i="2"/>
  <c r="U175" i="2"/>
  <c r="Y175" i="2"/>
  <c r="U176" i="2"/>
  <c r="W176" i="2"/>
  <c r="Y176" i="2"/>
  <c r="U178" i="2"/>
  <c r="W178" i="2"/>
  <c r="Y178" i="2"/>
  <c r="U179" i="2"/>
  <c r="Y179" i="2"/>
  <c r="U180" i="2"/>
  <c r="W180" i="2"/>
  <c r="U181" i="2"/>
  <c r="W181" i="2"/>
  <c r="Y181" i="2"/>
  <c r="U182" i="2"/>
  <c r="W183" i="2"/>
  <c r="Y183" i="2"/>
  <c r="U184" i="2"/>
  <c r="W184" i="2"/>
  <c r="U185" i="2"/>
  <c r="W185" i="2"/>
  <c r="Y185" i="2"/>
  <c r="W186" i="2"/>
  <c r="Y186" i="2"/>
  <c r="U187" i="2"/>
  <c r="W187" i="2"/>
  <c r="Y188" i="2"/>
  <c r="U189" i="2"/>
  <c r="W189" i="2"/>
  <c r="Y189" i="2"/>
  <c r="W190" i="2"/>
  <c r="Y190" i="2"/>
  <c r="U191" i="2"/>
  <c r="Y191" i="2"/>
  <c r="U192" i="2"/>
  <c r="W192" i="2"/>
  <c r="Y192" i="2"/>
  <c r="U194" i="2"/>
  <c r="W194" i="2"/>
  <c r="Y194" i="2"/>
  <c r="U195" i="2"/>
  <c r="V196" i="2"/>
  <c r="T197" i="2"/>
  <c r="X197" i="2"/>
  <c r="T199" i="2"/>
  <c r="X199" i="2"/>
  <c r="V200" i="2"/>
  <c r="T201" i="2"/>
  <c r="X203" i="2"/>
  <c r="T205" i="2"/>
  <c r="V206" i="2"/>
  <c r="X207" i="2"/>
  <c r="V136" i="2"/>
  <c r="T136" i="2"/>
  <c r="X135" i="2"/>
  <c r="T135" i="2"/>
  <c r="X134" i="2"/>
  <c r="V134" i="2"/>
  <c r="T134" i="2"/>
  <c r="X132" i="2"/>
  <c r="V132" i="2"/>
  <c r="T132" i="2"/>
  <c r="X131" i="2"/>
  <c r="T131" i="2"/>
  <c r="X130" i="2"/>
  <c r="V130" i="2"/>
  <c r="X129" i="2"/>
  <c r="V129" i="2"/>
  <c r="T129" i="2"/>
  <c r="X128" i="2"/>
  <c r="V127" i="2"/>
  <c r="T127" i="2"/>
  <c r="X126" i="2"/>
  <c r="V126" i="2"/>
  <c r="V125" i="2"/>
  <c r="X124" i="2"/>
  <c r="T124" i="2"/>
  <c r="X122" i="2"/>
  <c r="T122" i="2"/>
  <c r="V121" i="2"/>
  <c r="X120" i="2"/>
  <c r="T118" i="2"/>
  <c r="V117" i="2"/>
  <c r="X116" i="2"/>
  <c r="T116" i="2"/>
  <c r="X114" i="2"/>
  <c r="T114" i="2"/>
  <c r="V113" i="2"/>
  <c r="T112" i="2"/>
  <c r="V111" i="2"/>
  <c r="X110" i="2"/>
  <c r="T110" i="2"/>
  <c r="V109" i="2"/>
  <c r="V107" i="2"/>
  <c r="X106" i="2"/>
  <c r="T106" i="2"/>
  <c r="V105" i="2"/>
  <c r="T104" i="2"/>
  <c r="V103" i="2"/>
  <c r="X102" i="2"/>
  <c r="T102" i="2"/>
  <c r="V101" i="2"/>
  <c r="X100" i="2"/>
  <c r="T100" i="2"/>
  <c r="V99" i="2"/>
  <c r="X98" i="2"/>
  <c r="X96" i="2"/>
  <c r="T96" i="2"/>
  <c r="V95" i="2"/>
  <c r="X94" i="2"/>
  <c r="V93" i="2"/>
  <c r="U92" i="2"/>
  <c r="Y90" i="2"/>
  <c r="W89" i="2"/>
  <c r="U88" i="2"/>
  <c r="Y86" i="2"/>
  <c r="W85" i="2"/>
  <c r="U84" i="2"/>
  <c r="Y82" i="2"/>
  <c r="Y78" i="2"/>
  <c r="W77" i="2"/>
  <c r="U76" i="2"/>
  <c r="Y74" i="2"/>
  <c r="U72" i="2"/>
  <c r="Y70" i="2"/>
  <c r="W69" i="2"/>
  <c r="U68" i="2"/>
  <c r="Y66" i="2"/>
  <c r="W65" i="2"/>
  <c r="U64" i="2"/>
  <c r="Y62" i="2"/>
  <c r="W61" i="2"/>
  <c r="Y58" i="2"/>
  <c r="W57" i="2"/>
  <c r="U56" i="2"/>
  <c r="Y54" i="2"/>
  <c r="W53" i="2"/>
  <c r="Y50" i="2"/>
  <c r="W49" i="2"/>
  <c r="U48" i="2"/>
  <c r="Y46" i="2"/>
  <c r="W45" i="2"/>
  <c r="U44" i="2"/>
  <c r="Y42" i="2"/>
  <c r="W41" i="2"/>
  <c r="U40" i="2"/>
  <c r="W37" i="2"/>
  <c r="U36" i="2"/>
  <c r="Y34" i="2"/>
  <c r="W33" i="2"/>
  <c r="U32" i="2"/>
  <c r="W29" i="2"/>
  <c r="U28" i="2"/>
  <c r="Y26" i="2"/>
  <c r="W25" i="2"/>
  <c r="U24" i="2"/>
  <c r="Y22" i="2"/>
  <c r="W21" i="2"/>
  <c r="U20" i="2"/>
  <c r="Y18" i="2"/>
  <c r="U16" i="2"/>
  <c r="Y14" i="2"/>
  <c r="W13" i="2"/>
  <c r="U12" i="2"/>
  <c r="Y10" i="2"/>
  <c r="V2" i="2"/>
  <c r="W195" i="2"/>
  <c r="Y195" i="2"/>
  <c r="U196" i="2"/>
  <c r="W196" i="2"/>
  <c r="Y196" i="2"/>
  <c r="U197" i="2"/>
  <c r="W197" i="2"/>
  <c r="Y197" i="2"/>
  <c r="W198" i="2"/>
  <c r="Y198" i="2"/>
  <c r="U199" i="2"/>
  <c r="W199" i="2"/>
  <c r="Y199" i="2"/>
  <c r="U200" i="2"/>
  <c r="W200" i="2"/>
  <c r="Y200" i="2"/>
  <c r="U201" i="2"/>
  <c r="W201" i="2"/>
  <c r="Y201" i="2"/>
  <c r="U202" i="2"/>
  <c r="W202" i="2"/>
  <c r="Y202" i="2"/>
  <c r="U203" i="2"/>
  <c r="T204" i="2"/>
  <c r="X204" i="2"/>
  <c r="V205" i="2"/>
  <c r="T206" i="2"/>
  <c r="X206" i="2"/>
  <c r="V207" i="2"/>
  <c r="Y125" i="2"/>
  <c r="W125" i="2"/>
  <c r="U125" i="2"/>
  <c r="Y124" i="2"/>
  <c r="W124" i="2"/>
  <c r="U124" i="2"/>
  <c r="Y123" i="2"/>
  <c r="W123" i="2"/>
  <c r="U123" i="2"/>
  <c r="W122" i="2"/>
  <c r="U122" i="2"/>
  <c r="Y121" i="2"/>
  <c r="W121" i="2"/>
  <c r="U121" i="2"/>
  <c r="Y120" i="2"/>
  <c r="W120" i="2"/>
  <c r="U120" i="2"/>
  <c r="Y119" i="2"/>
  <c r="W119" i="2"/>
  <c r="U119" i="2"/>
  <c r="Y118" i="2"/>
  <c r="W118" i="2"/>
  <c r="U118" i="2"/>
  <c r="Y117" i="2"/>
  <c r="U117" i="2"/>
  <c r="Y116" i="2"/>
  <c r="W116" i="2"/>
  <c r="U116" i="2"/>
  <c r="Y115" i="2"/>
  <c r="W115" i="2"/>
  <c r="U115" i="2"/>
  <c r="Y114" i="2"/>
  <c r="W114" i="2"/>
  <c r="U114" i="2"/>
  <c r="Y113" i="2"/>
  <c r="W113" i="2"/>
  <c r="U113" i="2"/>
  <c r="Y112" i="2"/>
  <c r="W112" i="2"/>
  <c r="Y111" i="2"/>
  <c r="W111" i="2"/>
  <c r="U111" i="2"/>
  <c r="Y110" i="2"/>
  <c r="W110" i="2"/>
  <c r="U110" i="2"/>
  <c r="Y109" i="2"/>
  <c r="W109" i="2"/>
  <c r="U109" i="2"/>
  <c r="Y108" i="2"/>
  <c r="W108" i="2"/>
  <c r="U108" i="2"/>
  <c r="Y107" i="2"/>
  <c r="W107" i="2"/>
  <c r="U107" i="2"/>
  <c r="Y106" i="2"/>
  <c r="W106" i="2"/>
  <c r="U106" i="2"/>
  <c r="Y105" i="2"/>
  <c r="W105" i="2"/>
  <c r="U105" i="2"/>
  <c r="Y104" i="2"/>
  <c r="W104" i="2"/>
  <c r="U104" i="2"/>
  <c r="Y103" i="2"/>
  <c r="W103" i="2"/>
  <c r="U103" i="2"/>
  <c r="Y102" i="2"/>
  <c r="W102" i="2"/>
  <c r="U102" i="2"/>
  <c r="Y101" i="2"/>
  <c r="W101" i="2"/>
  <c r="U101" i="2"/>
  <c r="Y100" i="2"/>
  <c r="W100" i="2"/>
  <c r="U100" i="2"/>
  <c r="Y99" i="2"/>
  <c r="W99" i="2"/>
  <c r="U99" i="2"/>
  <c r="Y98" i="2"/>
  <c r="W98" i="2"/>
  <c r="U98" i="2"/>
  <c r="Y97" i="2"/>
  <c r="W97" i="2"/>
  <c r="U97" i="2"/>
  <c r="Y96" i="2"/>
  <c r="W96" i="2"/>
  <c r="U96" i="2"/>
  <c r="Y95" i="2"/>
  <c r="W95" i="2"/>
  <c r="U95" i="2"/>
  <c r="Y94" i="2"/>
  <c r="W94" i="2"/>
  <c r="U94" i="2"/>
  <c r="Y93" i="2"/>
  <c r="W93" i="2"/>
  <c r="U93" i="2"/>
  <c r="W92" i="2"/>
  <c r="Y91" i="2"/>
  <c r="U91" i="2"/>
  <c r="W90" i="2"/>
  <c r="Y89" i="2"/>
  <c r="U89" i="2"/>
  <c r="W88" i="2"/>
  <c r="Y87" i="2"/>
  <c r="U87" i="2"/>
  <c r="W86" i="2"/>
  <c r="Y85" i="2"/>
  <c r="U85" i="2"/>
  <c r="W84" i="2"/>
  <c r="Y83" i="2"/>
  <c r="U83" i="2"/>
  <c r="W82" i="2"/>
  <c r="Y81" i="2"/>
  <c r="U81" i="2"/>
  <c r="W80" i="2"/>
  <c r="Y79" i="2"/>
  <c r="U79" i="2"/>
  <c r="W78" i="2"/>
  <c r="Y77" i="2"/>
  <c r="U77" i="2"/>
  <c r="W76" i="2"/>
  <c r="Y75" i="2"/>
  <c r="U75" i="2"/>
  <c r="W74" i="2"/>
  <c r="Y73" i="2"/>
  <c r="U73" i="2"/>
  <c r="W72" i="2"/>
  <c r="Y71" i="2"/>
  <c r="U71" i="2"/>
  <c r="W70" i="2"/>
  <c r="Y69" i="2"/>
  <c r="U69" i="2"/>
  <c r="W68" i="2"/>
  <c r="Y67" i="2"/>
  <c r="U67" i="2"/>
  <c r="W66" i="2"/>
  <c r="Y65" i="2"/>
  <c r="U65" i="2"/>
  <c r="W64" i="2"/>
  <c r="Y63" i="2"/>
  <c r="U63" i="2"/>
  <c r="W62" i="2"/>
  <c r="Y61" i="2"/>
  <c r="U61" i="2"/>
  <c r="W60" i="2"/>
  <c r="Y59" i="2"/>
  <c r="U59" i="2"/>
  <c r="W58" i="2"/>
  <c r="Y57" i="2"/>
  <c r="U57" i="2"/>
  <c r="W56" i="2"/>
  <c r="Y55" i="2"/>
  <c r="U55" i="2"/>
  <c r="W54" i="2"/>
  <c r="Y53" i="2"/>
  <c r="U53" i="2"/>
  <c r="W52" i="2"/>
  <c r="Y51" i="2"/>
  <c r="U51" i="2"/>
  <c r="W50" i="2"/>
  <c r="Y49" i="2"/>
  <c r="U49" i="2"/>
  <c r="W48" i="2"/>
  <c r="Y47" i="2"/>
  <c r="U47" i="2"/>
  <c r="W46" i="2"/>
  <c r="Y45" i="2"/>
  <c r="U45" i="2"/>
  <c r="W44" i="2"/>
  <c r="Y43" i="2"/>
  <c r="U43" i="2"/>
  <c r="W42" i="2"/>
  <c r="Y41" i="2"/>
  <c r="U41" i="2"/>
  <c r="W40" i="2"/>
  <c r="Y39" i="2"/>
  <c r="U39" i="2"/>
  <c r="W38" i="2"/>
  <c r="Y37" i="2"/>
  <c r="U37" i="2"/>
  <c r="W36" i="2"/>
  <c r="Y35" i="2"/>
  <c r="U35" i="2"/>
  <c r="W34" i="2"/>
  <c r="Y33" i="2"/>
  <c r="U33" i="2"/>
  <c r="W32" i="2"/>
  <c r="Y31" i="2"/>
  <c r="U31" i="2"/>
  <c r="W30" i="2"/>
  <c r="Y29" i="2"/>
  <c r="U29" i="2"/>
  <c r="W28" i="2"/>
  <c r="Y27" i="2"/>
  <c r="U27" i="2"/>
  <c r="W26" i="2"/>
  <c r="Y25" i="2"/>
  <c r="U25" i="2"/>
  <c r="W24" i="2"/>
  <c r="Y23" i="2"/>
  <c r="U23" i="2"/>
  <c r="W22" i="2"/>
  <c r="Y21" i="2"/>
  <c r="U21" i="2"/>
  <c r="W20" i="2"/>
  <c r="Y19" i="2"/>
  <c r="U19" i="2"/>
  <c r="W18" i="2"/>
  <c r="Y17" i="2"/>
  <c r="U17" i="2"/>
  <c r="W16" i="2"/>
  <c r="Y15" i="2"/>
  <c r="U15" i="2"/>
  <c r="W14" i="2"/>
  <c r="Y13" i="2"/>
  <c r="U13" i="2"/>
  <c r="W12" i="2"/>
  <c r="Y11" i="2"/>
  <c r="U11" i="2"/>
  <c r="W10" i="2"/>
  <c r="Y9" i="2"/>
  <c r="U9" i="2"/>
  <c r="T8" i="2"/>
  <c r="F21" i="1"/>
  <c r="AG14" i="1"/>
  <c r="AL14" i="1"/>
  <c r="T93" i="2"/>
  <c r="X92" i="2"/>
  <c r="V92" i="2"/>
  <c r="T92" i="2"/>
  <c r="X91" i="2"/>
  <c r="V91" i="2"/>
  <c r="T91" i="2"/>
  <c r="X90" i="2"/>
  <c r="V90" i="2"/>
  <c r="T90" i="2"/>
  <c r="X89" i="2"/>
  <c r="V89" i="2"/>
  <c r="T89" i="2"/>
  <c r="X88" i="2"/>
  <c r="V88" i="2"/>
  <c r="T88" i="2"/>
  <c r="X87" i="2"/>
  <c r="V87" i="2"/>
  <c r="T87" i="2"/>
  <c r="X86" i="2"/>
  <c r="V86" i="2"/>
  <c r="T86" i="2"/>
  <c r="X85" i="2"/>
  <c r="V85" i="2"/>
  <c r="T85" i="2"/>
  <c r="X84" i="2"/>
  <c r="V84" i="2"/>
  <c r="T84" i="2"/>
  <c r="X83" i="2"/>
  <c r="V83" i="2"/>
  <c r="T83" i="2"/>
  <c r="X82" i="2"/>
  <c r="V82" i="2"/>
  <c r="T82" i="2"/>
  <c r="X81" i="2"/>
  <c r="V81" i="2"/>
  <c r="T81" i="2"/>
  <c r="X80" i="2"/>
  <c r="V80" i="2"/>
  <c r="T80" i="2"/>
  <c r="X79" i="2"/>
  <c r="V79" i="2"/>
  <c r="T79" i="2"/>
  <c r="X78" i="2"/>
  <c r="V78" i="2"/>
  <c r="T78" i="2"/>
  <c r="X77" i="2"/>
  <c r="V77" i="2"/>
  <c r="T77" i="2"/>
  <c r="X76" i="2"/>
  <c r="V76" i="2"/>
  <c r="T76" i="2"/>
  <c r="X75" i="2"/>
  <c r="V75" i="2"/>
  <c r="T75" i="2"/>
  <c r="X74" i="2"/>
  <c r="V74" i="2"/>
  <c r="T74" i="2"/>
  <c r="X73" i="2"/>
  <c r="V73" i="2"/>
  <c r="T73" i="2"/>
  <c r="X72" i="2"/>
  <c r="V72" i="2"/>
  <c r="T72" i="2"/>
  <c r="X71" i="2"/>
  <c r="V71" i="2"/>
  <c r="T71" i="2"/>
  <c r="X70" i="2"/>
  <c r="V70" i="2"/>
  <c r="T70" i="2"/>
  <c r="X69" i="2"/>
  <c r="V69" i="2"/>
  <c r="T69" i="2"/>
  <c r="X68" i="2"/>
  <c r="V68" i="2"/>
  <c r="T68" i="2"/>
  <c r="X67" i="2"/>
  <c r="V67" i="2"/>
  <c r="T67" i="2"/>
  <c r="X66" i="2"/>
  <c r="V66" i="2"/>
  <c r="T66" i="2"/>
  <c r="X65" i="2"/>
  <c r="V65" i="2"/>
  <c r="T65" i="2"/>
  <c r="X64" i="2"/>
  <c r="V64" i="2"/>
  <c r="T64" i="2"/>
  <c r="X63" i="2"/>
  <c r="V63" i="2"/>
  <c r="T63" i="2"/>
  <c r="X62" i="2"/>
  <c r="V62" i="2"/>
  <c r="T62" i="2"/>
  <c r="X61" i="2"/>
  <c r="V61" i="2"/>
  <c r="T61" i="2"/>
  <c r="X60" i="2"/>
  <c r="V60" i="2"/>
  <c r="T60" i="2"/>
  <c r="X59" i="2"/>
  <c r="V59" i="2"/>
  <c r="T59" i="2"/>
  <c r="X58" i="2"/>
  <c r="V58" i="2"/>
  <c r="T58" i="2"/>
  <c r="X57" i="2"/>
  <c r="V57" i="2"/>
  <c r="T57" i="2"/>
  <c r="X56" i="2"/>
  <c r="V56" i="2"/>
  <c r="T56" i="2"/>
  <c r="X55" i="2"/>
  <c r="V55" i="2"/>
  <c r="T55" i="2"/>
  <c r="X54" i="2"/>
  <c r="V54" i="2"/>
  <c r="T54" i="2"/>
  <c r="X53" i="2"/>
  <c r="V53" i="2"/>
  <c r="T53" i="2"/>
  <c r="X52" i="2"/>
  <c r="V52" i="2"/>
  <c r="T52" i="2"/>
  <c r="X51" i="2"/>
  <c r="V51" i="2"/>
  <c r="T51" i="2"/>
  <c r="X50" i="2"/>
  <c r="V50" i="2"/>
  <c r="T50" i="2"/>
  <c r="X49" i="2"/>
  <c r="V49" i="2"/>
  <c r="T49" i="2"/>
  <c r="X48" i="2"/>
  <c r="V48" i="2"/>
  <c r="T48" i="2"/>
  <c r="X47" i="2"/>
  <c r="V47" i="2"/>
  <c r="T47" i="2"/>
  <c r="X46" i="2"/>
  <c r="V46" i="2"/>
  <c r="T46" i="2"/>
  <c r="X45" i="2"/>
  <c r="V45" i="2"/>
  <c r="T45" i="2"/>
  <c r="X44" i="2"/>
  <c r="V44" i="2"/>
  <c r="T44" i="2"/>
  <c r="X43" i="2"/>
  <c r="V43" i="2"/>
  <c r="T43" i="2"/>
  <c r="X42" i="2"/>
  <c r="V42" i="2"/>
  <c r="T42" i="2"/>
  <c r="X41" i="2"/>
  <c r="V41" i="2"/>
  <c r="T41" i="2"/>
  <c r="X40" i="2"/>
  <c r="V40" i="2"/>
  <c r="T40" i="2"/>
  <c r="X39" i="2"/>
  <c r="V39" i="2"/>
  <c r="T39" i="2"/>
  <c r="X38" i="2"/>
  <c r="V38" i="2"/>
  <c r="T38" i="2"/>
  <c r="X37" i="2"/>
  <c r="V37" i="2"/>
  <c r="T37" i="2"/>
  <c r="X36" i="2"/>
  <c r="V36" i="2"/>
  <c r="T36" i="2"/>
  <c r="X35" i="2"/>
  <c r="V35" i="2"/>
  <c r="T35" i="2"/>
  <c r="X34" i="2"/>
  <c r="V34" i="2"/>
  <c r="T34" i="2"/>
  <c r="X33" i="2"/>
  <c r="V33" i="2"/>
  <c r="T33" i="2"/>
  <c r="X32" i="2"/>
  <c r="V32" i="2"/>
  <c r="T32" i="2"/>
  <c r="X31" i="2"/>
  <c r="V31" i="2"/>
  <c r="T31" i="2"/>
  <c r="X30" i="2"/>
  <c r="V30" i="2"/>
  <c r="T30" i="2"/>
  <c r="X29" i="2"/>
  <c r="V29" i="2"/>
  <c r="T29" i="2"/>
  <c r="X28" i="2"/>
  <c r="V28" i="2"/>
  <c r="T28" i="2"/>
  <c r="X27" i="2"/>
  <c r="V27" i="2"/>
  <c r="T27" i="2"/>
  <c r="X26" i="2"/>
  <c r="V26" i="2"/>
  <c r="T26" i="2"/>
  <c r="X25" i="2"/>
  <c r="V25" i="2"/>
  <c r="T25" i="2"/>
  <c r="X24" i="2"/>
  <c r="V24" i="2"/>
  <c r="T24" i="2"/>
  <c r="X23" i="2"/>
  <c r="V23" i="2"/>
  <c r="T23" i="2"/>
  <c r="X22" i="2"/>
  <c r="V22" i="2"/>
  <c r="T22" i="2"/>
  <c r="X21" i="2"/>
  <c r="V21" i="2"/>
  <c r="T21" i="2"/>
  <c r="X20" i="2"/>
  <c r="V20" i="2"/>
  <c r="T20" i="2"/>
  <c r="X19" i="2"/>
  <c r="V19" i="2"/>
  <c r="T19" i="2"/>
  <c r="X18" i="2"/>
  <c r="V18" i="2"/>
  <c r="T18" i="2"/>
  <c r="X17" i="2"/>
  <c r="V17" i="2"/>
  <c r="T17" i="2"/>
  <c r="X16" i="2"/>
  <c r="V16" i="2"/>
  <c r="T16" i="2"/>
  <c r="X15" i="2"/>
  <c r="V15" i="2"/>
  <c r="T15" i="2"/>
  <c r="X14" i="2"/>
  <c r="V14" i="2"/>
  <c r="T14" i="2"/>
  <c r="X13" i="2"/>
  <c r="V13" i="2"/>
  <c r="T13" i="2"/>
  <c r="X12" i="2"/>
  <c r="V12" i="2"/>
  <c r="T12" i="2"/>
  <c r="X11" i="2"/>
  <c r="V11" i="2"/>
  <c r="T11" i="2"/>
  <c r="X10" i="2"/>
  <c r="V10" i="2"/>
  <c r="T10" i="2"/>
  <c r="X9" i="2"/>
  <c r="V9" i="2"/>
  <c r="T9" i="2"/>
  <c r="Y2" i="2"/>
  <c r="D2" i="2" s="1"/>
  <c r="Y203" i="2"/>
  <c r="U204" i="2"/>
  <c r="W204" i="2"/>
  <c r="Y204" i="2"/>
  <c r="U205" i="2"/>
  <c r="W205" i="2"/>
  <c r="Y205" i="2"/>
  <c r="U206" i="2"/>
  <c r="W206" i="2"/>
  <c r="Y206" i="2"/>
  <c r="U207" i="2"/>
  <c r="W207" i="2"/>
  <c r="AH14" i="1"/>
  <c r="H21" i="1"/>
  <c r="D21" i="1"/>
  <c r="AD196" i="1"/>
  <c r="AD180" i="1"/>
  <c r="AD164" i="1"/>
  <c r="AD156" i="1"/>
  <c r="W8" i="2"/>
  <c r="G21" i="1"/>
  <c r="E21" i="1"/>
  <c r="AE15" i="1"/>
  <c r="T2" i="2"/>
  <c r="W2" i="2"/>
  <c r="AG18" i="1"/>
  <c r="AG19" i="1"/>
  <c r="AG22" i="1"/>
  <c r="AG26" i="1"/>
  <c r="AG27" i="1"/>
  <c r="AG29" i="1"/>
  <c r="AG31" i="1"/>
  <c r="AG33" i="1"/>
  <c r="AG35" i="1"/>
  <c r="AG37" i="1"/>
  <c r="AG41" i="1"/>
  <c r="AG45" i="1"/>
  <c r="AG47" i="1"/>
  <c r="AG49" i="1"/>
  <c r="AG53" i="1"/>
  <c r="AG55" i="1"/>
  <c r="AG57" i="1"/>
  <c r="AG61" i="1"/>
  <c r="AG63" i="1"/>
  <c r="AG65" i="1"/>
  <c r="AG67" i="1"/>
  <c r="AG69" i="1"/>
  <c r="AG73" i="1"/>
  <c r="AG77" i="1"/>
  <c r="AG79" i="1"/>
  <c r="AG81" i="1"/>
  <c r="AG83" i="1"/>
  <c r="AG85" i="1"/>
  <c r="AG89" i="1"/>
  <c r="AG91" i="1"/>
  <c r="AG93" i="1"/>
  <c r="AG95" i="1"/>
  <c r="AG97" i="1"/>
  <c r="AG99" i="1"/>
  <c r="AG101" i="1"/>
  <c r="AG105" i="1"/>
  <c r="AG109" i="1"/>
  <c r="AG111" i="1"/>
  <c r="AG115" i="1"/>
  <c r="AG119" i="1"/>
  <c r="AG123" i="1"/>
  <c r="AG127" i="1"/>
  <c r="AG131" i="1"/>
  <c r="AG139" i="1"/>
  <c r="AG143" i="1"/>
  <c r="AG147" i="1"/>
  <c r="AG151" i="1"/>
  <c r="AG155" i="1"/>
  <c r="AG163" i="1"/>
  <c r="AG171" i="1"/>
  <c r="AG175" i="1"/>
  <c r="AG213" i="1"/>
  <c r="AG211" i="1"/>
  <c r="AG209" i="1"/>
  <c r="AG207" i="1"/>
  <c r="AG205" i="1"/>
  <c r="AG203" i="1"/>
  <c r="AG201" i="1"/>
  <c r="AG212" i="1"/>
  <c r="AG210" i="1"/>
  <c r="AG208" i="1"/>
  <c r="AG206" i="1"/>
  <c r="AG202" i="1"/>
  <c r="AG197" i="1"/>
  <c r="AG195" i="1"/>
  <c r="AG193" i="1"/>
  <c r="AG191" i="1"/>
  <c r="AG189" i="1"/>
  <c r="AG187" i="1"/>
  <c r="AG185" i="1"/>
  <c r="AG183" i="1"/>
  <c r="AG181" i="1"/>
  <c r="AG200" i="1"/>
  <c r="AG198" i="1"/>
  <c r="AG196" i="1"/>
  <c r="AG194" i="1"/>
  <c r="AG190" i="1"/>
  <c r="AG186" i="1"/>
  <c r="AG184" i="1"/>
  <c r="AG182" i="1"/>
  <c r="AG180" i="1"/>
  <c r="AG178" i="1"/>
  <c r="AG176" i="1"/>
  <c r="AG174" i="1"/>
  <c r="AG172" i="1"/>
  <c r="AG170" i="1"/>
  <c r="AG168" i="1"/>
  <c r="AG166" i="1"/>
  <c r="AG164" i="1"/>
  <c r="AG162" i="1"/>
  <c r="AG158" i="1"/>
  <c r="AG154" i="1"/>
  <c r="AG152" i="1"/>
  <c r="AG150" i="1"/>
  <c r="AG148" i="1"/>
  <c r="AG146" i="1"/>
  <c r="AG144" i="1"/>
  <c r="AG142" i="1"/>
  <c r="AG140" i="1"/>
  <c r="AG138" i="1"/>
  <c r="AG136" i="1"/>
  <c r="AG134" i="1"/>
  <c r="AG132" i="1"/>
  <c r="AG130" i="1"/>
  <c r="AG126" i="1"/>
  <c r="AG122" i="1"/>
  <c r="AG120" i="1"/>
  <c r="AG118" i="1"/>
  <c r="AG116" i="1"/>
  <c r="AG114" i="1"/>
  <c r="B35" i="1"/>
  <c r="AJ14" i="1"/>
  <c r="B25" i="1"/>
  <c r="AC8" i="2"/>
  <c r="AG16" i="1"/>
  <c r="AG17" i="1"/>
  <c r="AG20" i="1"/>
  <c r="AG21" i="1"/>
  <c r="AG25" i="1"/>
  <c r="AG30" i="1"/>
  <c r="AG32" i="1"/>
  <c r="AG34" i="1"/>
  <c r="AG36" i="1"/>
  <c r="AG38" i="1"/>
  <c r="AG40" i="1"/>
  <c r="AG42" i="1"/>
  <c r="AG44" i="1"/>
  <c r="AG46" i="1"/>
  <c r="AG48" i="1"/>
  <c r="AG50" i="1"/>
  <c r="AG52" i="1"/>
  <c r="AG54" i="1"/>
  <c r="AG56" i="1"/>
  <c r="AG58" i="1"/>
  <c r="AG62" i="1"/>
  <c r="AG64" i="1"/>
  <c r="AG66" i="1"/>
  <c r="AG68" i="1"/>
  <c r="AG70" i="1"/>
  <c r="AG72" i="1"/>
  <c r="AG74" i="1"/>
  <c r="AG76" i="1"/>
  <c r="AG78" i="1"/>
  <c r="AG80" i="1"/>
  <c r="AG82" i="1"/>
  <c r="AG84" i="1"/>
  <c r="AG86" i="1"/>
  <c r="AG88" i="1"/>
  <c r="AG90" i="1"/>
  <c r="AG94" i="1"/>
  <c r="AG96" i="1"/>
  <c r="AG98" i="1"/>
  <c r="AG100" i="1"/>
  <c r="AG102" i="1"/>
  <c r="AG104" i="1"/>
  <c r="AG106" i="1"/>
  <c r="AG108" i="1"/>
  <c r="AG110" i="1"/>
  <c r="AG112" i="1"/>
  <c r="AG113" i="1"/>
  <c r="AG117" i="1"/>
  <c r="AG121" i="1"/>
  <c r="AG125" i="1"/>
  <c r="AG129" i="1"/>
  <c r="AG137" i="1"/>
  <c r="AG141" i="1"/>
  <c r="AG145" i="1"/>
  <c r="AG149" i="1"/>
  <c r="AG153" i="1"/>
  <c r="AG157" i="1"/>
  <c r="AG161" i="1"/>
  <c r="AG165" i="1"/>
  <c r="AG169" i="1"/>
  <c r="AG173" i="1"/>
  <c r="AG177" i="1"/>
  <c r="F45" i="1"/>
  <c r="H45" i="1"/>
  <c r="E45" i="1"/>
  <c r="D45" i="1"/>
  <c r="G45" i="1"/>
  <c r="G47" i="1"/>
  <c r="H47" i="1"/>
  <c r="F47" i="1"/>
  <c r="E47" i="1"/>
  <c r="D47" i="1"/>
  <c r="G49" i="1"/>
  <c r="H49" i="1"/>
  <c r="D46" i="1"/>
  <c r="E46" i="1"/>
  <c r="D48" i="1"/>
  <c r="F48" i="1"/>
  <c r="H48" i="1"/>
  <c r="E48" i="1"/>
  <c r="G48" i="1"/>
  <c r="B24" i="1"/>
  <c r="B26" i="1"/>
  <c r="B27" i="1"/>
  <c r="C15" i="2"/>
  <c r="C30" i="1"/>
  <c r="F30" i="1"/>
  <c r="G30" i="1"/>
  <c r="U8" i="1"/>
  <c r="G10" i="1"/>
  <c r="H10" i="1"/>
  <c r="D10" i="1"/>
  <c r="B34" i="1"/>
  <c r="B36" i="1"/>
  <c r="AE129" i="1"/>
  <c r="C10" i="1"/>
  <c r="B49" i="1"/>
  <c r="Y139" i="2"/>
  <c r="U137" i="2"/>
  <c r="U38" i="2"/>
  <c r="V108" i="2"/>
  <c r="X202" i="2"/>
  <c r="X177" i="2"/>
  <c r="T160" i="2"/>
  <c r="V149" i="2"/>
  <c r="V140" i="2"/>
  <c r="U14" i="2"/>
  <c r="Y131" i="2"/>
  <c r="V163" i="2"/>
  <c r="T142" i="2"/>
  <c r="W134" i="2"/>
  <c r="V141" i="2"/>
  <c r="X165" i="2"/>
  <c r="T200" i="2"/>
  <c r="AH185" i="1"/>
  <c r="AH201" i="1"/>
  <c r="AK16" i="1"/>
  <c r="G43" i="1"/>
  <c r="G16" i="1"/>
  <c r="F16" i="1"/>
  <c r="E16" i="1"/>
  <c r="C16" i="1"/>
  <c r="AH15" i="1"/>
  <c r="AH19" i="1"/>
  <c r="AH23" i="1"/>
  <c r="AH27" i="1"/>
  <c r="AK33" i="1"/>
  <c r="AH38" i="1"/>
  <c r="AH44" i="1"/>
  <c r="AK49" i="1"/>
  <c r="AH53" i="1"/>
  <c r="AK67" i="1"/>
  <c r="AH76" i="1"/>
  <c r="AK81" i="1"/>
  <c r="AK89" i="1"/>
  <c r="AH109" i="1"/>
  <c r="AH117" i="1"/>
  <c r="AH125" i="1"/>
  <c r="AH132" i="1"/>
  <c r="AH140" i="1"/>
  <c r="AH148" i="1"/>
  <c r="AK163" i="1"/>
  <c r="AK171" i="1"/>
  <c r="AI207" i="1"/>
  <c r="AI201" i="1"/>
  <c r="AI171" i="1"/>
  <c r="AI165" i="1"/>
  <c r="AI139" i="1"/>
  <c r="AI133" i="1"/>
  <c r="AI107" i="1"/>
  <c r="AI101" i="1"/>
  <c r="AI197" i="1"/>
  <c r="AI191" i="1"/>
  <c r="AI185" i="1"/>
  <c r="AI179" i="1"/>
  <c r="AI173" i="1"/>
  <c r="AI147" i="1"/>
  <c r="AI141" i="1"/>
  <c r="AI115" i="1"/>
  <c r="AI109" i="1"/>
  <c r="AI83" i="1"/>
  <c r="AI212" i="1"/>
  <c r="V8" i="1"/>
  <c r="V10" i="1"/>
  <c r="AE200" i="1"/>
  <c r="AE176" i="1"/>
  <c r="AE161" i="1"/>
  <c r="AE104" i="1"/>
  <c r="AE59" i="1"/>
  <c r="AE33" i="1"/>
  <c r="AK93" i="1"/>
  <c r="AK97" i="1"/>
  <c r="AK101" i="1"/>
  <c r="AK175" i="1"/>
  <c r="AK179" i="1"/>
  <c r="AK183" i="1"/>
  <c r="AK191" i="1"/>
  <c r="AK199" i="1"/>
  <c r="AH195" i="1"/>
  <c r="AH177" i="1"/>
  <c r="AH168" i="1"/>
  <c r="AH145" i="1"/>
  <c r="AH136" i="1"/>
  <c r="AH113" i="1"/>
  <c r="AH104" i="1"/>
  <c r="AH200" i="1"/>
  <c r="AH176" i="1"/>
  <c r="AH153" i="1"/>
  <c r="AH144" i="1"/>
  <c r="AH121" i="1"/>
  <c r="AH112" i="1"/>
  <c r="AH89" i="1"/>
  <c r="AE145" i="1"/>
  <c r="V176" i="2"/>
  <c r="AK210" i="1"/>
  <c r="AK202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58" i="1"/>
  <c r="AK50" i="1"/>
  <c r="AK42" i="1"/>
  <c r="AK34" i="1"/>
  <c r="AK26" i="1"/>
  <c r="B23" i="1"/>
  <c r="AK15" i="1"/>
  <c r="AK17" i="1"/>
  <c r="AK19" i="1"/>
  <c r="AK21" i="1"/>
  <c r="AK23" i="1"/>
  <c r="AK25" i="1"/>
  <c r="AK27" i="1"/>
  <c r="AH32" i="1"/>
  <c r="AH37" i="1"/>
  <c r="AH48" i="1"/>
  <c r="AK53" i="1"/>
  <c r="AH57" i="1"/>
  <c r="AK71" i="1"/>
  <c r="AH80" i="1"/>
  <c r="AK83" i="1"/>
  <c r="AK87" i="1"/>
  <c r="AK125" i="1"/>
  <c r="AK129" i="1"/>
  <c r="AK133" i="1"/>
  <c r="AH161" i="1"/>
  <c r="AH165" i="1"/>
  <c r="AH169" i="1"/>
  <c r="AH184" i="1"/>
  <c r="AI211" i="1"/>
  <c r="AE139" i="1"/>
  <c r="AE56" i="1"/>
  <c r="Y80" i="2"/>
  <c r="Y127" i="2"/>
  <c r="V188" i="2"/>
  <c r="T167" i="2"/>
  <c r="X154" i="2"/>
  <c r="T144" i="2"/>
  <c r="X137" i="2"/>
  <c r="T95" i="2"/>
  <c r="V184" i="2"/>
  <c r="X152" i="2"/>
  <c r="T162" i="2"/>
  <c r="U22" i="2"/>
  <c r="AK24" i="1"/>
  <c r="C43" i="1"/>
  <c r="AH30" i="1"/>
  <c r="AH35" i="1"/>
  <c r="AK51" i="1"/>
  <c r="AH60" i="1"/>
  <c r="AK65" i="1"/>
  <c r="AH69" i="1"/>
  <c r="AH84" i="1"/>
  <c r="AK91" i="1"/>
  <c r="AK99" i="1"/>
  <c r="AK107" i="1"/>
  <c r="AK137" i="1"/>
  <c r="AK153" i="1"/>
  <c r="AH173" i="1"/>
  <c r="AH181" i="1"/>
  <c r="AK201" i="1"/>
  <c r="AH206" i="1"/>
  <c r="AK211" i="1"/>
  <c r="AE208" i="1"/>
  <c r="AE177" i="1"/>
  <c r="AE168" i="1"/>
  <c r="AE123" i="1"/>
  <c r="AE40" i="1"/>
  <c r="AK208" i="1"/>
  <c r="AK200" i="1"/>
  <c r="AK192" i="1"/>
  <c r="AK184" i="1"/>
  <c r="AK176" i="1"/>
  <c r="AK168" i="1"/>
  <c r="AK160" i="1"/>
  <c r="AK152" i="1"/>
  <c r="AK144" i="1"/>
  <c r="AK136" i="1"/>
  <c r="AK128" i="1"/>
  <c r="AK120" i="1"/>
  <c r="AK112" i="1"/>
  <c r="AK104" i="1"/>
  <c r="AK96" i="1"/>
  <c r="AK80" i="1"/>
  <c r="AK72" i="1"/>
  <c r="AK64" i="1"/>
  <c r="AK56" i="1"/>
  <c r="AK48" i="1"/>
  <c r="AK40" i="1"/>
  <c r="AK32" i="1"/>
  <c r="AK22" i="1"/>
  <c r="T4" i="2" a="1"/>
  <c r="AH16" i="1"/>
  <c r="AH20" i="1"/>
  <c r="AH24" i="1"/>
  <c r="AH28" i="1"/>
  <c r="AH33" i="1"/>
  <c r="AH40" i="1"/>
  <c r="AH49" i="1"/>
  <c r="AK63" i="1"/>
  <c r="AH72" i="1"/>
  <c r="AK77" i="1"/>
  <c r="AH81" i="1"/>
  <c r="AH88" i="1"/>
  <c r="AH92" i="1"/>
  <c r="AH96" i="1"/>
  <c r="AK111" i="1"/>
  <c r="AK115" i="1"/>
  <c r="AK119" i="1"/>
  <c r="AK157" i="1"/>
  <c r="AK161" i="1"/>
  <c r="AK165" i="1"/>
  <c r="AK185" i="1"/>
  <c r="AK193" i="1"/>
  <c r="AH207" i="1"/>
  <c r="AE81" i="1"/>
  <c r="AK212" i="1"/>
  <c r="AK213" i="1"/>
  <c r="AK173" i="1"/>
  <c r="AK159" i="1"/>
  <c r="AK141" i="1"/>
  <c r="AK127" i="1"/>
  <c r="AK109" i="1"/>
  <c r="AK95" i="1"/>
  <c r="AK209" i="1"/>
  <c r="AK187" i="1"/>
  <c r="AK167" i="1"/>
  <c r="AK149" i="1"/>
  <c r="AK135" i="1"/>
  <c r="AK117" i="1"/>
  <c r="AK103" i="1"/>
  <c r="AK85" i="1"/>
  <c r="AK205" i="1"/>
  <c r="AE65" i="1"/>
  <c r="AH29" i="1"/>
  <c r="AK35" i="1"/>
  <c r="AH41" i="1"/>
  <c r="AK55" i="1"/>
  <c r="AH64" i="1"/>
  <c r="AK69" i="1"/>
  <c r="AH73" i="1"/>
  <c r="AH97" i="1"/>
  <c r="AH101" i="1"/>
  <c r="AH105" i="1"/>
  <c r="AH120" i="1"/>
  <c r="AH124" i="1"/>
  <c r="AH128" i="1"/>
  <c r="AK143" i="1"/>
  <c r="AK147" i="1"/>
  <c r="AK151" i="1"/>
  <c r="AK203" i="1"/>
  <c r="AK207" i="1"/>
  <c r="AI213" i="1"/>
  <c r="AE187" i="1"/>
  <c r="AE75" i="1"/>
  <c r="AE49" i="1"/>
  <c r="AL202" i="1"/>
  <c r="AL207" i="1"/>
  <c r="AL211" i="1"/>
  <c r="AL91" i="1"/>
  <c r="AL94" i="1"/>
  <c r="AJ97" i="1"/>
  <c r="AL100" i="1"/>
  <c r="AL105" i="1"/>
  <c r="AL123" i="1"/>
  <c r="AL126" i="1"/>
  <c r="AJ129" i="1"/>
  <c r="AL132" i="1"/>
  <c r="AL137" i="1"/>
  <c r="AL155" i="1"/>
  <c r="AL158" i="1"/>
  <c r="AJ161" i="1"/>
  <c r="AL164" i="1"/>
  <c r="AL169" i="1"/>
  <c r="AJ194" i="1"/>
  <c r="AL203" i="1"/>
  <c r="AL206" i="1"/>
  <c r="AL83" i="1"/>
  <c r="AL86" i="1"/>
  <c r="AJ89" i="1"/>
  <c r="AL92" i="1"/>
  <c r="AL97" i="1"/>
  <c r="AL115" i="1"/>
  <c r="AL118" i="1"/>
  <c r="AJ121" i="1"/>
  <c r="AL124" i="1"/>
  <c r="AL129" i="1"/>
  <c r="AL147" i="1"/>
  <c r="AL150" i="1"/>
  <c r="AL156" i="1"/>
  <c r="AL161" i="1"/>
  <c r="AL179" i="1"/>
  <c r="AL182" i="1"/>
  <c r="AL185" i="1"/>
  <c r="AL188" i="1"/>
  <c r="AL191" i="1"/>
  <c r="AL197" i="1"/>
  <c r="AL204" i="1"/>
  <c r="T4" i="2"/>
  <c r="V4" i="2"/>
  <c r="Y4" i="2"/>
  <c r="X4" i="2"/>
  <c r="U4" i="2"/>
  <c r="W4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AB7" i="1" l="1" a="1"/>
  <c r="AB7" i="1" s="1"/>
  <c r="AD102" i="1"/>
  <c r="AD151" i="1"/>
  <c r="AD165" i="1"/>
  <c r="AD105" i="1"/>
  <c r="AD74" i="1"/>
  <c r="AD159" i="1"/>
  <c r="AD144" i="1"/>
  <c r="AD204" i="1"/>
  <c r="AD171" i="1"/>
  <c r="AD95" i="1"/>
  <c r="AD178" i="1"/>
  <c r="AD39" i="1"/>
  <c r="AD31" i="1"/>
  <c r="AD174" i="1"/>
  <c r="AD108" i="1"/>
  <c r="AE64" i="1"/>
  <c r="AD64" i="1"/>
  <c r="AE18" i="1"/>
  <c r="AA9" i="1"/>
  <c r="AM18" i="1" s="1"/>
  <c r="AD118" i="1"/>
  <c r="AD113" i="1"/>
  <c r="AE173" i="1"/>
  <c r="AD198" i="1"/>
  <c r="AE198" i="1"/>
  <c r="AD18" i="1"/>
  <c r="T3" i="2"/>
  <c r="X3" i="2"/>
  <c r="Y3" i="2"/>
  <c r="D3" i="2" s="1"/>
  <c r="D9" i="2" s="1"/>
  <c r="U3" i="2"/>
  <c r="W3" i="2"/>
  <c r="V3" i="2"/>
  <c r="D30" i="1"/>
  <c r="E30" i="1"/>
  <c r="H30" i="1"/>
  <c r="AD79" i="1"/>
  <c r="AE79" i="1"/>
  <c r="AG59" i="1"/>
  <c r="AG23" i="1"/>
  <c r="AJ47" i="1"/>
  <c r="AJ42" i="1"/>
  <c r="AJ108" i="1"/>
  <c r="AJ174" i="1"/>
  <c r="AI124" i="1"/>
  <c r="AI64" i="1"/>
  <c r="AL29" i="1"/>
  <c r="AL49" i="1"/>
  <c r="AI71" i="1"/>
  <c r="AL99" i="1"/>
  <c r="AL130" i="1"/>
  <c r="AI161" i="1"/>
  <c r="AL200" i="1"/>
  <c r="AL31" i="1"/>
  <c r="AJ53" i="1"/>
  <c r="AI73" i="1"/>
  <c r="AL101" i="1"/>
  <c r="AL133" i="1"/>
  <c r="AL163" i="1"/>
  <c r="AL201" i="1"/>
  <c r="AD103" i="1"/>
  <c r="AG135" i="1"/>
  <c r="AG87" i="1"/>
  <c r="AG51" i="1"/>
  <c r="AJ54" i="1"/>
  <c r="AJ122" i="1"/>
  <c r="AJ189" i="1"/>
  <c r="AI208" i="1"/>
  <c r="AI158" i="1"/>
  <c r="AI108" i="1"/>
  <c r="AI52" i="1"/>
  <c r="E40" i="1"/>
  <c r="H40" i="1"/>
  <c r="AL16" i="1"/>
  <c r="AI77" i="1"/>
  <c r="AL108" i="1"/>
  <c r="AL138" i="1"/>
  <c r="AJ169" i="1"/>
  <c r="AD46" i="1"/>
  <c r="Y8" i="2"/>
  <c r="D1" i="2" s="1"/>
  <c r="AJ26" i="1"/>
  <c r="AJ62" i="1"/>
  <c r="AJ134" i="1"/>
  <c r="AJ200" i="1"/>
  <c r="AI202" i="1"/>
  <c r="AI156" i="1"/>
  <c r="AI96" i="1"/>
  <c r="AI19" i="1"/>
  <c r="AI35" i="1"/>
  <c r="AI57" i="1"/>
  <c r="AL77" i="1"/>
  <c r="AL109" i="1"/>
  <c r="AL139" i="1"/>
  <c r="AL176" i="1"/>
  <c r="AD61" i="1"/>
  <c r="AJ70" i="1"/>
  <c r="AJ140" i="1"/>
  <c r="AJ201" i="1"/>
  <c r="AI198" i="1"/>
  <c r="AI154" i="1"/>
  <c r="AI94" i="1"/>
  <c r="AI44" i="1"/>
  <c r="AL20" i="1"/>
  <c r="AI39" i="1"/>
  <c r="AL84" i="1"/>
  <c r="AJ145" i="1"/>
  <c r="AL177" i="1"/>
  <c r="AL213" i="1"/>
  <c r="AL209" i="1"/>
  <c r="AL190" i="1"/>
  <c r="AL157" i="1"/>
  <c r="AL98" i="1"/>
  <c r="AL69" i="1"/>
  <c r="AL60" i="1"/>
  <c r="AL38" i="1"/>
  <c r="AL189" i="1"/>
  <c r="AL171" i="1"/>
  <c r="AL128" i="1"/>
  <c r="AL111" i="1"/>
  <c r="AL58" i="1"/>
  <c r="AL48" i="1"/>
  <c r="AL37" i="1"/>
  <c r="AL28" i="1"/>
  <c r="AL205" i="1"/>
  <c r="AL170" i="1"/>
  <c r="AL127" i="1"/>
  <c r="AL96" i="1"/>
  <c r="AL47" i="1"/>
  <c r="AL27" i="1"/>
  <c r="AL19" i="1"/>
  <c r="AL187" i="1"/>
  <c r="AL140" i="1"/>
  <c r="AL110" i="1"/>
  <c r="AL95" i="1"/>
  <c r="AL78" i="1"/>
  <c r="AL68" i="1"/>
  <c r="AL183" i="1"/>
  <c r="AL199" i="1"/>
  <c r="AL180" i="1"/>
  <c r="AL149" i="1"/>
  <c r="AL120" i="1"/>
  <c r="AL107" i="1"/>
  <c r="AL88" i="1"/>
  <c r="AL76" i="1"/>
  <c r="AL64" i="1"/>
  <c r="AL15" i="1"/>
  <c r="AL166" i="1"/>
  <c r="AL119" i="1"/>
  <c r="AL106" i="1"/>
  <c r="AL87" i="1"/>
  <c r="AL75" i="1"/>
  <c r="AL63" i="1"/>
  <c r="AL54" i="1"/>
  <c r="AL42" i="1"/>
  <c r="AL24" i="1"/>
  <c r="AL193" i="1"/>
  <c r="AL160" i="1"/>
  <c r="AL148" i="1"/>
  <c r="AL131" i="1"/>
  <c r="AL72" i="1"/>
  <c r="AL61" i="1"/>
  <c r="AL146" i="1"/>
  <c r="AL71" i="1"/>
  <c r="AL40" i="1"/>
  <c r="AL21" i="1"/>
  <c r="AJ74" i="1"/>
  <c r="AJ144" i="1"/>
  <c r="AJ210" i="1"/>
  <c r="AI194" i="1"/>
  <c r="AI144" i="1"/>
  <c r="AI88" i="1"/>
  <c r="AI32" i="1"/>
  <c r="AL22" i="1"/>
  <c r="AL62" i="1"/>
  <c r="AL85" i="1"/>
  <c r="AL117" i="1"/>
  <c r="AI181" i="1"/>
  <c r="AE165" i="1"/>
  <c r="U8" i="2"/>
  <c r="AI63" i="1"/>
  <c r="AI87" i="1"/>
  <c r="AI119" i="1"/>
  <c r="AJ187" i="1"/>
  <c r="AJ113" i="1"/>
  <c r="AJ20" i="1"/>
  <c r="AJ207" i="1"/>
  <c r="AJ157" i="1"/>
  <c r="AJ141" i="1"/>
  <c r="AJ69" i="1"/>
  <c r="AJ206" i="1"/>
  <c r="AJ168" i="1"/>
  <c r="AJ120" i="1"/>
  <c r="AJ80" i="1"/>
  <c r="AJ40" i="1"/>
  <c r="AJ28" i="1"/>
  <c r="AJ115" i="1"/>
  <c r="AJ147" i="1"/>
  <c r="AJ205" i="1"/>
  <c r="AJ166" i="1"/>
  <c r="AJ118" i="1"/>
  <c r="AJ78" i="1"/>
  <c r="AJ36" i="1"/>
  <c r="AJ63" i="1"/>
  <c r="AJ175" i="1"/>
  <c r="AJ57" i="1"/>
  <c r="AJ35" i="1"/>
  <c r="AJ27" i="1"/>
  <c r="AJ19" i="1"/>
  <c r="AJ202" i="1"/>
  <c r="AJ158" i="1"/>
  <c r="AJ116" i="1"/>
  <c r="AJ76" i="1"/>
  <c r="AJ91" i="1"/>
  <c r="AJ123" i="1"/>
  <c r="AJ153" i="1"/>
  <c r="AJ33" i="1"/>
  <c r="AJ185" i="1"/>
  <c r="AJ146" i="1"/>
  <c r="AJ106" i="1"/>
  <c r="AJ58" i="1"/>
  <c r="AJ18" i="1"/>
  <c r="AJ71" i="1"/>
  <c r="AJ103" i="1"/>
  <c r="AJ191" i="1"/>
  <c r="AJ149" i="1"/>
  <c r="AJ15" i="1"/>
  <c r="AJ177" i="1"/>
  <c r="AJ117" i="1"/>
  <c r="AJ101" i="1"/>
  <c r="AJ85" i="1"/>
  <c r="AJ178" i="1"/>
  <c r="AJ138" i="1"/>
  <c r="AJ90" i="1"/>
  <c r="AJ50" i="1"/>
  <c r="AJ22" i="1"/>
  <c r="AJ135" i="1"/>
  <c r="AJ167" i="1"/>
  <c r="AJ199" i="1"/>
  <c r="AJ61" i="1"/>
  <c r="AJ31" i="1"/>
  <c r="AJ176" i="1"/>
  <c r="AJ136" i="1"/>
  <c r="AJ88" i="1"/>
  <c r="AJ48" i="1"/>
  <c r="AJ51" i="1"/>
  <c r="AJ83" i="1"/>
  <c r="AE180" i="1"/>
  <c r="AI155" i="1"/>
  <c r="AI143" i="1"/>
  <c r="AI81" i="1"/>
  <c r="AI49" i="1"/>
  <c r="AI29" i="1"/>
  <c r="AI97" i="1"/>
  <c r="AI20" i="1"/>
  <c r="AI46" i="1"/>
  <c r="AI76" i="1"/>
  <c r="AI114" i="1"/>
  <c r="AI176" i="1"/>
  <c r="AI189" i="1"/>
  <c r="AI157" i="1"/>
  <c r="AI111" i="1"/>
  <c r="AI79" i="1"/>
  <c r="AI69" i="1"/>
  <c r="AI80" i="1"/>
  <c r="AI116" i="1"/>
  <c r="AI150" i="1"/>
  <c r="AI178" i="1"/>
  <c r="AI205" i="1"/>
  <c r="AI127" i="1"/>
  <c r="AI48" i="1"/>
  <c r="AI84" i="1"/>
  <c r="AI152" i="1"/>
  <c r="AI180" i="1"/>
  <c r="AI203" i="1"/>
  <c r="AI169" i="1"/>
  <c r="AI153" i="1"/>
  <c r="AI167" i="1"/>
  <c r="AI137" i="1"/>
  <c r="AI55" i="1"/>
  <c r="AI45" i="1"/>
  <c r="AI25" i="1"/>
  <c r="AI62" i="1"/>
  <c r="AI92" i="1"/>
  <c r="AI130" i="1"/>
  <c r="AI192" i="1"/>
  <c r="AI199" i="1"/>
  <c r="AI33" i="1"/>
  <c r="AI53" i="1"/>
  <c r="AI41" i="1"/>
  <c r="AI22" i="1"/>
  <c r="AI38" i="1"/>
  <c r="AI68" i="1"/>
  <c r="AI104" i="1"/>
  <c r="AI136" i="1"/>
  <c r="AI170" i="1"/>
  <c r="AI193" i="1"/>
  <c r="AI177" i="1"/>
  <c r="AI131" i="1"/>
  <c r="AI117" i="1"/>
  <c r="AI85" i="1"/>
  <c r="AI51" i="1"/>
  <c r="AI40" i="1"/>
  <c r="AI70" i="1"/>
  <c r="AI106" i="1"/>
  <c r="AI138" i="1"/>
  <c r="AI172" i="1"/>
  <c r="AI200" i="1"/>
  <c r="AJ86" i="1"/>
  <c r="AJ152" i="1"/>
  <c r="AI188" i="1"/>
  <c r="AI74" i="1"/>
  <c r="AI28" i="1"/>
  <c r="AI26" i="1"/>
  <c r="AL45" i="1"/>
  <c r="AJ65" i="1"/>
  <c r="AL89" i="1"/>
  <c r="AL151" i="1"/>
  <c r="AJ94" i="1"/>
  <c r="AJ154" i="1"/>
  <c r="AI182" i="1"/>
  <c r="AI132" i="1"/>
  <c r="AI72" i="1"/>
  <c r="AL26" i="1"/>
  <c r="AL46" i="1"/>
  <c r="AL67" i="1"/>
  <c r="AI123" i="1"/>
  <c r="AL192" i="1"/>
  <c r="AE179" i="1"/>
  <c r="AE159" i="1"/>
  <c r="U165" i="2"/>
  <c r="W47" i="2"/>
  <c r="U90" i="2"/>
  <c r="T113" i="2"/>
  <c r="U130" i="2"/>
  <c r="T198" i="2"/>
  <c r="T186" i="2"/>
  <c r="V175" i="2"/>
  <c r="X164" i="2"/>
  <c r="Y158" i="2"/>
  <c r="W153" i="2"/>
  <c r="U148" i="2"/>
  <c r="Y142" i="2"/>
  <c r="U46" i="2"/>
  <c r="V112" i="2"/>
  <c r="X198" i="2"/>
  <c r="X175" i="2"/>
  <c r="T159" i="2"/>
  <c r="V148" i="2"/>
  <c r="W139" i="2"/>
  <c r="W91" i="2"/>
  <c r="V172" i="2"/>
  <c r="T141" i="2"/>
  <c r="T179" i="2"/>
  <c r="X181" i="2"/>
  <c r="AH202" i="1"/>
  <c r="AH170" i="1"/>
  <c r="AH138" i="1"/>
  <c r="AH111" i="1"/>
  <c r="AH25" i="1"/>
  <c r="AH186" i="1"/>
  <c r="AH100" i="1"/>
  <c r="AH160" i="1"/>
  <c r="AD213" i="1"/>
  <c r="AD203" i="1"/>
  <c r="AE160" i="1"/>
  <c r="AE146" i="1"/>
  <c r="AE122" i="1"/>
  <c r="AE107" i="1"/>
  <c r="AE102" i="1"/>
  <c r="AE73" i="1"/>
  <c r="AE55" i="1"/>
  <c r="AE45" i="1"/>
  <c r="H46" i="1"/>
  <c r="F49" i="1"/>
  <c r="X112" i="2"/>
  <c r="V123" i="2"/>
  <c r="T130" i="2"/>
  <c r="V135" i="2"/>
  <c r="V198" i="2"/>
  <c r="W191" i="2"/>
  <c r="U186" i="2"/>
  <c r="Y180" i="2"/>
  <c r="W175" i="2"/>
  <c r="U170" i="2"/>
  <c r="Y164" i="2"/>
  <c r="U50" i="2"/>
  <c r="Y92" i="2"/>
  <c r="V114" i="2"/>
  <c r="Y130" i="2"/>
  <c r="X196" i="2"/>
  <c r="V185" i="2"/>
  <c r="X174" i="2"/>
  <c r="T164" i="2"/>
  <c r="W158" i="2"/>
  <c r="U153" i="2"/>
  <c r="Y147" i="2"/>
  <c r="W142" i="2"/>
  <c r="W51" i="2"/>
  <c r="T115" i="2"/>
  <c r="T196" i="2"/>
  <c r="V174" i="2"/>
  <c r="V158" i="2"/>
  <c r="X147" i="2"/>
  <c r="U139" i="2"/>
  <c r="X97" i="2"/>
  <c r="X169" i="2"/>
  <c r="X139" i="2"/>
  <c r="X173" i="2"/>
  <c r="T171" i="2"/>
  <c r="AH110" i="1"/>
  <c r="AH83" i="1"/>
  <c r="AH51" i="1"/>
  <c r="AH189" i="1"/>
  <c r="AK198" i="1"/>
  <c r="AK31" i="1"/>
  <c r="AE212" i="1"/>
  <c r="AE174" i="1"/>
  <c r="AE170" i="1"/>
  <c r="AE141" i="1"/>
  <c r="AE127" i="1"/>
  <c r="AD107" i="1"/>
  <c r="AE92" i="1"/>
  <c r="AD83" i="1"/>
  <c r="AE69" i="1"/>
  <c r="AD55" i="1"/>
  <c r="AE41" i="1"/>
  <c r="AH137" i="1"/>
  <c r="AH180" i="1"/>
  <c r="AE211" i="1"/>
  <c r="AE193" i="1"/>
  <c r="AE178" i="1"/>
  <c r="AE144" i="1"/>
  <c r="AD135" i="1"/>
  <c r="AE111" i="1"/>
  <c r="AE96" i="1"/>
  <c r="AE82" i="1"/>
  <c r="AE44" i="1"/>
  <c r="AE35" i="1"/>
  <c r="W9" i="2"/>
  <c r="Y30" i="2"/>
  <c r="U52" i="2"/>
  <c r="W73" i="2"/>
  <c r="T94" i="2"/>
  <c r="X104" i="2"/>
  <c r="V115" i="2"/>
  <c r="T126" i="2"/>
  <c r="V131" i="2"/>
  <c r="X136" i="2"/>
  <c r="X195" i="2"/>
  <c r="U190" i="2"/>
  <c r="Y184" i="2"/>
  <c r="W179" i="2"/>
  <c r="U174" i="2"/>
  <c r="Y168" i="2"/>
  <c r="U18" i="2"/>
  <c r="Y60" i="2"/>
  <c r="V98" i="2"/>
  <c r="X119" i="2"/>
  <c r="W133" i="2"/>
  <c r="V193" i="2"/>
  <c r="X182" i="2"/>
  <c r="T172" i="2"/>
  <c r="W162" i="2"/>
  <c r="U157" i="2"/>
  <c r="Y151" i="2"/>
  <c r="W146" i="2"/>
  <c r="Y72" i="2"/>
  <c r="X125" i="2"/>
  <c r="V190" i="2"/>
  <c r="T169" i="2"/>
  <c r="X155" i="2"/>
  <c r="T145" i="2"/>
  <c r="Y137" i="2"/>
  <c r="V124" i="2"/>
  <c r="X158" i="2"/>
  <c r="V155" i="2"/>
  <c r="X138" i="2"/>
  <c r="AH158" i="1"/>
  <c r="AH131" i="1"/>
  <c r="AH46" i="1"/>
  <c r="AH208" i="1"/>
  <c r="AK158" i="1"/>
  <c r="AK28" i="1"/>
  <c r="AE183" i="1"/>
  <c r="AD173" i="1"/>
  <c r="AE134" i="1"/>
  <c r="AE121" i="1"/>
  <c r="AD111" i="1"/>
  <c r="AD101" i="1"/>
  <c r="AD91" i="1"/>
  <c r="AE86" i="1"/>
  <c r="AE39" i="1"/>
  <c r="AD63" i="1"/>
  <c r="AE201" i="1"/>
  <c r="AE196" i="1"/>
  <c r="AD177" i="1"/>
  <c r="AE133" i="1"/>
  <c r="AD115" i="1"/>
  <c r="AD67" i="1"/>
  <c r="AD29" i="1"/>
  <c r="AE24" i="1"/>
  <c r="AE29" i="1"/>
  <c r="U80" i="2"/>
  <c r="V97" i="2"/>
  <c r="T108" i="2"/>
  <c r="X118" i="2"/>
  <c r="X127" i="2"/>
  <c r="T133" i="2"/>
  <c r="T203" i="2"/>
  <c r="Y193" i="2"/>
  <c r="W188" i="2"/>
  <c r="U183" i="2"/>
  <c r="Y177" i="2"/>
  <c r="W172" i="2"/>
  <c r="U167" i="2"/>
  <c r="W31" i="2"/>
  <c r="U74" i="2"/>
  <c r="T105" i="2"/>
  <c r="U126" i="2"/>
  <c r="Y136" i="2"/>
  <c r="T190" i="2"/>
  <c r="V179" i="2"/>
  <c r="X168" i="2"/>
  <c r="Y160" i="2"/>
  <c r="W155" i="2"/>
  <c r="U150" i="2"/>
  <c r="Y144" i="2"/>
  <c r="W15" i="2"/>
  <c r="V96" i="2"/>
  <c r="W132" i="2"/>
  <c r="X183" i="2"/>
  <c r="T163" i="2"/>
  <c r="V152" i="2"/>
  <c r="Y141" i="2"/>
  <c r="W11" i="2"/>
  <c r="X193" i="2"/>
  <c r="X150" i="2"/>
  <c r="X105" i="2"/>
  <c r="V139" i="2"/>
  <c r="V143" i="2"/>
  <c r="AH178" i="1"/>
  <c r="AH151" i="1"/>
  <c r="AH66" i="1"/>
  <c r="AH39" i="1"/>
  <c r="T140" i="2"/>
  <c r="AK116" i="1"/>
  <c r="AK47" i="1"/>
  <c r="AH157" i="1"/>
  <c r="AK169" i="1"/>
  <c r="AD191" i="1"/>
  <c r="AD167" i="1"/>
  <c r="AE162" i="1"/>
  <c r="AE157" i="1"/>
  <c r="AD119" i="1"/>
  <c r="AE114" i="1"/>
  <c r="AE109" i="1"/>
  <c r="AE94" i="1"/>
  <c r="AE80" i="1"/>
  <c r="AE66" i="1"/>
  <c r="AE47" i="1"/>
  <c r="AE28" i="1"/>
  <c r="AD19" i="1"/>
  <c r="U112" i="2"/>
  <c r="W117" i="2"/>
  <c r="Y122" i="2"/>
  <c r="W203" i="2"/>
  <c r="U198" i="2"/>
  <c r="W17" i="2"/>
  <c r="Y38" i="2"/>
  <c r="U60" i="2"/>
  <c r="W81" i="2"/>
  <c r="T98" i="2"/>
  <c r="X108" i="2"/>
  <c r="V119" i="2"/>
  <c r="T128" i="2"/>
  <c r="V133" i="2"/>
  <c r="V202" i="2"/>
  <c r="W193" i="2"/>
  <c r="U188" i="2"/>
  <c r="Y182" i="2"/>
  <c r="W177" i="2"/>
  <c r="U172" i="2"/>
  <c r="Y166" i="2"/>
  <c r="U34" i="2"/>
  <c r="Y76" i="2"/>
  <c r="V106" i="2"/>
  <c r="Y126" i="2"/>
  <c r="X205" i="2"/>
  <c r="V189" i="2"/>
  <c r="X178" i="2"/>
  <c r="T168" i="2"/>
  <c r="W160" i="2"/>
  <c r="U155" i="2"/>
  <c r="Y149" i="2"/>
  <c r="W144" i="2"/>
  <c r="W19" i="2"/>
  <c r="T99" i="2"/>
  <c r="Y133" i="2"/>
  <c r="V182" i="2"/>
  <c r="V162" i="2"/>
  <c r="X151" i="2"/>
  <c r="W141" i="2"/>
  <c r="Y16" i="2"/>
  <c r="T191" i="2"/>
  <c r="T148" i="2"/>
  <c r="V116" i="2"/>
  <c r="T138" i="2"/>
  <c r="V137" i="2"/>
  <c r="AH150" i="1"/>
  <c r="AH122" i="1"/>
  <c r="AH91" i="1"/>
  <c r="T111" i="2"/>
  <c r="AK46" i="1"/>
  <c r="F43" i="1"/>
  <c r="Y207" i="2"/>
  <c r="AH36" i="1"/>
  <c r="AK57" i="1"/>
  <c r="AH141" i="1"/>
  <c r="AE181" i="1"/>
  <c r="T120" i="2"/>
  <c r="V128" i="2"/>
  <c r="X133" i="2"/>
  <c r="X201" i="2"/>
  <c r="U193" i="2"/>
  <c r="Y187" i="2"/>
  <c r="W182" i="2"/>
  <c r="U177" i="2"/>
  <c r="Y171" i="2"/>
  <c r="W166" i="2"/>
  <c r="Y36" i="2"/>
  <c r="W79" i="2"/>
  <c r="X107" i="2"/>
  <c r="W127" i="2"/>
  <c r="V203" i="2"/>
  <c r="X188" i="2"/>
  <c r="T178" i="2"/>
  <c r="V167" i="2"/>
  <c r="U160" i="2"/>
  <c r="Y154" i="2"/>
  <c r="W149" i="2"/>
  <c r="U144" i="2"/>
  <c r="Y24" i="2"/>
  <c r="X101" i="2"/>
  <c r="U135" i="2"/>
  <c r="T181" i="2"/>
  <c r="X161" i="2"/>
  <c r="T151" i="2"/>
  <c r="U141" i="2"/>
  <c r="W27" i="2"/>
  <c r="X185" i="2"/>
  <c r="X146" i="2"/>
  <c r="W126" i="2"/>
  <c r="Y64" i="2"/>
  <c r="AH210" i="1"/>
  <c r="AH175" i="1"/>
  <c r="AH90" i="1"/>
  <c r="AH63" i="1"/>
  <c r="AK148" i="1"/>
  <c r="AK79" i="1"/>
  <c r="AE199" i="1"/>
  <c r="AE190" i="1"/>
  <c r="AE185" i="1"/>
  <c r="AE166" i="1"/>
  <c r="AE142" i="1"/>
  <c r="AD137" i="1"/>
  <c r="AD128" i="1"/>
  <c r="AE118" i="1"/>
  <c r="AD89" i="1"/>
  <c r="AE70" i="1"/>
  <c r="AD37" i="1"/>
  <c r="AE32" i="1"/>
  <c r="AH129" i="1"/>
  <c r="AH172" i="1"/>
  <c r="AE209" i="1"/>
  <c r="AD199" i="1"/>
  <c r="AE156" i="1"/>
  <c r="AE108" i="1"/>
  <c r="AE103" i="1"/>
  <c r="AE84" i="1"/>
  <c r="AE74" i="1"/>
  <c r="AE27" i="1"/>
  <c r="F17" i="1" a="1"/>
  <c r="F17" i="1" s="1"/>
  <c r="F18" i="1" s="1"/>
  <c r="C41" i="1"/>
  <c r="C44" i="1" s="1"/>
  <c r="G17" i="1" a="1"/>
  <c r="G17" i="1" s="1"/>
  <c r="G18" i="1" s="1"/>
  <c r="E17" i="1" a="1"/>
  <c r="E17" i="1" s="1"/>
  <c r="E18" i="1" s="1"/>
  <c r="C17" i="1" a="1"/>
  <c r="C17" i="1" s="1"/>
  <c r="C18" i="1" s="1"/>
  <c r="AD184" i="1"/>
  <c r="AB9" i="1"/>
  <c r="AN184" i="1" s="1"/>
  <c r="AB5" i="1"/>
  <c r="AA3" i="2" s="1"/>
  <c r="AE189" i="1"/>
  <c r="AD189" i="1"/>
  <c r="AA4" i="1"/>
  <c r="AA5" i="1"/>
  <c r="Z3" i="2" s="1"/>
  <c r="AM207" i="1"/>
  <c r="AM200" i="1"/>
  <c r="AM191" i="1"/>
  <c r="AM96" i="1"/>
  <c r="AM151" i="1"/>
  <c r="AM88" i="1"/>
  <c r="AM135" i="1"/>
  <c r="AM65" i="1"/>
  <c r="AM44" i="1"/>
  <c r="AM205" i="1"/>
  <c r="AM77" i="1"/>
  <c r="AM171" i="1"/>
  <c r="AM40" i="1"/>
  <c r="AM64" i="1"/>
  <c r="AM119" i="1"/>
  <c r="AM175" i="1"/>
  <c r="AM178" i="1"/>
  <c r="AM144" i="1"/>
  <c r="AM120" i="1"/>
  <c r="AM61" i="1"/>
  <c r="AM155" i="1"/>
  <c r="AM23" i="1"/>
  <c r="AM164" i="1"/>
  <c r="AM67" i="1"/>
  <c r="AM87" i="1"/>
  <c r="AM126" i="1"/>
  <c r="AM143" i="1"/>
  <c r="AM112" i="1"/>
  <c r="AM186" i="1"/>
  <c r="AM107" i="1"/>
  <c r="AM121" i="1"/>
  <c r="AM179" i="1"/>
  <c r="AM193" i="1"/>
  <c r="AM33" i="1"/>
  <c r="AM76" i="1"/>
  <c r="AM190" i="1"/>
  <c r="AM63" i="1"/>
  <c r="AM56" i="1"/>
  <c r="AM208" i="1"/>
  <c r="AM45" i="1"/>
  <c r="AM105" i="1"/>
  <c r="AM183" i="1"/>
  <c r="AM114" i="1"/>
  <c r="AM174" i="1"/>
  <c r="AM170" i="1"/>
  <c r="AM75" i="1"/>
  <c r="AM89" i="1"/>
  <c r="AM147" i="1"/>
  <c r="AM55" i="1"/>
  <c r="AM213" i="1"/>
  <c r="AM50" i="1"/>
  <c r="AM24" i="1"/>
  <c r="AM108" i="1"/>
  <c r="AM138" i="1"/>
  <c r="AM73" i="1"/>
  <c r="AM158" i="1"/>
  <c r="AM177" i="1"/>
  <c r="AM35" i="1"/>
  <c r="AM26" i="1"/>
  <c r="AM196" i="1"/>
  <c r="AM176" i="1"/>
  <c r="AM211" i="1"/>
  <c r="AM203" i="1"/>
  <c r="AM16" i="1"/>
  <c r="AM154" i="1"/>
  <c r="AM52" i="1"/>
  <c r="AM139" i="1"/>
  <c r="AB4" i="1"/>
  <c r="AE31" i="1"/>
  <c r="AC4" i="1"/>
  <c r="AC9" i="1"/>
  <c r="AO162" i="1" s="1"/>
  <c r="AO16" i="1"/>
  <c r="AC5" i="1"/>
  <c r="AB3" i="2" s="1"/>
  <c r="E3" i="2" s="1"/>
  <c r="AE16" i="1"/>
  <c r="Z9" i="2" s="1" a="1"/>
  <c r="AD125" i="1"/>
  <c r="AE120" i="1"/>
  <c r="AD158" i="1"/>
  <c r="AD162" i="1"/>
  <c r="B32" i="1"/>
  <c r="B33" i="1"/>
  <c r="B31" i="1"/>
  <c r="AK196" i="1"/>
  <c r="AK110" i="1"/>
  <c r="AK84" i="1"/>
  <c r="AK52" i="1"/>
  <c r="AK20" i="1"/>
  <c r="AG15" i="1"/>
  <c r="AG39" i="1"/>
  <c r="AG71" i="1"/>
  <c r="AG103" i="1"/>
  <c r="AG159" i="1"/>
  <c r="AG204" i="1"/>
  <c r="AG192" i="1"/>
  <c r="AG160" i="1"/>
  <c r="AG128" i="1"/>
  <c r="AG24" i="1"/>
  <c r="AG43" i="1"/>
  <c r="AG75" i="1"/>
  <c r="AG107" i="1"/>
  <c r="AG167" i="1"/>
  <c r="AG199" i="1"/>
  <c r="AG188" i="1"/>
  <c r="AG156" i="1"/>
  <c r="AG124" i="1"/>
  <c r="AG28" i="1"/>
  <c r="AG60" i="1"/>
  <c r="AG92" i="1"/>
  <c r="AG133" i="1"/>
  <c r="AK181" i="1"/>
  <c r="AK189" i="1"/>
  <c r="AK45" i="1"/>
  <c r="AK88" i="1"/>
  <c r="AK145" i="1"/>
  <c r="AK39" i="1"/>
  <c r="AK66" i="1"/>
  <c r="AK194" i="1"/>
  <c r="AK155" i="1"/>
  <c r="AK18" i="1"/>
  <c r="AE151" i="1"/>
  <c r="AE99" i="1"/>
  <c r="D16" i="1"/>
  <c r="AK134" i="1"/>
  <c r="AK108" i="1"/>
  <c r="AK41" i="1"/>
  <c r="AK61" i="1"/>
  <c r="AE192" i="1"/>
  <c r="AE20" i="1"/>
  <c r="AE136" i="1"/>
  <c r="AK43" i="1"/>
  <c r="AK73" i="1"/>
  <c r="AK131" i="1"/>
  <c r="AE204" i="1"/>
  <c r="AE117" i="1"/>
  <c r="AK105" i="1"/>
  <c r="AK177" i="1"/>
  <c r="AK180" i="1"/>
  <c r="AK126" i="1"/>
  <c r="AK94" i="1"/>
  <c r="AK68" i="1"/>
  <c r="AD181" i="1"/>
  <c r="AK150" i="1"/>
  <c r="AK92" i="1"/>
  <c r="AK37" i="1"/>
  <c r="AE207" i="1"/>
  <c r="AD121" i="1"/>
  <c r="AE106" i="1"/>
  <c r="AD69" i="1"/>
  <c r="AK54" i="1"/>
  <c r="AK76" i="1"/>
  <c r="AK118" i="1"/>
  <c r="AK140" i="1"/>
  <c r="AK182" i="1"/>
  <c r="AK204" i="1"/>
  <c r="AK59" i="1"/>
  <c r="AK195" i="1"/>
  <c r="AK123" i="1"/>
  <c r="AK113" i="1"/>
  <c r="AK36" i="1"/>
  <c r="AK78" i="1"/>
  <c r="AK100" i="1"/>
  <c r="AK142" i="1"/>
  <c r="AK164" i="1"/>
  <c r="AK206" i="1"/>
  <c r="AK29" i="1"/>
  <c r="AK38" i="1"/>
  <c r="AK60" i="1"/>
  <c r="AK102" i="1"/>
  <c r="AK124" i="1"/>
  <c r="AK166" i="1"/>
  <c r="AK188" i="1"/>
  <c r="AD207" i="1"/>
  <c r="AL79" i="1"/>
  <c r="AL90" i="1"/>
  <c r="AL102" i="1"/>
  <c r="AL112" i="1"/>
  <c r="AL121" i="1"/>
  <c r="AH133" i="1"/>
  <c r="AL141" i="1"/>
  <c r="AH152" i="1"/>
  <c r="AL162" i="1"/>
  <c r="AL172" i="1"/>
  <c r="AL181" i="1"/>
  <c r="AL194" i="1"/>
  <c r="AL208" i="1"/>
  <c r="X2" i="2"/>
  <c r="AJ190" i="1"/>
  <c r="AH166" i="1"/>
  <c r="AJ143" i="1"/>
  <c r="AH123" i="1"/>
  <c r="AH102" i="1"/>
  <c r="AJ79" i="1"/>
  <c r="AH59" i="1"/>
  <c r="AJ38" i="1"/>
  <c r="AJ17" i="1"/>
  <c r="AJ60" i="1"/>
  <c r="AJ92" i="1"/>
  <c r="AJ124" i="1"/>
  <c r="AJ156" i="1"/>
  <c r="AJ188" i="1"/>
  <c r="AH190" i="1"/>
  <c r="AI210" i="1"/>
  <c r="AI146" i="1"/>
  <c r="AI82" i="1"/>
  <c r="AJ16" i="1"/>
  <c r="AI23" i="1"/>
  <c r="AL35" i="1"/>
  <c r="AI43" i="1"/>
  <c r="AL50" i="1"/>
  <c r="AL57" i="1"/>
  <c r="AI65" i="1"/>
  <c r="AJ73" i="1"/>
  <c r="AL80" i="1"/>
  <c r="AI91" i="1"/>
  <c r="AI103" i="1"/>
  <c r="AI113" i="1"/>
  <c r="AL122" i="1"/>
  <c r="AJ133" i="1"/>
  <c r="AL142" i="1"/>
  <c r="AL152" i="1"/>
  <c r="AI163" i="1"/>
  <c r="AJ173" i="1"/>
  <c r="AI183" i="1"/>
  <c r="AI195" i="1"/>
  <c r="AI209" i="1"/>
  <c r="AH187" i="1"/>
  <c r="AJ183" i="1"/>
  <c r="AH163" i="1"/>
  <c r="AH142" i="1"/>
  <c r="AJ119" i="1"/>
  <c r="AH99" i="1"/>
  <c r="AH78" i="1"/>
  <c r="AJ55" i="1"/>
  <c r="AJ34" i="1"/>
  <c r="AJ64" i="1"/>
  <c r="AJ96" i="1"/>
  <c r="AJ128" i="1"/>
  <c r="AJ160" i="1"/>
  <c r="AJ192" i="1"/>
  <c r="AH194" i="1"/>
  <c r="AI186" i="1"/>
  <c r="AI122" i="1"/>
  <c r="AI58" i="1"/>
  <c r="AI17" i="1"/>
  <c r="AL23" i="1"/>
  <c r="AL30" i="1"/>
  <c r="AL36" i="1"/>
  <c r="AL43" i="1"/>
  <c r="AL51" i="1"/>
  <c r="AI59" i="1"/>
  <c r="AL65" i="1"/>
  <c r="AL73" i="1"/>
  <c r="AJ81" i="1"/>
  <c r="AI93" i="1"/>
  <c r="AL104" i="1"/>
  <c r="AL134" i="1"/>
  <c r="AL143" i="1"/>
  <c r="AL153" i="1"/>
  <c r="AH164" i="1"/>
  <c r="AL174" i="1"/>
  <c r="AL184" i="1"/>
  <c r="AJ212" i="1"/>
  <c r="AJ211" i="1"/>
  <c r="AH183" i="1"/>
  <c r="AH162" i="1"/>
  <c r="AJ139" i="1"/>
  <c r="AH119" i="1"/>
  <c r="AH98" i="1"/>
  <c r="AJ75" i="1"/>
  <c r="AH55" i="1"/>
  <c r="AJ32" i="1"/>
  <c r="AJ66" i="1"/>
  <c r="AJ98" i="1"/>
  <c r="AJ130" i="1"/>
  <c r="AJ162" i="1"/>
  <c r="AJ193" i="1"/>
  <c r="AH197" i="1"/>
  <c r="AI206" i="1"/>
  <c r="AI184" i="1"/>
  <c r="AI164" i="1"/>
  <c r="AI142" i="1"/>
  <c r="AI120" i="1"/>
  <c r="AI100" i="1"/>
  <c r="AI78" i="1"/>
  <c r="AI56" i="1"/>
  <c r="AI36" i="1"/>
  <c r="AL17" i="1"/>
  <c r="AI24" i="1"/>
  <c r="AH31" i="1"/>
  <c r="AI37" i="1"/>
  <c r="AL44" i="1"/>
  <c r="AH52" i="1"/>
  <c r="AL66" i="1"/>
  <c r="AL74" i="1"/>
  <c r="AL81" i="1"/>
  <c r="AJ93" i="1"/>
  <c r="AI105" i="1"/>
  <c r="AL113" i="1"/>
  <c r="AI125" i="1"/>
  <c r="AI135" i="1"/>
  <c r="AL144" i="1"/>
  <c r="AL154" i="1"/>
  <c r="AJ165" i="1"/>
  <c r="AI175" i="1"/>
  <c r="AJ186" i="1"/>
  <c r="AL195" i="1"/>
  <c r="AL212" i="1"/>
  <c r="AE171" i="1"/>
  <c r="AH211" i="1"/>
  <c r="AH182" i="1"/>
  <c r="AJ159" i="1"/>
  <c r="AH139" i="1"/>
  <c r="AH118" i="1"/>
  <c r="AJ95" i="1"/>
  <c r="AH75" i="1"/>
  <c r="AH54" i="1"/>
  <c r="AJ30" i="1"/>
  <c r="AJ68" i="1"/>
  <c r="AJ100" i="1"/>
  <c r="AJ132" i="1"/>
  <c r="AJ164" i="1"/>
  <c r="AJ196" i="1"/>
  <c r="AH198" i="1"/>
  <c r="AI162" i="1"/>
  <c r="AI98" i="1"/>
  <c r="AI34" i="1"/>
  <c r="AI18" i="1"/>
  <c r="AJ24" i="1"/>
  <c r="AI31" i="1"/>
  <c r="AJ37" i="1"/>
  <c r="AL52" i="1"/>
  <c r="AL59" i="1"/>
  <c r="AI67" i="1"/>
  <c r="AI75" i="1"/>
  <c r="AL82" i="1"/>
  <c r="AL93" i="1"/>
  <c r="AJ105" i="1"/>
  <c r="AL114" i="1"/>
  <c r="AJ125" i="1"/>
  <c r="AL135" i="1"/>
  <c r="AI145" i="1"/>
  <c r="AL165" i="1"/>
  <c r="AL175" i="1"/>
  <c r="AL186" i="1"/>
  <c r="AL196" i="1"/>
  <c r="AD5" i="1" l="1"/>
  <c r="AN166" i="1"/>
  <c r="AD7" i="1" a="1"/>
  <c r="AD7" i="1" s="1"/>
  <c r="AN158" i="1"/>
  <c r="D12" i="2"/>
  <c r="E12" i="2" s="1"/>
  <c r="D21" i="2"/>
  <c r="E21" i="2" s="1"/>
  <c r="D14" i="2"/>
  <c r="E14" i="2" s="1"/>
  <c r="D28" i="2"/>
  <c r="E28" i="2" s="1"/>
  <c r="D45" i="2"/>
  <c r="E45" i="2" s="1"/>
  <c r="AC71" i="2"/>
  <c r="Z103" i="2"/>
  <c r="AC164" i="2"/>
  <c r="AD64" i="2"/>
  <c r="AD154" i="2"/>
  <c r="AA86" i="2"/>
  <c r="AA52" i="2"/>
  <c r="AA45" i="2"/>
  <c r="AB24" i="2"/>
  <c r="Z56" i="2"/>
  <c r="Z175" i="2"/>
  <c r="AD118" i="2"/>
  <c r="AD184" i="2"/>
  <c r="Z18" i="2"/>
  <c r="AC57" i="2"/>
  <c r="AC160" i="2"/>
  <c r="AB82" i="2"/>
  <c r="AC79" i="2"/>
  <c r="AB143" i="2"/>
  <c r="AC110" i="2"/>
  <c r="AA185" i="2"/>
  <c r="AD18" i="2"/>
  <c r="Z129" i="2"/>
  <c r="AA108" i="2"/>
  <c r="Z194" i="2"/>
  <c r="AA28" i="2"/>
  <c r="Z48" i="2"/>
  <c r="Z185" i="2"/>
  <c r="Z116" i="2"/>
  <c r="AC174" i="2"/>
  <c r="AB142" i="2"/>
  <c r="Z51" i="2"/>
  <c r="Z13" i="2"/>
  <c r="AC186" i="2"/>
  <c r="Z196" i="2"/>
  <c r="AA24" i="2"/>
  <c r="AD187" i="2"/>
  <c r="AD196" i="2"/>
  <c r="AA40" i="2"/>
  <c r="Z161" i="2"/>
  <c r="AA191" i="2"/>
  <c r="Z78" i="2"/>
  <c r="AB109" i="2"/>
  <c r="AD167" i="2"/>
  <c r="AC77" i="2"/>
  <c r="Z158" i="2"/>
  <c r="AD79" i="2"/>
  <c r="AB39" i="2"/>
  <c r="AA53" i="2"/>
  <c r="AC31" i="2"/>
  <c r="AB70" i="2"/>
  <c r="AA182" i="2"/>
  <c r="AB122" i="2"/>
  <c r="AB188" i="2"/>
  <c r="AB32" i="2"/>
  <c r="Z72" i="2"/>
  <c r="AA164" i="2"/>
  <c r="AD96" i="2"/>
  <c r="AB92" i="2"/>
  <c r="AD147" i="2"/>
  <c r="AB118" i="2"/>
  <c r="AA189" i="2"/>
  <c r="Z30" i="2"/>
  <c r="AA134" i="2"/>
  <c r="Z118" i="2"/>
  <c r="AB198" i="2"/>
  <c r="AA12" i="2"/>
  <c r="AD68" i="2"/>
  <c r="Z191" i="2"/>
  <c r="AB30" i="2"/>
  <c r="AA180" i="2"/>
  <c r="AD146" i="2"/>
  <c r="AA42" i="2"/>
  <c r="Z50" i="2"/>
  <c r="AD203" i="2"/>
  <c r="Z202" i="2"/>
  <c r="AC11" i="2"/>
  <c r="Z195" i="2"/>
  <c r="AB202" i="2"/>
  <c r="AC22" i="2"/>
  <c r="AA170" i="2"/>
  <c r="AA197" i="2"/>
  <c r="AC38" i="2"/>
  <c r="AD161" i="2"/>
  <c r="Z186" i="2"/>
  <c r="Z77" i="2"/>
  <c r="AA57" i="2"/>
  <c r="Z199" i="2"/>
  <c r="AB192" i="2"/>
  <c r="AB35" i="2"/>
  <c r="AC16" i="2"/>
  <c r="AB155" i="2"/>
  <c r="Z168" i="2"/>
  <c r="AC70" i="2"/>
  <c r="Z136" i="2"/>
  <c r="AC81" i="2"/>
  <c r="AA97" i="2"/>
  <c r="Z123" i="2"/>
  <c r="AB177" i="2"/>
  <c r="Z109" i="2"/>
  <c r="AC167" i="2"/>
  <c r="AC60" i="2"/>
  <c r="Z93" i="2"/>
  <c r="AD74" i="2"/>
  <c r="Z54" i="2"/>
  <c r="Z115" i="2"/>
  <c r="Z193" i="2"/>
  <c r="AA137" i="2"/>
  <c r="AA199" i="2"/>
  <c r="AD54" i="2"/>
  <c r="AC116" i="2"/>
  <c r="Z179" i="2"/>
  <c r="AA119" i="2"/>
  <c r="AC113" i="2"/>
  <c r="Z167" i="2"/>
  <c r="AA133" i="2"/>
  <c r="AC205" i="2"/>
  <c r="AB72" i="2"/>
  <c r="Z151" i="2"/>
  <c r="AA135" i="2"/>
  <c r="Z83" i="2"/>
  <c r="AA32" i="2"/>
  <c r="AA118" i="2"/>
  <c r="AB207" i="2"/>
  <c r="AB94" i="2"/>
  <c r="AD197" i="2"/>
  <c r="Z166" i="2"/>
  <c r="Z97" i="2"/>
  <c r="AC105" i="2"/>
  <c r="AC93" i="2"/>
  <c r="AD75" i="2"/>
  <c r="AD70" i="2"/>
  <c r="AC101" i="2"/>
  <c r="AA74" i="2"/>
  <c r="AC51" i="2"/>
  <c r="AB205" i="2"/>
  <c r="AC84" i="2"/>
  <c r="AB36" i="2"/>
  <c r="AC188" i="2"/>
  <c r="AD204" i="2"/>
  <c r="AB19" i="2"/>
  <c r="Z112" i="2"/>
  <c r="Z84" i="2"/>
  <c r="AB81" i="2"/>
  <c r="AB116" i="2"/>
  <c r="AC30" i="2"/>
  <c r="AA192" i="2"/>
  <c r="AD192" i="2"/>
  <c r="AB11" i="2"/>
  <c r="AC187" i="2"/>
  <c r="AA112" i="2"/>
  <c r="AD121" i="2"/>
  <c r="AB13" i="2"/>
  <c r="Z106" i="2"/>
  <c r="AB129" i="2"/>
  <c r="AA190" i="2"/>
  <c r="AD122" i="2"/>
  <c r="Z174" i="2"/>
  <c r="AD47" i="2"/>
  <c r="AB67" i="2"/>
  <c r="AA89" i="2"/>
  <c r="AB68" i="2"/>
  <c r="AD123" i="2"/>
  <c r="AA204" i="2"/>
  <c r="AB144" i="2"/>
  <c r="AD206" i="2"/>
  <c r="AA69" i="2"/>
  <c r="AA124" i="2"/>
  <c r="AA186" i="2"/>
  <c r="AD126" i="2"/>
  <c r="AB38" i="2"/>
  <c r="Z177" i="2"/>
  <c r="AA143" i="2"/>
  <c r="AC88" i="2"/>
  <c r="AC99" i="2"/>
  <c r="AB173" i="2"/>
  <c r="Z146" i="2"/>
  <c r="Z63" i="2"/>
  <c r="AC19" i="2"/>
  <c r="AD129" i="2"/>
  <c r="AD48" i="2"/>
  <c r="Z119" i="2"/>
  <c r="AB10" i="2"/>
  <c r="Z180" i="2"/>
  <c r="AA68" i="2"/>
  <c r="AA51" i="2"/>
  <c r="Z122" i="2"/>
  <c r="AB49" i="2"/>
  <c r="Z16" i="2"/>
  <c r="AD26" i="2"/>
  <c r="AB14" i="2"/>
  <c r="Z139" i="2"/>
  <c r="AD199" i="2"/>
  <c r="AB132" i="2"/>
  <c r="Z190" i="2"/>
  <c r="AC28" i="2"/>
  <c r="Z29" i="2"/>
  <c r="AD106" i="2"/>
  <c r="Z90" i="2"/>
  <c r="AC134" i="2"/>
  <c r="Z36" i="2"/>
  <c r="AC155" i="2"/>
  <c r="AA82" i="2"/>
  <c r="AD98" i="2"/>
  <c r="Z135" i="2"/>
  <c r="AB197" i="2"/>
  <c r="AC137" i="2"/>
  <c r="AC97" i="2"/>
  <c r="AA196" i="2"/>
  <c r="Z156" i="2"/>
  <c r="AD55" i="2"/>
  <c r="AD20" i="2"/>
  <c r="AB195" i="2"/>
  <c r="AB160" i="2"/>
  <c r="AB25" i="2"/>
  <c r="AC59" i="2"/>
  <c r="AC146" i="2"/>
  <c r="AC35" i="2"/>
  <c r="AA136" i="2"/>
  <c r="AB74" i="2"/>
  <c r="AD194" i="2"/>
  <c r="AB23" i="2"/>
  <c r="AA122" i="2"/>
  <c r="AD150" i="2"/>
  <c r="Z89" i="2"/>
  <c r="AB113" i="2"/>
  <c r="AC145" i="2"/>
  <c r="AB87" i="2"/>
  <c r="AA59" i="2"/>
  <c r="AD124" i="2"/>
  <c r="AC20" i="2"/>
  <c r="Z32" i="2"/>
  <c r="AA104" i="2"/>
  <c r="AD31" i="2"/>
  <c r="Z128" i="2"/>
  <c r="Z127" i="2"/>
  <c r="AC141" i="2"/>
  <c r="AC98" i="2"/>
  <c r="AA121" i="2"/>
  <c r="AD112" i="2"/>
  <c r="AB107" i="2"/>
  <c r="Z55" i="2"/>
  <c r="AD76" i="2"/>
  <c r="Z17" i="2"/>
  <c r="AC121" i="2"/>
  <c r="AB15" i="2"/>
  <c r="AA157" i="2"/>
  <c r="AB52" i="2"/>
  <c r="AC65" i="2"/>
  <c r="Z155" i="2"/>
  <c r="AB26" i="2"/>
  <c r="AA145" i="2"/>
  <c r="AD202" i="2"/>
  <c r="AC90" i="2"/>
  <c r="AC23" i="2"/>
  <c r="Z24" i="2"/>
  <c r="AD110" i="2"/>
  <c r="AA160" i="2"/>
  <c r="AA95" i="2"/>
  <c r="AC173" i="2"/>
  <c r="AB45" i="2"/>
  <c r="AD12" i="2"/>
  <c r="AD149" i="2"/>
  <c r="AC37" i="2"/>
  <c r="AC43" i="2"/>
  <c r="AC128" i="2"/>
  <c r="Z60" i="2"/>
  <c r="AB172" i="2"/>
  <c r="Z23" i="2"/>
  <c r="AA106" i="2"/>
  <c r="AA47" i="2"/>
  <c r="AA179" i="2"/>
  <c r="AB71" i="2"/>
  <c r="Z108" i="2"/>
  <c r="Z169" i="2"/>
  <c r="AC87" i="2"/>
  <c r="AC158" i="2"/>
  <c r="AA125" i="2"/>
  <c r="Z79" i="2"/>
  <c r="AD57" i="2"/>
  <c r="AB159" i="2"/>
  <c r="AD176" i="2"/>
  <c r="AB83" i="2"/>
  <c r="AD159" i="2"/>
  <c r="Z178" i="2"/>
  <c r="AB99" i="2"/>
  <c r="AD133" i="2"/>
  <c r="AD158" i="2"/>
  <c r="AD45" i="2"/>
  <c r="AC126" i="2"/>
  <c r="AC153" i="2"/>
  <c r="AD61" i="2"/>
  <c r="Z27" i="2"/>
  <c r="Z165" i="2"/>
  <c r="AA167" i="2"/>
  <c r="AA20" i="2"/>
  <c r="AB194" i="2"/>
  <c r="Z121" i="2"/>
  <c r="AD142" i="2"/>
  <c r="AA76" i="2"/>
  <c r="AB183" i="2"/>
  <c r="Z159" i="2"/>
  <c r="AD128" i="2"/>
  <c r="AA26" i="2"/>
  <c r="AD58" i="2"/>
  <c r="AD135" i="2"/>
  <c r="AB90" i="2"/>
  <c r="AB196" i="2"/>
  <c r="AA80" i="2"/>
  <c r="Z10" i="2"/>
  <c r="Z131" i="2"/>
  <c r="AB126" i="2"/>
  <c r="AD67" i="2"/>
  <c r="AC120" i="2"/>
  <c r="AC53" i="2"/>
  <c r="Z80" i="2"/>
  <c r="Z124" i="2"/>
  <c r="Z39" i="2"/>
  <c r="AA162" i="2"/>
  <c r="Z184" i="2"/>
  <c r="AB48" i="2"/>
  <c r="AD195" i="2"/>
  <c r="Z147" i="2"/>
  <c r="AA171" i="2"/>
  <c r="AB43" i="2"/>
  <c r="AD144" i="2"/>
  <c r="AB28" i="2"/>
  <c r="AD152" i="2"/>
  <c r="AB12" i="2"/>
  <c r="Z117" i="2"/>
  <c r="AC78" i="2"/>
  <c r="AC198" i="2"/>
  <c r="AD19" i="2"/>
  <c r="Z69" i="2"/>
  <c r="Z105" i="2"/>
  <c r="AB79" i="2"/>
  <c r="AB65" i="2"/>
  <c r="AB199" i="2"/>
  <c r="AD27" i="2"/>
  <c r="AD16" i="2"/>
  <c r="AA169" i="2"/>
  <c r="AB37" i="2"/>
  <c r="AA65" i="2"/>
  <c r="AA142" i="2"/>
  <c r="AC102" i="2"/>
  <c r="AC199" i="2"/>
  <c r="AC54" i="2"/>
  <c r="AA17" i="2"/>
  <c r="AA138" i="2"/>
  <c r="Z130" i="2"/>
  <c r="AC52" i="2"/>
  <c r="AD127" i="2"/>
  <c r="Z68" i="2"/>
  <c r="Z111" i="2"/>
  <c r="AB128" i="2"/>
  <c r="AA30" i="2"/>
  <c r="AB179" i="2"/>
  <c r="AD188" i="2"/>
  <c r="AA73" i="2"/>
  <c r="AA202" i="2"/>
  <c r="AA152" i="2"/>
  <c r="AC185" i="2"/>
  <c r="AB27" i="2"/>
  <c r="AC157" i="2"/>
  <c r="AD50" i="2"/>
  <c r="AB158" i="2"/>
  <c r="AA29" i="2"/>
  <c r="Z132" i="2"/>
  <c r="AB59" i="2"/>
  <c r="AD205" i="2"/>
  <c r="AA10" i="2"/>
  <c r="AA37" i="2"/>
  <c r="Z120" i="2"/>
  <c r="AA60" i="2"/>
  <c r="AD51" i="2"/>
  <c r="AA15" i="2"/>
  <c r="AA18" i="2"/>
  <c r="AD109" i="2"/>
  <c r="AC76" i="2"/>
  <c r="Z66" i="2"/>
  <c r="AA21" i="2"/>
  <c r="AC48" i="2"/>
  <c r="AC179" i="2"/>
  <c r="AD22" i="2"/>
  <c r="Z150" i="2"/>
  <c r="Z125" i="2"/>
  <c r="AD97" i="2"/>
  <c r="AB84" i="2"/>
  <c r="AB145" i="2"/>
  <c r="AB115" i="2"/>
  <c r="Z206" i="2"/>
  <c r="AD41" i="2"/>
  <c r="AD38" i="2"/>
  <c r="AB149" i="2"/>
  <c r="AD140" i="2"/>
  <c r="AA38" i="2"/>
  <c r="AB131" i="2"/>
  <c r="AC106" i="2"/>
  <c r="AC118" i="2"/>
  <c r="AB138" i="2"/>
  <c r="Z15" i="2"/>
  <c r="AC190" i="2"/>
  <c r="AC203" i="2"/>
  <c r="AD86" i="2"/>
  <c r="AC29" i="2"/>
  <c r="AB163" i="2"/>
  <c r="AB190" i="2"/>
  <c r="Z70" i="2"/>
  <c r="AC163" i="2"/>
  <c r="Z94" i="2"/>
  <c r="AD164" i="2"/>
  <c r="AA77" i="2"/>
  <c r="AB146" i="2"/>
  <c r="Z21" i="2"/>
  <c r="AD40" i="2"/>
  <c r="Z81" i="2"/>
  <c r="AB80" i="2"/>
  <c r="AA127" i="2"/>
  <c r="Z41" i="2"/>
  <c r="AB55" i="2"/>
  <c r="AC45" i="2"/>
  <c r="AB95" i="2"/>
  <c r="AC149" i="2"/>
  <c r="Z73" i="2"/>
  <c r="AB203" i="2"/>
  <c r="AD90" i="2"/>
  <c r="AC148" i="2"/>
  <c r="Z126" i="2"/>
  <c r="Z99" i="2"/>
  <c r="AA16" i="2"/>
  <c r="AD46" i="2"/>
  <c r="Z153" i="2"/>
  <c r="Z148" i="2"/>
  <c r="Z31" i="2"/>
  <c r="AC138" i="2"/>
  <c r="AD113" i="2"/>
  <c r="AB123" i="2"/>
  <c r="AA147" i="2"/>
  <c r="AA100" i="2"/>
  <c r="AB201" i="2"/>
  <c r="AB101" i="2"/>
  <c r="AB100" i="2"/>
  <c r="AD72" i="2"/>
  <c r="AB169" i="2"/>
  <c r="Z200" i="2"/>
  <c r="AA93" i="2"/>
  <c r="AB170" i="2"/>
  <c r="AB54" i="2"/>
  <c r="AA183" i="2"/>
  <c r="AD94" i="2"/>
  <c r="AA153" i="2"/>
  <c r="AA13" i="2"/>
  <c r="Z76" i="2"/>
  <c r="AA44" i="2"/>
  <c r="AB102" i="2"/>
  <c r="AB134" i="2"/>
  <c r="AC94" i="2"/>
  <c r="AA88" i="2"/>
  <c r="AC85" i="2"/>
  <c r="AC58" i="2"/>
  <c r="AD168" i="2"/>
  <c r="AA176" i="2"/>
  <c r="Z144" i="2"/>
  <c r="AD102" i="2"/>
  <c r="AA158" i="2"/>
  <c r="AA129" i="2"/>
  <c r="AB73" i="2"/>
  <c r="AA9" i="2"/>
  <c r="AA61" i="2"/>
  <c r="AB167" i="2"/>
  <c r="Z152" i="2"/>
  <c r="AB40" i="2"/>
  <c r="AC142" i="2"/>
  <c r="AA123" i="2"/>
  <c r="AB133" i="2"/>
  <c r="AA151" i="2"/>
  <c r="AB44" i="2"/>
  <c r="Z207" i="2"/>
  <c r="AC72" i="2"/>
  <c r="AA115" i="2"/>
  <c r="Z22" i="2"/>
  <c r="AB185" i="2"/>
  <c r="AB204" i="2"/>
  <c r="AA117" i="2"/>
  <c r="AD182" i="2"/>
  <c r="Z88" i="2"/>
  <c r="AD190" i="2"/>
  <c r="Z110" i="2"/>
  <c r="Z172" i="2"/>
  <c r="AC55" i="2"/>
  <c r="AC125" i="2"/>
  <c r="AD21" i="2"/>
  <c r="AC33" i="2"/>
  <c r="AD148" i="2"/>
  <c r="AD73" i="2"/>
  <c r="AC15" i="2"/>
  <c r="AD120" i="2"/>
  <c r="AA36" i="2"/>
  <c r="AD200" i="2"/>
  <c r="Z176" i="2"/>
  <c r="Z85" i="2"/>
  <c r="AA109" i="2"/>
  <c r="AB161" i="2"/>
  <c r="AC135" i="2"/>
  <c r="Z67" i="2"/>
  <c r="AB16" i="2"/>
  <c r="AC75" i="2"/>
  <c r="AB171" i="2"/>
  <c r="AA159" i="2"/>
  <c r="AC47" i="2"/>
  <c r="AA146" i="2"/>
  <c r="AB130" i="2"/>
  <c r="AD137" i="2"/>
  <c r="Z160" i="2"/>
  <c r="Z58" i="2"/>
  <c r="Z28" i="2"/>
  <c r="AB53" i="2"/>
  <c r="AB22" i="2"/>
  <c r="AA49" i="2"/>
  <c r="AB191" i="2"/>
  <c r="AA90" i="2"/>
  <c r="AA83" i="2"/>
  <c r="AC189" i="2"/>
  <c r="AB125" i="2"/>
  <c r="AA98" i="2"/>
  <c r="AC17" i="2"/>
  <c r="AB184" i="2"/>
  <c r="AD78" i="2"/>
  <c r="Z140" i="2"/>
  <c r="AA96" i="2"/>
  <c r="Z64" i="2"/>
  <c r="Z154" i="2"/>
  <c r="Z53" i="2"/>
  <c r="AA41" i="2"/>
  <c r="AC127" i="2"/>
  <c r="AB91" i="2"/>
  <c r="AB77" i="2"/>
  <c r="Z26" i="2"/>
  <c r="AB88" i="2"/>
  <c r="AB112" i="2"/>
  <c r="Z171" i="2"/>
  <c r="AD138" i="2"/>
  <c r="AA54" i="2"/>
  <c r="AD30" i="2"/>
  <c r="AD82" i="2"/>
  <c r="AD185" i="2"/>
  <c r="AB166" i="2"/>
  <c r="Z62" i="2"/>
  <c r="AB153" i="2"/>
  <c r="Z134" i="2"/>
  <c r="AD157" i="2"/>
  <c r="Z164" i="2"/>
  <c r="Z86" i="2"/>
  <c r="AA71" i="2"/>
  <c r="AA34" i="2"/>
  <c r="AD92" i="2"/>
  <c r="AD62" i="2"/>
  <c r="AC202" i="2"/>
  <c r="AA70" i="2"/>
  <c r="AC112" i="2"/>
  <c r="AC100" i="2"/>
  <c r="Z133" i="2"/>
  <c r="AB85" i="2"/>
  <c r="Z96" i="2"/>
  <c r="Z204" i="2"/>
  <c r="AC95" i="2"/>
  <c r="AC147" i="2"/>
  <c r="AA56" i="2"/>
  <c r="AD103" i="2"/>
  <c r="AD160" i="2"/>
  <c r="AC14" i="2"/>
  <c r="AA81" i="2"/>
  <c r="AD134" i="2"/>
  <c r="AB51" i="2"/>
  <c r="AD39" i="2"/>
  <c r="AA184" i="2"/>
  <c r="AD139" i="2"/>
  <c r="AA27" i="2"/>
  <c r="AA174" i="2"/>
  <c r="Z142" i="2"/>
  <c r="AB41" i="2"/>
  <c r="Z38" i="2"/>
  <c r="Z98" i="2"/>
  <c r="AB189" i="2"/>
  <c r="Z170" i="2"/>
  <c r="AB76" i="2"/>
  <c r="Z157" i="2"/>
  <c r="AA141" i="2"/>
  <c r="AC162" i="2"/>
  <c r="AB168" i="2"/>
  <c r="AB106" i="2"/>
  <c r="Z92" i="2"/>
  <c r="AB17" i="2"/>
  <c r="Z107" i="2"/>
  <c r="Z74" i="2"/>
  <c r="AA31" i="2"/>
  <c r="AB61" i="2"/>
  <c r="AA132" i="2"/>
  <c r="Z87" i="2"/>
  <c r="Z143" i="2"/>
  <c r="Z59" i="2"/>
  <c r="AA114" i="2"/>
  <c r="AD95" i="2"/>
  <c r="AC111" i="2"/>
  <c r="AC159" i="2"/>
  <c r="Z37" i="2"/>
  <c r="AB119" i="2"/>
  <c r="AA173" i="2"/>
  <c r="Z42" i="2"/>
  <c r="AB104" i="2"/>
  <c r="AA149" i="2"/>
  <c r="AD33" i="2"/>
  <c r="AC74" i="2"/>
  <c r="AB182" i="2"/>
  <c r="AB18" i="2"/>
  <c r="AC172" i="2"/>
  <c r="AD125" i="2"/>
  <c r="AB121" i="2"/>
  <c r="AD49" i="2"/>
  <c r="Z163" i="2"/>
  <c r="AB103" i="2"/>
  <c r="Z40" i="2"/>
  <c r="Z187" i="2"/>
  <c r="AB148" i="2"/>
  <c r="Z35" i="2"/>
  <c r="AB60" i="2"/>
  <c r="AC103" i="2"/>
  <c r="Z197" i="2"/>
  <c r="AC177" i="2"/>
  <c r="AC83" i="2"/>
  <c r="AA168" i="2"/>
  <c r="AB176" i="2"/>
  <c r="AA113" i="2"/>
  <c r="AB124" i="2"/>
  <c r="AD101" i="2"/>
  <c r="AC124" i="2"/>
  <c r="AA101" i="2"/>
  <c r="AA55" i="2"/>
  <c r="AD23" i="2"/>
  <c r="AB141" i="2"/>
  <c r="AA62" i="2"/>
  <c r="AD169" i="2"/>
  <c r="Z71" i="2"/>
  <c r="AB62" i="2"/>
  <c r="AD166" i="2"/>
  <c r="AA85" i="2"/>
  <c r="Z137" i="2"/>
  <c r="AA35" i="2"/>
  <c r="AB154" i="2"/>
  <c r="AA50" i="2"/>
  <c r="AA194" i="2"/>
  <c r="AD52" i="2"/>
  <c r="AB193" i="2"/>
  <c r="AC151" i="2"/>
  <c r="AA22" i="2"/>
  <c r="AC67" i="2"/>
  <c r="AA107" i="2"/>
  <c r="AD207" i="2"/>
  <c r="AA181" i="2"/>
  <c r="Z104" i="2"/>
  <c r="AB175" i="2"/>
  <c r="Z34" i="2"/>
  <c r="AD181" i="2"/>
  <c r="AD180" i="2"/>
  <c r="AB46" i="2"/>
  <c r="AC129" i="2"/>
  <c r="AD85" i="2"/>
  <c r="AB135" i="2"/>
  <c r="AD108" i="2"/>
  <c r="AB98" i="2"/>
  <c r="AA14" i="2"/>
  <c r="AA150" i="2"/>
  <c r="AC24" i="2"/>
  <c r="AD177" i="2"/>
  <c r="AD35" i="2"/>
  <c r="AD143" i="2"/>
  <c r="AA58" i="2"/>
  <c r="AA102" i="2"/>
  <c r="AD172" i="2"/>
  <c r="AB105" i="2"/>
  <c r="AC144" i="2"/>
  <c r="AB186" i="2"/>
  <c r="AD155" i="2"/>
  <c r="AA75" i="2"/>
  <c r="Z162" i="2"/>
  <c r="AB64" i="2"/>
  <c r="AD9" i="2"/>
  <c r="Z33" i="2"/>
  <c r="AA201" i="2"/>
  <c r="AD84" i="2"/>
  <c r="Z20" i="2"/>
  <c r="AB157" i="2"/>
  <c r="AD37" i="2"/>
  <c r="AB31" i="2"/>
  <c r="AA198" i="2"/>
  <c r="Z11" i="2"/>
  <c r="Z95" i="2"/>
  <c r="AC56" i="2"/>
  <c r="AB206" i="2"/>
  <c r="AD87" i="2"/>
  <c r="AD71" i="2"/>
  <c r="Z173" i="2"/>
  <c r="AB78" i="2"/>
  <c r="AC196" i="2"/>
  <c r="AA161" i="2"/>
  <c r="AD15" i="2"/>
  <c r="Z82" i="2"/>
  <c r="AA11" i="2"/>
  <c r="AC21" i="2"/>
  <c r="Z192" i="2"/>
  <c r="AC107" i="2"/>
  <c r="AC182" i="2"/>
  <c r="AB56" i="2"/>
  <c r="AB187" i="2"/>
  <c r="AC193" i="2"/>
  <c r="AA67" i="2"/>
  <c r="AB140" i="2"/>
  <c r="Z57" i="2"/>
  <c r="AC140" i="2"/>
  <c r="AC49" i="2"/>
  <c r="AB111" i="2"/>
  <c r="AC82" i="2"/>
  <c r="AC166" i="2"/>
  <c r="AC12" i="2"/>
  <c r="Z205" i="2"/>
  <c r="AB21" i="2"/>
  <c r="AD153" i="2"/>
  <c r="AA46" i="2"/>
  <c r="AB117" i="2"/>
  <c r="AC191" i="2"/>
  <c r="AD175" i="2"/>
  <c r="AC154" i="2"/>
  <c r="AA205" i="2"/>
  <c r="AC192" i="2"/>
  <c r="AC104" i="2"/>
  <c r="AB174" i="2"/>
  <c r="AD104" i="2"/>
  <c r="AD116" i="2"/>
  <c r="AD131" i="2"/>
  <c r="AD65" i="2"/>
  <c r="Z14" i="2"/>
  <c r="AA91" i="2"/>
  <c r="Z203" i="2"/>
  <c r="AB164" i="2"/>
  <c r="AB9" i="2"/>
  <c r="AB96" i="2"/>
  <c r="AC41" i="2"/>
  <c r="AB50" i="2"/>
  <c r="AC195" i="2"/>
  <c r="AA111" i="2"/>
  <c r="AD189" i="2"/>
  <c r="AD66" i="2"/>
  <c r="AC206" i="2"/>
  <c r="AC197" i="2"/>
  <c r="AC89" i="2"/>
  <c r="AB150" i="2"/>
  <c r="AC42" i="2"/>
  <c r="AB151" i="2"/>
  <c r="AC73" i="2"/>
  <c r="AB120" i="2"/>
  <c r="AD53" i="2"/>
  <c r="AC176" i="2"/>
  <c r="Z49" i="2"/>
  <c r="AA63" i="2"/>
  <c r="AC66" i="2"/>
  <c r="AA188" i="2"/>
  <c r="AB33" i="2"/>
  <c r="AC136" i="2"/>
  <c r="Z198" i="2"/>
  <c r="AD56" i="2"/>
  <c r="AA172" i="2"/>
  <c r="AA94" i="2"/>
  <c r="AA87" i="2"/>
  <c r="AA128" i="2"/>
  <c r="AA187" i="2"/>
  <c r="AD36" i="2"/>
  <c r="AA163" i="2"/>
  <c r="AA195" i="2"/>
  <c r="AA105" i="2"/>
  <c r="AA203" i="2"/>
  <c r="AA116" i="2"/>
  <c r="AB156" i="2"/>
  <c r="AC143" i="2"/>
  <c r="AC130" i="2"/>
  <c r="Z149" i="2"/>
  <c r="AB42" i="2"/>
  <c r="Z19" i="2"/>
  <c r="AB20" i="2"/>
  <c r="AD115" i="2"/>
  <c r="AA206" i="2"/>
  <c r="AD170" i="2"/>
  <c r="AD77" i="2"/>
  <c r="AA103" i="2"/>
  <c r="AB66" i="2"/>
  <c r="AD28" i="2"/>
  <c r="AD193" i="2"/>
  <c r="Z102" i="2"/>
  <c r="AB97" i="2"/>
  <c r="AD117" i="2"/>
  <c r="AA155" i="2"/>
  <c r="AB75" i="2"/>
  <c r="AA110" i="2"/>
  <c r="AA131" i="2"/>
  <c r="AD24" i="2"/>
  <c r="AB47" i="2"/>
  <c r="AA144" i="2"/>
  <c r="AB181" i="2"/>
  <c r="AB137" i="2"/>
  <c r="AD42" i="2"/>
  <c r="AB139" i="2"/>
  <c r="AA33" i="2"/>
  <c r="AD119" i="2"/>
  <c r="AC13" i="2"/>
  <c r="AA177" i="2"/>
  <c r="Z65" i="2"/>
  <c r="AB110" i="2"/>
  <c r="AA99" i="2"/>
  <c r="AD80" i="2"/>
  <c r="AC96" i="2"/>
  <c r="AA43" i="2"/>
  <c r="AC204" i="2"/>
  <c r="AB108" i="2"/>
  <c r="AC122" i="2"/>
  <c r="AA165" i="2"/>
  <c r="Z61" i="2"/>
  <c r="AB136" i="2"/>
  <c r="Z101" i="2"/>
  <c r="AC61" i="2"/>
  <c r="AC10" i="2"/>
  <c r="AC123" i="2"/>
  <c r="AD29" i="2"/>
  <c r="AB34" i="2"/>
  <c r="AA84" i="2"/>
  <c r="AA154" i="2"/>
  <c r="AD83" i="2"/>
  <c r="Z182" i="2"/>
  <c r="Z189" i="2"/>
  <c r="Z43" i="2"/>
  <c r="AB162" i="2"/>
  <c r="AB147" i="2"/>
  <c r="AB93" i="2"/>
  <c r="AA92" i="2"/>
  <c r="AB58" i="2"/>
  <c r="AC39" i="2"/>
  <c r="AA126" i="2"/>
  <c r="AA39" i="2"/>
  <c r="AB180" i="2"/>
  <c r="AC26" i="2"/>
  <c r="Z114" i="2"/>
  <c r="AA120" i="2"/>
  <c r="AD105" i="2"/>
  <c r="AB89" i="2"/>
  <c r="AB86" i="2"/>
  <c r="Z9" i="2"/>
  <c r="AA19" i="2"/>
  <c r="AA79" i="2"/>
  <c r="AD63" i="2"/>
  <c r="AA140" i="2"/>
  <c r="AC169" i="2"/>
  <c r="AD17" i="2"/>
  <c r="AD173" i="2"/>
  <c r="AA130" i="2"/>
  <c r="AB152" i="2"/>
  <c r="AC86" i="2"/>
  <c r="AC114" i="2"/>
  <c r="AA64" i="2"/>
  <c r="AC131" i="2"/>
  <c r="AD81" i="2"/>
  <c r="AC69" i="2"/>
  <c r="AB63" i="2"/>
  <c r="AC170" i="2"/>
  <c r="AB69" i="2"/>
  <c r="Z91" i="2"/>
  <c r="Z12" i="2"/>
  <c r="AB29" i="2"/>
  <c r="AA175" i="2"/>
  <c r="AB165" i="2"/>
  <c r="AA78" i="2"/>
  <c r="AA148" i="2"/>
  <c r="AD44" i="2"/>
  <c r="AD136" i="2"/>
  <c r="AC207" i="2"/>
  <c r="Z46" i="2"/>
  <c r="AC132" i="2"/>
  <c r="AA193" i="2"/>
  <c r="AD13" i="2"/>
  <c r="AC9" i="2"/>
  <c r="AB127" i="2"/>
  <c r="Z113" i="2"/>
  <c r="AC108" i="2"/>
  <c r="AA23" i="2"/>
  <c r="AD60" i="2"/>
  <c r="Z100" i="2"/>
  <c r="Z47" i="2"/>
  <c r="AD174" i="2"/>
  <c r="AD34" i="2"/>
  <c r="AD179" i="2"/>
  <c r="Z141" i="2"/>
  <c r="AA72" i="2"/>
  <c r="Z138" i="2"/>
  <c r="Z45" i="2"/>
  <c r="AC62" i="2"/>
  <c r="Z181" i="2"/>
  <c r="AC34" i="2"/>
  <c r="Z44" i="2"/>
  <c r="AA66" i="2"/>
  <c r="AA200" i="2"/>
  <c r="Z188" i="2"/>
  <c r="AA48" i="2"/>
  <c r="Z52" i="2"/>
  <c r="Z75" i="2"/>
  <c r="Z145" i="2"/>
  <c r="AC161" i="2"/>
  <c r="AA139" i="2"/>
  <c r="AB57" i="2"/>
  <c r="AA207" i="2"/>
  <c r="AA166" i="2"/>
  <c r="AC117" i="2"/>
  <c r="AC139" i="2"/>
  <c r="AC44" i="2"/>
  <c r="AD89" i="2"/>
  <c r="AC184" i="2"/>
  <c r="AD171" i="2"/>
  <c r="AA178" i="2"/>
  <c r="Z201" i="2"/>
  <c r="AC181" i="2"/>
  <c r="AC32" i="2"/>
  <c r="AD59" i="2"/>
  <c r="AD11" i="2"/>
  <c r="AA25" i="2"/>
  <c r="AB114" i="2"/>
  <c r="AC68" i="2"/>
  <c r="AC91" i="2"/>
  <c r="AC40" i="2"/>
  <c r="AD107" i="2"/>
  <c r="AC18" i="2"/>
  <c r="AD132" i="2"/>
  <c r="Z183" i="2"/>
  <c r="AC46" i="2"/>
  <c r="AB200" i="2"/>
  <c r="AD91" i="2"/>
  <c r="AC27" i="2"/>
  <c r="AD32" i="2"/>
  <c r="Z25" i="2"/>
  <c r="AC64" i="2"/>
  <c r="AA156" i="2"/>
  <c r="AD69" i="2"/>
  <c r="AC180" i="2"/>
  <c r="AD43" i="2"/>
  <c r="AC150" i="2"/>
  <c r="AD141" i="2"/>
  <c r="AD191" i="2"/>
  <c r="AC200" i="2"/>
  <c r="AD178" i="2"/>
  <c r="AB178" i="2"/>
  <c r="AC168" i="2"/>
  <c r="AC92" i="2"/>
  <c r="AC25" i="2"/>
  <c r="AC36" i="2"/>
  <c r="AC80" i="2"/>
  <c r="AC50" i="2"/>
  <c r="AC133" i="2"/>
  <c r="AC165" i="2"/>
  <c r="AD99" i="2"/>
  <c r="AD163" i="2"/>
  <c r="AD162" i="2"/>
  <c r="AC194" i="2"/>
  <c r="AD151" i="2"/>
  <c r="D7" i="2"/>
  <c r="E7" i="2" s="1"/>
  <c r="D19" i="2"/>
  <c r="E19" i="2" s="1"/>
  <c r="E26" i="2"/>
  <c r="D41" i="2"/>
  <c r="E41" i="2" s="1"/>
  <c r="D34" i="2"/>
  <c r="E34" i="2" s="1"/>
  <c r="D20" i="2"/>
  <c r="E20" i="2" s="1"/>
  <c r="D27" i="2"/>
  <c r="E27" i="2" s="1"/>
  <c r="D43" i="2"/>
  <c r="E43" i="2" s="1"/>
  <c r="D35" i="2"/>
  <c r="E35" i="2" s="1"/>
  <c r="D44" i="2"/>
  <c r="E44" i="2" s="1"/>
  <c r="D22" i="2"/>
  <c r="E22" i="2" s="1"/>
  <c r="D29" i="2"/>
  <c r="E29" i="2" s="1"/>
  <c r="D36" i="2"/>
  <c r="E36" i="2" s="1"/>
  <c r="D23" i="2"/>
  <c r="E23" i="2" s="1"/>
  <c r="D30" i="2"/>
  <c r="E30" i="2" s="1"/>
  <c r="D37" i="2"/>
  <c r="E37" i="2" s="1"/>
  <c r="D46" i="2"/>
  <c r="E46" i="2" s="1"/>
  <c r="D39" i="2"/>
  <c r="E39" i="2" s="1"/>
  <c r="D24" i="2"/>
  <c r="E24" i="2" s="1"/>
  <c r="D47" i="2"/>
  <c r="E47" i="2" s="1"/>
  <c r="D26" i="2"/>
  <c r="D17" i="2"/>
  <c r="E17" i="2" s="1"/>
  <c r="D32" i="2"/>
  <c r="E32" i="2" s="1"/>
  <c r="D49" i="2"/>
  <c r="E49" i="2" s="1"/>
  <c r="D40" i="2"/>
  <c r="E40" i="2" s="1"/>
  <c r="D33" i="2"/>
  <c r="E33" i="2" s="1"/>
  <c r="AD9" i="1"/>
  <c r="AP163" i="1" s="1"/>
  <c r="D48" i="2"/>
  <c r="E48" i="2" s="1"/>
  <c r="AM32" i="1"/>
  <c r="AM43" i="1"/>
  <c r="AM163" i="1"/>
  <c r="AM15" i="1"/>
  <c r="AM210" i="1"/>
  <c r="AM74" i="1"/>
  <c r="AD156" i="2"/>
  <c r="AM162" i="1"/>
  <c r="AM59" i="1"/>
  <c r="AM91" i="1"/>
  <c r="AM71" i="1"/>
  <c r="AM83" i="1"/>
  <c r="AM93" i="1"/>
  <c r="AM134" i="1"/>
  <c r="D25" i="2"/>
  <c r="E25" i="2" s="1"/>
  <c r="D31" i="2"/>
  <c r="AM113" i="1"/>
  <c r="AN162" i="1"/>
  <c r="D16" i="2"/>
  <c r="E16" i="2" s="1"/>
  <c r="AC109" i="2"/>
  <c r="AM70" i="1"/>
  <c r="AM58" i="1"/>
  <c r="AM146" i="1"/>
  <c r="AM98" i="1"/>
  <c r="AM42" i="1"/>
  <c r="AM106" i="1"/>
  <c r="AM20" i="1"/>
  <c r="AM79" i="1"/>
  <c r="AM48" i="1"/>
  <c r="AM101" i="1"/>
  <c r="AM212" i="1"/>
  <c r="AM78" i="1"/>
  <c r="AM153" i="1"/>
  <c r="AM150" i="1"/>
  <c r="AM85" i="1"/>
  <c r="AM209" i="1"/>
  <c r="AM22" i="1"/>
  <c r="AM82" i="1"/>
  <c r="AM197" i="1"/>
  <c r="AM123" i="1"/>
  <c r="AM31" i="1"/>
  <c r="AM181" i="1"/>
  <c r="AM36" i="1"/>
  <c r="AM95" i="1"/>
  <c r="AM25" i="1"/>
  <c r="AA11" i="1" s="1"/>
  <c r="AM166" i="1"/>
  <c r="AM149" i="1"/>
  <c r="AM167" i="1"/>
  <c r="AM201" i="1"/>
  <c r="AM72" i="1"/>
  <c r="AM49" i="1"/>
  <c r="AM192" i="1"/>
  <c r="AM21" i="1"/>
  <c r="AM100" i="1"/>
  <c r="Z4" i="2"/>
  <c r="AM117" i="1"/>
  <c r="AM39" i="1"/>
  <c r="AM165" i="1"/>
  <c r="AM17" i="1"/>
  <c r="AM68" i="1"/>
  <c r="AM115" i="1"/>
  <c r="AM53" i="1"/>
  <c r="AM124" i="1"/>
  <c r="AM156" i="1"/>
  <c r="AM195" i="1"/>
  <c r="AM168" i="1"/>
  <c r="AM51" i="1"/>
  <c r="AM62" i="1"/>
  <c r="AM60" i="1"/>
  <c r="AM133" i="1"/>
  <c r="AM157" i="1"/>
  <c r="AM136" i="1"/>
  <c r="AM182" i="1"/>
  <c r="AM145" i="1"/>
  <c r="AM160" i="1"/>
  <c r="AM94" i="1"/>
  <c r="AM141" i="1"/>
  <c r="AM28" i="1"/>
  <c r="AM116" i="1"/>
  <c r="AM19" i="1"/>
  <c r="AM27" i="1"/>
  <c r="AM125" i="1"/>
  <c r="AM187" i="1"/>
  <c r="AM84" i="1"/>
  <c r="AM81" i="1"/>
  <c r="AM185" i="1"/>
  <c r="AM34" i="1"/>
  <c r="AM202" i="1"/>
  <c r="AM161" i="1"/>
  <c r="AM169" i="1"/>
  <c r="AM104" i="1"/>
  <c r="AM172" i="1"/>
  <c r="AM137" i="1"/>
  <c r="AM152" i="1"/>
  <c r="AM80" i="1"/>
  <c r="AM97" i="1"/>
  <c r="AM69" i="1"/>
  <c r="AM92" i="1"/>
  <c r="AM194" i="1"/>
  <c r="AM140" i="1"/>
  <c r="AM57" i="1"/>
  <c r="AM122" i="1"/>
  <c r="AM180" i="1"/>
  <c r="AM148" i="1"/>
  <c r="AM206" i="1"/>
  <c r="AM188" i="1"/>
  <c r="AM110" i="1"/>
  <c r="AM41" i="1"/>
  <c r="AM90" i="1"/>
  <c r="AM86" i="1"/>
  <c r="AM46" i="1"/>
  <c r="AM111" i="1"/>
  <c r="AM130" i="1"/>
  <c r="AM129" i="1"/>
  <c r="AM29" i="1"/>
  <c r="AM132" i="1"/>
  <c r="AM128" i="1"/>
  <c r="AM47" i="1"/>
  <c r="AM199" i="1"/>
  <c r="AM30" i="1"/>
  <c r="AM37" i="1"/>
  <c r="AM102" i="1"/>
  <c r="AM66" i="1"/>
  <c r="AM142" i="1"/>
  <c r="AM159" i="1"/>
  <c r="AM38" i="1"/>
  <c r="AM198" i="1"/>
  <c r="AM189" i="1"/>
  <c r="AM127" i="1"/>
  <c r="D15" i="2"/>
  <c r="E15" i="2" s="1"/>
  <c r="AM204" i="1"/>
  <c r="D13" i="2"/>
  <c r="E13" i="2" s="1"/>
  <c r="D11" i="2"/>
  <c r="E11" i="2" s="1"/>
  <c r="D10" i="2"/>
  <c r="E10" i="2" s="1"/>
  <c r="D6" i="2"/>
  <c r="E6" i="2" s="1"/>
  <c r="D18" i="2"/>
  <c r="E18" i="2" s="1"/>
  <c r="D42" i="2"/>
  <c r="E42" i="2" s="1"/>
  <c r="AM54" i="1"/>
  <c r="AD88" i="2"/>
  <c r="AC171" i="2"/>
  <c r="A9" i="2" a="1"/>
  <c r="AM173" i="1"/>
  <c r="Y11" i="1"/>
  <c r="E9" i="2"/>
  <c r="E31" i="2"/>
  <c r="AM118" i="1"/>
  <c r="V11" i="1"/>
  <c r="AO120" i="1"/>
  <c r="D38" i="2"/>
  <c r="E38" i="2" s="1"/>
  <c r="AM131" i="1"/>
  <c r="AM184" i="1"/>
  <c r="AM109" i="1"/>
  <c r="AM103" i="1"/>
  <c r="AM99" i="1"/>
  <c r="X11" i="1"/>
  <c r="AC175" i="2"/>
  <c r="AO184" i="1"/>
  <c r="AC201" i="2"/>
  <c r="AD25" i="2"/>
  <c r="AD14" i="2"/>
  <c r="Z11" i="1"/>
  <c r="AO94" i="1"/>
  <c r="AO206" i="1"/>
  <c r="AD186" i="2"/>
  <c r="AN204" i="1"/>
  <c r="AN187" i="1"/>
  <c r="AN135" i="1"/>
  <c r="AN132" i="1"/>
  <c r="AN79" i="1"/>
  <c r="AN43" i="1"/>
  <c r="AN108" i="1"/>
  <c r="AN76" i="1"/>
  <c r="AN44" i="1"/>
  <c r="AA4" i="2"/>
  <c r="AN189" i="1"/>
  <c r="AN129" i="1"/>
  <c r="AN213" i="1"/>
  <c r="AN183" i="1"/>
  <c r="AN133" i="1"/>
  <c r="AN128" i="1"/>
  <c r="AN77" i="1"/>
  <c r="AN41" i="1"/>
  <c r="AN106" i="1"/>
  <c r="AN74" i="1"/>
  <c r="AN42" i="1"/>
  <c r="AN145" i="1"/>
  <c r="AN209" i="1"/>
  <c r="AN181" i="1"/>
  <c r="AN131" i="1"/>
  <c r="AN124" i="1"/>
  <c r="AN75" i="1"/>
  <c r="AN39" i="1"/>
  <c r="AN104" i="1"/>
  <c r="AN72" i="1"/>
  <c r="AN40" i="1"/>
  <c r="AN207" i="1"/>
  <c r="AN179" i="1"/>
  <c r="AN127" i="1"/>
  <c r="AN120" i="1"/>
  <c r="AN73" i="1"/>
  <c r="AN37" i="1"/>
  <c r="AN154" i="1"/>
  <c r="AN102" i="1"/>
  <c r="AN70" i="1"/>
  <c r="AN38" i="1"/>
  <c r="AN201" i="1"/>
  <c r="AN171" i="1"/>
  <c r="AN119" i="1"/>
  <c r="AN107" i="1"/>
  <c r="AN69" i="1"/>
  <c r="AN146" i="1"/>
  <c r="AN98" i="1"/>
  <c r="AN66" i="1"/>
  <c r="AN34" i="1"/>
  <c r="AN188" i="1"/>
  <c r="AN194" i="1"/>
  <c r="AN165" i="1"/>
  <c r="AN115" i="1"/>
  <c r="AN103" i="1"/>
  <c r="AN63" i="1"/>
  <c r="AN27" i="1"/>
  <c r="AN138" i="1"/>
  <c r="AN94" i="1"/>
  <c r="AN62" i="1"/>
  <c r="AN30" i="1"/>
  <c r="AN206" i="1"/>
  <c r="AN192" i="1"/>
  <c r="AN163" i="1"/>
  <c r="AN176" i="1"/>
  <c r="AN101" i="1"/>
  <c r="AN61" i="1"/>
  <c r="AN24" i="1"/>
  <c r="AN134" i="1"/>
  <c r="AN92" i="1"/>
  <c r="AN60" i="1"/>
  <c r="AN28" i="1"/>
  <c r="AN93" i="1"/>
  <c r="AN33" i="1"/>
  <c r="AN121" i="1"/>
  <c r="AN190" i="1"/>
  <c r="AN159" i="1"/>
  <c r="AN168" i="1"/>
  <c r="AN99" i="1"/>
  <c r="AN59" i="1"/>
  <c r="AN23" i="1"/>
  <c r="AN130" i="1"/>
  <c r="AN90" i="1"/>
  <c r="AN58" i="1"/>
  <c r="AN26" i="1"/>
  <c r="AN109" i="1"/>
  <c r="AN49" i="1"/>
  <c r="AN137" i="1"/>
  <c r="AN186" i="1"/>
  <c r="AN155" i="1"/>
  <c r="AN164" i="1"/>
  <c r="AN95" i="1"/>
  <c r="AN57" i="1"/>
  <c r="AN20" i="1"/>
  <c r="AN126" i="1"/>
  <c r="AN191" i="1"/>
  <c r="AN105" i="1"/>
  <c r="AN16" i="1"/>
  <c r="AN82" i="1"/>
  <c r="AN18" i="1"/>
  <c r="AN175" i="1"/>
  <c r="AN91" i="1"/>
  <c r="AN178" i="1"/>
  <c r="AN80" i="1"/>
  <c r="AN17" i="1"/>
  <c r="AN141" i="1"/>
  <c r="AN177" i="1"/>
  <c r="AN151" i="1"/>
  <c r="AN87" i="1"/>
  <c r="AN170" i="1"/>
  <c r="AN68" i="1"/>
  <c r="AN173" i="1"/>
  <c r="AN203" i="1"/>
  <c r="AN149" i="1"/>
  <c r="AN85" i="1"/>
  <c r="AN150" i="1"/>
  <c r="AN64" i="1"/>
  <c r="AN200" i="1"/>
  <c r="AN147" i="1"/>
  <c r="AN83" i="1"/>
  <c r="AN142" i="1"/>
  <c r="AN56" i="1"/>
  <c r="AN202" i="1"/>
  <c r="AN143" i="1"/>
  <c r="AN71" i="1"/>
  <c r="AN122" i="1"/>
  <c r="AN54" i="1"/>
  <c r="AN212" i="1"/>
  <c r="AN139" i="1"/>
  <c r="AN67" i="1"/>
  <c r="AN118" i="1"/>
  <c r="AN52" i="1"/>
  <c r="AN210" i="1"/>
  <c r="AN123" i="1"/>
  <c r="AN55" i="1"/>
  <c r="AN114" i="1"/>
  <c r="AN50" i="1"/>
  <c r="AN208" i="1"/>
  <c r="AN117" i="1"/>
  <c r="AN53" i="1"/>
  <c r="AN112" i="1"/>
  <c r="AN48" i="1"/>
  <c r="AN153" i="1"/>
  <c r="AN205" i="1"/>
  <c r="AN160" i="1"/>
  <c r="AN51" i="1"/>
  <c r="AN110" i="1"/>
  <c r="AN46" i="1"/>
  <c r="AN65" i="1"/>
  <c r="AN169" i="1"/>
  <c r="AN45" i="1"/>
  <c r="AN15" i="1"/>
  <c r="AN81" i="1"/>
  <c r="AN35" i="1"/>
  <c r="AN97" i="1"/>
  <c r="AN29" i="1"/>
  <c r="AN116" i="1"/>
  <c r="AN198" i="1"/>
  <c r="AN19" i="1"/>
  <c r="AN148" i="1"/>
  <c r="AN185" i="1"/>
  <c r="AN182" i="1"/>
  <c r="AN174" i="1"/>
  <c r="AN113" i="1"/>
  <c r="AN180" i="1"/>
  <c r="AN199" i="1"/>
  <c r="AN100" i="1"/>
  <c r="AN161" i="1"/>
  <c r="AN196" i="1"/>
  <c r="AN197" i="1"/>
  <c r="AN96" i="1"/>
  <c r="AN193" i="1"/>
  <c r="AN195" i="1"/>
  <c r="AN88" i="1"/>
  <c r="AN167" i="1"/>
  <c r="AN86" i="1"/>
  <c r="AN211" i="1"/>
  <c r="AN156" i="1"/>
  <c r="AN84" i="1"/>
  <c r="AN140" i="1"/>
  <c r="AN152" i="1"/>
  <c r="AN78" i="1"/>
  <c r="AN172" i="1"/>
  <c r="AN144" i="1"/>
  <c r="AN36" i="1"/>
  <c r="AN125" i="1"/>
  <c r="AN136" i="1"/>
  <c r="AN32" i="1"/>
  <c r="AN157" i="1"/>
  <c r="AN47" i="1"/>
  <c r="AN25" i="1"/>
  <c r="AN22" i="1"/>
  <c r="AN21" i="1"/>
  <c r="AN89" i="1"/>
  <c r="AN111" i="1"/>
  <c r="AB8" i="1"/>
  <c r="AA2" i="2"/>
  <c r="AB10" i="1"/>
  <c r="AC10" i="1"/>
  <c r="AB2" i="2"/>
  <c r="E2" i="2" s="1"/>
  <c r="AC8" i="1"/>
  <c r="AO197" i="1"/>
  <c r="AO144" i="1"/>
  <c r="AO159" i="1"/>
  <c r="AO50" i="1"/>
  <c r="AO212" i="1"/>
  <c r="AO166" i="1"/>
  <c r="AO110" i="1"/>
  <c r="AO64" i="1"/>
  <c r="AO18" i="1"/>
  <c r="AO107" i="1"/>
  <c r="AO65" i="1"/>
  <c r="AO20" i="1"/>
  <c r="AO173" i="1"/>
  <c r="AO201" i="1"/>
  <c r="AO39" i="1"/>
  <c r="AO130" i="1"/>
  <c r="AO208" i="1"/>
  <c r="AO164" i="1"/>
  <c r="AO118" i="1"/>
  <c r="AO106" i="1"/>
  <c r="AO62" i="1"/>
  <c r="AO17" i="1"/>
  <c r="AO105" i="1"/>
  <c r="AO61" i="1"/>
  <c r="AO19" i="1"/>
  <c r="AO28" i="1"/>
  <c r="AO55" i="1"/>
  <c r="AO146" i="1"/>
  <c r="AO160" i="1"/>
  <c r="AO116" i="1"/>
  <c r="AO104" i="1"/>
  <c r="AO58" i="1"/>
  <c r="AO177" i="1"/>
  <c r="AO101" i="1"/>
  <c r="AO59" i="1"/>
  <c r="AO209" i="1"/>
  <c r="AO204" i="1"/>
  <c r="AO158" i="1"/>
  <c r="AO179" i="1"/>
  <c r="AO102" i="1"/>
  <c r="AO56" i="1"/>
  <c r="AO169" i="1"/>
  <c r="AO99" i="1"/>
  <c r="AO57" i="1"/>
  <c r="AB4" i="2"/>
  <c r="AO211" i="1"/>
  <c r="AO198" i="1"/>
  <c r="AO152" i="1"/>
  <c r="AO171" i="1"/>
  <c r="AO96" i="1"/>
  <c r="AO48" i="1"/>
  <c r="AO161" i="1"/>
  <c r="AO93" i="1"/>
  <c r="AO51" i="1"/>
  <c r="AO92" i="1"/>
  <c r="AO125" i="1"/>
  <c r="AO210" i="1"/>
  <c r="AO205" i="1"/>
  <c r="AO192" i="1"/>
  <c r="AO148" i="1"/>
  <c r="AO155" i="1"/>
  <c r="AO88" i="1"/>
  <c r="AO42" i="1"/>
  <c r="AO149" i="1"/>
  <c r="AO89" i="1"/>
  <c r="AO45" i="1"/>
  <c r="AO135" i="1"/>
  <c r="AO21" i="1"/>
  <c r="AO203" i="1"/>
  <c r="AO190" i="1"/>
  <c r="AO142" i="1"/>
  <c r="AO147" i="1"/>
  <c r="AO86" i="1"/>
  <c r="AO40" i="1"/>
  <c r="AO145" i="1"/>
  <c r="AO85" i="1"/>
  <c r="AO43" i="1"/>
  <c r="AO15" i="1"/>
  <c r="AO167" i="1"/>
  <c r="AO36" i="1"/>
  <c r="AO140" i="1"/>
  <c r="AO82" i="1"/>
  <c r="AO38" i="1"/>
  <c r="AO137" i="1"/>
  <c r="AO83" i="1"/>
  <c r="AO41" i="1"/>
  <c r="AO31" i="1"/>
  <c r="AO122" i="1"/>
  <c r="AO52" i="1"/>
  <c r="AO195" i="1"/>
  <c r="AO182" i="1"/>
  <c r="AO136" i="1"/>
  <c r="AO139" i="1"/>
  <c r="AO80" i="1"/>
  <c r="AO34" i="1"/>
  <c r="AO133" i="1"/>
  <c r="AO81" i="1"/>
  <c r="AO37" i="1"/>
  <c r="AO172" i="1"/>
  <c r="AO98" i="1"/>
  <c r="AO129" i="1"/>
  <c r="AO29" i="1"/>
  <c r="AO168" i="1"/>
  <c r="AO90" i="1"/>
  <c r="AO121" i="1"/>
  <c r="AO27" i="1"/>
  <c r="AO186" i="1"/>
  <c r="AO103" i="1"/>
  <c r="AO150" i="1"/>
  <c r="AO74" i="1"/>
  <c r="AO113" i="1"/>
  <c r="AO185" i="1"/>
  <c r="AO68" i="1"/>
  <c r="AO213" i="1"/>
  <c r="AO134" i="1"/>
  <c r="AO72" i="1"/>
  <c r="AO109" i="1"/>
  <c r="AO47" i="1"/>
  <c r="AO84" i="1"/>
  <c r="AO207" i="1"/>
  <c r="AO132" i="1"/>
  <c r="AO70" i="1"/>
  <c r="AO97" i="1"/>
  <c r="AO63" i="1"/>
  <c r="AO100" i="1"/>
  <c r="AO191" i="1"/>
  <c r="AO128" i="1"/>
  <c r="AO66" i="1"/>
  <c r="AO91" i="1"/>
  <c r="AO79" i="1"/>
  <c r="AO119" i="1"/>
  <c r="AO189" i="1"/>
  <c r="AO126" i="1"/>
  <c r="AO54" i="1"/>
  <c r="AO77" i="1"/>
  <c r="AO95" i="1"/>
  <c r="AO151" i="1"/>
  <c r="AO187" i="1"/>
  <c r="AO124" i="1"/>
  <c r="AO46" i="1"/>
  <c r="AO75" i="1"/>
  <c r="AO111" i="1"/>
  <c r="AO114" i="1"/>
  <c r="AO183" i="1"/>
  <c r="AO175" i="1"/>
  <c r="AO32" i="1"/>
  <c r="AO73" i="1"/>
  <c r="AO141" i="1"/>
  <c r="AO181" i="1"/>
  <c r="AO163" i="1"/>
  <c r="AO30" i="1"/>
  <c r="AO69" i="1"/>
  <c r="AO44" i="1"/>
  <c r="AO178" i="1"/>
  <c r="AO156" i="1"/>
  <c r="AO35" i="1"/>
  <c r="AO131" i="1"/>
  <c r="AO33" i="1"/>
  <c r="AO127" i="1"/>
  <c r="AO24" i="1"/>
  <c r="AO123" i="1"/>
  <c r="AO115" i="1"/>
  <c r="AO112" i="1"/>
  <c r="AO78" i="1"/>
  <c r="AO23" i="1"/>
  <c r="AO26" i="1"/>
  <c r="AO60" i="1"/>
  <c r="AO71" i="1"/>
  <c r="AO25" i="1"/>
  <c r="AO76" i="1"/>
  <c r="AO87" i="1"/>
  <c r="AO22" i="1"/>
  <c r="AO108" i="1"/>
  <c r="AO157" i="1"/>
  <c r="AO165" i="1"/>
  <c r="AO138" i="1"/>
  <c r="AO194" i="1"/>
  <c r="AO200" i="1"/>
  <c r="AO153" i="1"/>
  <c r="AO154" i="1"/>
  <c r="AO193" i="1"/>
  <c r="AO196" i="1"/>
  <c r="AO117" i="1"/>
  <c r="AO170" i="1"/>
  <c r="AO180" i="1"/>
  <c r="AO176" i="1"/>
  <c r="AO174" i="1"/>
  <c r="AO49" i="1"/>
  <c r="AO67" i="1"/>
  <c r="AO202" i="1"/>
  <c r="AO53" i="1"/>
  <c r="D18" i="1"/>
  <c r="AQ120" i="1"/>
  <c r="AD114" i="2"/>
  <c r="AC178" i="2"/>
  <c r="AD93" i="2"/>
  <c r="AO143" i="1"/>
  <c r="AD145" i="2"/>
  <c r="AC152" i="2"/>
  <c r="AD111" i="2"/>
  <c r="AO188" i="1"/>
  <c r="AC119" i="2"/>
  <c r="AC3" i="2"/>
  <c r="AD198" i="2"/>
  <c r="U11" i="1"/>
  <c r="AC183" i="2"/>
  <c r="D44" i="1"/>
  <c r="AA8" i="1"/>
  <c r="Z2" i="2"/>
  <c r="AA10" i="1"/>
  <c r="AQ171" i="1"/>
  <c r="AD165" i="2"/>
  <c r="W11" i="1"/>
  <c r="AC63" i="2"/>
  <c r="AO199" i="1"/>
  <c r="AD183" i="2"/>
  <c r="AC115" i="2"/>
  <c r="C47" i="1"/>
  <c r="C45" i="1"/>
  <c r="C49" i="1"/>
  <c r="C48" i="1"/>
  <c r="F44" i="1"/>
  <c r="G44" i="1"/>
  <c r="E44" i="1"/>
  <c r="C46" i="1"/>
  <c r="H44" i="1"/>
  <c r="AD100" i="2"/>
  <c r="AC156" i="2"/>
  <c r="AE5" i="1"/>
  <c r="AD3" i="2" s="1"/>
  <c r="AD10" i="2"/>
  <c r="AE4" i="1"/>
  <c r="AE9" i="1"/>
  <c r="AQ136" i="1" s="1"/>
  <c r="AD201" i="2"/>
  <c r="AQ207" i="1"/>
  <c r="AD130" i="2"/>
  <c r="AN31" i="1"/>
  <c r="AD4" i="1"/>
  <c r="AP35" i="1" l="1"/>
  <c r="AP127" i="1"/>
  <c r="AP153" i="1"/>
  <c r="AP89" i="1"/>
  <c r="AP146" i="1"/>
  <c r="AP50" i="1"/>
  <c r="AP67" i="1"/>
  <c r="AP72" i="1"/>
  <c r="AP178" i="1"/>
  <c r="AP95" i="1"/>
  <c r="AP199" i="1"/>
  <c r="AP147" i="1"/>
  <c r="AP109" i="1"/>
  <c r="AP161" i="1"/>
  <c r="AQ106" i="1"/>
  <c r="AP69" i="1"/>
  <c r="AP116" i="1"/>
  <c r="AP149" i="1"/>
  <c r="AP26" i="1"/>
  <c r="AP196" i="1"/>
  <c r="AP119" i="1"/>
  <c r="AP87" i="1"/>
  <c r="AP91" i="1"/>
  <c r="AP142" i="1"/>
  <c r="AP49" i="1"/>
  <c r="AP201" i="1"/>
  <c r="AP205" i="1"/>
  <c r="A18" i="2"/>
  <c r="A14" i="2"/>
  <c r="A20" i="2"/>
  <c r="A12" i="2"/>
  <c r="A16" i="2"/>
  <c r="A10" i="2"/>
  <c r="A15" i="2"/>
  <c r="A9" i="2"/>
  <c r="A17" i="2"/>
  <c r="A19" i="2"/>
  <c r="A13" i="2"/>
  <c r="A11" i="2"/>
  <c r="AP93" i="1"/>
  <c r="AP103" i="1"/>
  <c r="AQ117" i="1"/>
  <c r="AP65" i="1"/>
  <c r="AP31" i="1"/>
  <c r="AP134" i="1"/>
  <c r="AP86" i="1"/>
  <c r="AP179" i="1"/>
  <c r="AP132" i="1"/>
  <c r="AP18" i="1"/>
  <c r="AP27" i="1"/>
  <c r="AP165" i="1"/>
  <c r="AP123" i="1"/>
  <c r="AP141" i="1"/>
  <c r="AP190" i="1"/>
  <c r="AP159" i="1"/>
  <c r="AP200" i="1"/>
  <c r="AP156" i="1"/>
  <c r="AP85" i="1"/>
  <c r="AP33" i="1"/>
  <c r="AP58" i="1"/>
  <c r="AP211" i="1"/>
  <c r="AP24" i="1"/>
  <c r="AP37" i="1"/>
  <c r="AP43" i="1"/>
  <c r="AP154" i="1"/>
  <c r="AP186" i="1"/>
  <c r="AP81" i="1"/>
  <c r="AP158" i="1"/>
  <c r="AP113" i="1"/>
  <c r="AP177" i="1"/>
  <c r="AP198" i="1"/>
  <c r="AP56" i="1"/>
  <c r="AP78" i="1"/>
  <c r="AP148" i="1"/>
  <c r="AP15" i="1"/>
  <c r="AP62" i="1"/>
  <c r="AP45" i="1"/>
  <c r="AP76" i="1"/>
  <c r="AP75" i="1"/>
  <c r="AP99" i="1"/>
  <c r="AP20" i="1"/>
  <c r="AP120" i="1"/>
  <c r="AP88" i="1"/>
  <c r="AP52" i="1"/>
  <c r="AP204" i="1"/>
  <c r="AP126" i="1"/>
  <c r="AP19" i="1"/>
  <c r="AP124" i="1"/>
  <c r="AP29" i="1"/>
  <c r="AP80" i="1"/>
  <c r="AP90" i="1"/>
  <c r="AP64" i="1"/>
  <c r="AP175" i="1"/>
  <c r="AP61" i="1"/>
  <c r="AP174" i="1"/>
  <c r="AP122" i="1"/>
  <c r="AP212" i="1"/>
  <c r="AP96" i="1"/>
  <c r="AP25" i="1"/>
  <c r="AP128" i="1"/>
  <c r="AP34" i="1"/>
  <c r="AP173" i="1"/>
  <c r="AP94" i="1"/>
  <c r="AP111" i="1"/>
  <c r="AP38" i="1"/>
  <c r="AP144" i="1"/>
  <c r="AP101" i="1"/>
  <c r="AP191" i="1"/>
  <c r="AP172" i="1"/>
  <c r="AP48" i="1"/>
  <c r="AP84" i="1"/>
  <c r="AP137" i="1"/>
  <c r="AP110" i="1"/>
  <c r="AP105" i="1"/>
  <c r="AP182" i="1"/>
  <c r="AP57" i="1"/>
  <c r="AP55" i="1"/>
  <c r="AP42" i="1"/>
  <c r="AP140" i="1"/>
  <c r="AP133" i="1"/>
  <c r="AP51" i="1"/>
  <c r="AP195" i="1"/>
  <c r="AP164" i="1"/>
  <c r="AP41" i="1"/>
  <c r="AP145" i="1"/>
  <c r="AP21" i="1"/>
  <c r="AP187" i="1"/>
  <c r="AP183" i="1"/>
  <c r="AP39" i="1"/>
  <c r="AP184" i="1"/>
  <c r="AP112" i="1"/>
  <c r="AP210" i="1"/>
  <c r="AP36" i="1"/>
  <c r="AP194" i="1"/>
  <c r="AP189" i="1"/>
  <c r="AP197" i="1"/>
  <c r="AP151" i="1"/>
  <c r="AP115" i="1"/>
  <c r="AP131" i="1"/>
  <c r="AP176" i="1"/>
  <c r="AP192" i="1"/>
  <c r="AP143" i="1"/>
  <c r="AP169" i="1"/>
  <c r="AP79" i="1"/>
  <c r="AP106" i="1"/>
  <c r="AP74" i="1"/>
  <c r="AP130" i="1"/>
  <c r="AP166" i="1"/>
  <c r="AP155" i="1"/>
  <c r="AP129" i="1"/>
  <c r="AP23" i="1"/>
  <c r="AP207" i="1"/>
  <c r="AP59" i="1"/>
  <c r="AP108" i="1"/>
  <c r="AP32" i="1"/>
  <c r="AP170" i="1"/>
  <c r="AP138" i="1"/>
  <c r="AP202" i="1"/>
  <c r="AP100" i="1"/>
  <c r="AP160" i="1"/>
  <c r="AP83" i="1"/>
  <c r="AP98" i="1"/>
  <c r="AP208" i="1"/>
  <c r="AP150" i="1"/>
  <c r="AP104" i="1"/>
  <c r="AP46" i="1"/>
  <c r="AP213" i="1"/>
  <c r="AP209" i="1"/>
  <c r="AP82" i="1"/>
  <c r="AP152" i="1"/>
  <c r="AP171" i="1"/>
  <c r="AP97" i="1"/>
  <c r="AP22" i="1"/>
  <c r="AP77" i="1"/>
  <c r="AP206" i="1"/>
  <c r="AP102" i="1"/>
  <c r="AP168" i="1"/>
  <c r="AP70" i="1"/>
  <c r="AP193" i="1"/>
  <c r="AP60" i="1"/>
  <c r="AP53" i="1"/>
  <c r="AP71" i="1"/>
  <c r="AP203" i="1"/>
  <c r="AP44" i="1"/>
  <c r="AP162" i="1"/>
  <c r="AP139" i="1"/>
  <c r="AP114" i="1"/>
  <c r="AP68" i="1"/>
  <c r="AP180" i="1"/>
  <c r="AP40" i="1"/>
  <c r="AP28" i="1"/>
  <c r="AP117" i="1"/>
  <c r="AP17" i="1"/>
  <c r="AP16" i="1"/>
  <c r="AP135" i="1"/>
  <c r="AC4" i="2"/>
  <c r="AP73" i="1"/>
  <c r="AP47" i="1"/>
  <c r="AP118" i="1"/>
  <c r="AP121" i="1"/>
  <c r="AP125" i="1"/>
  <c r="AP181" i="1"/>
  <c r="AP157" i="1"/>
  <c r="AP63" i="1"/>
  <c r="AP185" i="1"/>
  <c r="AP136" i="1"/>
  <c r="AP30" i="1"/>
  <c r="AP66" i="1"/>
  <c r="AP54" i="1"/>
  <c r="AP92" i="1"/>
  <c r="AP167" i="1"/>
  <c r="AP188" i="1"/>
  <c r="AP107" i="1"/>
  <c r="AQ175" i="1"/>
  <c r="AQ199" i="1"/>
  <c r="AQ153" i="1"/>
  <c r="AQ202" i="1"/>
  <c r="AQ67" i="1"/>
  <c r="AQ160" i="1"/>
  <c r="AQ156" i="1"/>
  <c r="AQ167" i="1"/>
  <c r="AQ144" i="1"/>
  <c r="AQ141" i="1"/>
  <c r="AQ118" i="1"/>
  <c r="AQ104" i="1"/>
  <c r="AQ44" i="1"/>
  <c r="AQ114" i="1"/>
  <c r="AQ190" i="1"/>
  <c r="AQ35" i="1"/>
  <c r="AQ90" i="1"/>
  <c r="AQ62" i="1"/>
  <c r="AQ163" i="1"/>
  <c r="AQ27" i="1"/>
  <c r="AQ25" i="1"/>
  <c r="AQ200" i="1"/>
  <c r="AQ28" i="1"/>
  <c r="AQ121" i="1"/>
  <c r="AQ174" i="1"/>
  <c r="AQ19" i="1"/>
  <c r="AQ112" i="1"/>
  <c r="AQ66" i="1"/>
  <c r="AQ38" i="1"/>
  <c r="AQ85" i="1"/>
  <c r="AQ196" i="1"/>
  <c r="AQ115" i="1"/>
  <c r="AQ40" i="1"/>
  <c r="AQ129" i="1"/>
  <c r="AQ111" i="1"/>
  <c r="AQ100" i="1"/>
  <c r="AQ158" i="1"/>
  <c r="AQ94" i="1"/>
  <c r="AQ179" i="1"/>
  <c r="AQ209" i="1"/>
  <c r="AQ157" i="1"/>
  <c r="AQ61" i="1"/>
  <c r="AQ97" i="1"/>
  <c r="AQ95" i="1"/>
  <c r="AQ84" i="1"/>
  <c r="AQ142" i="1"/>
  <c r="AQ70" i="1"/>
  <c r="AQ131" i="1"/>
  <c r="AQ91" i="1"/>
  <c r="AQ50" i="1"/>
  <c r="AQ181" i="1"/>
  <c r="AQ145" i="1"/>
  <c r="AQ108" i="1"/>
  <c r="AQ187" i="1"/>
  <c r="AQ76" i="1"/>
  <c r="AQ36" i="1"/>
  <c r="AQ188" i="1"/>
  <c r="AQ43" i="1"/>
  <c r="AQ58" i="1"/>
  <c r="AQ74" i="1"/>
  <c r="AQ53" i="1"/>
  <c r="AQ60" i="1"/>
  <c r="AQ21" i="1"/>
  <c r="AQ164" i="1"/>
  <c r="AQ89" i="1"/>
  <c r="AQ109" i="1"/>
  <c r="AQ148" i="1"/>
  <c r="AQ33" i="1"/>
  <c r="AQ79" i="1"/>
  <c r="AQ159" i="1"/>
  <c r="AQ119" i="1"/>
  <c r="AQ42" i="1"/>
  <c r="AQ37" i="1"/>
  <c r="AQ107" i="1"/>
  <c r="AQ81" i="1"/>
  <c r="AQ63" i="1"/>
  <c r="AQ127" i="1"/>
  <c r="AQ18" i="1"/>
  <c r="AQ212" i="1"/>
  <c r="AQ203" i="1"/>
  <c r="AQ47" i="1"/>
  <c r="AQ103" i="1"/>
  <c r="AQ83" i="1"/>
  <c r="AQ135" i="1"/>
  <c r="AQ124" i="1"/>
  <c r="AQ34" i="1"/>
  <c r="AQ87" i="1"/>
  <c r="AQ51" i="1"/>
  <c r="AQ73" i="1"/>
  <c r="AQ182" i="1"/>
  <c r="AQ105" i="1"/>
  <c r="AQ183" i="1"/>
  <c r="AQ15" i="1"/>
  <c r="AQ71" i="1"/>
  <c r="AQ166" i="1"/>
  <c r="AQ45" i="1"/>
  <c r="AQ132" i="1"/>
  <c r="AQ172" i="1"/>
  <c r="AQ152" i="1"/>
  <c r="AQ186" i="1"/>
  <c r="AQ206" i="1"/>
  <c r="AQ55" i="1"/>
  <c r="AQ140" i="1"/>
  <c r="AQ165" i="1"/>
  <c r="AQ54" i="1"/>
  <c r="AQ30" i="1"/>
  <c r="AQ170" i="1"/>
  <c r="AQ191" i="1"/>
  <c r="AQ39" i="1"/>
  <c r="AQ116" i="1"/>
  <c r="AQ205" i="1"/>
  <c r="AQ155" i="1"/>
  <c r="AQ77" i="1"/>
  <c r="AQ123" i="1"/>
  <c r="AQ154" i="1"/>
  <c r="AQ194" i="1"/>
  <c r="AQ23" i="1"/>
  <c r="AQ133" i="1"/>
  <c r="AQ193" i="1"/>
  <c r="AQ88" i="1"/>
  <c r="AQ29" i="1"/>
  <c r="AQ86" i="1"/>
  <c r="AQ138" i="1"/>
  <c r="AQ178" i="1"/>
  <c r="AQ126" i="1"/>
  <c r="AQ98" i="1"/>
  <c r="AQ41" i="1"/>
  <c r="AQ211" i="1"/>
  <c r="AQ78" i="1"/>
  <c r="AQ64" i="1"/>
  <c r="AQ128" i="1"/>
  <c r="AQ176" i="1"/>
  <c r="AQ48" i="1"/>
  <c r="AQ110" i="1"/>
  <c r="AQ161" i="1"/>
  <c r="AQ32" i="1"/>
  <c r="AQ185" i="1"/>
  <c r="AQ49" i="1"/>
  <c r="AQ72" i="1"/>
  <c r="AQ82" i="1"/>
  <c r="AQ46" i="1"/>
  <c r="AQ147" i="1"/>
  <c r="AQ122" i="1"/>
  <c r="AQ22" i="1"/>
  <c r="AQ57" i="1"/>
  <c r="AQ75" i="1"/>
  <c r="AQ169" i="1"/>
  <c r="AQ101" i="1"/>
  <c r="AQ198" i="1"/>
  <c r="AQ180" i="1"/>
  <c r="AQ137" i="1"/>
  <c r="AQ24" i="1"/>
  <c r="AQ149" i="1"/>
  <c r="AQ80" i="1"/>
  <c r="AQ92" i="1"/>
  <c r="AQ134" i="1"/>
  <c r="AQ26" i="1"/>
  <c r="AQ56" i="1"/>
  <c r="AQ162" i="1"/>
  <c r="AQ173" i="1"/>
  <c r="AQ201" i="1"/>
  <c r="AD4" i="2"/>
  <c r="AQ210" i="1"/>
  <c r="AQ146" i="1"/>
  <c r="AQ125" i="1"/>
  <c r="AQ102" i="1"/>
  <c r="AQ52" i="1"/>
  <c r="AQ96" i="1"/>
  <c r="AQ113" i="1"/>
  <c r="AQ130" i="1"/>
  <c r="AQ93" i="1"/>
  <c r="AQ213" i="1"/>
  <c r="AQ68" i="1"/>
  <c r="AQ69" i="1"/>
  <c r="AQ150" i="1"/>
  <c r="AQ208" i="1"/>
  <c r="AQ143" i="1"/>
  <c r="AQ195" i="1"/>
  <c r="AQ59" i="1"/>
  <c r="AQ168" i="1"/>
  <c r="AQ17" i="1"/>
  <c r="AQ139" i="1"/>
  <c r="AQ184" i="1"/>
  <c r="AQ65" i="1"/>
  <c r="AQ197" i="1"/>
  <c r="AQ177" i="1"/>
  <c r="AQ151" i="1"/>
  <c r="AQ16" i="1"/>
  <c r="AQ192" i="1"/>
  <c r="AC2" i="2"/>
  <c r="AD8" i="1"/>
  <c r="AD10" i="1"/>
  <c r="AE8" i="1"/>
  <c r="AE10" i="1"/>
  <c r="AD2" i="2"/>
  <c r="AQ99" i="1"/>
  <c r="AQ189" i="1"/>
  <c r="AQ204" i="1"/>
  <c r="AQ20" i="1"/>
  <c r="AQ31" i="1"/>
  <c r="F13" i="2"/>
  <c r="G13" i="2" s="1"/>
  <c r="F9" i="2"/>
  <c r="F6" i="2"/>
  <c r="G6" i="2" s="1"/>
  <c r="F12" i="2"/>
  <c r="G12" i="2" s="1"/>
  <c r="F7" i="2"/>
  <c r="G7" i="2" s="1"/>
  <c r="F19" i="2"/>
  <c r="G19" i="2" s="1"/>
  <c r="F35" i="2"/>
  <c r="G35" i="2" s="1"/>
  <c r="F41" i="2"/>
  <c r="G41" i="2" s="1"/>
  <c r="F11" i="2"/>
  <c r="G11" i="2" s="1"/>
  <c r="F24" i="2"/>
  <c r="G24" i="2" s="1"/>
  <c r="F34" i="2"/>
  <c r="G34" i="2" s="1"/>
  <c r="F48" i="2"/>
  <c r="G48" i="2" s="1"/>
  <c r="F38" i="2"/>
  <c r="G38" i="2" s="1"/>
  <c r="F21" i="2"/>
  <c r="G21" i="2" s="1"/>
  <c r="F25" i="2"/>
  <c r="G25" i="2" s="1"/>
  <c r="F28" i="2"/>
  <c r="G28" i="2" s="1"/>
  <c r="F45" i="2"/>
  <c r="G45" i="2" s="1"/>
  <c r="F10" i="2"/>
  <c r="G10" i="2" s="1"/>
  <c r="F16" i="2"/>
  <c r="G16" i="2" s="1"/>
  <c r="F32" i="2"/>
  <c r="G32" i="2" s="1"/>
  <c r="F36" i="2"/>
  <c r="G36" i="2" s="1"/>
  <c r="F44" i="2"/>
  <c r="G44" i="2" s="1"/>
  <c r="F15" i="2"/>
  <c r="G15" i="2" s="1"/>
  <c r="F20" i="2"/>
  <c r="G20" i="2" s="1"/>
  <c r="F29" i="2"/>
  <c r="G29" i="2" s="1"/>
  <c r="F46" i="2"/>
  <c r="G46" i="2" s="1"/>
  <c r="F33" i="2"/>
  <c r="G33" i="2" s="1"/>
  <c r="F37" i="2"/>
  <c r="G37" i="2" s="1"/>
  <c r="F42" i="2"/>
  <c r="G42" i="2" s="1"/>
  <c r="F17" i="2"/>
  <c r="G17" i="2" s="1"/>
  <c r="F22" i="2"/>
  <c r="G22" i="2" s="1"/>
  <c r="F26" i="2"/>
  <c r="G26" i="2" s="1"/>
  <c r="F30" i="2"/>
  <c r="G30" i="2" s="1"/>
  <c r="F39" i="2"/>
  <c r="G39" i="2" s="1"/>
  <c r="F18" i="2"/>
  <c r="G18" i="2" s="1"/>
  <c r="F49" i="2"/>
  <c r="F43" i="2"/>
  <c r="G43" i="2" s="1"/>
  <c r="F31" i="2"/>
  <c r="G31" i="2" s="1"/>
  <c r="F14" i="2"/>
  <c r="G14" i="2" s="1"/>
  <c r="F47" i="2"/>
  <c r="G47" i="2" s="1"/>
  <c r="F23" i="2"/>
  <c r="G23" i="2" s="1"/>
  <c r="F27" i="2"/>
  <c r="G27" i="2" s="1"/>
  <c r="F40" i="2"/>
  <c r="G40" i="2" s="1"/>
  <c r="AB11" i="1"/>
  <c r="AC11" i="1"/>
  <c r="AD11" i="1" l="1"/>
  <c r="I49" i="2"/>
  <c r="G49" i="2"/>
  <c r="AE11" i="1"/>
  <c r="G9" i="2"/>
  <c r="I9" i="2"/>
  <c r="M9" i="2" l="1"/>
  <c r="O9" i="2"/>
  <c r="Q9" i="2"/>
  <c r="I10" i="2"/>
  <c r="I11" i="2" s="1"/>
  <c r="N49" i="2"/>
  <c r="M49" i="2"/>
  <c r="P49" i="2"/>
  <c r="I50" i="2"/>
  <c r="Q11" i="2" l="1"/>
  <c r="O11" i="2"/>
  <c r="M11" i="2"/>
  <c r="I12" i="2"/>
  <c r="Q10" i="2"/>
  <c r="M10" i="2"/>
  <c r="O10" i="2"/>
  <c r="N50" i="2"/>
  <c r="P50" i="2"/>
  <c r="M50" i="2"/>
  <c r="M12" i="2" l="1"/>
  <c r="O12" i="2"/>
  <c r="Q12" i="2"/>
  <c r="I13" i="2"/>
  <c r="M13" i="2" l="1"/>
  <c r="Q13" i="2"/>
  <c r="O13" i="2"/>
  <c r="I14" i="2"/>
  <c r="Q14" i="2" l="1"/>
  <c r="M14" i="2"/>
  <c r="O14" i="2"/>
  <c r="I15" i="2"/>
  <c r="Q15" i="2" l="1"/>
  <c r="O15" i="2"/>
  <c r="M15" i="2"/>
  <c r="I16" i="2"/>
  <c r="O16" i="2" l="1"/>
  <c r="Q16" i="2"/>
  <c r="M16" i="2"/>
  <c r="I17" i="2"/>
  <c r="Q17" i="2" l="1"/>
  <c r="O17" i="2"/>
  <c r="M17" i="2"/>
  <c r="I18" i="2"/>
  <c r="Q18" i="2" l="1"/>
  <c r="O18" i="2"/>
  <c r="M18" i="2"/>
  <c r="I19" i="2"/>
  <c r="M19" i="2" l="1"/>
  <c r="Q19" i="2"/>
  <c r="O19" i="2"/>
  <c r="I20" i="2"/>
  <c r="N20" i="2" l="1"/>
  <c r="Q20" i="2"/>
  <c r="M20" i="2"/>
  <c r="I21" i="2"/>
  <c r="M21" i="2" l="1"/>
  <c r="Q21" i="2"/>
  <c r="N21" i="2"/>
  <c r="I22" i="2"/>
  <c r="Q22" i="2" l="1"/>
  <c r="N22" i="2"/>
  <c r="M22" i="2"/>
  <c r="I23" i="2"/>
  <c r="N23" i="2" l="1"/>
  <c r="Q23" i="2"/>
  <c r="M23" i="2"/>
  <c r="I24" i="2"/>
  <c r="Q24" i="2" l="1"/>
  <c r="N24" i="2"/>
  <c r="M24" i="2"/>
  <c r="I25" i="2"/>
  <c r="Q25" i="2" l="1"/>
  <c r="M25" i="2"/>
  <c r="N25" i="2"/>
  <c r="I26" i="2"/>
  <c r="M26" i="2" l="1"/>
  <c r="N26" i="2"/>
  <c r="P26" i="2"/>
  <c r="I27" i="2"/>
  <c r="M27" i="2" l="1"/>
  <c r="P27" i="2"/>
  <c r="N27" i="2"/>
  <c r="I28" i="2"/>
  <c r="P28" i="2" l="1"/>
  <c r="N28" i="2"/>
  <c r="M28" i="2"/>
  <c r="I29" i="2"/>
  <c r="P29" i="2" l="1"/>
  <c r="N29" i="2"/>
  <c r="M29" i="2"/>
  <c r="I30" i="2"/>
  <c r="N30" i="2" l="1"/>
  <c r="M30" i="2"/>
  <c r="P30" i="2"/>
  <c r="I31" i="2"/>
  <c r="P31" i="2" l="1"/>
  <c r="M31" i="2"/>
  <c r="N31" i="2"/>
  <c r="I32" i="2"/>
  <c r="N32" i="2" l="1"/>
  <c r="P32" i="2"/>
  <c r="M32" i="2"/>
  <c r="I33" i="2"/>
  <c r="N33" i="2" l="1"/>
  <c r="P33" i="2"/>
  <c r="M33" i="2"/>
  <c r="I34" i="2"/>
  <c r="P34" i="2" l="1"/>
  <c r="M34" i="2"/>
  <c r="N34" i="2"/>
  <c r="I35" i="2"/>
  <c r="P35" i="2" l="1"/>
  <c r="M35" i="2"/>
  <c r="N35" i="2"/>
  <c r="I36" i="2"/>
  <c r="N36" i="2" l="1"/>
  <c r="P36" i="2"/>
  <c r="M36" i="2"/>
  <c r="I37" i="2"/>
  <c r="P37" i="2" l="1"/>
  <c r="M37" i="2"/>
  <c r="N37" i="2"/>
  <c r="I38" i="2"/>
  <c r="P38" i="2" l="1"/>
  <c r="N38" i="2"/>
  <c r="M38" i="2"/>
  <c r="I39" i="2"/>
  <c r="N39" i="2" l="1"/>
  <c r="P39" i="2"/>
  <c r="M39" i="2"/>
  <c r="I40" i="2"/>
  <c r="N40" i="2" l="1"/>
  <c r="M40" i="2"/>
  <c r="P40" i="2"/>
  <c r="I41" i="2"/>
  <c r="N41" i="2" l="1"/>
  <c r="P41" i="2"/>
  <c r="M41" i="2"/>
  <c r="I42" i="2"/>
  <c r="N42" i="2" l="1"/>
  <c r="P42" i="2"/>
  <c r="M42" i="2"/>
  <c r="I43" i="2"/>
  <c r="N43" i="2" l="1"/>
  <c r="P43" i="2"/>
  <c r="M43" i="2"/>
  <c r="I44" i="2"/>
  <c r="M44" i="2" l="1"/>
  <c r="P44" i="2"/>
  <c r="N44" i="2"/>
  <c r="I45" i="2"/>
  <c r="P45" i="2" l="1"/>
  <c r="N45" i="2"/>
  <c r="M45" i="2"/>
  <c r="I46" i="2"/>
  <c r="N46" i="2" l="1"/>
  <c r="P46" i="2"/>
  <c r="M46" i="2"/>
  <c r="I47" i="2"/>
  <c r="M47" i="2" l="1"/>
  <c r="N47" i="2"/>
  <c r="P47" i="2"/>
  <c r="I48" i="2"/>
  <c r="N48" i="2" l="1"/>
  <c r="M48" i="2"/>
  <c r="P48" i="2"/>
  <c r="J9" i="2" a="1"/>
  <c r="K9" i="2" a="1"/>
  <c r="K9" i="2" l="1"/>
  <c r="P9" i="2" s="1"/>
  <c r="K33" i="2"/>
  <c r="Q33" i="2" s="1"/>
  <c r="K11" i="2"/>
  <c r="P11" i="2" s="1"/>
  <c r="K27" i="2"/>
  <c r="Q27" i="2" s="1"/>
  <c r="K21" i="2"/>
  <c r="P21" i="2" s="1"/>
  <c r="K50" i="2"/>
  <c r="Q50" i="2" s="1"/>
  <c r="K45" i="2"/>
  <c r="Q45" i="2" s="1"/>
  <c r="K14" i="2"/>
  <c r="P14" i="2" s="1"/>
  <c r="K24" i="2"/>
  <c r="P24" i="2" s="1"/>
  <c r="K13" i="2"/>
  <c r="P13" i="2" s="1"/>
  <c r="K49" i="2"/>
  <c r="Q49" i="2" s="1"/>
  <c r="K43" i="2"/>
  <c r="Q43" i="2" s="1"/>
  <c r="K41" i="2"/>
  <c r="Q41" i="2" s="1"/>
  <c r="K10" i="2"/>
  <c r="P10" i="2" s="1"/>
  <c r="K46" i="2"/>
  <c r="Q46" i="2" s="1"/>
  <c r="K22" i="2"/>
  <c r="P22" i="2" s="1"/>
  <c r="K18" i="2"/>
  <c r="P18" i="2" s="1"/>
  <c r="K35" i="2"/>
  <c r="Q35" i="2" s="1"/>
  <c r="K42" i="2"/>
  <c r="Q42" i="2" s="1"/>
  <c r="K23" i="2"/>
  <c r="P23" i="2" s="1"/>
  <c r="K34" i="2"/>
  <c r="Q34" i="2" s="1"/>
  <c r="K12" i="2"/>
  <c r="P12" i="2" s="1"/>
  <c r="K32" i="2"/>
  <c r="Q32" i="2" s="1"/>
  <c r="K37" i="2"/>
  <c r="Q37" i="2" s="1"/>
  <c r="K15" i="2"/>
  <c r="P15" i="2" s="1"/>
  <c r="K19" i="2"/>
  <c r="P19" i="2" s="1"/>
  <c r="K39" i="2"/>
  <c r="Q39" i="2" s="1"/>
  <c r="K17" i="2"/>
  <c r="P17" i="2" s="1"/>
  <c r="K44" i="2"/>
  <c r="Q44" i="2" s="1"/>
  <c r="K26" i="2"/>
  <c r="Q26" i="2" s="1"/>
  <c r="K38" i="2"/>
  <c r="Q38" i="2" s="1"/>
  <c r="K28" i="2"/>
  <c r="Q28" i="2" s="1"/>
  <c r="K29" i="2"/>
  <c r="Q29" i="2" s="1"/>
  <c r="K40" i="2"/>
  <c r="Q40" i="2" s="1"/>
  <c r="K30" i="2"/>
  <c r="Q30" i="2" s="1"/>
  <c r="K25" i="2"/>
  <c r="P25" i="2" s="1"/>
  <c r="K48" i="2"/>
  <c r="Q48" i="2" s="1"/>
  <c r="K16" i="2"/>
  <c r="P16" i="2" s="1"/>
  <c r="K20" i="2"/>
  <c r="P20" i="2" s="1"/>
  <c r="K47" i="2"/>
  <c r="Q47" i="2" s="1"/>
  <c r="K36" i="2"/>
  <c r="Q36" i="2" s="1"/>
  <c r="K31" i="2"/>
  <c r="Q31" i="2" s="1"/>
  <c r="J31" i="2"/>
  <c r="O31" i="2" s="1"/>
  <c r="J11" i="2"/>
  <c r="N11" i="2" s="1"/>
  <c r="J41" i="2"/>
  <c r="O41" i="2" s="1"/>
  <c r="J16" i="2"/>
  <c r="N16" i="2" s="1"/>
  <c r="J36" i="2"/>
  <c r="O36" i="2" s="1"/>
  <c r="J45" i="2"/>
  <c r="O45" i="2" s="1"/>
  <c r="J33" i="2"/>
  <c r="O33" i="2" s="1"/>
  <c r="J18" i="2"/>
  <c r="N18" i="2" s="1"/>
  <c r="J32" i="2"/>
  <c r="O32" i="2" s="1"/>
  <c r="J35" i="2"/>
  <c r="O35" i="2" s="1"/>
  <c r="J42" i="2"/>
  <c r="O42" i="2" s="1"/>
  <c r="J22" i="2"/>
  <c r="O22" i="2" s="1"/>
  <c r="J20" i="2"/>
  <c r="O20" i="2" s="1"/>
  <c r="J15" i="2"/>
  <c r="N15" i="2" s="1"/>
  <c r="J46" i="2"/>
  <c r="O46" i="2" s="1"/>
  <c r="J21" i="2"/>
  <c r="O21" i="2" s="1"/>
  <c r="J50" i="2"/>
  <c r="O50" i="2" s="1"/>
  <c r="J9" i="2"/>
  <c r="N9" i="2" s="1"/>
  <c r="J29" i="2"/>
  <c r="O29" i="2" s="1"/>
  <c r="J49" i="2"/>
  <c r="O49" i="2" s="1"/>
  <c r="J25" i="2"/>
  <c r="O25" i="2" s="1"/>
  <c r="J40" i="2"/>
  <c r="O40" i="2" s="1"/>
  <c r="J12" i="2"/>
  <c r="N12" i="2" s="1"/>
  <c r="J37" i="2"/>
  <c r="O37" i="2" s="1"/>
  <c r="J19" i="2"/>
  <c r="N19" i="2" s="1"/>
  <c r="J48" i="2"/>
  <c r="O48" i="2" s="1"/>
  <c r="J26" i="2"/>
  <c r="O26" i="2" s="1"/>
  <c r="J34" i="2"/>
  <c r="O34" i="2" s="1"/>
  <c r="J17" i="2"/>
  <c r="N17" i="2" s="1"/>
  <c r="J23" i="2"/>
  <c r="O23" i="2" s="1"/>
  <c r="J27" i="2"/>
  <c r="O27" i="2" s="1"/>
  <c r="J39" i="2"/>
  <c r="O39" i="2" s="1"/>
  <c r="J10" i="2"/>
  <c r="N10" i="2" s="1"/>
  <c r="J30" i="2"/>
  <c r="O30" i="2" s="1"/>
  <c r="J28" i="2"/>
  <c r="O28" i="2" s="1"/>
  <c r="J38" i="2"/>
  <c r="O38" i="2" s="1"/>
  <c r="J44" i="2"/>
  <c r="O44" i="2" s="1"/>
  <c r="J14" i="2"/>
  <c r="N14" i="2" s="1"/>
  <c r="J13" i="2"/>
  <c r="N13" i="2" s="1"/>
  <c r="J24" i="2"/>
  <c r="O24" i="2" s="1"/>
  <c r="J43" i="2"/>
  <c r="O43" i="2" s="1"/>
  <c r="J47" i="2"/>
  <c r="O4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Dino</author>
  </authors>
  <commentList>
    <comment ref="AD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Minimum return threshold for solver. To find min risk portfolio set this to a very low number so that constraint is effectively absent.</t>
        </r>
      </text>
    </comment>
    <comment ref="AD1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Excess performance of portfolio A versus benchmark</t>
        </r>
      </text>
    </comment>
    <comment ref="AE1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Excess performance of portfolio B versus the benchmark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<sst xmlns="http://schemas.openxmlformats.org/spreadsheetml/2006/main" count="104" uniqueCount="76">
  <si>
    <t>CASH</t>
  </si>
  <si>
    <t>GOVT</t>
  </si>
  <si>
    <t>AGG</t>
  </si>
  <si>
    <t>Annual Returns (%)</t>
  </si>
  <si>
    <t>Mean</t>
  </si>
  <si>
    <t>StDev</t>
  </si>
  <si>
    <t>Prob&lt;0</t>
  </si>
  <si>
    <t>Parametric VaR</t>
  </si>
  <si>
    <t>Empirical VaR</t>
  </si>
  <si>
    <t>Confidence</t>
  </si>
  <si>
    <t>Tasks</t>
  </si>
  <si>
    <t>GOV 1-3</t>
  </si>
  <si>
    <t>EQ</t>
  </si>
  <si>
    <t>Empirical CVaR</t>
  </si>
  <si>
    <t>Parametric CVaR</t>
  </si>
  <si>
    <t>zmin</t>
  </si>
  <si>
    <t>mean</t>
  </si>
  <si>
    <t>zmax</t>
  </si>
  <si>
    <t>stdev</t>
  </si>
  <si>
    <t>z</t>
  </si>
  <si>
    <t>xA</t>
  </si>
  <si>
    <t>f(xA)</t>
  </si>
  <si>
    <t>xB</t>
  </si>
  <si>
    <t>f(xB)</t>
  </si>
  <si>
    <t>Asset 1</t>
  </si>
  <si>
    <t>Asset 2</t>
  </si>
  <si>
    <t>index</t>
  </si>
  <si>
    <t>freqA</t>
  </si>
  <si>
    <t>freqB</t>
  </si>
  <si>
    <t>VaR</t>
  </si>
  <si>
    <t>CVaR</t>
  </si>
  <si>
    <t>A&gt;VaR</t>
  </si>
  <si>
    <t>B&gt;VaR</t>
  </si>
  <si>
    <t>var</t>
  </si>
  <si>
    <t>A&lt;=VaR</t>
  </si>
  <si>
    <t>B&lt;=VaR</t>
  </si>
  <si>
    <t>Correlation</t>
  </si>
  <si>
    <t>Covariance</t>
  </si>
  <si>
    <t>Derived from Covariance</t>
  </si>
  <si>
    <t>PortA</t>
  </si>
  <si>
    <t>PortB</t>
  </si>
  <si>
    <t>Bench</t>
  </si>
  <si>
    <t>xPortA</t>
  </si>
  <si>
    <t>xPortB</t>
  </si>
  <si>
    <t>Alpha</t>
  </si>
  <si>
    <t>TE</t>
  </si>
  <si>
    <t>RelVaR</t>
  </si>
  <si>
    <t>&lt;VaR</t>
  </si>
  <si>
    <t>1) Calculate historical return and risk measures</t>
  </si>
  <si>
    <t xml:space="preserve">2) Calculate portfolio return and risk measures </t>
  </si>
  <si>
    <t>3) Calculate correlation and covariance matrices</t>
  </si>
  <si>
    <t>4) Derive standard deviation and correlation from covariance</t>
  </si>
  <si>
    <t>5) Calculate portfolio parameters from covariance</t>
  </si>
  <si>
    <t>6) Evaluate various portfolio weights</t>
  </si>
  <si>
    <t>Tracking Error</t>
  </si>
  <si>
    <t>Prob&lt;Bench</t>
  </si>
  <si>
    <t>Relative VaR - Parametric</t>
  </si>
  <si>
    <t>Relative VaR - Empirical</t>
  </si>
  <si>
    <t>Relative CVaR - Parametric</t>
  </si>
  <si>
    <t>Relative CVaR - Empirical</t>
  </si>
  <si>
    <t>Weights</t>
  </si>
  <si>
    <t>Sample portfolios from the efficient frontier</t>
  </si>
  <si>
    <t>Min risk</t>
  </si>
  <si>
    <t>Max return</t>
  </si>
  <si>
    <t>Excess</t>
  </si>
  <si>
    <t>Average</t>
  </si>
  <si>
    <t>Tracking</t>
  </si>
  <si>
    <t>Error</t>
  </si>
  <si>
    <t>Min xPortA</t>
  </si>
  <si>
    <t>Total</t>
  </si>
  <si>
    <t>The maximum return portoflio will be 100% in the highest returning asset</t>
  </si>
  <si>
    <t>They're efficient in the sense that you can't find a portfolio that gives the same level of return for less risk,</t>
  </si>
  <si>
    <t>The minimum risk portfolio will simply be the same as the benchmark, but of course that offers no excess return.</t>
  </si>
  <si>
    <t>EM</t>
  </si>
  <si>
    <t>Portfolios inbetween will move from low risk to high return</t>
  </si>
  <si>
    <t>or, equivalently, a higher level of return for the same level of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</si>
</sst>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%"/>
    <numFmt numFmtId="166" formatCode="0.00_ ;[Red]\-0.00\ "/>
    <numFmt numFmtId="167" formatCode="0_ ;[Red]\-0\ "/>
    <numFmt numFmtId="168" formatCode="0.0000_ ;[Red]\-0.0000\ "/>
    <numFmt numFmtId="169" formatCode="0%;[Red]\-0%;&quot;-&quot;"/>
  </numFmts>
  <fonts count="10">
    <font>
      <sz val="11"/>
      <color theme="1"/>
      <name val="Calibri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Source Sans CAIM"/>
    </font>
    <font>
      <b/>
      <sz val="11"/>
      <color theme="1"/>
      <name val="Source Sans CAIM"/>
    </font>
    <font>
      <b/>
      <sz val="11"/>
      <name val="Source Sans CAIM"/>
    </font>
    <font>
      <sz val="11"/>
      <color theme="0"/>
      <name val="Source Sans CAIM"/>
    </font>
    <font>
      <sz val="11"/>
      <name val="Source Sans CAIM"/>
    </font>
    <font>
      <sz val="11"/>
      <color theme="0" tint="-0.499984740745262"/>
      <name val="Source Sans CAIM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center"/>
    </xf>
    <xf numFmtId="10" fontId="3" fillId="0" borderId="0" xfId="1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10" fontId="4" fillId="7" borderId="0" xfId="1" applyNumberFormat="1" applyFont="1" applyFill="1" applyAlignment="1">
      <alignment horizontal="left"/>
    </xf>
    <xf numFmtId="0" fontId="4" fillId="0" borderId="0" xfId="0" applyFont="1" applyAlignment="1">
      <alignment horizontal="right"/>
    </xf>
    <xf numFmtId="10" fontId="4" fillId="4" borderId="0" xfId="1" applyNumberFormat="1" applyFont="1" applyFill="1" applyAlignment="1">
      <alignment horizontal="center"/>
    </xf>
    <xf numFmtId="10" fontId="4" fillId="7" borderId="0" xfId="1" applyNumberFormat="1" applyFont="1" applyFill="1" applyAlignment="1">
      <alignment horizontal="center"/>
    </xf>
    <xf numFmtId="10" fontId="4" fillId="7" borderId="2" xfId="1" applyNumberFormat="1" applyFont="1" applyFill="1" applyBorder="1" applyAlignment="1">
      <alignment horizontal="center"/>
    </xf>
    <xf numFmtId="10" fontId="4" fillId="7" borderId="3" xfId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8" fillId="5" borderId="0" xfId="0" applyFont="1" applyFill="1"/>
    <xf numFmtId="0" fontId="4" fillId="5" borderId="0" xfId="0" applyFont="1" applyFill="1" applyAlignment="1">
      <alignment horizontal="center"/>
    </xf>
    <xf numFmtId="10" fontId="4" fillId="7" borderId="5" xfId="1" applyNumberFormat="1" applyFont="1" applyFill="1" applyBorder="1" applyAlignment="1">
      <alignment horizontal="center"/>
    </xf>
    <xf numFmtId="10" fontId="4" fillId="7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10" fontId="4" fillId="3" borderId="0" xfId="1" applyNumberFormat="1" applyFont="1" applyFill="1" applyAlignment="1">
      <alignment horizontal="left"/>
    </xf>
    <xf numFmtId="0" fontId="4" fillId="3" borderId="0" xfId="0" applyFont="1" applyFill="1" applyAlignment="1">
      <alignment horizontal="center"/>
    </xf>
    <xf numFmtId="10" fontId="4" fillId="0" borderId="0" xfId="1" applyNumberFormat="1" applyFont="1" applyAlignment="1">
      <alignment horizontal="center"/>
    </xf>
    <xf numFmtId="10" fontId="4" fillId="0" borderId="5" xfId="1" applyNumberFormat="1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0" fontId="8" fillId="6" borderId="0" xfId="0" applyFont="1" applyFill="1"/>
    <xf numFmtId="0" fontId="4" fillId="6" borderId="0" xfId="0" applyFont="1" applyFill="1" applyAlignment="1">
      <alignment horizontal="center"/>
    </xf>
    <xf numFmtId="10" fontId="4" fillId="2" borderId="0" xfId="1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169" fontId="4" fillId="2" borderId="0" xfId="0" applyNumberFormat="1" applyFont="1" applyFill="1" applyAlignment="1">
      <alignment horizontal="center"/>
    </xf>
    <xf numFmtId="169" fontId="4" fillId="0" borderId="0" xfId="0" applyNumberFormat="1" applyFont="1" applyAlignment="1">
      <alignment horizontal="center"/>
    </xf>
    <xf numFmtId="10" fontId="4" fillId="7" borderId="7" xfId="1" applyNumberFormat="1" applyFont="1" applyFill="1" applyBorder="1" applyAlignment="1">
      <alignment horizontal="center"/>
    </xf>
    <xf numFmtId="10" fontId="4" fillId="7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0" fontId="8" fillId="6" borderId="0" xfId="1" applyNumberFormat="1" applyFont="1" applyFill="1" applyAlignment="1">
      <alignment horizontal="center"/>
    </xf>
    <xf numFmtId="10" fontId="8" fillId="6" borderId="2" xfId="1" applyNumberFormat="1" applyFont="1" applyFill="1" applyBorder="1" applyAlignment="1">
      <alignment horizontal="center"/>
    </xf>
    <xf numFmtId="10" fontId="8" fillId="6" borderId="3" xfId="1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0" fontId="8" fillId="6" borderId="5" xfId="1" applyNumberFormat="1" applyFont="1" applyFill="1" applyBorder="1" applyAlignment="1">
      <alignment horizontal="center"/>
    </xf>
    <xf numFmtId="10" fontId="8" fillId="6" borderId="0" xfId="1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8" fillId="6" borderId="7" xfId="1" applyNumberFormat="1" applyFont="1" applyFill="1" applyBorder="1" applyAlignment="1">
      <alignment horizontal="center"/>
    </xf>
    <xf numFmtId="10" fontId="8" fillId="6" borderId="1" xfId="1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167" fontId="8" fillId="5" borderId="0" xfId="0" applyNumberFormat="1" applyFont="1" applyFill="1" applyAlignment="1">
      <alignment horizontal="center"/>
    </xf>
    <xf numFmtId="166" fontId="8" fillId="5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0" fontId="4" fillId="3" borderId="0" xfId="1" applyNumberFormat="1" applyFont="1" applyFill="1" applyAlignment="1">
      <alignment horizontal="center"/>
    </xf>
    <xf numFmtId="167" fontId="4" fillId="3" borderId="0" xfId="1" applyNumberFormat="1" applyFont="1" applyFill="1" applyAlignment="1">
      <alignment horizontal="center"/>
    </xf>
    <xf numFmtId="166" fontId="4" fillId="3" borderId="0" xfId="1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8" borderId="0" xfId="0" applyFont="1" applyFill="1" applyAlignment="1">
      <alignment horizontal="center"/>
    </xf>
    <xf numFmtId="9" fontId="4" fillId="7" borderId="0" xfId="1" applyFont="1" applyFill="1" applyAlignment="1">
      <alignment horizontal="center"/>
    </xf>
    <xf numFmtId="10" fontId="8" fillId="5" borderId="0" xfId="1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7" borderId="0" xfId="0" applyNumberFormat="1" applyFont="1" applyFill="1" applyAlignment="1">
      <alignment horizontal="center"/>
    </xf>
    <xf numFmtId="165" fontId="4" fillId="7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8056112224448898E-2"/>
          <c:w val="0"/>
          <c:h val="0.82765531062124253"/>
        </c:manualLayout>
      </c:layout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Classes'!$U$5</c:f>
              <c:numCache>
                <c:formatCode>0.00%</c:formatCode>
                <c:ptCount val="1"/>
                <c:pt idx="0">
                  <c:v>1.7038761307594977E-2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1B-4741-8235-11AD572DFC7B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1B-4741-8235-11AD572DFC7B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Classes'!$W$5</c:f>
              <c:numCache>
                <c:formatCode>0.00%</c:formatCode>
                <c:ptCount val="1"/>
                <c:pt idx="0">
                  <c:v>4.773749142623962E-2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1B-4741-8235-11AD572DFC7B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Classes'!$X$5</c:f>
              <c:numCache>
                <c:formatCode>0.00%</c:formatCode>
                <c:ptCount val="1"/>
                <c:pt idx="0">
                  <c:v>4.3348351691792388E-2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1B-4741-8235-11AD572DFC7B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Classes'!$Y$5</c:f>
              <c:numCache>
                <c:formatCode>0.00%</c:formatCode>
                <c:ptCount val="1"/>
                <c:pt idx="0">
                  <c:v>0.18843456429383654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1B-4741-8235-11AD572DFC7B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Classes'!$Z$5</c:f>
              <c:numCache>
                <c:formatCode>0.00%</c:formatCode>
                <c:ptCount val="1"/>
                <c:pt idx="0">
                  <c:v>9.8117744070751731E-2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1B-4741-8235-11AD572DFC7B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1B-4741-8235-11AD572DFC7B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Classes'!$AB$5</c:f>
              <c:numCache>
                <c:formatCode>0.00%</c:formatCode>
                <c:ptCount val="1"/>
                <c:pt idx="0">
                  <c:v>0.18843456429383654</c:v>
                </c:pt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1B-4741-8235-11AD572DFC7B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Classes'!$AC$5</c:f>
              <c:numCache>
                <c:formatCode>0.00%</c:formatCode>
                <c:ptCount val="1"/>
                <c:pt idx="0">
                  <c:v>3.2634328201007715E-2</c:v>
                </c:pt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  <c:pt idx="0">
                  <c:v>5.6734738411772845E-2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1B-4741-8235-11AD572DF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724447"/>
        <c:axId val="1"/>
      </c:scatterChart>
      <c:valAx>
        <c:axId val="217724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21772444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5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952755905511811E-2"/>
          <c:w val="0"/>
          <c:h val="0.824803149606299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Classes'!$U$9</c:f>
              <c:numCache>
                <c:formatCode>0.00%</c:formatCode>
                <c:ptCount val="1"/>
                <c:pt idx="0">
                  <c:v>1.2715080923499314E-2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2-465E-9F1E-198A2D895752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2-465E-9F1E-198A2D895752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Classes'!$W$9</c:f>
              <c:numCache>
                <c:formatCode>0.00%</c:formatCode>
                <c:ptCount val="1"/>
                <c:pt idx="0">
                  <c:v>-1.8337134565027193E-2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12-465E-9F1E-198A2D895752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Classes'!$X$9</c:f>
              <c:numCache>
                <c:formatCode>0.00%</c:formatCode>
                <c:ptCount val="1"/>
                <c:pt idx="0">
                  <c:v>-5.0849886899246551E-3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12-465E-9F1E-198A2D895752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Classes'!$Y$9</c:f>
              <c:numCache>
                <c:formatCode>0.00%</c:formatCode>
                <c:ptCount val="1"/>
                <c:pt idx="0">
                  <c:v>-0.25035123054596137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12-465E-9F1E-198A2D895752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Classes'!$Z$9</c:f>
              <c:numCache>
                <c:formatCode>0.00%</c:formatCode>
                <c:ptCount val="1"/>
                <c:pt idx="0">
                  <c:v>-7.7848841684277623E-2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12-465E-9F1E-198A2D895752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12-465E-9F1E-198A2D895752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Classes'!$AB$9</c:f>
              <c:numCache>
                <c:formatCode>0.00%</c:formatCode>
                <c:ptCount val="1"/>
                <c:pt idx="0">
                  <c:v>-0.25035123054596137</c:v>
                </c:pt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12-465E-9F1E-198A2D895752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Classes'!$AC$9</c:f>
              <c:numCache>
                <c:formatCode>0.00%</c:formatCode>
                <c:ptCount val="1"/>
                <c:pt idx="0">
                  <c:v>1.0873095470766765E-2</c:v>
                </c:pt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  <c:pt idx="0">
                  <c:v>5.6734738411772845E-2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12-465E-9F1E-198A2D895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727327"/>
        <c:axId val="1"/>
      </c:scatterChart>
      <c:valAx>
        <c:axId val="217727327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VaR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high"/>
        <c:crossAx val="21772732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Source Sans CAIM"/>
              </a:defRPr>
            </a:pPr>
            <a:r>
              <a:rPr lang="en-GB">
                <a:latin typeface="Source Sans CAIM"/>
              </a:rPr>
              <a:t>Efficient Frontier</a:t>
            </a:r>
          </a:p>
        </c:rich>
      </c:tx>
      <c:layout>
        <c:manualLayout>
          <c:xMode val="edge"/>
          <c:yMode val="edge"/>
          <c:x val="0.69663072174629193"/>
          <c:y val="3.2727425029318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866767867608781"/>
          <c:y val="0.16357876807952199"/>
          <c:w val="0.84262918591486746"/>
          <c:h val="0.69826213212710109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'Asset Classes'!$BA$4:$BA$12</c:f>
              <c:numCache>
                <c:formatCode>0%</c:formatCode>
                <c:ptCount val="9"/>
              </c:numCache>
            </c:numRef>
          </c:xVal>
          <c:yVal>
            <c:numRef>
              <c:f>'Asset Classes'!$AZ$4:$AZ$12</c:f>
              <c:numCache>
                <c:formatCode>0.0%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1-4A94-B0EB-641C37419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27359"/>
        <c:axId val="1"/>
      </c:scatterChart>
      <c:valAx>
        <c:axId val="217827359"/>
        <c:scaling>
          <c:orientation val="minMax"/>
          <c:max val="0.2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Source Sans CAIM"/>
                  </a:defRPr>
                </a:pPr>
                <a:r>
                  <a:rPr lang="en-GB" sz="1200">
                    <a:latin typeface="Source Sans CAIM"/>
                  </a:rPr>
                  <a:t>Tracking</a:t>
                </a:r>
                <a:r>
                  <a:rPr lang="en-GB" sz="1200" baseline="0">
                    <a:latin typeface="Source Sans CAIM"/>
                  </a:rPr>
                  <a:t> Error</a:t>
                </a:r>
                <a:endParaRPr lang="en-GB" sz="1100">
                  <a:latin typeface="Source Sans CAIM"/>
                </a:endParaRPr>
              </a:p>
            </c:rich>
          </c:tx>
          <c:layout>
            <c:manualLayout>
              <c:xMode val="edge"/>
              <c:yMode val="edge"/>
              <c:x val="0.46272380908398181"/>
              <c:y val="0.9329460546155135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>
                    <a:latin typeface="Source Sans CAIM"/>
                  </a:defRPr>
                </a:pPr>
                <a:r>
                  <a:rPr lang="en-GB" sz="1200">
                    <a:latin typeface="Source Sans CAIM"/>
                  </a:rPr>
                  <a:t>Excess return</a:t>
                </a:r>
              </a:p>
            </c:rich>
          </c:tx>
          <c:layout>
            <c:manualLayout>
              <c:xMode val="edge"/>
              <c:yMode val="edge"/>
              <c:x val="8.4184622553248826E-3"/>
              <c:y val="0.38289060742407199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Source Sans CAIM"/>
              </a:defRPr>
            </a:pPr>
            <a:endParaRPr lang="en-US"/>
          </a:p>
        </c:txPr>
        <c:crossAx val="21782735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Parametric Distributions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'Boiler Room'!$D$1</c:f>
              <c:strCache>
                <c:ptCount val="1"/>
                <c:pt idx="0">
                  <c:v>EQ</c:v>
                </c:pt>
              </c:strCache>
            </c:strRef>
          </c:tx>
          <c:marker>
            <c:symbol val="none"/>
          </c:marker>
          <c:xVal>
            <c:numRef>
              <c:f>'Boiler Room'!$D$9:$D$49</c:f>
              <c:numCache>
                <c:formatCode>0.00%</c:formatCode>
                <c:ptCount val="41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-0.23088166739290611</c:v>
                </c:pt>
                <c:pt idx="3">
                  <c:v>-0.21371106218052455</c:v>
                </c:pt>
                <c:pt idx="4">
                  <c:v>-0.19654045696814304</c:v>
                </c:pt>
                <c:pt idx="5">
                  <c:v>-0.17936985175576148</c:v>
                </c:pt>
                <c:pt idx="6">
                  <c:v>-0.16219924654337992</c:v>
                </c:pt>
                <c:pt idx="7">
                  <c:v>-0.14502864133099841</c:v>
                </c:pt>
                <c:pt idx="8">
                  <c:v>-0.12785803611861685</c:v>
                </c:pt>
                <c:pt idx="9">
                  <c:v>-0.1106874309062353</c:v>
                </c:pt>
                <c:pt idx="10">
                  <c:v>-9.3516825693853736E-2</c:v>
                </c:pt>
                <c:pt idx="11">
                  <c:v>-7.6346220481472202E-2</c:v>
                </c:pt>
                <c:pt idx="12">
                  <c:v>-5.917561526909064E-2</c:v>
                </c:pt>
                <c:pt idx="13">
                  <c:v>-4.2005010056709077E-2</c:v>
                </c:pt>
                <c:pt idx="14">
                  <c:v>-2.4834404844327515E-2</c:v>
                </c:pt>
                <c:pt idx="15">
                  <c:v>-7.6637996319459528E-3</c:v>
                </c:pt>
                <c:pt idx="16">
                  <c:v>9.5068055804355955E-3</c:v>
                </c:pt>
                <c:pt idx="17">
                  <c:v>2.6677410792817158E-2</c:v>
                </c:pt>
                <c:pt idx="18">
                  <c:v>4.3848016005198706E-2</c:v>
                </c:pt>
                <c:pt idx="19">
                  <c:v>6.1018621217580254E-2</c:v>
                </c:pt>
                <c:pt idx="20">
                  <c:v>7.8189226429961817E-2</c:v>
                </c:pt>
                <c:pt idx="21">
                  <c:v>9.5359831642343365E-2</c:v>
                </c:pt>
                <c:pt idx="22">
                  <c:v>0.11253043685472491</c:v>
                </c:pt>
                <c:pt idx="23">
                  <c:v>0.12970104206710648</c:v>
                </c:pt>
                <c:pt idx="24">
                  <c:v>0.14687164727948801</c:v>
                </c:pt>
                <c:pt idx="25">
                  <c:v>0.16404225249186957</c:v>
                </c:pt>
                <c:pt idx="26">
                  <c:v>0.18121285770425111</c:v>
                </c:pt>
                <c:pt idx="27">
                  <c:v>0.19838346291663267</c:v>
                </c:pt>
                <c:pt idx="28">
                  <c:v>0.21555406812901423</c:v>
                </c:pt>
                <c:pt idx="29">
                  <c:v>0.23272467334139579</c:v>
                </c:pt>
                <c:pt idx="30">
                  <c:v>0.24989527855377736</c:v>
                </c:pt>
                <c:pt idx="31">
                  <c:v>0.26706588376615892</c:v>
                </c:pt>
                <c:pt idx="32">
                  <c:v>0.28423648897854048</c:v>
                </c:pt>
                <c:pt idx="33">
                  <c:v>0.30140709419092199</c:v>
                </c:pt>
                <c:pt idx="34">
                  <c:v>0.31857769940330355</c:v>
                </c:pt>
                <c:pt idx="35">
                  <c:v>0.33574830461568506</c:v>
                </c:pt>
                <c:pt idx="36">
                  <c:v>0.35291890982806662</c:v>
                </c:pt>
                <c:pt idx="37">
                  <c:v>0.37008951504044812</c:v>
                </c:pt>
                <c:pt idx="38">
                  <c:v>0.38726012025282969</c:v>
                </c:pt>
                <c:pt idx="39">
                  <c:v>0.40443072546521119</c:v>
                </c:pt>
                <c:pt idx="40">
                  <c:v>0.42160133067759276</c:v>
                </c:pt>
              </c:numCache>
            </c:numRef>
          </c:xVal>
          <c:yVal>
            <c:numRef>
              <c:f>'Boiler Room'!$E$9:$E$49</c:f>
              <c:numCache>
                <c:formatCode>0.0000</c:formatCode>
                <c:ptCount val="41"/>
                <c:pt idx="0">
                  <c:v>8.894239296986654E-3</c:v>
                </c:pt>
                <c:pt idx="1">
                  <c:v>1.6160844286289822E-2</c:v>
                </c:pt>
                <c:pt idx="2">
                  <c:v>2.8478624751752647E-2</c:v>
                </c:pt>
                <c:pt idx="3">
                  <c:v>4.8671385816289957E-2</c:v>
                </c:pt>
                <c:pt idx="4">
                  <c:v>8.0672987928383164E-2</c:v>
                </c:pt>
                <c:pt idx="5">
                  <c:v>0.12968277774156861</c:v>
                </c:pt>
                <c:pt idx="6">
                  <c:v>0.20217907147855707</c:v>
                </c:pt>
                <c:pt idx="7">
                  <c:v>0.30569604679574258</c:v>
                </c:pt>
                <c:pt idx="8">
                  <c:v>0.44827361653067516</c:v>
                </c:pt>
                <c:pt idx="9">
                  <c:v>0.63752360077249559</c:v>
                </c:pt>
                <c:pt idx="10">
                  <c:v>0.87932432246197589</c:v>
                </c:pt>
                <c:pt idx="11">
                  <c:v>1.1762554181344369</c:v>
                </c:pt>
                <c:pt idx="12">
                  <c:v>1.525997841203703</c:v>
                </c:pt>
                <c:pt idx="13">
                  <c:v>1.9200207978312387</c:v>
                </c:pt>
                <c:pt idx="14">
                  <c:v>2.3429211796641702</c:v>
                </c:pt>
                <c:pt idx="15">
                  <c:v>2.7727400477365962</c:v>
                </c:pt>
                <c:pt idx="16">
                  <c:v>3.1824410184318732</c:v>
                </c:pt>
                <c:pt idx="17">
                  <c:v>3.5425117809650106</c:v>
                </c:pt>
                <c:pt idx="18">
                  <c:v>3.8243882436428183</c:v>
                </c:pt>
                <c:pt idx="19">
                  <c:v>4.0041687991121906</c:v>
                </c:pt>
                <c:pt idx="20">
                  <c:v>4.0659544731660295</c:v>
                </c:pt>
                <c:pt idx="21">
                  <c:v>4.0041687991121924</c:v>
                </c:pt>
                <c:pt idx="22">
                  <c:v>3.8243882436428209</c:v>
                </c:pt>
                <c:pt idx="23">
                  <c:v>3.5425117809650146</c:v>
                </c:pt>
                <c:pt idx="24">
                  <c:v>3.1824410184318781</c:v>
                </c:pt>
                <c:pt idx="25">
                  <c:v>2.7727400477366011</c:v>
                </c:pt>
                <c:pt idx="26">
                  <c:v>2.3429211796641756</c:v>
                </c:pt>
                <c:pt idx="27">
                  <c:v>1.9200207978312445</c:v>
                </c:pt>
                <c:pt idx="28">
                  <c:v>1.5259978412037081</c:v>
                </c:pt>
                <c:pt idx="29">
                  <c:v>1.1762554181344409</c:v>
                </c:pt>
                <c:pt idx="30">
                  <c:v>0.87932432246197934</c:v>
                </c:pt>
                <c:pt idx="31">
                  <c:v>0.63752360077249803</c:v>
                </c:pt>
                <c:pt idx="32">
                  <c:v>0.44827361653067682</c:v>
                </c:pt>
                <c:pt idx="33">
                  <c:v>0.30569604679574419</c:v>
                </c:pt>
                <c:pt idx="34">
                  <c:v>0.20217907147855796</c:v>
                </c:pt>
                <c:pt idx="35">
                  <c:v>0.12968277774156936</c:v>
                </c:pt>
                <c:pt idx="36">
                  <c:v>8.0672987928383691E-2</c:v>
                </c:pt>
                <c:pt idx="37">
                  <c:v>4.8671385816290304E-2</c:v>
                </c:pt>
                <c:pt idx="38">
                  <c:v>2.8478624751752848E-2</c:v>
                </c:pt>
                <c:pt idx="39">
                  <c:v>1.6160844286289951E-2</c:v>
                </c:pt>
                <c:pt idx="40">
                  <c:v>8.8942392969867251E-3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A2-4483-B886-78D8A19BBC0F}"/>
            </c:ext>
          </c:extLst>
        </c:ser>
        <c:ser>
          <c:idx val="1"/>
          <c:order val="1"/>
          <c:tx>
            <c:strRef>
              <c:f>'Boiler Room'!$E$1</c:f>
              <c:strCache>
                <c:ptCount val="1"/>
                <c:pt idx="0">
                  <c:v>PortB</c:v>
                </c:pt>
              </c:strCache>
            </c:strRef>
          </c:tx>
          <c:marker>
            <c:symbol val="none"/>
          </c:marker>
          <c:xVal>
            <c:numRef>
              <c:f>'Boiler Room'!$F$9:$F$49</c:f>
              <c:numCache>
                <c:formatCode>0.00%</c:formatCode>
                <c:ptCount val="41"/>
                <c:pt idx="0">
                  <c:v>-5.7485410291754163E-2</c:v>
                </c:pt>
                <c:pt idx="1">
                  <c:v>-5.1774402856577806E-2</c:v>
                </c:pt>
                <c:pt idx="2">
                  <c:v>-4.6063395421401462E-2</c:v>
                </c:pt>
                <c:pt idx="3">
                  <c:v>-4.0352387986225119E-2</c:v>
                </c:pt>
                <c:pt idx="4">
                  <c:v>-3.4641380551048775E-2</c:v>
                </c:pt>
                <c:pt idx="5">
                  <c:v>-2.8930373115872432E-2</c:v>
                </c:pt>
                <c:pt idx="6">
                  <c:v>-2.3219365680696089E-2</c:v>
                </c:pt>
                <c:pt idx="7">
                  <c:v>-1.7508358245519745E-2</c:v>
                </c:pt>
                <c:pt idx="8">
                  <c:v>-1.1797350810343402E-2</c:v>
                </c:pt>
                <c:pt idx="9">
                  <c:v>-6.0863433751670443E-3</c:v>
                </c:pt>
                <c:pt idx="10">
                  <c:v>-3.7533593999070081E-4</c:v>
                </c:pt>
                <c:pt idx="11">
                  <c:v>5.3356714951856496E-3</c:v>
                </c:pt>
                <c:pt idx="12">
                  <c:v>1.1046678930362007E-2</c:v>
                </c:pt>
                <c:pt idx="13">
                  <c:v>1.6757686365538357E-2</c:v>
                </c:pt>
                <c:pt idx="14">
                  <c:v>2.2468693800714708E-2</c:v>
                </c:pt>
                <c:pt idx="15">
                  <c:v>2.8179701235891058E-2</c:v>
                </c:pt>
                <c:pt idx="16">
                  <c:v>3.3890708671067409E-2</c:v>
                </c:pt>
                <c:pt idx="17">
                  <c:v>3.9601716106243759E-2</c:v>
                </c:pt>
                <c:pt idx="18">
                  <c:v>4.5312723541420109E-2</c:v>
                </c:pt>
                <c:pt idx="19">
                  <c:v>5.102373097659646E-2</c:v>
                </c:pt>
                <c:pt idx="20">
                  <c:v>5.673473841177281E-2</c:v>
                </c:pt>
                <c:pt idx="21">
                  <c:v>6.2445745846949161E-2</c:v>
                </c:pt>
                <c:pt idx="22">
                  <c:v>6.8156753282125504E-2</c:v>
                </c:pt>
                <c:pt idx="23">
                  <c:v>7.3867760717301861E-2</c:v>
                </c:pt>
                <c:pt idx="24">
                  <c:v>7.9578768152478205E-2</c:v>
                </c:pt>
                <c:pt idx="25">
                  <c:v>8.5289775587654562E-2</c:v>
                </c:pt>
                <c:pt idx="26">
                  <c:v>9.1000783022830906E-2</c:v>
                </c:pt>
                <c:pt idx="27">
                  <c:v>9.6711790458007263E-2</c:v>
                </c:pt>
                <c:pt idx="28">
                  <c:v>0.10242279789318362</c:v>
                </c:pt>
                <c:pt idx="29">
                  <c:v>0.10813380532835996</c:v>
                </c:pt>
                <c:pt idx="30">
                  <c:v>0.11384481276353631</c:v>
                </c:pt>
                <c:pt idx="31">
                  <c:v>0.11955582019871266</c:v>
                </c:pt>
                <c:pt idx="32">
                  <c:v>0.12526682763388902</c:v>
                </c:pt>
                <c:pt idx="33">
                  <c:v>0.13097783506906535</c:v>
                </c:pt>
                <c:pt idx="34">
                  <c:v>0.13668884250424171</c:v>
                </c:pt>
                <c:pt idx="35">
                  <c:v>0.14239984993941807</c:v>
                </c:pt>
                <c:pt idx="36">
                  <c:v>0.1481108573745944</c:v>
                </c:pt>
                <c:pt idx="37">
                  <c:v>0.15382186480977073</c:v>
                </c:pt>
                <c:pt idx="38">
                  <c:v>0.15953287224494708</c:v>
                </c:pt>
                <c:pt idx="39">
                  <c:v>0.16524387968012344</c:v>
                </c:pt>
                <c:pt idx="40">
                  <c:v>0.17095488711529977</c:v>
                </c:pt>
              </c:numCache>
            </c:numRef>
          </c:xVal>
          <c:yVal>
            <c:numRef>
              <c:f>'Boiler Room'!$G$9:$G$49</c:f>
              <c:numCache>
                <c:formatCode>0.0000</c:formatCode>
                <c:ptCount val="41"/>
                <c:pt idx="0">
                  <c:v>2.6741248959395232E-2</c:v>
                </c:pt>
                <c:pt idx="1">
                  <c:v>4.8588883885787873E-2</c:v>
                </c:pt>
                <c:pt idx="2">
                  <c:v>8.5623285935855747E-2</c:v>
                </c:pt>
                <c:pt idx="3">
                  <c:v>0.14633445333016215</c:v>
                </c:pt>
                <c:pt idx="4">
                  <c:v>0.24254985530039302</c:v>
                </c:pt>
                <c:pt idx="5">
                  <c:v>0.38990174758487905</c:v>
                </c:pt>
                <c:pt idx="6">
                  <c:v>0.60786771125206518</c:v>
                </c:pt>
                <c:pt idx="7">
                  <c:v>0.91909986006756605</c:v>
                </c:pt>
                <c:pt idx="8">
                  <c:v>1.3477708414744969</c:v>
                </c:pt>
                <c:pt idx="9">
                  <c:v>1.9167662074848009</c:v>
                </c:pt>
                <c:pt idx="10">
                  <c:v>2.6437596108948598</c:v>
                </c:pt>
                <c:pt idx="11">
                  <c:v>3.5365069373417031</c:v>
                </c:pt>
                <c:pt idx="12">
                  <c:v>4.5880357859219307</c:v>
                </c:pt>
                <c:pt idx="13">
                  <c:v>5.7726976358075861</c:v>
                </c:pt>
                <c:pt idx="14">
                  <c:v>7.0441817974097054</c:v>
                </c:pt>
                <c:pt idx="15">
                  <c:v>8.336466946794463</c:v>
                </c:pt>
                <c:pt idx="16">
                  <c:v>9.568266012508845</c:v>
                </c:pt>
                <c:pt idx="17">
                  <c:v>10.650847848052678</c:v>
                </c:pt>
                <c:pt idx="18">
                  <c:v>11.498332204226307</c:v>
                </c:pt>
                <c:pt idx="19">
                  <c:v>12.038856967653082</c:v>
                </c:pt>
                <c:pt idx="20">
                  <c:v>12.224620587995243</c:v>
                </c:pt>
                <c:pt idx="21">
                  <c:v>12.038856967653087</c:v>
                </c:pt>
                <c:pt idx="22">
                  <c:v>11.498332204226315</c:v>
                </c:pt>
                <c:pt idx="23">
                  <c:v>10.65084784805269</c:v>
                </c:pt>
                <c:pt idx="24">
                  <c:v>9.568266012508861</c:v>
                </c:pt>
                <c:pt idx="25">
                  <c:v>8.336466946794479</c:v>
                </c:pt>
                <c:pt idx="26">
                  <c:v>7.0441817974097223</c:v>
                </c:pt>
                <c:pt idx="27">
                  <c:v>5.7726976358076012</c:v>
                </c:pt>
                <c:pt idx="28">
                  <c:v>4.5880357859219423</c:v>
                </c:pt>
                <c:pt idx="29">
                  <c:v>3.5365069373417155</c:v>
                </c:pt>
                <c:pt idx="30">
                  <c:v>2.6437596108948722</c:v>
                </c:pt>
                <c:pt idx="31">
                  <c:v>1.9167662074848091</c:v>
                </c:pt>
                <c:pt idx="32">
                  <c:v>1.3477708414745029</c:v>
                </c:pt>
                <c:pt idx="33">
                  <c:v>0.91909986006757183</c:v>
                </c:pt>
                <c:pt idx="34">
                  <c:v>0.60786771125206807</c:v>
                </c:pt>
                <c:pt idx="35">
                  <c:v>0.38990174758488072</c:v>
                </c:pt>
                <c:pt idx="36">
                  <c:v>0.2425498553003943</c:v>
                </c:pt>
                <c:pt idx="37">
                  <c:v>0.14633445333016321</c:v>
                </c:pt>
                <c:pt idx="38">
                  <c:v>8.5623285935856358E-2</c:v>
                </c:pt>
                <c:pt idx="39">
                  <c:v>4.8588883885788185E-2</c:v>
                </c:pt>
                <c:pt idx="40">
                  <c:v>2.6741248959395472E-2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A2-4483-B886-78D8A19BBC0F}"/>
            </c:ext>
          </c:extLst>
        </c:ser>
        <c:ser>
          <c:idx val="2"/>
          <c:order val="2"/>
          <c:tx>
            <c:v>VaR1</c:v>
          </c:tx>
          <c:spPr>
            <a:ln w="12700">
              <a:solidFill>
                <a:srgbClr val="4F81B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666699"/>
                </a:solidFill>
                <a:prstDash val="solid"/>
              </a:ln>
            </c:spPr>
          </c:errBars>
          <c:xVal>
            <c:numRef>
              <c:f>'Boiler Room'!$D$6</c:f>
              <c:numCache>
                <c:formatCode>0.00%</c:formatCode>
                <c:ptCount val="1"/>
                <c:pt idx="0">
                  <c:v>-8.3200100773110311E-2</c:v>
                </c:pt>
              </c:numCache>
            </c:numRef>
          </c:xVal>
          <c:yVal>
            <c:numRef>
              <c:f>'Boiler Room'!$E$6</c:f>
              <c:numCache>
                <c:formatCode>0.0000</c:formatCode>
                <c:ptCount val="1"/>
                <c:pt idx="0">
                  <c:v>1.0511415784386711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A2-4483-B886-78D8A19BBC0F}"/>
            </c:ext>
          </c:extLst>
        </c:ser>
        <c:ser>
          <c:idx val="3"/>
          <c:order val="3"/>
          <c:tx>
            <c:v>VaR2</c:v>
          </c:tx>
          <c:spPr>
            <a:ln w="12700">
              <a:solidFill>
                <a:srgbClr val="C0504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993366"/>
                </a:solidFill>
                <a:prstDash val="solid"/>
              </a:ln>
            </c:spPr>
          </c:errBars>
          <c:xVal>
            <c:numRef>
              <c:f>'Boiler Room'!$F$6</c:f>
              <c:numCache>
                <c:formatCode>0.00%</c:formatCode>
                <c:ptCount val="1"/>
                <c:pt idx="0">
                  <c:v>3.0560453072206173E-3</c:v>
                </c:pt>
              </c:numCache>
            </c:numRef>
          </c:xVal>
          <c:yVal>
            <c:numRef>
              <c:f>'Boiler Room'!$G$6</c:f>
              <c:numCache>
                <c:formatCode>0.0000</c:formatCode>
                <c:ptCount val="1"/>
                <c:pt idx="0">
                  <c:v>3.16034207108902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A2-4483-B886-78D8A19BBC0F}"/>
            </c:ext>
          </c:extLst>
        </c:ser>
        <c:ser>
          <c:idx val="4"/>
          <c:order val="4"/>
          <c:tx>
            <c:v>CVaR1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Room'!$D$7</c:f>
              <c:numCache>
                <c:formatCode>0.00%</c:formatCode>
                <c:ptCount val="1"/>
                <c:pt idx="0">
                  <c:v>-0.12419950090851371</c:v>
                </c:pt>
              </c:numCache>
            </c:numRef>
          </c:xVal>
          <c:yVal>
            <c:numRef>
              <c:f>'Boiler Room'!$E$7</c:f>
              <c:numCache>
                <c:formatCode>0.0000</c:formatCode>
                <c:ptCount val="1"/>
                <c:pt idx="0">
                  <c:v>0.24222439618429029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A2-4483-B886-78D8A19BBC0F}"/>
            </c:ext>
          </c:extLst>
        </c:ser>
        <c:ser>
          <c:idx val="5"/>
          <c:order val="5"/>
          <c:tx>
            <c:v>CVar2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Room'!$F$7</c:f>
              <c:numCache>
                <c:formatCode>0.00%</c:formatCode>
                <c:ptCount val="1"/>
                <c:pt idx="0">
                  <c:v>-1.0580508332846628E-2</c:v>
                </c:pt>
              </c:numCache>
            </c:numRef>
          </c:xVal>
          <c:yVal>
            <c:numRef>
              <c:f>'Boiler Room'!$G$7</c:f>
              <c:numCache>
                <c:formatCode>0.0000</c:formatCode>
                <c:ptCount val="1"/>
                <c:pt idx="0">
                  <c:v>0.72826721500486336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5A2-4483-B886-78D8A19BB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25439"/>
        <c:axId val="1"/>
      </c:scatterChart>
      <c:valAx>
        <c:axId val="217825439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one"/>
        <c:spPr>
          <a:ln w="12700">
            <a:solidFill>
              <a:schemeClr val="tx1"/>
            </a:solidFill>
          </a:ln>
        </c:spPr>
        <c:crossAx val="217825439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Empirical Distributions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483516483516484E-2"/>
          <c:y val="0.10383747178329571"/>
          <c:w val="0.97184065934065933"/>
          <c:h val="0.66591422121896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'Boiler Room'!$N$8</c:f>
              <c:strCache>
                <c:ptCount val="1"/>
                <c:pt idx="0">
                  <c:v>A&lt;=VaR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Room'!$N$9:$N$50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0-4057-B180-93B53C6B3BEE}"/>
            </c:ext>
          </c:extLst>
        </c:ser>
        <c:ser>
          <c:idx val="2"/>
          <c:order val="1"/>
          <c:tx>
            <c:strRef>
              <c:f>'Boiler Room'!$P$8</c:f>
              <c:strCache>
                <c:ptCount val="1"/>
                <c:pt idx="0">
                  <c:v>B&lt;=VaR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Room'!$P$9:$P$50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0-4057-B180-93B53C6B3BEE}"/>
            </c:ext>
          </c:extLst>
        </c:ser>
        <c:ser>
          <c:idx val="1"/>
          <c:order val="2"/>
          <c:tx>
            <c:strRef>
              <c:f>'Boiler Room'!$O$8</c:f>
              <c:strCache>
                <c:ptCount val="1"/>
                <c:pt idx="0">
                  <c:v>A&gt;VaR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Room'!$O$9:$O$50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7</c:v>
                </c:pt>
                <c:pt idx="17">
                  <c:v>21</c:v>
                </c:pt>
                <c:pt idx="18">
                  <c:v>10</c:v>
                </c:pt>
                <c:pt idx="19">
                  <c:v>17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16</c:v>
                </c:pt>
                <c:pt idx="24">
                  <c:v>11</c:v>
                </c:pt>
                <c:pt idx="25">
                  <c:v>15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7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50-4057-B180-93B53C6B3BEE}"/>
            </c:ext>
          </c:extLst>
        </c:ser>
        <c:ser>
          <c:idx val="3"/>
          <c:order val="3"/>
          <c:tx>
            <c:strRef>
              <c:f>'Boiler Room'!$Q$8</c:f>
              <c:strCache>
                <c:ptCount val="1"/>
                <c:pt idx="0">
                  <c:v>B&gt;VaR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rgbClr val="C0504D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Room'!$Q$9:$Q$50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22</c:v>
                </c:pt>
                <c:pt idx="18">
                  <c:v>40</c:v>
                </c:pt>
                <c:pt idx="19">
                  <c:v>28</c:v>
                </c:pt>
                <c:pt idx="20">
                  <c:v>48</c:v>
                </c:pt>
                <c:pt idx="21">
                  <c:v>31</c:v>
                </c:pt>
                <c:pt idx="22">
                  <c:v>11</c:v>
                </c:pt>
                <c:pt idx="23">
                  <c:v>7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50-4057-B180-93B53C6B3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541983"/>
        <c:axId val="1"/>
      </c:barChart>
      <c:catAx>
        <c:axId val="87541983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tickMarkSkip val="2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crossAx val="8754198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Drop" dropLines="6" dropStyle="combo" dx="22" fmlaLink="'Boiler Room'!$D$5" fmlaRange="'Boiler Room'!$A$9:$A$19" sel="6" val="5"/>
</file>

<file path=xl/ctrlProps/ctrlProp2.xml><?xml version="1.0" encoding="utf-8"?>
<formControlPr xmlns="http://schemas.microsoft.com/office/spreadsheetml/2009/9/main" objectType="Drop" dropLines="6" dropStyle="combo" dx="22" fmlaLink="'Boiler Room'!$E$5" fmlaRange="'Boiler Room'!$A$9:$A$19" sel="9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66675</xdr:rowOff>
    </xdr:from>
    <xdr:to>
      <xdr:col>18</xdr:col>
      <xdr:colOff>495300</xdr:colOff>
      <xdr:row>26</xdr:row>
      <xdr:rowOff>76200</xdr:rowOff>
    </xdr:to>
    <xdr:graphicFrame macro="">
      <xdr:nvGraphicFramePr>
        <xdr:cNvPr id="1087" name="Chart 1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27</xdr:row>
      <xdr:rowOff>38100</xdr:rowOff>
    </xdr:from>
    <xdr:to>
      <xdr:col>18</xdr:col>
      <xdr:colOff>504825</xdr:colOff>
      <xdr:row>53</xdr:row>
      <xdr:rowOff>152400</xdr:rowOff>
    </xdr:to>
    <xdr:graphicFrame macro="">
      <xdr:nvGraphicFramePr>
        <xdr:cNvPr id="1088" name="Chart 2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495300</xdr:colOff>
      <xdr:row>13</xdr:row>
      <xdr:rowOff>28575</xdr:rowOff>
    </xdr:from>
    <xdr:to>
      <xdr:col>54</xdr:col>
      <xdr:colOff>200025</xdr:colOff>
      <xdr:row>33</xdr:row>
      <xdr:rowOff>28575</xdr:rowOff>
    </xdr:to>
    <xdr:graphicFrame macro="">
      <xdr:nvGraphicFramePr>
        <xdr:cNvPr id="1089" name="Chart 4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43</xdr:col>
      <xdr:colOff>529771</xdr:colOff>
      <xdr:row>40</xdr:row>
      <xdr:rowOff>152401</xdr:rowOff>
    </xdr:from>
    <xdr:to>
      <xdr:col>54</xdr:col>
      <xdr:colOff>196119</xdr:colOff>
      <xdr:row>61</xdr:row>
      <xdr:rowOff>27312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B2959-8373-FD37-075E-F77BEAB40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81886" y="7409544"/>
          <a:ext cx="6771091" cy="3684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</xdr:row>
      <xdr:rowOff>66675</xdr:rowOff>
    </xdr:from>
    <xdr:to>
      <xdr:col>23</xdr:col>
      <xdr:colOff>38100</xdr:colOff>
      <xdr:row>33</xdr:row>
      <xdr:rowOff>38100</xdr:rowOff>
    </xdr:to>
    <xdr:graphicFrame macro="">
      <xdr:nvGraphicFramePr>
        <xdr:cNvPr id="3166" name="Chart 1">
          <a:extLst>
            <a:ext uri="{FF2B5EF4-FFF2-40B4-BE49-F238E27FC236}">
              <a16:creationId xmlns:a16="http://schemas.microsoft.com/office/drawing/2014/main" id="{00000000-0008-0000-0100-00005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33</xdr:row>
      <xdr:rowOff>152400</xdr:rowOff>
    </xdr:from>
    <xdr:to>
      <xdr:col>23</xdr:col>
      <xdr:colOff>66675</xdr:colOff>
      <xdr:row>57</xdr:row>
      <xdr:rowOff>28575</xdr:rowOff>
    </xdr:to>
    <xdr:graphicFrame macro="">
      <xdr:nvGraphicFramePr>
        <xdr:cNvPr id="3167" name="Chart 2">
          <a:extLst>
            <a:ext uri="{FF2B5EF4-FFF2-40B4-BE49-F238E27FC236}">
              <a16:creationId xmlns:a16="http://schemas.microsoft.com/office/drawing/2014/main" id="{00000000-0008-0000-0100-00005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593271</xdr:colOff>
          <xdr:row>0</xdr:row>
          <xdr:rowOff>146957</xdr:rowOff>
        </xdr:from>
        <xdr:to>
          <xdr:col>3</xdr:col>
          <xdr:colOff>146957</xdr:colOff>
          <xdr:row>2</xdr:row>
          <xdr:rowOff>38100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10886</xdr:colOff>
          <xdr:row>0</xdr:row>
          <xdr:rowOff>125186</xdr:rowOff>
        </xdr:from>
        <xdr:to>
          <xdr:col>7</xdr:col>
          <xdr:colOff>185057</xdr:colOff>
          <xdr:row>2</xdr:row>
          <xdr:rowOff>32657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13"/>
  <sheetViews>
    <sheetView showGridLines="0" tabSelected="1" zoomScale="75" zoomScaleNormal="75" workbookViewId="0">
      <selection activeCell="D5" sqref="D5"/>
    </sheetView>
  </sheetViews>
  <sheetFormatPr defaultColWidth="9.15234375" defaultRowHeight="14.15"/>
  <cols>
    <col min="1" max="1" width="5.4609375" style="8" customWidth="1"/>
    <col min="2" max="2" width="15.3046875" style="8" customWidth="1"/>
    <col min="3" max="3" width="9.4609375" style="8" bestFit="1" customWidth="1"/>
    <col min="4" max="4" width="9.23046875" style="8" bestFit="1" customWidth="1"/>
    <col min="5" max="7" width="9.53515625" style="8" bestFit="1" customWidth="1"/>
    <col min="8" max="8" width="7.69140625" style="8" bestFit="1" customWidth="1"/>
    <col min="9" max="9" width="6" style="8" bestFit="1" customWidth="1"/>
    <col min="10" max="19" width="9.23046875" style="8" hidden="1" customWidth="1"/>
    <col min="20" max="20" width="16.3828125" style="8" bestFit="1" customWidth="1"/>
    <col min="21" max="21" width="9.84375" style="8" customWidth="1"/>
    <col min="22" max="16384" width="9.15234375" style="8"/>
  </cols>
  <sheetData>
    <row r="1" spans="2:53">
      <c r="U1" s="9" t="s">
        <v>9</v>
      </c>
      <c r="V1" s="10">
        <v>0.95</v>
      </c>
      <c r="AD1" s="8" t="s">
        <v>68</v>
      </c>
      <c r="AQ1" s="68"/>
      <c r="AR1" s="68"/>
      <c r="AS1" s="68" t="s">
        <v>61</v>
      </c>
      <c r="AT1" s="68"/>
      <c r="AU1" s="68"/>
    </row>
    <row r="2" spans="2:53">
      <c r="B2" s="11" t="s">
        <v>10</v>
      </c>
      <c r="AD2" s="72">
        <v>0</v>
      </c>
      <c r="AS2" s="67"/>
      <c r="AT2" s="69"/>
      <c r="AU2" s="69"/>
      <c r="AV2" s="14"/>
      <c r="AW2" s="14"/>
      <c r="AX2" s="14"/>
      <c r="AY2" s="14"/>
      <c r="AZ2" s="14" t="s">
        <v>65</v>
      </c>
      <c r="BA2" s="14" t="s">
        <v>66</v>
      </c>
    </row>
    <row r="3" spans="2:53">
      <c r="B3" s="12" t="s">
        <v>48</v>
      </c>
      <c r="C3" s="13"/>
      <c r="D3" s="13"/>
      <c r="E3" s="13"/>
      <c r="F3" s="13"/>
      <c r="G3" s="13"/>
      <c r="U3" s="14" t="str">
        <f>U14</f>
        <v>CASH</v>
      </c>
      <c r="V3" s="14" t="str">
        <f t="shared" ref="V3:AE3" si="0">V14</f>
        <v>GOV 1-3</v>
      </c>
      <c r="W3" s="14" t="str">
        <f t="shared" si="0"/>
        <v>GOVT</v>
      </c>
      <c r="X3" s="14" t="str">
        <f t="shared" si="0"/>
        <v>AGG</v>
      </c>
      <c r="Y3" s="14" t="str">
        <f t="shared" si="0"/>
        <v>EM</v>
      </c>
      <c r="Z3" s="14" t="str">
        <f t="shared" si="0"/>
        <v>EQ</v>
      </c>
      <c r="AA3" s="14" t="str">
        <f t="shared" si="0"/>
        <v>Bench</v>
      </c>
      <c r="AB3" s="14" t="str">
        <f t="shared" si="0"/>
        <v>PortA</v>
      </c>
      <c r="AC3" s="14" t="str">
        <f t="shared" si="0"/>
        <v>PortB</v>
      </c>
      <c r="AD3" s="14" t="str">
        <f t="shared" si="0"/>
        <v>xPortA</v>
      </c>
      <c r="AE3" s="14" t="str">
        <f t="shared" si="0"/>
        <v>xPortB</v>
      </c>
      <c r="AS3" s="67"/>
      <c r="AT3" s="14" t="s">
        <v>0</v>
      </c>
      <c r="AU3" s="14" t="s">
        <v>11</v>
      </c>
      <c r="AV3" s="14" t="s">
        <v>1</v>
      </c>
      <c r="AW3" s="14" t="s">
        <v>2</v>
      </c>
      <c r="AX3" s="14" t="s">
        <v>73</v>
      </c>
      <c r="AY3" s="14" t="s">
        <v>12</v>
      </c>
      <c r="AZ3" s="14" t="s">
        <v>64</v>
      </c>
      <c r="BA3" s="14" t="s">
        <v>67</v>
      </c>
    </row>
    <row r="4" spans="2:53">
      <c r="B4" s="15" t="s">
        <v>49</v>
      </c>
      <c r="C4" s="13"/>
      <c r="D4" s="13"/>
      <c r="E4" s="13"/>
      <c r="F4" s="13"/>
      <c r="G4" s="13"/>
      <c r="T4" s="16" t="s">
        <v>4</v>
      </c>
      <c r="U4" s="17">
        <f t="shared" ref="U4:AE4" si="1">AVERAGE(U15:U213)</f>
        <v>4.3043861279364978E-2</v>
      </c>
      <c r="V4" s="17">
        <f t="shared" si="1"/>
        <v>5.1648854660526523E-2</v>
      </c>
      <c r="W4" s="17">
        <f t="shared" si="1"/>
        <v>6.7944019701770109E-2</v>
      </c>
      <c r="X4" s="17">
        <f t="shared" si="1"/>
        <v>6.4493413650173428E-2</v>
      </c>
      <c r="Y4" s="17">
        <f t="shared" si="1"/>
        <v>8.9852563278471742E-2</v>
      </c>
      <c r="Z4" s="17">
        <f t="shared" si="1"/>
        <v>7.8189226429961914E-2</v>
      </c>
      <c r="AA4" s="18">
        <f t="shared" si="1"/>
        <v>5.1648854660526523E-2</v>
      </c>
      <c r="AB4" s="18">
        <f t="shared" si="1"/>
        <v>8.9852563278471742E-2</v>
      </c>
      <c r="AC4" s="18">
        <f t="shared" si="1"/>
        <v>5.6734738411772845E-2</v>
      </c>
      <c r="AD4" s="19">
        <f t="shared" si="1"/>
        <v>3.8203708617945073E-2</v>
      </c>
      <c r="AE4" s="20">
        <f t="shared" si="1"/>
        <v>5.0858837512463293E-3</v>
      </c>
      <c r="AF4" s="21" t="s">
        <v>44</v>
      </c>
      <c r="AG4" s="22"/>
      <c r="AH4" s="23"/>
      <c r="AS4" s="13" t="s">
        <v>62</v>
      </c>
      <c r="AT4" s="13"/>
      <c r="AU4" s="13"/>
      <c r="AV4" s="13"/>
      <c r="AW4" s="13"/>
      <c r="AX4" s="13"/>
      <c r="AY4" s="13"/>
      <c r="AZ4" s="73"/>
      <c r="BA4" s="13"/>
    </row>
    <row r="5" spans="2:53">
      <c r="B5" s="24" t="s">
        <v>50</v>
      </c>
      <c r="C5" s="25"/>
      <c r="D5" s="25"/>
      <c r="E5" s="25"/>
      <c r="F5" s="25"/>
      <c r="G5" s="25"/>
      <c r="T5" s="16" t="s">
        <v>5</v>
      </c>
      <c r="U5" s="17">
        <f t="shared" ref="U5:AE5" si="2">STDEV(U15:U213)</f>
        <v>1.7038761307594977E-2</v>
      </c>
      <c r="V5" s="17">
        <f t="shared" si="2"/>
        <v>2.5922201009941442E-2</v>
      </c>
      <c r="W5" s="17">
        <f t="shared" si="2"/>
        <v>4.773749142623962E-2</v>
      </c>
      <c r="X5" s="17">
        <f t="shared" si="2"/>
        <v>4.3348351691792388E-2</v>
      </c>
      <c r="Y5" s="17">
        <f t="shared" si="2"/>
        <v>0.18843456429383654</v>
      </c>
      <c r="Z5" s="17">
        <f t="shared" si="2"/>
        <v>9.8117744070751731E-2</v>
      </c>
      <c r="AA5" s="18">
        <f t="shared" si="2"/>
        <v>2.5922201009941442E-2</v>
      </c>
      <c r="AB5" s="18">
        <f t="shared" si="2"/>
        <v>0.18843456429383654</v>
      </c>
      <c r="AC5" s="18">
        <f t="shared" si="2"/>
        <v>3.2634328201007715E-2</v>
      </c>
      <c r="AD5" s="26">
        <f t="shared" si="2"/>
        <v>0.19251233863218897</v>
      </c>
      <c r="AE5" s="27">
        <f t="shared" si="2"/>
        <v>3.3229043257814235E-2</v>
      </c>
      <c r="AF5" s="28" t="s">
        <v>54</v>
      </c>
      <c r="AG5" s="16"/>
      <c r="AH5" s="29"/>
      <c r="AS5" s="13"/>
      <c r="AT5" s="13"/>
      <c r="AU5" s="70"/>
      <c r="AV5" s="70"/>
      <c r="AW5" s="13"/>
      <c r="AX5" s="70"/>
      <c r="AY5" s="70"/>
      <c r="AZ5" s="74"/>
      <c r="BA5" s="70"/>
    </row>
    <row r="6" spans="2:53">
      <c r="B6" s="30" t="s">
        <v>51</v>
      </c>
      <c r="C6" s="31"/>
      <c r="D6" s="31"/>
      <c r="E6" s="31"/>
      <c r="F6" s="31"/>
      <c r="G6" s="31"/>
      <c r="T6" s="16"/>
      <c r="U6" s="32"/>
      <c r="V6" s="32"/>
      <c r="W6" s="32"/>
      <c r="X6" s="32"/>
      <c r="Y6" s="32"/>
      <c r="Z6" s="32"/>
      <c r="AA6" s="32"/>
      <c r="AB6" s="32"/>
      <c r="AC6" s="32"/>
      <c r="AD6" s="33"/>
      <c r="AE6" s="34"/>
      <c r="AF6" s="28"/>
      <c r="AG6" s="16"/>
      <c r="AH6" s="29"/>
      <c r="AS6" s="13"/>
      <c r="AT6" s="13"/>
      <c r="AU6" s="70"/>
      <c r="AV6" s="70"/>
      <c r="AW6" s="13"/>
      <c r="AX6" s="70"/>
      <c r="AY6" s="70"/>
      <c r="AZ6" s="74"/>
      <c r="BA6" s="70"/>
    </row>
    <row r="7" spans="2:53">
      <c r="B7" s="35" t="s">
        <v>52</v>
      </c>
      <c r="C7" s="36"/>
      <c r="D7" s="36"/>
      <c r="E7" s="36"/>
      <c r="F7" s="36"/>
      <c r="G7" s="36"/>
      <c r="T7" s="16" t="s">
        <v>6</v>
      </c>
      <c r="U7" s="17">
        <f t="array" ref="U7">SUM(IF(U15:U213&lt;0,1,0))/COUNT(U15:U213)</f>
        <v>0</v>
      </c>
      <c r="V7" s="17">
        <f t="array" ref="V7">SUM(IF(V15:V213&lt;0,1,0))/COUNT(V15:V213)</f>
        <v>1.0050251256281407E-2</v>
      </c>
      <c r="W7" s="17">
        <f t="array" ref="W7">SUM(IF(W15:W213&lt;0,1,0))/COUNT(W15:W213)</f>
        <v>9.0452261306532666E-2</v>
      </c>
      <c r="X7" s="17">
        <f t="array" ref="X7">SUM(IF(X15:X213&lt;0,1,0))/COUNT(X15:X213)</f>
        <v>7.0351758793969849E-2</v>
      </c>
      <c r="Y7" s="17">
        <f t="array" ref="Y7">SUM(IF(Y15:Y213&lt;0,1,0))/COUNT(Y15:Y213)</f>
        <v>0.24120603015075376</v>
      </c>
      <c r="Z7" s="17">
        <f t="array" ref="Z7">SUM(IF(Z15:Z213&lt;0,1,0))/COUNT(Z15:Z213)</f>
        <v>0.15577889447236182</v>
      </c>
      <c r="AA7" s="18">
        <f t="array" ref="AA7">SUM(IF(AA15:AA213&lt;0,1,0))/COUNT(AA15:AA213)</f>
        <v>1.0050251256281407E-2</v>
      </c>
      <c r="AB7" s="18">
        <f t="array" ref="AB7">SUM(IF(AB15:AB213&lt;0,1,0))/COUNT(AB15:AB213)</f>
        <v>0.24120603015075376</v>
      </c>
      <c r="AC7" s="18">
        <f t="array" ref="AC7">SUM(IF(AC15:AC213&lt;0,1,0))/COUNT(AC15:AC213)</f>
        <v>4.5226130653266333E-2</v>
      </c>
      <c r="AD7" s="26">
        <f t="array" ref="AD7">SUM(IF(AD15:AD213&lt;0,1,0))/COUNT(AD15:AD213)</f>
        <v>0.27638190954773867</v>
      </c>
      <c r="AE7" s="27">
        <f t="array" ref="AE7">SUM(IF(AE15:AE213&lt;0,1,0))/COUNT(AE15:AE213)</f>
        <v>0.30653266331658291</v>
      </c>
      <c r="AF7" s="28" t="s">
        <v>55</v>
      </c>
      <c r="AG7" s="16"/>
      <c r="AH7" s="29"/>
      <c r="AS7" s="13"/>
      <c r="AT7" s="13"/>
      <c r="AU7" s="70"/>
      <c r="AV7" s="70"/>
      <c r="AW7" s="13"/>
      <c r="AX7" s="70"/>
      <c r="AY7" s="70"/>
      <c r="AZ7" s="74"/>
      <c r="BA7" s="70"/>
    </row>
    <row r="8" spans="2:53">
      <c r="B8" s="37" t="s">
        <v>53</v>
      </c>
      <c r="C8" s="38"/>
      <c r="D8" s="38"/>
      <c r="E8" s="38"/>
      <c r="F8" s="38"/>
      <c r="G8" s="38"/>
      <c r="T8" s="16" t="s">
        <v>7</v>
      </c>
      <c r="U8" s="17">
        <f t="shared" ref="U8:AE8" si="3">U4-U5*NORMSINV(confidence)</f>
        <v>1.5017592943806984E-2</v>
      </c>
      <c r="V8" s="17">
        <f t="shared" si="3"/>
        <v>9.0106283107592444E-3</v>
      </c>
      <c r="W8" s="17">
        <f t="shared" si="3"/>
        <v>-1.0577166212244901E-2</v>
      </c>
      <c r="X8" s="17">
        <f t="shared" si="3"/>
        <v>-6.8082798524392307E-3</v>
      </c>
      <c r="Y8" s="17">
        <f t="shared" si="3"/>
        <v>-0.22009471324326552</v>
      </c>
      <c r="Z8" s="17">
        <f t="shared" si="3"/>
        <v>-8.3200100773110311E-2</v>
      </c>
      <c r="AA8" s="18">
        <f t="shared" si="3"/>
        <v>9.0106283107592444E-3</v>
      </c>
      <c r="AB8" s="18">
        <f t="shared" si="3"/>
        <v>-0.22009471324326552</v>
      </c>
      <c r="AC8" s="18">
        <f t="shared" si="3"/>
        <v>3.0560453072206173E-3</v>
      </c>
      <c r="AD8" s="26">
        <f t="shared" si="3"/>
        <v>-0.27845090981412085</v>
      </c>
      <c r="AE8" s="27">
        <f t="shared" si="3"/>
        <v>-4.9571028571496756E-2</v>
      </c>
      <c r="AF8" s="28" t="s">
        <v>56</v>
      </c>
      <c r="AG8" s="16"/>
      <c r="AH8" s="29"/>
      <c r="AS8" s="13"/>
      <c r="AT8" s="13"/>
      <c r="AU8" s="13"/>
      <c r="AV8" s="70"/>
      <c r="AW8" s="13"/>
      <c r="AX8" s="70"/>
      <c r="AY8" s="70"/>
      <c r="AZ8" s="74"/>
      <c r="BA8" s="70"/>
    </row>
    <row r="9" spans="2:53">
      <c r="T9" s="16" t="s">
        <v>8</v>
      </c>
      <c r="U9" s="17">
        <f t="shared" ref="U9:AE9" si="4">PERCENTILE(U15:U213,1-confidence)</f>
        <v>1.2715080923499314E-2</v>
      </c>
      <c r="V9" s="17">
        <f t="shared" si="4"/>
        <v>9.8327784448297081E-3</v>
      </c>
      <c r="W9" s="17">
        <f t="shared" si="4"/>
        <v>-1.8337134565027193E-2</v>
      </c>
      <c r="X9" s="17">
        <f t="shared" si="4"/>
        <v>-5.0849886899246551E-3</v>
      </c>
      <c r="Y9" s="17">
        <f t="shared" si="4"/>
        <v>-0.25035123054596137</v>
      </c>
      <c r="Z9" s="17">
        <f t="shared" si="4"/>
        <v>-7.7848841684277623E-2</v>
      </c>
      <c r="AA9" s="18">
        <f t="shared" si="4"/>
        <v>9.8327784448297081E-3</v>
      </c>
      <c r="AB9" s="18">
        <f t="shared" si="4"/>
        <v>-0.25035123054596137</v>
      </c>
      <c r="AC9" s="18">
        <f t="shared" si="4"/>
        <v>1.0873095470766765E-2</v>
      </c>
      <c r="AD9" s="26">
        <f t="shared" si="4"/>
        <v>-0.34051695454991876</v>
      </c>
      <c r="AE9" s="27">
        <f t="shared" si="4"/>
        <v>-6.1959327125604167E-2</v>
      </c>
      <c r="AF9" s="28" t="s">
        <v>57</v>
      </c>
      <c r="AG9" s="16"/>
      <c r="AH9" s="29"/>
      <c r="AS9" s="13"/>
      <c r="AT9" s="13"/>
      <c r="AU9" s="13"/>
      <c r="AV9" s="70"/>
      <c r="AW9" s="13"/>
      <c r="AX9" s="70"/>
      <c r="AY9" s="70"/>
      <c r="AZ9" s="74"/>
      <c r="BA9" s="70"/>
    </row>
    <row r="10" spans="2:53">
      <c r="B10" s="14" t="s">
        <v>60</v>
      </c>
      <c r="C10" s="14" t="str">
        <f t="array" ref="C10:H10">assetnames</f>
        <v>CASH</v>
      </c>
      <c r="D10" s="14" t="str">
        <v>GOV 1-3</v>
      </c>
      <c r="E10" s="14" t="str">
        <v>GOVT</v>
      </c>
      <c r="F10" s="14" t="str">
        <v>AGG</v>
      </c>
      <c r="G10" s="14" t="str">
        <v>EM</v>
      </c>
      <c r="H10" s="14" t="str">
        <v>EQ</v>
      </c>
      <c r="I10" s="8" t="s">
        <v>69</v>
      </c>
      <c r="T10" s="16" t="s">
        <v>14</v>
      </c>
      <c r="U10" s="17">
        <f t="shared" ref="U10:Z10" si="5">U4-U5*EXP(-0.5*NORMSINV(1-confidence)^2)/((1-confidence)*SQRT(2*PI()))</f>
        <v>7.8977901061267966E-3</v>
      </c>
      <c r="V10" s="17">
        <f t="shared" si="5"/>
        <v>-1.8212013614616954E-3</v>
      </c>
      <c r="W10" s="17">
        <f t="shared" si="5"/>
        <v>-3.0524715261410415E-2</v>
      </c>
      <c r="X10" s="17">
        <f t="shared" si="5"/>
        <v>-2.4921786568823046E-2</v>
      </c>
      <c r="Y10" s="17">
        <f t="shared" si="5"/>
        <v>-0.29883382586750684</v>
      </c>
      <c r="Z10" s="17">
        <f t="shared" si="5"/>
        <v>-0.12419950090851374</v>
      </c>
      <c r="AA10" s="18">
        <f>AA4-AA5*EXP(-0.5*NORMSINV(1-confidence)^2)/((1-confidence)*SQRT(2*PI()))</f>
        <v>-1.8212013614616954E-3</v>
      </c>
      <c r="AB10" s="18">
        <f>AB4-AB5*EXP(-0.5*NORMSINV(1-confidence)^2)/((1-confidence)*SQRT(2*PI()))</f>
        <v>-0.29883382586750684</v>
      </c>
      <c r="AC10" s="18">
        <f>AC4-AC5*EXP(-0.5*NORMSINV(1-confidence)^2)/((1-confidence)*SQRT(2*PI()))</f>
        <v>-1.0580508332846641E-2</v>
      </c>
      <c r="AD10" s="26">
        <f>AD4-AD5*EXP(-0.5*NORMSINV(1-confidence)^2)/((1-confidence)*SQRT(2*PI()))</f>
        <v>-0.35889395788187822</v>
      </c>
      <c r="AE10" s="27">
        <f>AE4-AE5*EXP(-0.5*NORMSINV(1-confidence)^2)/((1-confidence)*SQRT(2*PI()))</f>
        <v>-6.3456089357865467E-2</v>
      </c>
      <c r="AF10" s="28" t="s">
        <v>58</v>
      </c>
      <c r="AG10" s="16"/>
      <c r="AH10" s="29"/>
      <c r="AS10" s="13"/>
      <c r="AT10" s="13"/>
      <c r="AU10" s="13"/>
      <c r="AV10" s="70"/>
      <c r="AW10" s="13"/>
      <c r="AX10" s="70"/>
      <c r="AY10" s="70"/>
      <c r="AZ10" s="74"/>
      <c r="BA10" s="70"/>
    </row>
    <row r="11" spans="2:53">
      <c r="B11" s="8" t="s">
        <v>41</v>
      </c>
      <c r="C11" s="39">
        <v>0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  <c r="I11" s="40">
        <f>SUM(wtsbench)</f>
        <v>1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16" t="s">
        <v>13</v>
      </c>
      <c r="U11" s="17">
        <f t="shared" ref="U11:AE11" si="6">AVERAGE(AG15:AG213)</f>
        <v>1.1957950991054723E-2</v>
      </c>
      <c r="V11" s="17">
        <f t="shared" si="6"/>
        <v>5.0163322125992837E-3</v>
      </c>
      <c r="W11" s="17">
        <f t="shared" si="6"/>
        <v>-2.8574233672033721E-2</v>
      </c>
      <c r="X11" s="17">
        <f t="shared" si="6"/>
        <v>-2.1470487352119195E-2</v>
      </c>
      <c r="Y11" s="17">
        <f t="shared" si="6"/>
        <v>-0.35193982535729845</v>
      </c>
      <c r="Z11" s="17">
        <f t="shared" si="6"/>
        <v>-0.17576218286063189</v>
      </c>
      <c r="AA11" s="18">
        <f t="shared" si="6"/>
        <v>5.0163322125992837E-3</v>
      </c>
      <c r="AB11" s="18">
        <f t="shared" si="6"/>
        <v>-0.35193982535729845</v>
      </c>
      <c r="AC11" s="18">
        <f t="shared" si="6"/>
        <v>-2.2389642936775478E-2</v>
      </c>
      <c r="AD11" s="41">
        <f t="shared" si="6"/>
        <v>-0.41294918664576868</v>
      </c>
      <c r="AE11" s="42">
        <f t="shared" si="6"/>
        <v>-7.5773483802932973E-2</v>
      </c>
      <c r="AF11" s="43" t="s">
        <v>59</v>
      </c>
      <c r="AG11" s="44"/>
      <c r="AH11" s="45"/>
      <c r="AS11" s="13"/>
      <c r="AT11" s="13"/>
      <c r="AU11" s="13"/>
      <c r="AV11" s="13"/>
      <c r="AW11" s="13"/>
      <c r="AX11" s="70"/>
      <c r="AY11" s="70"/>
      <c r="AZ11" s="74"/>
      <c r="BA11" s="70"/>
    </row>
    <row r="12" spans="2:53">
      <c r="B12" s="8" t="s">
        <v>39</v>
      </c>
      <c r="C12" s="39">
        <v>0</v>
      </c>
      <c r="D12" s="39">
        <v>0</v>
      </c>
      <c r="E12" s="39">
        <v>0</v>
      </c>
      <c r="F12" s="39">
        <v>0</v>
      </c>
      <c r="G12" s="39">
        <v>1</v>
      </c>
      <c r="H12" s="39">
        <v>0</v>
      </c>
      <c r="I12" s="40">
        <f>SUM(wtsa)</f>
        <v>1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AS12" s="13" t="s">
        <v>63</v>
      </c>
      <c r="AT12" s="13"/>
      <c r="AU12" s="13"/>
      <c r="AV12" s="13"/>
      <c r="AW12" s="13"/>
      <c r="AX12" s="13"/>
      <c r="AY12" s="13"/>
      <c r="AZ12" s="74"/>
      <c r="BA12" s="70"/>
    </row>
    <row r="13" spans="2:53">
      <c r="B13" s="8" t="s">
        <v>40</v>
      </c>
      <c r="C13" s="39">
        <v>0.5</v>
      </c>
      <c r="D13" s="39">
        <v>0.1</v>
      </c>
      <c r="E13" s="39">
        <v>0.1</v>
      </c>
      <c r="F13" s="39">
        <v>0.1</v>
      </c>
      <c r="G13" s="39">
        <v>0.1</v>
      </c>
      <c r="H13" s="39">
        <v>0.1</v>
      </c>
      <c r="I13" s="40">
        <f>SUM(wtsb)</f>
        <v>0.99999999999999989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6"/>
      <c r="U13" s="47" t="s">
        <v>3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7" t="s">
        <v>47</v>
      </c>
      <c r="AH13" s="46"/>
    </row>
    <row r="14" spans="2:53">
      <c r="U14" s="14" t="s">
        <v>0</v>
      </c>
      <c r="V14" s="14" t="s">
        <v>11</v>
      </c>
      <c r="W14" s="14" t="s">
        <v>1</v>
      </c>
      <c r="X14" s="14" t="s">
        <v>2</v>
      </c>
      <c r="Y14" s="14" t="s">
        <v>73</v>
      </c>
      <c r="Z14" s="14" t="s">
        <v>12</v>
      </c>
      <c r="AA14" s="14" t="s">
        <v>41</v>
      </c>
      <c r="AB14" s="14" t="s">
        <v>39</v>
      </c>
      <c r="AC14" s="14" t="s">
        <v>40</v>
      </c>
      <c r="AD14" s="14" t="s">
        <v>42</v>
      </c>
      <c r="AE14" s="14" t="s">
        <v>43</v>
      </c>
      <c r="AG14" s="14" t="str">
        <f t="array" ref="AG14:AL14">assetnames</f>
        <v>CASH</v>
      </c>
      <c r="AH14" s="14" t="str">
        <v>GOV 1-3</v>
      </c>
      <c r="AI14" s="14" t="str">
        <v>GOVT</v>
      </c>
      <c r="AJ14" s="14" t="str">
        <v>AGG</v>
      </c>
      <c r="AK14" s="14" t="str">
        <v>EM</v>
      </c>
      <c r="AL14" s="14" t="str">
        <v>EQ</v>
      </c>
      <c r="AM14" s="14" t="s">
        <v>41</v>
      </c>
      <c r="AN14" s="14" t="s">
        <v>39</v>
      </c>
      <c r="AO14" s="14" t="s">
        <v>40</v>
      </c>
      <c r="AP14" s="14" t="s">
        <v>42</v>
      </c>
      <c r="AQ14" s="14" t="s">
        <v>43</v>
      </c>
    </row>
    <row r="15" spans="2:53">
      <c r="B15" s="14"/>
      <c r="C15" s="14" t="s">
        <v>41</v>
      </c>
      <c r="D15" s="14" t="s">
        <v>39</v>
      </c>
      <c r="E15" s="14" t="s">
        <v>40</v>
      </c>
      <c r="F15" s="14" t="s">
        <v>42</v>
      </c>
      <c r="G15" s="14" t="s">
        <v>43</v>
      </c>
      <c r="H15" s="14"/>
      <c r="U15" s="17">
        <v>4.0342548126091726E-2</v>
      </c>
      <c r="V15" s="17">
        <v>6.2270000000000048E-2</v>
      </c>
      <c r="W15" s="17">
        <v>7.0720000000000116E-2</v>
      </c>
      <c r="X15" s="17">
        <v>7.4016532217906716E-2</v>
      </c>
      <c r="Y15" s="17">
        <v>7.6193673079208768E-2</v>
      </c>
      <c r="Z15" s="17">
        <v>0.12326781713731894</v>
      </c>
      <c r="AA15" s="18">
        <f t="shared" ref="AA15:AA46" si="7">SUMPRODUCT(wtsbench,U15:Z15)</f>
        <v>6.2270000000000048E-2</v>
      </c>
      <c r="AB15" s="18">
        <f t="shared" ref="AB15:AB46" si="8">SUMPRODUCT(wtsa,U15:Z15)</f>
        <v>7.6193673079208768E-2</v>
      </c>
      <c r="AC15" s="18">
        <f t="shared" ref="AC15:AC46" si="9">SUMPRODUCT(wtsb,U15:Z15)</f>
        <v>6.0818076306489326E-2</v>
      </c>
      <c r="AD15" s="18">
        <f>AB15-$AA15</f>
        <v>1.392367307920872E-2</v>
      </c>
      <c r="AE15" s="18">
        <f t="shared" ref="AE15:AE78" si="10">AC15-$AA15</f>
        <v>-1.4519236935107219E-3</v>
      </c>
      <c r="AG15" s="17" t="str">
        <f>IF(U15&lt;U$9,U15,"")</f>
        <v/>
      </c>
      <c r="AH15" s="17" t="str">
        <f t="shared" ref="AH15:AH78" si="11">IF(V15&lt;V$9,V15,"")</f>
        <v/>
      </c>
      <c r="AI15" s="17" t="str">
        <f t="shared" ref="AI15:AI78" si="12">IF(W15&lt;W$9,W15,"")</f>
        <v/>
      </c>
      <c r="AJ15" s="17" t="str">
        <f t="shared" ref="AJ15:AJ78" si="13">IF(X15&lt;X$9,X15,"")</f>
        <v/>
      </c>
      <c r="AK15" s="17" t="str">
        <f t="shared" ref="AK15:AK78" si="14">IF(Y15&lt;Y$9,Y15,"")</f>
        <v/>
      </c>
      <c r="AL15" s="17" t="str">
        <f t="shared" ref="AL15:AL78" si="15">IF(Z15&lt;Z$9,Z15,"")</f>
        <v/>
      </c>
      <c r="AM15" s="18" t="str">
        <f t="shared" ref="AM15:AM78" si="16">IF(AA15&lt;AA$9,AA15,"")</f>
        <v/>
      </c>
      <c r="AN15" s="18" t="str">
        <f t="shared" ref="AN15:AN78" si="17">IF(AB15&lt;AB$9,AB15,"")</f>
        <v/>
      </c>
      <c r="AO15" s="18" t="str">
        <f t="shared" ref="AO15:AO78" si="18">IF(AC15&lt;AC$9,AC15,"")</f>
        <v/>
      </c>
      <c r="AP15" s="18" t="str">
        <f t="shared" ref="AP15:AP78" si="19">IF(AD15&lt;AD$9,AD15,"")</f>
        <v/>
      </c>
      <c r="AQ15" s="18" t="str">
        <f t="shared" ref="AQ15:AQ78" si="20">IF(AE15&lt;AE$9,AE15,"")</f>
        <v/>
      </c>
    </row>
    <row r="16" spans="2:53">
      <c r="B16" s="8" t="s">
        <v>4</v>
      </c>
      <c r="C16" s="48">
        <f>SUMPRODUCT(wtsbench,means)</f>
        <v>5.1648854660526523E-2</v>
      </c>
      <c r="D16" s="48">
        <f>SUMPRODUCT(wtsa,means)</f>
        <v>8.9852563278471742E-2</v>
      </c>
      <c r="E16" s="48">
        <f>SUMPRODUCT(wtsb,means)</f>
        <v>5.6734738411772859E-2</v>
      </c>
      <c r="F16" s="49">
        <f>SUMPRODUCT(wtsa-wtsbench,means)</f>
        <v>3.8203708617945219E-2</v>
      </c>
      <c r="G16" s="50">
        <f>SUMPRODUCT(wtsb-wtsbench,means)</f>
        <v>5.0858837512463353E-3</v>
      </c>
      <c r="H16" s="51" t="s">
        <v>44</v>
      </c>
      <c r="U16" s="17">
        <v>3.8925023502526246E-2</v>
      </c>
      <c r="V16" s="17">
        <v>7.4076301597802319E-2</v>
      </c>
      <c r="W16" s="17">
        <v>0.10767117712890406</v>
      </c>
      <c r="X16" s="17">
        <v>0.10970881628367168</v>
      </c>
      <c r="Y16" s="17">
        <v>0.10579887188094239</v>
      </c>
      <c r="Z16" s="17">
        <v>0.11827896481090927</v>
      </c>
      <c r="AA16" s="18">
        <f t="shared" si="7"/>
        <v>7.4076301597802319E-2</v>
      </c>
      <c r="AB16" s="18">
        <f t="shared" si="8"/>
        <v>0.10579887188094239</v>
      </c>
      <c r="AC16" s="18">
        <f t="shared" si="9"/>
        <v>7.101592492148609E-2</v>
      </c>
      <c r="AD16" s="18">
        <f t="shared" ref="AD16:AD79" si="21">AB16-$AA16</f>
        <v>3.1722570283140072E-2</v>
      </c>
      <c r="AE16" s="18">
        <f t="shared" si="10"/>
        <v>-3.0603766763162288E-3</v>
      </c>
      <c r="AG16" s="17" t="str">
        <f t="shared" ref="AG16:AG79" si="22">IF(U16&lt;U$9,U16,"")</f>
        <v/>
      </c>
      <c r="AH16" s="17" t="str">
        <f t="shared" si="11"/>
        <v/>
      </c>
      <c r="AI16" s="17" t="str">
        <f t="shared" si="12"/>
        <v/>
      </c>
      <c r="AJ16" s="17" t="str">
        <f t="shared" si="13"/>
        <v/>
      </c>
      <c r="AK16" s="17" t="str">
        <f t="shared" si="14"/>
        <v/>
      </c>
      <c r="AL16" s="17" t="str">
        <f t="shared" si="15"/>
        <v/>
      </c>
      <c r="AM16" s="18" t="str">
        <f t="shared" si="16"/>
        <v/>
      </c>
      <c r="AN16" s="18" t="str">
        <f t="shared" si="17"/>
        <v/>
      </c>
      <c r="AO16" s="18" t="str">
        <f t="shared" si="18"/>
        <v/>
      </c>
      <c r="AP16" s="18" t="str">
        <f t="shared" si="19"/>
        <v/>
      </c>
      <c r="AQ16" s="18" t="str">
        <f t="shared" si="20"/>
        <v/>
      </c>
    </row>
    <row r="17" spans="1:43">
      <c r="B17" s="8" t="s">
        <v>5</v>
      </c>
      <c r="C17" s="48">
        <f t="array" ref="C17">SQRT(MMULT(MMULT(wtsbench,covars),TRANSPOSE(wtsbench)))</f>
        <v>2.5856987822328266E-2</v>
      </c>
      <c r="D17" s="48" cm="1">
        <f t="array" ref="D17">SQRT(MMULT(MMULT(wtsa,covars),TRANSPOSE(wtsa)))</f>
        <v>0.18796051432449215</v>
      </c>
      <c r="E17" s="48">
        <f t="array" ref="E17">SQRT(MMULT(MMULT(wtsb,covars),TRANSPOSE(wtsb)))</f>
        <v>3.2552229132074936E-2</v>
      </c>
      <c r="F17" s="52">
        <f t="array" ref="F17">SQRT(MMULT(MMULT(wtsa-wtsbench,covars),TRANSPOSE(wtsa-wtsbench)))</f>
        <v>0.19202803009479819</v>
      </c>
      <c r="G17" s="53">
        <f t="array" ref="G17">SQRT(MMULT(MMULT(wtsb-wtsbench,covars),TRANSPOSE(wtsb-wtsbench)))</f>
        <v>3.3145448048003623E-2</v>
      </c>
      <c r="H17" s="54" t="s">
        <v>45</v>
      </c>
      <c r="U17" s="17">
        <v>3.811959394578901E-2</v>
      </c>
      <c r="V17" s="17">
        <v>7.9338909040039152E-2</v>
      </c>
      <c r="W17" s="17">
        <v>0.12493286176109897</v>
      </c>
      <c r="X17" s="17">
        <v>0.12184014124067133</v>
      </c>
      <c r="Y17" s="17">
        <v>0.10653724587922198</v>
      </c>
      <c r="Z17" s="17">
        <v>0.12977570387183612</v>
      </c>
      <c r="AA17" s="18">
        <f t="shared" si="7"/>
        <v>7.9338909040039152E-2</v>
      </c>
      <c r="AB17" s="18">
        <f t="shared" si="8"/>
        <v>0.10653724587922198</v>
      </c>
      <c r="AC17" s="18">
        <f t="shared" si="9"/>
        <v>7.5302283152181265E-2</v>
      </c>
      <c r="AD17" s="18">
        <f t="shared" si="21"/>
        <v>2.7198336839182824E-2</v>
      </c>
      <c r="AE17" s="18">
        <f t="shared" si="10"/>
        <v>-4.0366258878578865E-3</v>
      </c>
      <c r="AG17" s="17" t="str">
        <f t="shared" si="22"/>
        <v/>
      </c>
      <c r="AH17" s="17" t="str">
        <f t="shared" si="11"/>
        <v/>
      </c>
      <c r="AI17" s="17" t="str">
        <f t="shared" si="12"/>
        <v/>
      </c>
      <c r="AJ17" s="17" t="str">
        <f t="shared" si="13"/>
        <v/>
      </c>
      <c r="AK17" s="17" t="str">
        <f t="shared" si="14"/>
        <v/>
      </c>
      <c r="AL17" s="17" t="str">
        <f t="shared" si="15"/>
        <v/>
      </c>
      <c r="AM17" s="18" t="str">
        <f t="shared" si="16"/>
        <v/>
      </c>
      <c r="AN17" s="18" t="str">
        <f t="shared" si="17"/>
        <v/>
      </c>
      <c r="AO17" s="18" t="str">
        <f t="shared" si="18"/>
        <v/>
      </c>
      <c r="AP17" s="18" t="str">
        <f t="shared" si="19"/>
        <v/>
      </c>
      <c r="AQ17" s="18" t="str">
        <f t="shared" si="20"/>
        <v/>
      </c>
    </row>
    <row r="18" spans="1:43">
      <c r="B18" s="8" t="s">
        <v>7</v>
      </c>
      <c r="C18" s="48">
        <f>C16-NORMSINV(confidence)*C17</f>
        <v>9.1178944589298469E-3</v>
      </c>
      <c r="D18" s="48">
        <f>D16-NORMSINV(confidence)*D17</f>
        <v>-0.21931497043183318</v>
      </c>
      <c r="E18" s="48">
        <f>E16-NORMSINV(confidence)*E17</f>
        <v>3.1910862585240451E-3</v>
      </c>
      <c r="F18" s="55">
        <f>F16-NORMSINV(confidence)*F17</f>
        <v>-0.27765429315982992</v>
      </c>
      <c r="G18" s="56">
        <f>G16-NORMSINV(confidence)*G17</f>
        <v>-4.9433526687443996E-2</v>
      </c>
      <c r="H18" s="57" t="s">
        <v>46</v>
      </c>
      <c r="U18" s="17">
        <v>3.7234408535437469E-2</v>
      </c>
      <c r="V18" s="17">
        <v>8.3218363225561198E-2</v>
      </c>
      <c r="W18" s="17">
        <v>0.13507396494948365</v>
      </c>
      <c r="X18" s="17">
        <v>0.13290155963117667</v>
      </c>
      <c r="Y18" s="17">
        <v>0.15229574048485883</v>
      </c>
      <c r="Z18" s="17">
        <v>0.13773344940505994</v>
      </c>
      <c r="AA18" s="18">
        <f t="shared" si="7"/>
        <v>8.3218363225561198E-2</v>
      </c>
      <c r="AB18" s="18">
        <f t="shared" si="8"/>
        <v>0.15229574048485883</v>
      </c>
      <c r="AC18" s="18">
        <f t="shared" si="9"/>
        <v>8.2739512037332763E-2</v>
      </c>
      <c r="AD18" s="18">
        <f t="shared" si="21"/>
        <v>6.9077377259297634E-2</v>
      </c>
      <c r="AE18" s="18">
        <f t="shared" si="10"/>
        <v>-4.788511882284352E-4</v>
      </c>
      <c r="AG18" s="17" t="str">
        <f t="shared" si="22"/>
        <v/>
      </c>
      <c r="AH18" s="17" t="str">
        <f t="shared" si="11"/>
        <v/>
      </c>
      <c r="AI18" s="17" t="str">
        <f t="shared" si="12"/>
        <v/>
      </c>
      <c r="AJ18" s="17" t="str">
        <f t="shared" si="13"/>
        <v/>
      </c>
      <c r="AK18" s="17" t="str">
        <f t="shared" si="14"/>
        <v/>
      </c>
      <c r="AL18" s="17" t="str">
        <f t="shared" si="15"/>
        <v/>
      </c>
      <c r="AM18" s="18" t="str">
        <f t="shared" si="16"/>
        <v/>
      </c>
      <c r="AN18" s="18" t="str">
        <f t="shared" si="17"/>
        <v/>
      </c>
      <c r="AO18" s="18" t="str">
        <f t="shared" si="18"/>
        <v/>
      </c>
      <c r="AP18" s="18" t="str">
        <f t="shared" si="19"/>
        <v/>
      </c>
      <c r="AQ18" s="18" t="str">
        <f t="shared" si="20"/>
        <v/>
      </c>
    </row>
    <row r="19" spans="1:43">
      <c r="U19" s="17">
        <v>3.6319265036106829E-2</v>
      </c>
      <c r="V19" s="17">
        <v>7.9853820861228497E-2</v>
      </c>
      <c r="W19" s="17">
        <v>0.13709154958092129</v>
      </c>
      <c r="X19" s="17">
        <v>0.13260952304641305</v>
      </c>
      <c r="Y19" s="17">
        <v>9.2370829826803558E-2</v>
      </c>
      <c r="Z19" s="17">
        <v>0.16250631116797454</v>
      </c>
      <c r="AA19" s="18">
        <f t="shared" si="7"/>
        <v>7.9853820861228497E-2</v>
      </c>
      <c r="AB19" s="18">
        <f t="shared" si="8"/>
        <v>9.2370829826803558E-2</v>
      </c>
      <c r="AC19" s="18">
        <f t="shared" si="9"/>
        <v>7.8602835966387508E-2</v>
      </c>
      <c r="AD19" s="18">
        <f t="shared" si="21"/>
        <v>1.251700896557506E-2</v>
      </c>
      <c r="AE19" s="18">
        <f t="shared" si="10"/>
        <v>-1.2509848948409896E-3</v>
      </c>
      <c r="AG19" s="17" t="str">
        <f t="shared" si="22"/>
        <v/>
      </c>
      <c r="AH19" s="17" t="str">
        <f t="shared" si="11"/>
        <v/>
      </c>
      <c r="AI19" s="17" t="str">
        <f t="shared" si="12"/>
        <v/>
      </c>
      <c r="AJ19" s="17" t="str">
        <f t="shared" si="13"/>
        <v/>
      </c>
      <c r="AK19" s="17" t="str">
        <f t="shared" si="14"/>
        <v/>
      </c>
      <c r="AL19" s="17" t="str">
        <f t="shared" si="15"/>
        <v/>
      </c>
      <c r="AM19" s="18" t="str">
        <f t="shared" si="16"/>
        <v/>
      </c>
      <c r="AN19" s="18" t="str">
        <f t="shared" si="17"/>
        <v/>
      </c>
      <c r="AO19" s="18" t="str">
        <f t="shared" si="18"/>
        <v/>
      </c>
      <c r="AP19" s="18" t="str">
        <f t="shared" si="19"/>
        <v/>
      </c>
      <c r="AQ19" s="18" t="str">
        <f t="shared" si="20"/>
        <v/>
      </c>
    </row>
    <row r="20" spans="1:43">
      <c r="B20" s="46"/>
      <c r="C20" s="58">
        <v>1</v>
      </c>
      <c r="D20" s="58">
        <v>2</v>
      </c>
      <c r="E20" s="58">
        <v>3</v>
      </c>
      <c r="F20" s="58">
        <v>4</v>
      </c>
      <c r="G20" s="58">
        <v>5</v>
      </c>
      <c r="H20" s="58">
        <v>6</v>
      </c>
      <c r="I20" s="58"/>
      <c r="U20" s="17">
        <v>3.5822471988334659E-2</v>
      </c>
      <c r="V20" s="17">
        <v>6.7826735930395898E-2</v>
      </c>
      <c r="W20" s="17">
        <v>0.11655513065646894</v>
      </c>
      <c r="X20" s="17">
        <v>0.11304877809016367</v>
      </c>
      <c r="Y20" s="17">
        <v>0.11611980049792892</v>
      </c>
      <c r="Z20" s="17">
        <v>0.18325707200753061</v>
      </c>
      <c r="AA20" s="18">
        <f t="shared" si="7"/>
        <v>6.7826735930395898E-2</v>
      </c>
      <c r="AB20" s="18">
        <f t="shared" si="8"/>
        <v>0.11611980049792892</v>
      </c>
      <c r="AC20" s="18">
        <f t="shared" si="9"/>
        <v>7.7591987712416127E-2</v>
      </c>
      <c r="AD20" s="18">
        <f t="shared" si="21"/>
        <v>4.8293064567533017E-2</v>
      </c>
      <c r="AE20" s="18">
        <f t="shared" si="10"/>
        <v>9.7652517820202289E-3</v>
      </c>
      <c r="AG20" s="17" t="str">
        <f t="shared" si="22"/>
        <v/>
      </c>
      <c r="AH20" s="17" t="str">
        <f t="shared" si="11"/>
        <v/>
      </c>
      <c r="AI20" s="17" t="str">
        <f t="shared" si="12"/>
        <v/>
      </c>
      <c r="AJ20" s="17" t="str">
        <f t="shared" si="13"/>
        <v/>
      </c>
      <c r="AK20" s="17" t="str">
        <f t="shared" si="14"/>
        <v/>
      </c>
      <c r="AL20" s="17" t="str">
        <f t="shared" si="15"/>
        <v/>
      </c>
      <c r="AM20" s="18" t="str">
        <f t="shared" si="16"/>
        <v/>
      </c>
      <c r="AN20" s="18" t="str">
        <f t="shared" si="17"/>
        <v/>
      </c>
      <c r="AO20" s="18" t="str">
        <f t="shared" si="18"/>
        <v/>
      </c>
      <c r="AP20" s="18" t="str">
        <f t="shared" si="19"/>
        <v/>
      </c>
      <c r="AQ20" s="18" t="str">
        <f t="shared" si="20"/>
        <v/>
      </c>
    </row>
    <row r="21" spans="1:43">
      <c r="B21" s="14" t="s">
        <v>36</v>
      </c>
      <c r="C21" s="14" t="str">
        <f t="array" ref="C21:H21">assetnames</f>
        <v>CASH</v>
      </c>
      <c r="D21" s="14" t="str">
        <v>GOV 1-3</v>
      </c>
      <c r="E21" s="14" t="str">
        <v>GOVT</v>
      </c>
      <c r="F21" s="14" t="str">
        <v>AGG</v>
      </c>
      <c r="G21" s="14" t="str">
        <v>EM</v>
      </c>
      <c r="H21" s="14" t="str">
        <v>EQ</v>
      </c>
      <c r="J21" s="58"/>
      <c r="K21" s="58"/>
      <c r="L21" s="58"/>
      <c r="M21" s="58"/>
      <c r="N21" s="58"/>
      <c r="O21" s="58"/>
      <c r="P21" s="58"/>
      <c r="Q21" s="58"/>
      <c r="R21" s="58"/>
      <c r="S21" s="58"/>
      <c r="U21" s="17">
        <v>3.4948009372201883E-2</v>
      </c>
      <c r="V21" s="17">
        <v>6.4522398212030652E-2</v>
      </c>
      <c r="W21" s="17">
        <v>0.12437703567083958</v>
      </c>
      <c r="X21" s="17">
        <v>0.11783643310125447</v>
      </c>
      <c r="Y21" s="17">
        <v>0.13629465438310406</v>
      </c>
      <c r="Z21" s="17">
        <v>0.21047057097544575</v>
      </c>
      <c r="AA21" s="18">
        <f t="shared" si="7"/>
        <v>6.4522398212030652E-2</v>
      </c>
      <c r="AB21" s="18">
        <f t="shared" si="8"/>
        <v>0.13629465438310406</v>
      </c>
      <c r="AC21" s="18">
        <f t="shared" si="9"/>
        <v>8.2824113920368397E-2</v>
      </c>
      <c r="AD21" s="18">
        <f t="shared" si="21"/>
        <v>7.1772256171073412E-2</v>
      </c>
      <c r="AE21" s="18">
        <f t="shared" si="10"/>
        <v>1.8301715708337746E-2</v>
      </c>
      <c r="AG21" s="17" t="str">
        <f t="shared" si="22"/>
        <v/>
      </c>
      <c r="AH21" s="17" t="str">
        <f t="shared" si="11"/>
        <v/>
      </c>
      <c r="AI21" s="17" t="str">
        <f t="shared" si="12"/>
        <v/>
      </c>
      <c r="AJ21" s="17" t="str">
        <f t="shared" si="13"/>
        <v/>
      </c>
      <c r="AK21" s="17" t="str">
        <f t="shared" si="14"/>
        <v/>
      </c>
      <c r="AL21" s="17" t="str">
        <f t="shared" si="15"/>
        <v/>
      </c>
      <c r="AM21" s="18" t="str">
        <f t="shared" si="16"/>
        <v/>
      </c>
      <c r="AN21" s="18" t="str">
        <f t="shared" si="17"/>
        <v/>
      </c>
      <c r="AO21" s="18" t="str">
        <f t="shared" si="18"/>
        <v/>
      </c>
      <c r="AP21" s="18" t="str">
        <f t="shared" si="19"/>
        <v/>
      </c>
      <c r="AQ21" s="18" t="str">
        <f t="shared" si="20"/>
        <v/>
      </c>
    </row>
    <row r="22" spans="1:43">
      <c r="A22" s="58">
        <v>1</v>
      </c>
      <c r="B22" s="14" t="str">
        <f t="array" ref="B22:B27">TRANSPOSE(assetnames)</f>
        <v>CASH</v>
      </c>
      <c r="C22" s="59">
        <f t="shared" ref="C22:H27" si="23">CORREL(INDEX(assetreturns,,C$20),INDEX(assetreturns,,$A22))</f>
        <v>1.0000000000000002</v>
      </c>
      <c r="D22" s="60">
        <f t="shared" si="23"/>
        <v>0.56878799443198425</v>
      </c>
      <c r="E22" s="60">
        <f t="shared" si="23"/>
        <v>0.2079857421867794</v>
      </c>
      <c r="F22" s="60">
        <f t="shared" si="23"/>
        <v>0.26884418695172452</v>
      </c>
      <c r="G22" s="60">
        <f t="shared" si="23"/>
        <v>0.36310538448704333</v>
      </c>
      <c r="H22" s="60">
        <f t="shared" si="23"/>
        <v>0.23606144026742806</v>
      </c>
      <c r="I22" s="61"/>
      <c r="U22" s="17">
        <v>3.4190537730105497E-2</v>
      </c>
      <c r="V22" s="17">
        <v>5.4744911192015744E-2</v>
      </c>
      <c r="W22" s="17">
        <v>0.10364995644557617</v>
      </c>
      <c r="X22" s="17">
        <v>0.10168202983939945</v>
      </c>
      <c r="Y22" s="17">
        <v>8.7304788332473127E-2</v>
      </c>
      <c r="Z22" s="17">
        <v>0.22980064059725169</v>
      </c>
      <c r="AA22" s="18">
        <f t="shared" si="7"/>
        <v>5.4744911192015744E-2</v>
      </c>
      <c r="AB22" s="18">
        <f t="shared" si="8"/>
        <v>8.7304788332473127E-2</v>
      </c>
      <c r="AC22" s="18">
        <f t="shared" si="9"/>
        <v>7.481350150572437E-2</v>
      </c>
      <c r="AD22" s="18">
        <f t="shared" si="21"/>
        <v>3.2559877140457383E-2</v>
      </c>
      <c r="AE22" s="18">
        <f t="shared" si="10"/>
        <v>2.0068590313708626E-2</v>
      </c>
      <c r="AG22" s="17" t="str">
        <f t="shared" si="22"/>
        <v/>
      </c>
      <c r="AH22" s="17" t="str">
        <f t="shared" si="11"/>
        <v/>
      </c>
      <c r="AI22" s="17" t="str">
        <f t="shared" si="12"/>
        <v/>
      </c>
      <c r="AJ22" s="17" t="str">
        <f t="shared" si="13"/>
        <v/>
      </c>
      <c r="AK22" s="17" t="str">
        <f t="shared" si="14"/>
        <v/>
      </c>
      <c r="AL22" s="17" t="str">
        <f t="shared" si="15"/>
        <v/>
      </c>
      <c r="AM22" s="18" t="str">
        <f t="shared" si="16"/>
        <v/>
      </c>
      <c r="AN22" s="18" t="str">
        <f t="shared" si="17"/>
        <v/>
      </c>
      <c r="AO22" s="18" t="str">
        <f t="shared" si="18"/>
        <v/>
      </c>
      <c r="AP22" s="18" t="str">
        <f t="shared" si="19"/>
        <v/>
      </c>
      <c r="AQ22" s="18" t="str">
        <f t="shared" si="20"/>
        <v/>
      </c>
    </row>
    <row r="23" spans="1:43">
      <c r="A23" s="58">
        <v>2</v>
      </c>
      <c r="B23" s="14" t="str">
        <v>GOV 1-3</v>
      </c>
      <c r="C23" s="60">
        <f t="shared" si="23"/>
        <v>0.56878799443198425</v>
      </c>
      <c r="D23" s="59">
        <f t="shared" si="23"/>
        <v>1</v>
      </c>
      <c r="E23" s="60">
        <f t="shared" si="23"/>
        <v>0.83245452147535803</v>
      </c>
      <c r="F23" s="60">
        <f t="shared" si="23"/>
        <v>0.8159921134634831</v>
      </c>
      <c r="G23" s="60">
        <f t="shared" si="23"/>
        <v>-9.0227247343389771E-2</v>
      </c>
      <c r="H23" s="60">
        <f t="shared" si="23"/>
        <v>-0.10633112331341342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U23" s="17">
        <v>3.4115346527827661E-2</v>
      </c>
      <c r="V23" s="17">
        <v>5.4652303530778878E-2</v>
      </c>
      <c r="W23" s="17">
        <v>0.11720497365328453</v>
      </c>
      <c r="X23" s="17">
        <v>0.10975013170768366</v>
      </c>
      <c r="Y23" s="17">
        <v>0.15214021160208602</v>
      </c>
      <c r="Z23" s="17">
        <v>0.24595806913898932</v>
      </c>
      <c r="AA23" s="18">
        <f t="shared" si="7"/>
        <v>5.4652303530778878E-2</v>
      </c>
      <c r="AB23" s="18">
        <f t="shared" si="8"/>
        <v>0.15214021160208602</v>
      </c>
      <c r="AC23" s="18">
        <f t="shared" si="9"/>
        <v>8.5028242227196071E-2</v>
      </c>
      <c r="AD23" s="18">
        <f t="shared" si="21"/>
        <v>9.7487908071307139E-2</v>
      </c>
      <c r="AE23" s="18">
        <f t="shared" si="10"/>
        <v>3.0375938696417193E-2</v>
      </c>
      <c r="AG23" s="17" t="str">
        <f t="shared" si="22"/>
        <v/>
      </c>
      <c r="AH23" s="17" t="str">
        <f t="shared" si="11"/>
        <v/>
      </c>
      <c r="AI23" s="17" t="str">
        <f t="shared" si="12"/>
        <v/>
      </c>
      <c r="AJ23" s="17" t="str">
        <f t="shared" si="13"/>
        <v/>
      </c>
      <c r="AK23" s="17" t="str">
        <f t="shared" si="14"/>
        <v/>
      </c>
      <c r="AL23" s="17" t="str">
        <f t="shared" si="15"/>
        <v/>
      </c>
      <c r="AM23" s="18" t="str">
        <f t="shared" si="16"/>
        <v/>
      </c>
      <c r="AN23" s="18" t="str">
        <f t="shared" si="17"/>
        <v/>
      </c>
      <c r="AO23" s="18" t="str">
        <f t="shared" si="18"/>
        <v/>
      </c>
      <c r="AP23" s="18" t="str">
        <f t="shared" si="19"/>
        <v/>
      </c>
      <c r="AQ23" s="18" t="str">
        <f t="shared" si="20"/>
        <v/>
      </c>
    </row>
    <row r="24" spans="1:43">
      <c r="A24" s="58">
        <v>3</v>
      </c>
      <c r="B24" s="14" t="str">
        <v>GOVT</v>
      </c>
      <c r="C24" s="60">
        <f t="shared" si="23"/>
        <v>0.2079857421867794</v>
      </c>
      <c r="D24" s="60">
        <f t="shared" si="23"/>
        <v>0.83245452147535803</v>
      </c>
      <c r="E24" s="59">
        <f t="shared" si="23"/>
        <v>1</v>
      </c>
      <c r="F24" s="60">
        <f t="shared" si="23"/>
        <v>0.93165952040002797</v>
      </c>
      <c r="G24" s="60">
        <f t="shared" si="23"/>
        <v>-0.12990021000470892</v>
      </c>
      <c r="H24" s="60">
        <f t="shared" si="23"/>
        <v>-0.14644883432606559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U24" s="17">
        <v>3.3846828832946541E-2</v>
      </c>
      <c r="V24" s="17">
        <v>4.8113207547169745E-2</v>
      </c>
      <c r="W24" s="17">
        <v>0.10630862951750908</v>
      </c>
      <c r="X24" s="17">
        <v>9.9761984454609598E-2</v>
      </c>
      <c r="Y24" s="17">
        <v>0.13002639231143376</v>
      </c>
      <c r="Z24" s="17">
        <v>0.2196992201845529</v>
      </c>
      <c r="AA24" s="18">
        <f t="shared" si="7"/>
        <v>4.8113207547169745E-2</v>
      </c>
      <c r="AB24" s="18">
        <f t="shared" si="8"/>
        <v>0.13002639231143376</v>
      </c>
      <c r="AC24" s="18">
        <f t="shared" si="9"/>
        <v>7.7314357818000778E-2</v>
      </c>
      <c r="AD24" s="18">
        <f t="shared" si="21"/>
        <v>8.1913184764264013E-2</v>
      </c>
      <c r="AE24" s="18">
        <f t="shared" si="10"/>
        <v>2.9201150270831033E-2</v>
      </c>
      <c r="AG24" s="17" t="str">
        <f t="shared" si="22"/>
        <v/>
      </c>
      <c r="AH24" s="17" t="str">
        <f t="shared" si="11"/>
        <v/>
      </c>
      <c r="AI24" s="17" t="str">
        <f t="shared" si="12"/>
        <v/>
      </c>
      <c r="AJ24" s="17" t="str">
        <f t="shared" si="13"/>
        <v/>
      </c>
      <c r="AK24" s="17" t="str">
        <f t="shared" si="14"/>
        <v/>
      </c>
      <c r="AL24" s="17" t="str">
        <f t="shared" si="15"/>
        <v/>
      </c>
      <c r="AM24" s="18" t="str">
        <f t="shared" si="16"/>
        <v/>
      </c>
      <c r="AN24" s="18" t="str">
        <f t="shared" si="17"/>
        <v/>
      </c>
      <c r="AO24" s="18" t="str">
        <f t="shared" si="18"/>
        <v/>
      </c>
      <c r="AP24" s="18" t="str">
        <f t="shared" si="19"/>
        <v/>
      </c>
      <c r="AQ24" s="18" t="str">
        <f t="shared" si="20"/>
        <v/>
      </c>
    </row>
    <row r="25" spans="1:43">
      <c r="A25" s="58">
        <v>4</v>
      </c>
      <c r="B25" s="14" t="str">
        <v>AGG</v>
      </c>
      <c r="C25" s="60">
        <f t="shared" si="23"/>
        <v>0.26884418695172452</v>
      </c>
      <c r="D25" s="60">
        <f t="shared" si="23"/>
        <v>0.8159921134634831</v>
      </c>
      <c r="E25" s="60">
        <f t="shared" si="23"/>
        <v>0.93165952040002797</v>
      </c>
      <c r="F25" s="59">
        <f t="shared" si="23"/>
        <v>1.0000000000000002</v>
      </c>
      <c r="G25" s="60">
        <f t="shared" si="23"/>
        <v>6.1928412927737687E-2</v>
      </c>
      <c r="H25" s="60">
        <f t="shared" si="23"/>
        <v>3.254475456314123E-2</v>
      </c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U25" s="17">
        <v>3.3809234402806476E-2</v>
      </c>
      <c r="V25" s="17">
        <v>5.6163031303984701E-2</v>
      </c>
      <c r="W25" s="17">
        <v>0.12542064402377417</v>
      </c>
      <c r="X25" s="17">
        <v>0.11870347686799176</v>
      </c>
      <c r="Y25" s="17">
        <v>0.14942945963429444</v>
      </c>
      <c r="Z25" s="17">
        <v>0.22641536141664087</v>
      </c>
      <c r="AA25" s="18">
        <f t="shared" si="7"/>
        <v>5.6163031303984701E-2</v>
      </c>
      <c r="AB25" s="18">
        <f t="shared" si="8"/>
        <v>0.14942945963429444</v>
      </c>
      <c r="AC25" s="18">
        <f t="shared" si="9"/>
        <v>8.4517814526071836E-2</v>
      </c>
      <c r="AD25" s="18">
        <f t="shared" si="21"/>
        <v>9.3266428330309736E-2</v>
      </c>
      <c r="AE25" s="18">
        <f t="shared" si="10"/>
        <v>2.8354783222087135E-2</v>
      </c>
      <c r="AG25" s="17" t="str">
        <f t="shared" si="22"/>
        <v/>
      </c>
      <c r="AH25" s="17" t="str">
        <f t="shared" si="11"/>
        <v/>
      </c>
      <c r="AI25" s="17" t="str">
        <f t="shared" si="12"/>
        <v/>
      </c>
      <c r="AJ25" s="17" t="str">
        <f t="shared" si="13"/>
        <v/>
      </c>
      <c r="AK25" s="17" t="str">
        <f t="shared" si="14"/>
        <v/>
      </c>
      <c r="AL25" s="17" t="str">
        <f t="shared" si="15"/>
        <v/>
      </c>
      <c r="AM25" s="18" t="str">
        <f t="shared" si="16"/>
        <v/>
      </c>
      <c r="AN25" s="18" t="str">
        <f t="shared" si="17"/>
        <v/>
      </c>
      <c r="AO25" s="18" t="str">
        <f t="shared" si="18"/>
        <v/>
      </c>
      <c r="AP25" s="18" t="str">
        <f t="shared" si="19"/>
        <v/>
      </c>
      <c r="AQ25" s="18" t="str">
        <f t="shared" si="20"/>
        <v/>
      </c>
    </row>
    <row r="26" spans="1:43">
      <c r="A26" s="58">
        <v>5</v>
      </c>
      <c r="B26" s="14" t="str">
        <v>EM</v>
      </c>
      <c r="C26" s="60">
        <f t="shared" si="23"/>
        <v>0.36310538448704333</v>
      </c>
      <c r="D26" s="60">
        <f t="shared" si="23"/>
        <v>-9.0227247343389771E-2</v>
      </c>
      <c r="E26" s="60">
        <f t="shared" si="23"/>
        <v>-0.12990021000470892</v>
      </c>
      <c r="F26" s="60">
        <f t="shared" si="23"/>
        <v>6.1928412927737687E-2</v>
      </c>
      <c r="G26" s="59">
        <f t="shared" si="23"/>
        <v>1</v>
      </c>
      <c r="H26" s="60">
        <f t="shared" si="23"/>
        <v>0.63757076766942478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U26" s="17">
        <v>3.3845030377765761E-2</v>
      </c>
      <c r="V26" s="17">
        <v>5.9359732334657744E-2</v>
      </c>
      <c r="W26" s="17">
        <v>0.11898926569772983</v>
      </c>
      <c r="X26" s="17">
        <v>0.10893607400569016</v>
      </c>
      <c r="Y26" s="17">
        <v>0.10098446815186723</v>
      </c>
      <c r="Z26" s="17">
        <v>0.22763810853669764</v>
      </c>
      <c r="AA26" s="18">
        <f t="shared" si="7"/>
        <v>5.9359732334657744E-2</v>
      </c>
      <c r="AB26" s="18">
        <f t="shared" si="8"/>
        <v>0.10098446815186723</v>
      </c>
      <c r="AC26" s="18">
        <f t="shared" si="9"/>
        <v>7.8513280061547147E-2</v>
      </c>
      <c r="AD26" s="18">
        <f t="shared" si="21"/>
        <v>4.1624735817209491E-2</v>
      </c>
      <c r="AE26" s="18">
        <f t="shared" si="10"/>
        <v>1.9153547726889403E-2</v>
      </c>
      <c r="AG26" s="17" t="str">
        <f t="shared" si="22"/>
        <v/>
      </c>
      <c r="AH26" s="17" t="str">
        <f t="shared" si="11"/>
        <v/>
      </c>
      <c r="AI26" s="17" t="str">
        <f t="shared" si="12"/>
        <v/>
      </c>
      <c r="AJ26" s="17" t="str">
        <f t="shared" si="13"/>
        <v/>
      </c>
      <c r="AK26" s="17" t="str">
        <f t="shared" si="14"/>
        <v/>
      </c>
      <c r="AL26" s="17" t="str">
        <f t="shared" si="15"/>
        <v/>
      </c>
      <c r="AM26" s="18" t="str">
        <f t="shared" si="16"/>
        <v/>
      </c>
      <c r="AN26" s="18" t="str">
        <f t="shared" si="17"/>
        <v/>
      </c>
      <c r="AO26" s="18" t="str">
        <f t="shared" si="18"/>
        <v/>
      </c>
      <c r="AP26" s="18" t="str">
        <f t="shared" si="19"/>
        <v/>
      </c>
      <c r="AQ26" s="18" t="str">
        <f t="shared" si="20"/>
        <v/>
      </c>
    </row>
    <row r="27" spans="1:43">
      <c r="A27" s="58">
        <v>6</v>
      </c>
      <c r="B27" s="14" t="str">
        <v>EQ</v>
      </c>
      <c r="C27" s="60">
        <f t="shared" si="23"/>
        <v>0.23606144026742806</v>
      </c>
      <c r="D27" s="60">
        <f t="shared" si="23"/>
        <v>-0.10633112331341342</v>
      </c>
      <c r="E27" s="60">
        <f t="shared" si="23"/>
        <v>-0.14644883432606559</v>
      </c>
      <c r="F27" s="60">
        <f t="shared" si="23"/>
        <v>3.254475456314123E-2</v>
      </c>
      <c r="G27" s="60">
        <f t="shared" si="23"/>
        <v>0.63757076766942478</v>
      </c>
      <c r="H27" s="59">
        <f t="shared" si="23"/>
        <v>1</v>
      </c>
      <c r="I27" s="62"/>
      <c r="J27" s="61"/>
      <c r="K27" s="61"/>
      <c r="L27" s="61"/>
      <c r="M27" s="61"/>
      <c r="N27" s="61"/>
      <c r="O27" s="61"/>
      <c r="P27" s="61"/>
      <c r="Q27" s="61"/>
      <c r="R27" s="61"/>
      <c r="S27" s="61"/>
      <c r="U27" s="17">
        <v>3.3235211528417574E-2</v>
      </c>
      <c r="V27" s="17">
        <v>5.3715157163433336E-2</v>
      </c>
      <c r="W27" s="17">
        <v>0.10508816497310192</v>
      </c>
      <c r="X27" s="17">
        <v>9.7494482669089111E-2</v>
      </c>
      <c r="Y27" s="17">
        <v>0.10078693783927273</v>
      </c>
      <c r="Z27" s="17">
        <v>0.2632095889431727</v>
      </c>
      <c r="AA27" s="18">
        <f t="shared" si="7"/>
        <v>5.3715157163433336E-2</v>
      </c>
      <c r="AB27" s="18">
        <f t="shared" si="8"/>
        <v>0.10078693783927273</v>
      </c>
      <c r="AC27" s="18">
        <f t="shared" si="9"/>
        <v>7.8647038923015777E-2</v>
      </c>
      <c r="AD27" s="18">
        <f t="shared" si="21"/>
        <v>4.7071780675839392E-2</v>
      </c>
      <c r="AE27" s="18">
        <f t="shared" si="10"/>
        <v>2.4931881759582442E-2</v>
      </c>
      <c r="AG27" s="17" t="str">
        <f t="shared" si="22"/>
        <v/>
      </c>
      <c r="AH27" s="17" t="str">
        <f t="shared" si="11"/>
        <v/>
      </c>
      <c r="AI27" s="17" t="str">
        <f t="shared" si="12"/>
        <v/>
      </c>
      <c r="AJ27" s="17" t="str">
        <f t="shared" si="13"/>
        <v/>
      </c>
      <c r="AK27" s="17" t="str">
        <f t="shared" si="14"/>
        <v/>
      </c>
      <c r="AL27" s="17" t="str">
        <f t="shared" si="15"/>
        <v/>
      </c>
      <c r="AM27" s="18" t="str">
        <f t="shared" si="16"/>
        <v/>
      </c>
      <c r="AN27" s="18" t="str">
        <f t="shared" si="17"/>
        <v/>
      </c>
      <c r="AO27" s="18" t="str">
        <f t="shared" si="18"/>
        <v/>
      </c>
      <c r="AP27" s="18" t="str">
        <f t="shared" si="19"/>
        <v/>
      </c>
      <c r="AQ27" s="18" t="str">
        <f t="shared" si="20"/>
        <v/>
      </c>
    </row>
    <row r="28" spans="1:43">
      <c r="J28" s="62"/>
      <c r="K28" s="62"/>
      <c r="L28" s="62"/>
      <c r="M28" s="62"/>
      <c r="N28" s="62"/>
      <c r="O28" s="62"/>
      <c r="P28" s="62"/>
      <c r="Q28" s="62"/>
      <c r="R28" s="62"/>
      <c r="S28" s="62"/>
      <c r="U28" s="17">
        <v>3.3369389322852605E-2</v>
      </c>
      <c r="V28" s="17">
        <v>5.0470359862624825E-2</v>
      </c>
      <c r="W28" s="17">
        <v>0.10381821020822413</v>
      </c>
      <c r="X28" s="17">
        <v>9.1383859521426469E-2</v>
      </c>
      <c r="Y28" s="17">
        <v>0.12877189746663764</v>
      </c>
      <c r="Z28" s="17">
        <v>0.26809361531065412</v>
      </c>
      <c r="AA28" s="18">
        <f t="shared" si="7"/>
        <v>5.0470359862624825E-2</v>
      </c>
      <c r="AB28" s="18">
        <f t="shared" si="8"/>
        <v>0.12877189746663764</v>
      </c>
      <c r="AC28" s="18">
        <f t="shared" si="9"/>
        <v>8.0938488898383024E-2</v>
      </c>
      <c r="AD28" s="18">
        <f t="shared" si="21"/>
        <v>7.8301537604012816E-2</v>
      </c>
      <c r="AE28" s="18">
        <f t="shared" si="10"/>
        <v>3.0468129035758199E-2</v>
      </c>
      <c r="AG28" s="17" t="str">
        <f t="shared" si="22"/>
        <v/>
      </c>
      <c r="AH28" s="17" t="str">
        <f t="shared" si="11"/>
        <v/>
      </c>
      <c r="AI28" s="17" t="str">
        <f t="shared" si="12"/>
        <v/>
      </c>
      <c r="AJ28" s="17" t="str">
        <f t="shared" si="13"/>
        <v/>
      </c>
      <c r="AK28" s="17" t="str">
        <f t="shared" si="14"/>
        <v/>
      </c>
      <c r="AL28" s="17" t="str">
        <f t="shared" si="15"/>
        <v/>
      </c>
      <c r="AM28" s="18" t="str">
        <f t="shared" si="16"/>
        <v/>
      </c>
      <c r="AN28" s="18" t="str">
        <f t="shared" si="17"/>
        <v/>
      </c>
      <c r="AO28" s="18" t="str">
        <f t="shared" si="18"/>
        <v/>
      </c>
      <c r="AP28" s="18" t="str">
        <f t="shared" si="19"/>
        <v/>
      </c>
      <c r="AQ28" s="18" t="str">
        <f t="shared" si="20"/>
        <v/>
      </c>
    </row>
    <row r="29" spans="1:43">
      <c r="B29" s="46"/>
      <c r="C29" s="58">
        <v>1</v>
      </c>
      <c r="D29" s="58">
        <v>2</v>
      </c>
      <c r="E29" s="58">
        <v>3</v>
      </c>
      <c r="F29" s="58">
        <v>4</v>
      </c>
      <c r="G29" s="58">
        <v>5</v>
      </c>
      <c r="H29" s="58">
        <v>6</v>
      </c>
      <c r="I29" s="58"/>
      <c r="U29" s="17">
        <v>3.331928031722553E-2</v>
      </c>
      <c r="V29" s="17">
        <v>3.6346130701649049E-2</v>
      </c>
      <c r="W29" s="17">
        <v>6.0213503896221043E-2</v>
      </c>
      <c r="X29" s="17">
        <v>5.3972852620848943E-2</v>
      </c>
      <c r="Y29" s="17">
        <v>8.3372031532240154E-2</v>
      </c>
      <c r="Z29" s="17">
        <v>0.21263002959207666</v>
      </c>
      <c r="AA29" s="18">
        <f t="shared" si="7"/>
        <v>3.6346130701649049E-2</v>
      </c>
      <c r="AB29" s="18">
        <f t="shared" si="8"/>
        <v>8.3372031532240154E-2</v>
      </c>
      <c r="AC29" s="18">
        <f t="shared" si="9"/>
        <v>6.1313094992916352E-2</v>
      </c>
      <c r="AD29" s="18">
        <f t="shared" si="21"/>
        <v>4.7025900830591105E-2</v>
      </c>
      <c r="AE29" s="18">
        <f t="shared" si="10"/>
        <v>2.4966964291267303E-2</v>
      </c>
      <c r="AG29" s="17" t="str">
        <f t="shared" si="22"/>
        <v/>
      </c>
      <c r="AH29" s="17" t="str">
        <f t="shared" si="11"/>
        <v/>
      </c>
      <c r="AI29" s="17" t="str">
        <f t="shared" si="12"/>
        <v/>
      </c>
      <c r="AJ29" s="17" t="str">
        <f t="shared" si="13"/>
        <v/>
      </c>
      <c r="AK29" s="17" t="str">
        <f t="shared" si="14"/>
        <v/>
      </c>
      <c r="AL29" s="17" t="str">
        <f t="shared" si="15"/>
        <v/>
      </c>
      <c r="AM29" s="18" t="str">
        <f t="shared" si="16"/>
        <v/>
      </c>
      <c r="AN29" s="18" t="str">
        <f t="shared" si="17"/>
        <v/>
      </c>
      <c r="AO29" s="18" t="str">
        <f t="shared" si="18"/>
        <v/>
      </c>
      <c r="AP29" s="18" t="str">
        <f t="shared" si="19"/>
        <v/>
      </c>
      <c r="AQ29" s="18" t="str">
        <f t="shared" si="20"/>
        <v/>
      </c>
    </row>
    <row r="30" spans="1:43">
      <c r="B30" s="14" t="s">
        <v>37</v>
      </c>
      <c r="C30" s="14" t="str">
        <f t="array" ref="C30:H30">assetnames</f>
        <v>CASH</v>
      </c>
      <c r="D30" s="14" t="str">
        <v>GOV 1-3</v>
      </c>
      <c r="E30" s="14" t="str">
        <v>GOVT</v>
      </c>
      <c r="F30" s="14" t="str">
        <v>AGG</v>
      </c>
      <c r="G30" s="14" t="str">
        <v>EM</v>
      </c>
      <c r="H30" s="14" t="str">
        <v>EQ</v>
      </c>
      <c r="J30" s="58"/>
      <c r="K30" s="58"/>
      <c r="L30" s="58"/>
      <c r="M30" s="58"/>
      <c r="N30" s="58"/>
      <c r="O30" s="58"/>
      <c r="P30" s="58"/>
      <c r="Q30" s="58"/>
      <c r="R30" s="58"/>
      <c r="S30" s="58"/>
      <c r="U30" s="17">
        <v>3.3469533690696718E-2</v>
      </c>
      <c r="V30" s="17">
        <v>2.830641439778514E-2</v>
      </c>
      <c r="W30" s="17">
        <v>3.4409355464539937E-2</v>
      </c>
      <c r="X30" s="17">
        <v>2.3722172751558412E-2</v>
      </c>
      <c r="Y30" s="17">
        <v>1.4729385820807739E-2</v>
      </c>
      <c r="Z30" s="17">
        <v>0.16699662684316818</v>
      </c>
      <c r="AA30" s="18">
        <f t="shared" si="7"/>
        <v>2.830641439778514E-2</v>
      </c>
      <c r="AB30" s="18">
        <f t="shared" si="8"/>
        <v>1.4729385820807739E-2</v>
      </c>
      <c r="AC30" s="18">
        <f t="shared" si="9"/>
        <v>4.3551162373134299E-2</v>
      </c>
      <c r="AD30" s="18">
        <f t="shared" si="21"/>
        <v>-1.3577028576977401E-2</v>
      </c>
      <c r="AE30" s="18">
        <f t="shared" si="10"/>
        <v>1.5244747975349159E-2</v>
      </c>
      <c r="AG30" s="17" t="str">
        <f t="shared" si="22"/>
        <v/>
      </c>
      <c r="AH30" s="17" t="str">
        <f t="shared" si="11"/>
        <v/>
      </c>
      <c r="AI30" s="17" t="str">
        <f t="shared" si="12"/>
        <v/>
      </c>
      <c r="AJ30" s="17" t="str">
        <f t="shared" si="13"/>
        <v/>
      </c>
      <c r="AK30" s="17" t="str">
        <f t="shared" si="14"/>
        <v/>
      </c>
      <c r="AL30" s="17" t="str">
        <f t="shared" si="15"/>
        <v/>
      </c>
      <c r="AM30" s="18" t="str">
        <f t="shared" si="16"/>
        <v/>
      </c>
      <c r="AN30" s="18" t="str">
        <f t="shared" si="17"/>
        <v/>
      </c>
      <c r="AO30" s="18" t="str">
        <f t="shared" si="18"/>
        <v/>
      </c>
      <c r="AP30" s="18" t="str">
        <f t="shared" si="19"/>
        <v/>
      </c>
      <c r="AQ30" s="18" t="str">
        <f t="shared" si="20"/>
        <v/>
      </c>
    </row>
    <row r="31" spans="1:43">
      <c r="A31" s="58">
        <v>1</v>
      </c>
      <c r="B31" s="14" t="str">
        <f t="array" ref="B31:B36">TRANSPOSE(assetnames)</f>
        <v>CASH</v>
      </c>
      <c r="C31" s="71">
        <f t="shared" ref="C31:H36" si="24">COVAR(INDEX(assetreturns,,C$29),INDEX(assetreturns,,$A31))</f>
        <v>2.8886049550574949E-4</v>
      </c>
      <c r="D31" s="71">
        <f t="shared" si="24"/>
        <v>2.4996110039793502E-4</v>
      </c>
      <c r="E31" s="71">
        <f t="shared" si="24"/>
        <v>1.6832293318729913E-4</v>
      </c>
      <c r="F31" s="71">
        <f t="shared" si="24"/>
        <v>1.975710789271251E-4</v>
      </c>
      <c r="G31" s="71">
        <f t="shared" si="24"/>
        <v>1.1599610055729041E-3</v>
      </c>
      <c r="H31" s="71">
        <f t="shared" si="24"/>
        <v>3.9266549488786419E-4</v>
      </c>
      <c r="I31" s="63"/>
      <c r="U31" s="17">
        <v>3.3793426796852266E-2</v>
      </c>
      <c r="V31" s="17">
        <v>1.788416563488826E-2</v>
      </c>
      <c r="W31" s="17">
        <v>1.5418717896217515E-2</v>
      </c>
      <c r="X31" s="17">
        <v>8.524787322473637E-3</v>
      </c>
      <c r="Y31" s="17">
        <v>5.3197843628851382E-2</v>
      </c>
      <c r="Z31" s="17">
        <v>0.12809673928172916</v>
      </c>
      <c r="AA31" s="18">
        <f t="shared" si="7"/>
        <v>1.788416563488826E-2</v>
      </c>
      <c r="AB31" s="18">
        <f t="shared" si="8"/>
        <v>5.3197843628851382E-2</v>
      </c>
      <c r="AC31" s="18">
        <f t="shared" si="9"/>
        <v>3.9208938774842127E-2</v>
      </c>
      <c r="AD31" s="18">
        <f t="shared" si="21"/>
        <v>3.5313677993963122E-2</v>
      </c>
      <c r="AE31" s="18">
        <f t="shared" si="10"/>
        <v>2.1324773139953866E-2</v>
      </c>
      <c r="AG31" s="17" t="str">
        <f t="shared" si="22"/>
        <v/>
      </c>
      <c r="AH31" s="17" t="str">
        <f t="shared" si="11"/>
        <v/>
      </c>
      <c r="AI31" s="17" t="str">
        <f t="shared" si="12"/>
        <v/>
      </c>
      <c r="AJ31" s="17" t="str">
        <f t="shared" si="13"/>
        <v/>
      </c>
      <c r="AK31" s="17" t="str">
        <f t="shared" si="14"/>
        <v/>
      </c>
      <c r="AL31" s="17" t="str">
        <f t="shared" si="15"/>
        <v/>
      </c>
      <c r="AM31" s="18" t="str">
        <f t="shared" si="16"/>
        <v/>
      </c>
      <c r="AN31" s="18" t="str">
        <f t="shared" si="17"/>
        <v/>
      </c>
      <c r="AO31" s="18" t="str">
        <f t="shared" si="18"/>
        <v/>
      </c>
      <c r="AP31" s="18" t="str">
        <f t="shared" si="19"/>
        <v/>
      </c>
      <c r="AQ31" s="18" t="str">
        <f t="shared" si="20"/>
        <v/>
      </c>
    </row>
    <row r="32" spans="1:43">
      <c r="A32" s="58">
        <v>2</v>
      </c>
      <c r="B32" s="14" t="str">
        <v>GOV 1-3</v>
      </c>
      <c r="C32" s="71">
        <f t="shared" si="24"/>
        <v>2.4996110039793502E-4</v>
      </c>
      <c r="D32" s="71">
        <f t="shared" si="24"/>
        <v>6.6858381924403225E-4</v>
      </c>
      <c r="E32" s="71">
        <f t="shared" si="24"/>
        <v>1.024953346397861E-3</v>
      </c>
      <c r="F32" s="71">
        <f t="shared" si="24"/>
        <v>9.1231021445345754E-4</v>
      </c>
      <c r="G32" s="71">
        <f t="shared" si="24"/>
        <v>-4.3851278885853856E-4</v>
      </c>
      <c r="H32" s="71">
        <f t="shared" si="24"/>
        <v>-2.6908652118532198E-4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U32" s="17">
        <v>3.4684828626208697E-2</v>
      </c>
      <c r="V32" s="17">
        <v>2.2172153761265134E-2</v>
      </c>
      <c r="W32" s="17">
        <v>1.6696396717802209E-2</v>
      </c>
      <c r="X32" s="17">
        <v>7.1008425626624128E-3</v>
      </c>
      <c r="Y32" s="17">
        <v>4.2593004298206782E-2</v>
      </c>
      <c r="Z32" s="17">
        <v>0.10986063053464523</v>
      </c>
      <c r="AA32" s="18">
        <f t="shared" si="7"/>
        <v>2.2172153761265134E-2</v>
      </c>
      <c r="AB32" s="18">
        <f t="shared" si="8"/>
        <v>4.2593004298206782E-2</v>
      </c>
      <c r="AC32" s="18">
        <f t="shared" si="9"/>
        <v>3.718471710056253E-2</v>
      </c>
      <c r="AD32" s="18">
        <f t="shared" si="21"/>
        <v>2.0420850536941648E-2</v>
      </c>
      <c r="AE32" s="18">
        <f t="shared" si="10"/>
        <v>1.5012563339297395E-2</v>
      </c>
      <c r="AG32" s="17" t="str">
        <f t="shared" si="22"/>
        <v/>
      </c>
      <c r="AH32" s="17" t="str">
        <f t="shared" si="11"/>
        <v/>
      </c>
      <c r="AI32" s="17" t="str">
        <f t="shared" si="12"/>
        <v/>
      </c>
      <c r="AJ32" s="17" t="str">
        <f t="shared" si="13"/>
        <v/>
      </c>
      <c r="AK32" s="17" t="str">
        <f t="shared" si="14"/>
        <v/>
      </c>
      <c r="AL32" s="17" t="str">
        <f t="shared" si="15"/>
        <v/>
      </c>
      <c r="AM32" s="18" t="str">
        <f t="shared" si="16"/>
        <v/>
      </c>
      <c r="AN32" s="18" t="str">
        <f t="shared" si="17"/>
        <v/>
      </c>
      <c r="AO32" s="18" t="str">
        <f t="shared" si="18"/>
        <v/>
      </c>
      <c r="AP32" s="18" t="str">
        <f t="shared" si="19"/>
        <v/>
      </c>
      <c r="AQ32" s="18" t="str">
        <f t="shared" si="20"/>
        <v/>
      </c>
    </row>
    <row r="33" spans="1:45">
      <c r="A33" s="58">
        <v>3</v>
      </c>
      <c r="B33" s="14" t="str">
        <v>GOVT</v>
      </c>
      <c r="C33" s="71">
        <f t="shared" si="24"/>
        <v>1.6832293318729913E-4</v>
      </c>
      <c r="D33" s="71">
        <f t="shared" si="24"/>
        <v>1.024953346397861E-3</v>
      </c>
      <c r="E33" s="71">
        <f t="shared" si="24"/>
        <v>2.2674164892397962E-3</v>
      </c>
      <c r="F33" s="71">
        <f t="shared" si="24"/>
        <v>1.918233722962133E-3</v>
      </c>
      <c r="G33" s="71">
        <f t="shared" si="24"/>
        <v>-1.1626316145540007E-3</v>
      </c>
      <c r="H33" s="71">
        <f t="shared" si="24"/>
        <v>-6.8250396818782136E-4</v>
      </c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U33" s="17">
        <v>3.5652225619522415E-2</v>
      </c>
      <c r="V33" s="17">
        <v>1.7398448197170069E-2</v>
      </c>
      <c r="W33" s="17">
        <v>-7.3990053223977892E-3</v>
      </c>
      <c r="X33" s="17">
        <v>-1.301202310935301E-2</v>
      </c>
      <c r="Y33" s="17">
        <v>1.4066919002994061E-2</v>
      </c>
      <c r="Z33" s="17">
        <v>8.8473535172517437E-2</v>
      </c>
      <c r="AA33" s="18">
        <f t="shared" si="7"/>
        <v>1.7398448197170069E-2</v>
      </c>
      <c r="AB33" s="18">
        <f t="shared" si="8"/>
        <v>1.4066919002994061E-2</v>
      </c>
      <c r="AC33" s="18">
        <f t="shared" si="9"/>
        <v>2.7778900203854286E-2</v>
      </c>
      <c r="AD33" s="18">
        <f t="shared" si="21"/>
        <v>-3.3315291941760083E-3</v>
      </c>
      <c r="AE33" s="18">
        <f t="shared" si="10"/>
        <v>1.0380452006684217E-2</v>
      </c>
      <c r="AG33" s="17" t="str">
        <f t="shared" si="22"/>
        <v/>
      </c>
      <c r="AH33" s="17" t="str">
        <f t="shared" si="11"/>
        <v/>
      </c>
      <c r="AI33" s="17" t="str">
        <f t="shared" si="12"/>
        <v/>
      </c>
      <c r="AJ33" s="17">
        <f t="shared" si="13"/>
        <v>-1.301202310935301E-2</v>
      </c>
      <c r="AK33" s="17" t="str">
        <f t="shared" si="14"/>
        <v/>
      </c>
      <c r="AL33" s="17" t="str">
        <f t="shared" si="15"/>
        <v/>
      </c>
      <c r="AM33" s="18" t="str">
        <f t="shared" si="16"/>
        <v/>
      </c>
      <c r="AN33" s="18" t="str">
        <f t="shared" si="17"/>
        <v/>
      </c>
      <c r="AO33" s="18" t="str">
        <f t="shared" si="18"/>
        <v/>
      </c>
      <c r="AP33" s="18" t="str">
        <f t="shared" si="19"/>
        <v/>
      </c>
      <c r="AQ33" s="18" t="str">
        <f t="shared" si="20"/>
        <v/>
      </c>
    </row>
    <row r="34" spans="1:45">
      <c r="A34" s="58">
        <v>4</v>
      </c>
      <c r="B34" s="14" t="str">
        <v>AGG</v>
      </c>
      <c r="C34" s="71">
        <f t="shared" si="24"/>
        <v>1.975710789271251E-4</v>
      </c>
      <c r="D34" s="71">
        <f t="shared" si="24"/>
        <v>9.1231021445345754E-4</v>
      </c>
      <c r="E34" s="71">
        <f t="shared" si="24"/>
        <v>1.918233722962133E-3</v>
      </c>
      <c r="F34" s="71">
        <f t="shared" si="24"/>
        <v>1.8696369833682105E-3</v>
      </c>
      <c r="G34" s="71">
        <f t="shared" si="24"/>
        <v>5.0330960697981609E-4</v>
      </c>
      <c r="H34" s="71">
        <f t="shared" si="24"/>
        <v>1.3772515094704788E-4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U34" s="17">
        <v>3.6704859866121708E-2</v>
      </c>
      <c r="V34" s="17">
        <v>2.3415300546448137E-2</v>
      </c>
      <c r="W34" s="17">
        <v>3.2438527256166694E-3</v>
      </c>
      <c r="X34" s="17">
        <v>9.3159665315267759E-4</v>
      </c>
      <c r="Y34" s="17">
        <v>5.1594691040202978E-2</v>
      </c>
      <c r="Z34" s="17">
        <v>6.4457620015924144E-2</v>
      </c>
      <c r="AA34" s="18">
        <f t="shared" si="7"/>
        <v>2.3415300546448137E-2</v>
      </c>
      <c r="AB34" s="18">
        <f t="shared" si="8"/>
        <v>5.1594691040202978E-2</v>
      </c>
      <c r="AC34" s="18">
        <f t="shared" si="9"/>
        <v>3.271673603119532E-2</v>
      </c>
      <c r="AD34" s="18">
        <f t="shared" si="21"/>
        <v>2.8179390493754841E-2</v>
      </c>
      <c r="AE34" s="18">
        <f t="shared" si="10"/>
        <v>9.3014354847471836E-3</v>
      </c>
      <c r="AG34" s="17" t="str">
        <f t="shared" si="22"/>
        <v/>
      </c>
      <c r="AH34" s="17" t="str">
        <f t="shared" si="11"/>
        <v/>
      </c>
      <c r="AI34" s="17" t="str">
        <f t="shared" si="12"/>
        <v/>
      </c>
      <c r="AJ34" s="17" t="str">
        <f t="shared" si="13"/>
        <v/>
      </c>
      <c r="AK34" s="17" t="str">
        <f t="shared" si="14"/>
        <v/>
      </c>
      <c r="AL34" s="17" t="str">
        <f t="shared" si="15"/>
        <v/>
      </c>
      <c r="AM34" s="18" t="str">
        <f t="shared" si="16"/>
        <v/>
      </c>
      <c r="AN34" s="18" t="str">
        <f t="shared" si="17"/>
        <v/>
      </c>
      <c r="AO34" s="18" t="str">
        <f t="shared" si="18"/>
        <v/>
      </c>
      <c r="AP34" s="18" t="str">
        <f t="shared" si="19"/>
        <v/>
      </c>
      <c r="AQ34" s="18" t="str">
        <f t="shared" si="20"/>
        <v/>
      </c>
    </row>
    <row r="35" spans="1:45">
      <c r="A35" s="58">
        <v>5</v>
      </c>
      <c r="B35" s="14" t="str">
        <v>EM</v>
      </c>
      <c r="C35" s="71">
        <f t="shared" si="24"/>
        <v>1.1599610055729041E-3</v>
      </c>
      <c r="D35" s="71">
        <f t="shared" si="24"/>
        <v>-4.3851278885853856E-4</v>
      </c>
      <c r="E35" s="71">
        <f t="shared" si="24"/>
        <v>-1.1626316145540007E-3</v>
      </c>
      <c r="F35" s="71">
        <f t="shared" si="24"/>
        <v>5.0330960697981609E-4</v>
      </c>
      <c r="G35" s="71">
        <f t="shared" si="24"/>
        <v>3.5329154945127617E-2</v>
      </c>
      <c r="H35" s="71">
        <f t="shared" si="24"/>
        <v>1.1728666369073578E-2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U35" s="17">
        <v>3.8040153644410157E-2</v>
      </c>
      <c r="V35" s="17">
        <v>1.8757507066802903E-2</v>
      </c>
      <c r="W35" s="17">
        <v>-1.7661579701907626E-2</v>
      </c>
      <c r="X35" s="17">
        <v>-1.508960512707469E-2</v>
      </c>
      <c r="Y35" s="17">
        <v>5.4692372159014235E-2</v>
      </c>
      <c r="Z35" s="17">
        <v>5.9228925546841005E-2</v>
      </c>
      <c r="AA35" s="18">
        <f t="shared" si="7"/>
        <v>1.8757507066802903E-2</v>
      </c>
      <c r="AB35" s="18">
        <f t="shared" si="8"/>
        <v>5.4692372159014235E-2</v>
      </c>
      <c r="AC35" s="18">
        <f t="shared" si="9"/>
        <v>2.9012838816572659E-2</v>
      </c>
      <c r="AD35" s="18">
        <f t="shared" si="21"/>
        <v>3.5934865092211332E-2</v>
      </c>
      <c r="AE35" s="18">
        <f t="shared" si="10"/>
        <v>1.0255331749769756E-2</v>
      </c>
      <c r="AG35" s="17" t="str">
        <f t="shared" si="22"/>
        <v/>
      </c>
      <c r="AH35" s="17" t="str">
        <f t="shared" si="11"/>
        <v/>
      </c>
      <c r="AI35" s="17" t="str">
        <f t="shared" si="12"/>
        <v/>
      </c>
      <c r="AJ35" s="17">
        <f t="shared" si="13"/>
        <v>-1.508960512707469E-2</v>
      </c>
      <c r="AK35" s="17" t="str">
        <f t="shared" si="14"/>
        <v/>
      </c>
      <c r="AL35" s="17" t="str">
        <f t="shared" si="15"/>
        <v/>
      </c>
      <c r="AM35" s="18" t="str">
        <f t="shared" si="16"/>
        <v/>
      </c>
      <c r="AN35" s="18" t="str">
        <f t="shared" si="17"/>
        <v/>
      </c>
      <c r="AO35" s="18" t="str">
        <f t="shared" si="18"/>
        <v/>
      </c>
      <c r="AP35" s="18" t="str">
        <f t="shared" si="19"/>
        <v/>
      </c>
      <c r="AQ35" s="18" t="str">
        <f t="shared" si="20"/>
        <v/>
      </c>
      <c r="AS35" s="28" t="s">
        <v>72</v>
      </c>
    </row>
    <row r="36" spans="1:45">
      <c r="A36" s="58">
        <v>6</v>
      </c>
      <c r="B36" s="14" t="str">
        <v>EQ</v>
      </c>
      <c r="C36" s="71">
        <f t="shared" si="24"/>
        <v>3.9266549488786419E-4</v>
      </c>
      <c r="D36" s="71">
        <f t="shared" si="24"/>
        <v>-2.6908652118532198E-4</v>
      </c>
      <c r="E36" s="71">
        <f t="shared" si="24"/>
        <v>-6.8250396818782136E-4</v>
      </c>
      <c r="F36" s="71">
        <f t="shared" si="24"/>
        <v>1.3772515094704788E-4</v>
      </c>
      <c r="G36" s="71">
        <f t="shared" si="24"/>
        <v>1.1728666369073578E-2</v>
      </c>
      <c r="H36" s="71">
        <f t="shared" si="24"/>
        <v>9.5787143562997071E-3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U36" s="17">
        <v>3.9496030437740304E-2</v>
      </c>
      <c r="V36" s="17">
        <v>1.2907290729072818E-2</v>
      </c>
      <c r="W36" s="17">
        <v>-3.5530294072935398E-2</v>
      </c>
      <c r="X36" s="17">
        <v>-3.2243883468880408E-2</v>
      </c>
      <c r="Y36" s="17">
        <v>3.6851961896529728E-2</v>
      </c>
      <c r="Z36" s="17">
        <v>6.3979777899039192E-2</v>
      </c>
      <c r="AA36" s="18">
        <f t="shared" si="7"/>
        <v>1.2907290729072818E-2</v>
      </c>
      <c r="AB36" s="18">
        <f t="shared" si="8"/>
        <v>3.6851961896529728E-2</v>
      </c>
      <c r="AC36" s="18">
        <f t="shared" si="9"/>
        <v>2.4344500517152746E-2</v>
      </c>
      <c r="AD36" s="18">
        <f t="shared" si="21"/>
        <v>2.394467116745691E-2</v>
      </c>
      <c r="AE36" s="18">
        <f t="shared" si="10"/>
        <v>1.1437209788079928E-2</v>
      </c>
      <c r="AG36" s="17" t="str">
        <f t="shared" si="22"/>
        <v/>
      </c>
      <c r="AH36" s="17" t="str">
        <f t="shared" si="11"/>
        <v/>
      </c>
      <c r="AI36" s="17">
        <f t="shared" si="12"/>
        <v>-3.5530294072935398E-2</v>
      </c>
      <c r="AJ36" s="17">
        <f t="shared" si="13"/>
        <v>-3.2243883468880408E-2</v>
      </c>
      <c r="AK36" s="17" t="str">
        <f t="shared" si="14"/>
        <v/>
      </c>
      <c r="AL36" s="17" t="str">
        <f t="shared" si="15"/>
        <v/>
      </c>
      <c r="AM36" s="18" t="str">
        <f t="shared" si="16"/>
        <v/>
      </c>
      <c r="AN36" s="18" t="str">
        <f t="shared" si="17"/>
        <v/>
      </c>
      <c r="AO36" s="18" t="str">
        <f t="shared" si="18"/>
        <v/>
      </c>
      <c r="AP36" s="18" t="str">
        <f t="shared" si="19"/>
        <v/>
      </c>
      <c r="AQ36" s="18" t="str">
        <f t="shared" si="20"/>
        <v/>
      </c>
      <c r="AS36" s="28" t="s">
        <v>70</v>
      </c>
    </row>
    <row r="37" spans="1:45">
      <c r="J37" s="63"/>
      <c r="K37" s="63"/>
      <c r="L37" s="63"/>
      <c r="M37" s="63"/>
      <c r="N37" s="63"/>
      <c r="O37" s="63"/>
      <c r="P37" s="63"/>
      <c r="Q37" s="63"/>
      <c r="R37" s="63"/>
      <c r="S37" s="63"/>
      <c r="U37" s="17">
        <v>4.1353690895370221E-2</v>
      </c>
      <c r="V37" s="17">
        <v>1.3687303969587283E-2</v>
      </c>
      <c r="W37" s="17">
        <v>-3.920016171961882E-2</v>
      </c>
      <c r="X37" s="17">
        <v>-3.6705747591132543E-2</v>
      </c>
      <c r="Y37" s="17">
        <v>3.8661508035220615E-2</v>
      </c>
      <c r="Z37" s="17">
        <v>3.058084295814445E-2</v>
      </c>
      <c r="AA37" s="18">
        <f t="shared" si="7"/>
        <v>1.3687303969587283E-2</v>
      </c>
      <c r="AB37" s="18">
        <f t="shared" si="8"/>
        <v>3.8661508035220615E-2</v>
      </c>
      <c r="AC37" s="18">
        <f t="shared" si="9"/>
        <v>2.1379220012905209E-2</v>
      </c>
      <c r="AD37" s="18">
        <f t="shared" si="21"/>
        <v>2.4974204065633332E-2</v>
      </c>
      <c r="AE37" s="18">
        <f t="shared" si="10"/>
        <v>7.6919160433179257E-3</v>
      </c>
      <c r="AG37" s="17" t="str">
        <f t="shared" si="22"/>
        <v/>
      </c>
      <c r="AH37" s="17" t="str">
        <f t="shared" si="11"/>
        <v/>
      </c>
      <c r="AI37" s="17">
        <f t="shared" si="12"/>
        <v>-3.920016171961882E-2</v>
      </c>
      <c r="AJ37" s="17">
        <f t="shared" si="13"/>
        <v>-3.6705747591132543E-2</v>
      </c>
      <c r="AK37" s="17" t="str">
        <f t="shared" si="14"/>
        <v/>
      </c>
      <c r="AL37" s="17" t="str">
        <f t="shared" si="15"/>
        <v/>
      </c>
      <c r="AM37" s="18" t="str">
        <f t="shared" si="16"/>
        <v/>
      </c>
      <c r="AN37" s="18" t="str">
        <f t="shared" si="17"/>
        <v/>
      </c>
      <c r="AO37" s="18" t="str">
        <f t="shared" si="18"/>
        <v/>
      </c>
      <c r="AP37" s="18" t="str">
        <f t="shared" si="19"/>
        <v/>
      </c>
      <c r="AQ37" s="18" t="str">
        <f t="shared" si="20"/>
        <v/>
      </c>
      <c r="AS37" s="28" t="s">
        <v>74</v>
      </c>
    </row>
    <row r="38" spans="1:45">
      <c r="B38" s="28" t="s">
        <v>38</v>
      </c>
      <c r="U38" s="17">
        <v>4.2792323528836773E-2</v>
      </c>
      <c r="V38" s="17">
        <v>7.7253680989850526E-3</v>
      </c>
      <c r="W38" s="17">
        <v>-3.3252402458487484E-2</v>
      </c>
      <c r="X38" s="17">
        <v>-3.0598549074907666E-2</v>
      </c>
      <c r="Y38" s="17">
        <v>1.0466429408599875E-2</v>
      </c>
      <c r="Z38" s="17">
        <v>1.6107546259230388E-2</v>
      </c>
      <c r="AA38" s="18">
        <f t="shared" si="7"/>
        <v>7.7253680989850526E-3</v>
      </c>
      <c r="AB38" s="18">
        <f t="shared" si="8"/>
        <v>1.0466429408599875E-2</v>
      </c>
      <c r="AC38" s="18">
        <f t="shared" si="9"/>
        <v>1.8441000987760404E-2</v>
      </c>
      <c r="AD38" s="18">
        <f t="shared" si="21"/>
        <v>2.7410613096148229E-3</v>
      </c>
      <c r="AE38" s="18">
        <f t="shared" si="10"/>
        <v>1.0715632888775351E-2</v>
      </c>
      <c r="AG38" s="17" t="str">
        <f t="shared" si="22"/>
        <v/>
      </c>
      <c r="AH38" s="17">
        <f t="shared" si="11"/>
        <v>7.7253680989850526E-3</v>
      </c>
      <c r="AI38" s="17">
        <f t="shared" si="12"/>
        <v>-3.3252402458487484E-2</v>
      </c>
      <c r="AJ38" s="17">
        <f t="shared" si="13"/>
        <v>-3.0598549074907666E-2</v>
      </c>
      <c r="AK38" s="17" t="str">
        <f t="shared" si="14"/>
        <v/>
      </c>
      <c r="AL38" s="17" t="str">
        <f t="shared" si="15"/>
        <v/>
      </c>
      <c r="AM38" s="18">
        <f t="shared" si="16"/>
        <v>7.7253680989850526E-3</v>
      </c>
      <c r="AN38" s="18" t="str">
        <f t="shared" si="17"/>
        <v/>
      </c>
      <c r="AO38" s="18" t="str">
        <f t="shared" si="18"/>
        <v/>
      </c>
      <c r="AP38" s="18" t="str">
        <f t="shared" si="19"/>
        <v/>
      </c>
      <c r="AQ38" s="18" t="str">
        <f t="shared" si="20"/>
        <v/>
      </c>
      <c r="AS38" s="28" t="s">
        <v>71</v>
      </c>
    </row>
    <row r="39" spans="1:45">
      <c r="C39" s="58">
        <v>1</v>
      </c>
      <c r="D39" s="58">
        <v>2</v>
      </c>
      <c r="E39" s="58">
        <v>3</v>
      </c>
      <c r="F39" s="58">
        <v>4</v>
      </c>
      <c r="G39" s="58">
        <v>5</v>
      </c>
      <c r="H39" s="58">
        <v>6</v>
      </c>
      <c r="I39" s="58"/>
      <c r="U39" s="17">
        <v>4.4855285978740778E-2</v>
      </c>
      <c r="V39" s="17">
        <v>5.4586225688577628E-3</v>
      </c>
      <c r="W39" s="17">
        <v>-3.0898211689935784E-2</v>
      </c>
      <c r="X39" s="17">
        <v>-2.9166244212376014E-2</v>
      </c>
      <c r="Y39" s="17">
        <v>1.3204810965114389E-2</v>
      </c>
      <c r="Z39" s="17">
        <v>-3.481422367071374E-2</v>
      </c>
      <c r="AA39" s="18">
        <f t="shared" si="7"/>
        <v>5.4586225688577628E-3</v>
      </c>
      <c r="AB39" s="18">
        <f t="shared" si="8"/>
        <v>1.3204810965114389E-2</v>
      </c>
      <c r="AC39" s="18">
        <f t="shared" si="9"/>
        <v>1.4806118385465049E-2</v>
      </c>
      <c r="AD39" s="18">
        <f t="shared" si="21"/>
        <v>7.7461883962566258E-3</v>
      </c>
      <c r="AE39" s="18">
        <f t="shared" si="10"/>
        <v>9.3474958166072861E-3</v>
      </c>
      <c r="AG39" s="17" t="str">
        <f t="shared" si="22"/>
        <v/>
      </c>
      <c r="AH39" s="17">
        <f t="shared" si="11"/>
        <v>5.4586225688577628E-3</v>
      </c>
      <c r="AI39" s="17">
        <f t="shared" si="12"/>
        <v>-3.0898211689935784E-2</v>
      </c>
      <c r="AJ39" s="17">
        <f t="shared" si="13"/>
        <v>-2.9166244212376014E-2</v>
      </c>
      <c r="AK39" s="17" t="str">
        <f t="shared" si="14"/>
        <v/>
      </c>
      <c r="AL39" s="17" t="str">
        <f t="shared" si="15"/>
        <v/>
      </c>
      <c r="AM39" s="18">
        <f t="shared" si="16"/>
        <v>5.4586225688577628E-3</v>
      </c>
      <c r="AN39" s="18" t="str">
        <f t="shared" si="17"/>
        <v/>
      </c>
      <c r="AO39" s="18" t="str">
        <f t="shared" si="18"/>
        <v/>
      </c>
      <c r="AP39" s="18" t="str">
        <f t="shared" si="19"/>
        <v/>
      </c>
      <c r="AQ39" s="18" t="str">
        <f t="shared" si="20"/>
        <v/>
      </c>
      <c r="AS39" s="28" t="s">
        <v>75</v>
      </c>
    </row>
    <row r="40" spans="1:45">
      <c r="C40" s="14" t="str">
        <f t="array" ref="C40:H40">assetnames</f>
        <v>CASH</v>
      </c>
      <c r="D40" s="14" t="str">
        <v>GOV 1-3</v>
      </c>
      <c r="E40" s="14" t="str">
        <v>GOVT</v>
      </c>
      <c r="F40" s="14" t="str">
        <v>AGG</v>
      </c>
      <c r="G40" s="14" t="str">
        <v>EM</v>
      </c>
      <c r="H40" s="14" t="str">
        <v>EQ</v>
      </c>
      <c r="J40" s="58"/>
      <c r="K40" s="58"/>
      <c r="L40" s="58"/>
      <c r="M40" s="58"/>
      <c r="N40" s="58"/>
      <c r="O40" s="58"/>
      <c r="P40" s="58"/>
      <c r="Q40" s="58"/>
      <c r="R40" s="58"/>
      <c r="S40" s="58"/>
      <c r="U40" s="17">
        <v>4.7496312684434105E-2</v>
      </c>
      <c r="V40" s="17">
        <v>1.4045842217484061E-2</v>
      </c>
      <c r="W40" s="17">
        <v>-2.7185128478231957E-2</v>
      </c>
      <c r="X40" s="17">
        <v>-2.3142204511729547E-2</v>
      </c>
      <c r="Y40" s="17">
        <v>5.3036582646688313E-3</v>
      </c>
      <c r="Z40" s="17">
        <v>-5.8834252866346692E-2</v>
      </c>
      <c r="AA40" s="18">
        <f t="shared" si="7"/>
        <v>1.4045842217484061E-2</v>
      </c>
      <c r="AB40" s="18">
        <f t="shared" si="8"/>
        <v>5.3036582646688313E-3</v>
      </c>
      <c r="AC40" s="18">
        <f t="shared" si="9"/>
        <v>1.476694780480152E-2</v>
      </c>
      <c r="AD40" s="18">
        <f t="shared" si="21"/>
        <v>-8.7421839528152301E-3</v>
      </c>
      <c r="AE40" s="18">
        <f t="shared" si="10"/>
        <v>7.2110558731745822E-4</v>
      </c>
      <c r="AG40" s="17" t="str">
        <f t="shared" si="22"/>
        <v/>
      </c>
      <c r="AH40" s="17" t="str">
        <f t="shared" si="11"/>
        <v/>
      </c>
      <c r="AI40" s="17">
        <f t="shared" si="12"/>
        <v>-2.7185128478231957E-2</v>
      </c>
      <c r="AJ40" s="17">
        <f t="shared" si="13"/>
        <v>-2.3142204511729547E-2</v>
      </c>
      <c r="AK40" s="17" t="str">
        <f t="shared" si="14"/>
        <v/>
      </c>
      <c r="AL40" s="17" t="str">
        <f t="shared" si="15"/>
        <v/>
      </c>
      <c r="AM40" s="18" t="str">
        <f t="shared" si="16"/>
        <v/>
      </c>
      <c r="AN40" s="18" t="str">
        <f t="shared" si="17"/>
        <v/>
      </c>
      <c r="AO40" s="18" t="str">
        <f t="shared" si="18"/>
        <v/>
      </c>
      <c r="AP40" s="18" t="str">
        <f t="shared" si="19"/>
        <v/>
      </c>
      <c r="AQ40" s="18" t="str">
        <f t="shared" si="20"/>
        <v/>
      </c>
    </row>
    <row r="41" spans="1:45">
      <c r="B41" s="8" t="s">
        <v>5</v>
      </c>
      <c r="C41" s="64">
        <f t="shared" ref="C41:H41" si="25">SQRT(INDEX(covars,C39,C39))</f>
        <v>1.699589643136688E-2</v>
      </c>
      <c r="D41" s="64">
        <f t="shared" si="25"/>
        <v>2.5856987822328266E-2</v>
      </c>
      <c r="E41" s="64">
        <f t="shared" si="25"/>
        <v>4.7617396917931119E-2</v>
      </c>
      <c r="F41" s="64">
        <f t="shared" si="25"/>
        <v>4.3239299061943758E-2</v>
      </c>
      <c r="G41" s="64">
        <f t="shared" si="25"/>
        <v>0.18796051432449215</v>
      </c>
      <c r="H41" s="64">
        <f t="shared" si="25"/>
        <v>9.7870906587707196E-2</v>
      </c>
      <c r="I41" s="32"/>
      <c r="U41" s="17">
        <v>4.9909146241535751E-2</v>
      </c>
      <c r="V41" s="17">
        <v>3.3543857141580924E-2</v>
      </c>
      <c r="W41" s="17">
        <v>1.4495832235808193E-2</v>
      </c>
      <c r="X41" s="17">
        <v>1.7765334690760914E-2</v>
      </c>
      <c r="Y41" s="17">
        <v>7.3621392193123247E-2</v>
      </c>
      <c r="Z41" s="17">
        <v>-3.7840276311027488E-2</v>
      </c>
      <c r="AA41" s="18">
        <f t="shared" si="7"/>
        <v>3.3543857141580924E-2</v>
      </c>
      <c r="AB41" s="18">
        <f t="shared" si="8"/>
        <v>7.3621392193123247E-2</v>
      </c>
      <c r="AC41" s="18">
        <f t="shared" si="9"/>
        <v>3.5113187115792449E-2</v>
      </c>
      <c r="AD41" s="18">
        <f t="shared" si="21"/>
        <v>4.0077535051542323E-2</v>
      </c>
      <c r="AE41" s="18">
        <f t="shared" si="10"/>
        <v>1.5693299742115252E-3</v>
      </c>
      <c r="AG41" s="17" t="str">
        <f t="shared" si="22"/>
        <v/>
      </c>
      <c r="AH41" s="17" t="str">
        <f t="shared" si="11"/>
        <v/>
      </c>
      <c r="AI41" s="17" t="str">
        <f t="shared" si="12"/>
        <v/>
      </c>
      <c r="AJ41" s="17" t="str">
        <f t="shared" si="13"/>
        <v/>
      </c>
      <c r="AK41" s="17" t="str">
        <f t="shared" si="14"/>
        <v/>
      </c>
      <c r="AL41" s="17" t="str">
        <f t="shared" si="15"/>
        <v/>
      </c>
      <c r="AM41" s="18" t="str">
        <f t="shared" si="16"/>
        <v/>
      </c>
      <c r="AN41" s="18" t="str">
        <f t="shared" si="17"/>
        <v/>
      </c>
      <c r="AO41" s="18" t="str">
        <f t="shared" si="18"/>
        <v/>
      </c>
      <c r="AP41" s="18" t="str">
        <f t="shared" si="19"/>
        <v/>
      </c>
      <c r="AQ41" s="18" t="str">
        <f t="shared" si="20"/>
        <v/>
      </c>
    </row>
    <row r="42" spans="1:45">
      <c r="B42" s="46"/>
      <c r="C42" s="58">
        <v>1</v>
      </c>
      <c r="D42" s="58">
        <v>2</v>
      </c>
      <c r="E42" s="58">
        <v>3</v>
      </c>
      <c r="F42" s="58">
        <v>4</v>
      </c>
      <c r="G42" s="58">
        <v>5</v>
      </c>
      <c r="H42" s="58">
        <v>6</v>
      </c>
      <c r="I42" s="58"/>
      <c r="J42" s="32"/>
      <c r="K42" s="32"/>
      <c r="L42" s="32"/>
      <c r="M42" s="32"/>
      <c r="N42" s="32"/>
      <c r="O42" s="32"/>
      <c r="P42" s="32"/>
      <c r="Q42" s="32"/>
      <c r="R42" s="32"/>
      <c r="S42" s="32"/>
      <c r="U42" s="17">
        <v>5.221878754135556E-2</v>
      </c>
      <c r="V42" s="17">
        <v>4.4104580091009149E-2</v>
      </c>
      <c r="W42" s="17">
        <v>4.2737937082671262E-2</v>
      </c>
      <c r="X42" s="17">
        <v>4.9893879823248888E-2</v>
      </c>
      <c r="Y42" s="17">
        <v>0.1556853146597299</v>
      </c>
      <c r="Z42" s="17">
        <v>-1.0045984873321423E-3</v>
      </c>
      <c r="AA42" s="18">
        <f t="shared" si="7"/>
        <v>4.4104580091009149E-2</v>
      </c>
      <c r="AB42" s="18">
        <f t="shared" si="8"/>
        <v>0.1556853146597299</v>
      </c>
      <c r="AC42" s="18">
        <f t="shared" si="9"/>
        <v>5.525110508761049E-2</v>
      </c>
      <c r="AD42" s="18">
        <f t="shared" si="21"/>
        <v>0.11158073456872075</v>
      </c>
      <c r="AE42" s="18">
        <f t="shared" si="10"/>
        <v>1.1146524996601341E-2</v>
      </c>
      <c r="AG42" s="17" t="str">
        <f t="shared" si="22"/>
        <v/>
      </c>
      <c r="AH42" s="17" t="str">
        <f t="shared" si="11"/>
        <v/>
      </c>
      <c r="AI42" s="17" t="str">
        <f t="shared" si="12"/>
        <v/>
      </c>
      <c r="AJ42" s="17" t="str">
        <f t="shared" si="13"/>
        <v/>
      </c>
      <c r="AK42" s="17" t="str">
        <f t="shared" si="14"/>
        <v/>
      </c>
      <c r="AL42" s="17" t="str">
        <f t="shared" si="15"/>
        <v/>
      </c>
      <c r="AM42" s="18" t="str">
        <f t="shared" si="16"/>
        <v/>
      </c>
      <c r="AN42" s="18" t="str">
        <f t="shared" si="17"/>
        <v/>
      </c>
      <c r="AO42" s="18" t="str">
        <f t="shared" si="18"/>
        <v/>
      </c>
      <c r="AP42" s="18" t="str">
        <f t="shared" si="19"/>
        <v/>
      </c>
      <c r="AQ42" s="18" t="str">
        <f t="shared" si="20"/>
        <v/>
      </c>
    </row>
    <row r="43" spans="1:45">
      <c r="B43" s="14" t="s">
        <v>36</v>
      </c>
      <c r="C43" s="14" t="str">
        <f t="array" ref="C43:H43">assetnames</f>
        <v>CASH</v>
      </c>
      <c r="D43" s="14" t="str">
        <v>GOV 1-3</v>
      </c>
      <c r="E43" s="14" t="str">
        <v>GOVT</v>
      </c>
      <c r="F43" s="14" t="str">
        <v>AGG</v>
      </c>
      <c r="G43" s="14" t="str">
        <v>EM</v>
      </c>
      <c r="H43" s="14" t="str">
        <v>EQ</v>
      </c>
      <c r="J43" s="58"/>
      <c r="K43" s="58"/>
      <c r="L43" s="58"/>
      <c r="M43" s="58"/>
      <c r="N43" s="58"/>
      <c r="O43" s="58"/>
      <c r="P43" s="58"/>
      <c r="Q43" s="58"/>
      <c r="R43" s="58"/>
      <c r="S43" s="58"/>
      <c r="U43" s="17">
        <v>5.41002507773507E-2</v>
      </c>
      <c r="V43" s="17">
        <v>5.7151867369464204E-2</v>
      </c>
      <c r="W43" s="17">
        <v>6.6156422328011555E-2</v>
      </c>
      <c r="X43" s="17">
        <v>7.3128386791295075E-2</v>
      </c>
      <c r="Y43" s="17">
        <v>0.17465466420067011</v>
      </c>
      <c r="Z43" s="17">
        <v>2.5159807316265548E-2</v>
      </c>
      <c r="AA43" s="18">
        <f t="shared" si="7"/>
        <v>5.7151867369464204E-2</v>
      </c>
      <c r="AB43" s="18">
        <f t="shared" si="8"/>
        <v>0.17465466420067011</v>
      </c>
      <c r="AC43" s="18">
        <f t="shared" si="9"/>
        <v>6.6675240189245991E-2</v>
      </c>
      <c r="AD43" s="18">
        <f t="shared" si="21"/>
        <v>0.1175027968312059</v>
      </c>
      <c r="AE43" s="18">
        <f t="shared" si="10"/>
        <v>9.5233728197817863E-3</v>
      </c>
      <c r="AG43" s="17" t="str">
        <f t="shared" si="22"/>
        <v/>
      </c>
      <c r="AH43" s="17" t="str">
        <f t="shared" si="11"/>
        <v/>
      </c>
      <c r="AI43" s="17" t="str">
        <f t="shared" si="12"/>
        <v/>
      </c>
      <c r="AJ43" s="17" t="str">
        <f t="shared" si="13"/>
        <v/>
      </c>
      <c r="AK43" s="17" t="str">
        <f t="shared" si="14"/>
        <v/>
      </c>
      <c r="AL43" s="17" t="str">
        <f t="shared" si="15"/>
        <v/>
      </c>
      <c r="AM43" s="18" t="str">
        <f t="shared" si="16"/>
        <v/>
      </c>
      <c r="AN43" s="18" t="str">
        <f t="shared" si="17"/>
        <v/>
      </c>
      <c r="AO43" s="18" t="str">
        <f t="shared" si="18"/>
        <v/>
      </c>
      <c r="AP43" s="18" t="str">
        <f t="shared" si="19"/>
        <v/>
      </c>
      <c r="AQ43" s="18" t="str">
        <f t="shared" si="20"/>
        <v/>
      </c>
    </row>
    <row r="44" spans="1:45">
      <c r="A44" s="58">
        <v>1</v>
      </c>
      <c r="B44" s="14" t="str">
        <f t="array" ref="B44:B49">TRANSPOSE(assetnames)</f>
        <v>CASH</v>
      </c>
      <c r="C44" s="65">
        <f t="shared" ref="C44:H49" si="26">C31/(INDEX(stdevs,$A44)*INDEX(stdevs,C$42))</f>
        <v>1.0000000000000002</v>
      </c>
      <c r="D44" s="66">
        <f t="shared" si="26"/>
        <v>0.56878799443198425</v>
      </c>
      <c r="E44" s="66">
        <f t="shared" si="26"/>
        <v>0.2079857421867794</v>
      </c>
      <c r="F44" s="66">
        <f t="shared" si="26"/>
        <v>0.26884418695172452</v>
      </c>
      <c r="G44" s="66">
        <f t="shared" si="26"/>
        <v>0.36310538448704333</v>
      </c>
      <c r="H44" s="66">
        <f t="shared" si="26"/>
        <v>0.23606144026742806</v>
      </c>
      <c r="I44" s="61"/>
      <c r="U44" s="17">
        <v>5.6202805563711822E-2</v>
      </c>
      <c r="V44" s="17">
        <v>7.3611573445133027E-2</v>
      </c>
      <c r="W44" s="17">
        <v>0.11053407256649583</v>
      </c>
      <c r="X44" s="17">
        <v>0.11481189160747185</v>
      </c>
      <c r="Y44" s="17">
        <v>0.20187827632163491</v>
      </c>
      <c r="Z44" s="17">
        <v>3.0059993608954505E-2</v>
      </c>
      <c r="AA44" s="18">
        <f t="shared" si="7"/>
        <v>7.3611573445133027E-2</v>
      </c>
      <c r="AB44" s="18">
        <f t="shared" si="8"/>
        <v>0.20187827632163491</v>
      </c>
      <c r="AC44" s="18">
        <f t="shared" si="9"/>
        <v>8.1190983536824926E-2</v>
      </c>
      <c r="AD44" s="18">
        <f t="shared" si="21"/>
        <v>0.12826670287650188</v>
      </c>
      <c r="AE44" s="18">
        <f t="shared" si="10"/>
        <v>7.5794100916918988E-3</v>
      </c>
      <c r="AG44" s="17" t="str">
        <f t="shared" si="22"/>
        <v/>
      </c>
      <c r="AH44" s="17" t="str">
        <f t="shared" si="11"/>
        <v/>
      </c>
      <c r="AI44" s="17" t="str">
        <f t="shared" si="12"/>
        <v/>
      </c>
      <c r="AJ44" s="17" t="str">
        <f t="shared" si="13"/>
        <v/>
      </c>
      <c r="AK44" s="17" t="str">
        <f t="shared" si="14"/>
        <v/>
      </c>
      <c r="AL44" s="17" t="str">
        <f t="shared" si="15"/>
        <v/>
      </c>
      <c r="AM44" s="18" t="str">
        <f t="shared" si="16"/>
        <v/>
      </c>
      <c r="AN44" s="18" t="str">
        <f t="shared" si="17"/>
        <v/>
      </c>
      <c r="AO44" s="18" t="str">
        <f t="shared" si="18"/>
        <v/>
      </c>
      <c r="AP44" s="18" t="str">
        <f t="shared" si="19"/>
        <v/>
      </c>
      <c r="AQ44" s="18" t="str">
        <f t="shared" si="20"/>
        <v/>
      </c>
    </row>
    <row r="45" spans="1:45">
      <c r="A45" s="58">
        <v>2</v>
      </c>
      <c r="B45" s="14" t="str">
        <v>GOV 1-3</v>
      </c>
      <c r="C45" s="66">
        <f t="shared" si="26"/>
        <v>0.56878799443198425</v>
      </c>
      <c r="D45" s="65">
        <f t="shared" si="26"/>
        <v>1</v>
      </c>
      <c r="E45" s="66">
        <f t="shared" si="26"/>
        <v>0.83245452147535803</v>
      </c>
      <c r="F45" s="66">
        <f t="shared" si="26"/>
        <v>0.8159921134634831</v>
      </c>
      <c r="G45" s="66">
        <f t="shared" si="26"/>
        <v>-9.0227247343389771E-2</v>
      </c>
      <c r="H45" s="66">
        <f t="shared" si="26"/>
        <v>-0.10633112331341342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U45" s="17">
        <v>5.7682695327604394E-2</v>
      </c>
      <c r="V45" s="17">
        <v>7.6505526844674154E-2</v>
      </c>
      <c r="W45" s="17">
        <v>0.12201789701306254</v>
      </c>
      <c r="X45" s="17">
        <v>0.12547241118669694</v>
      </c>
      <c r="Y45" s="17">
        <v>0.26069666785680479</v>
      </c>
      <c r="Z45" s="17">
        <v>2.8015615334450406E-2</v>
      </c>
      <c r="AA45" s="18">
        <f t="shared" si="7"/>
        <v>7.6505526844674154E-2</v>
      </c>
      <c r="AB45" s="18">
        <f t="shared" si="8"/>
        <v>0.26069666785680479</v>
      </c>
      <c r="AC45" s="18">
        <f t="shared" si="9"/>
        <v>9.0112159487371085E-2</v>
      </c>
      <c r="AD45" s="18">
        <f t="shared" si="21"/>
        <v>0.18419114101213063</v>
      </c>
      <c r="AE45" s="18">
        <f t="shared" si="10"/>
        <v>1.3606632642696931E-2</v>
      </c>
      <c r="AG45" s="17" t="str">
        <f t="shared" si="22"/>
        <v/>
      </c>
      <c r="AH45" s="17" t="str">
        <f t="shared" si="11"/>
        <v/>
      </c>
      <c r="AI45" s="17" t="str">
        <f t="shared" si="12"/>
        <v/>
      </c>
      <c r="AJ45" s="17" t="str">
        <f t="shared" si="13"/>
        <v/>
      </c>
      <c r="AK45" s="17" t="str">
        <f t="shared" si="14"/>
        <v/>
      </c>
      <c r="AL45" s="17" t="str">
        <f t="shared" si="15"/>
        <v/>
      </c>
      <c r="AM45" s="18" t="str">
        <f t="shared" si="16"/>
        <v/>
      </c>
      <c r="AN45" s="18" t="str">
        <f t="shared" si="17"/>
        <v/>
      </c>
      <c r="AO45" s="18" t="str">
        <f t="shared" si="18"/>
        <v/>
      </c>
      <c r="AP45" s="18" t="str">
        <f t="shared" si="19"/>
        <v/>
      </c>
      <c r="AQ45" s="18" t="str">
        <f t="shared" si="20"/>
        <v/>
      </c>
    </row>
    <row r="46" spans="1:45">
      <c r="A46" s="58">
        <v>3</v>
      </c>
      <c r="B46" s="14" t="str">
        <v>GOVT</v>
      </c>
      <c r="C46" s="66">
        <f t="shared" si="26"/>
        <v>0.2079857421867794</v>
      </c>
      <c r="D46" s="66">
        <f t="shared" si="26"/>
        <v>0.83245452147535803</v>
      </c>
      <c r="E46" s="65">
        <f t="shared" si="26"/>
        <v>1</v>
      </c>
      <c r="F46" s="66">
        <f t="shared" si="26"/>
        <v>0.93165952040002797</v>
      </c>
      <c r="G46" s="66">
        <f t="shared" si="26"/>
        <v>-0.12990021000470892</v>
      </c>
      <c r="H46" s="66">
        <f t="shared" si="26"/>
        <v>-0.14644883432606559</v>
      </c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U46" s="17">
        <v>5.9367692936041827E-2</v>
      </c>
      <c r="V46" s="17">
        <v>7.2082654777478217E-2</v>
      </c>
      <c r="W46" s="17">
        <v>9.9974928459656498E-2</v>
      </c>
      <c r="X46" s="17">
        <v>0.10108757475999242</v>
      </c>
      <c r="Y46" s="17">
        <v>0.26109470847399008</v>
      </c>
      <c r="Z46" s="17">
        <v>4.4128069323419616E-2</v>
      </c>
      <c r="AA46" s="18">
        <f t="shared" si="7"/>
        <v>7.2082654777478217E-2</v>
      </c>
      <c r="AB46" s="18">
        <f t="shared" si="8"/>
        <v>0.26109470847399008</v>
      </c>
      <c r="AC46" s="18">
        <f t="shared" si="9"/>
        <v>8.752064004747459E-2</v>
      </c>
      <c r="AD46" s="18">
        <f t="shared" si="21"/>
        <v>0.18901205369651186</v>
      </c>
      <c r="AE46" s="18">
        <f t="shared" si="10"/>
        <v>1.5437985269996374E-2</v>
      </c>
      <c r="AG46" s="17" t="str">
        <f t="shared" si="22"/>
        <v/>
      </c>
      <c r="AH46" s="17" t="str">
        <f t="shared" si="11"/>
        <v/>
      </c>
      <c r="AI46" s="17" t="str">
        <f t="shared" si="12"/>
        <v/>
      </c>
      <c r="AJ46" s="17" t="str">
        <f t="shared" si="13"/>
        <v/>
      </c>
      <c r="AK46" s="17" t="str">
        <f t="shared" si="14"/>
        <v/>
      </c>
      <c r="AL46" s="17" t="str">
        <f t="shared" si="15"/>
        <v/>
      </c>
      <c r="AM46" s="18" t="str">
        <f t="shared" si="16"/>
        <v/>
      </c>
      <c r="AN46" s="18" t="str">
        <f t="shared" si="17"/>
        <v/>
      </c>
      <c r="AO46" s="18" t="str">
        <f t="shared" si="18"/>
        <v/>
      </c>
      <c r="AP46" s="18" t="str">
        <f t="shared" si="19"/>
        <v/>
      </c>
      <c r="AQ46" s="18" t="str">
        <f t="shared" si="20"/>
        <v/>
      </c>
    </row>
    <row r="47" spans="1:45">
      <c r="A47" s="58">
        <v>4</v>
      </c>
      <c r="B47" s="14" t="str">
        <v>AGG</v>
      </c>
      <c r="C47" s="66">
        <f t="shared" si="26"/>
        <v>0.26884418695172452</v>
      </c>
      <c r="D47" s="66">
        <f t="shared" si="26"/>
        <v>0.8159921134634831</v>
      </c>
      <c r="E47" s="66">
        <f t="shared" si="26"/>
        <v>0.93165952040002797</v>
      </c>
      <c r="F47" s="65">
        <f t="shared" si="26"/>
        <v>1.0000000000000002</v>
      </c>
      <c r="G47" s="66">
        <f t="shared" si="26"/>
        <v>6.1928412927737687E-2</v>
      </c>
      <c r="H47" s="66">
        <f t="shared" si="26"/>
        <v>3.254475456314123E-2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U47" s="17">
        <v>6.0353106955295166E-2</v>
      </c>
      <c r="V47" s="17">
        <v>7.3905643316845016E-2</v>
      </c>
      <c r="W47" s="17">
        <v>0.11046536731116308</v>
      </c>
      <c r="X47" s="17">
        <v>0.11299512833313252</v>
      </c>
      <c r="Y47" s="17">
        <v>0.21447135683159724</v>
      </c>
      <c r="Z47" s="17">
        <v>5.4333289864738399E-2</v>
      </c>
      <c r="AA47" s="18">
        <f t="shared" ref="AA47:AA78" si="27">SUMPRODUCT(wtsbench,U47:Z47)</f>
        <v>7.3905643316845016E-2</v>
      </c>
      <c r="AB47" s="18">
        <f t="shared" ref="AB47:AB78" si="28">SUMPRODUCT(wtsa,U47:Z47)</f>
        <v>0.21447135683159724</v>
      </c>
      <c r="AC47" s="18">
        <f t="shared" ref="AC47:AC78" si="29">SUMPRODUCT(wtsb,U47:Z47)</f>
        <v>8.6793632043395214E-2</v>
      </c>
      <c r="AD47" s="18">
        <f t="shared" si="21"/>
        <v>0.14056571351475222</v>
      </c>
      <c r="AE47" s="18">
        <f t="shared" si="10"/>
        <v>1.2887988726550198E-2</v>
      </c>
      <c r="AG47" s="17" t="str">
        <f t="shared" si="22"/>
        <v/>
      </c>
      <c r="AH47" s="17" t="str">
        <f t="shared" si="11"/>
        <v/>
      </c>
      <c r="AI47" s="17" t="str">
        <f t="shared" si="12"/>
        <v/>
      </c>
      <c r="AJ47" s="17" t="str">
        <f t="shared" si="13"/>
        <v/>
      </c>
      <c r="AK47" s="17" t="str">
        <f t="shared" si="14"/>
        <v/>
      </c>
      <c r="AL47" s="17" t="str">
        <f t="shared" si="15"/>
        <v/>
      </c>
      <c r="AM47" s="18" t="str">
        <f t="shared" si="16"/>
        <v/>
      </c>
      <c r="AN47" s="18" t="str">
        <f t="shared" si="17"/>
        <v/>
      </c>
      <c r="AO47" s="18" t="str">
        <f t="shared" si="18"/>
        <v/>
      </c>
      <c r="AP47" s="18" t="str">
        <f t="shared" si="19"/>
        <v/>
      </c>
      <c r="AQ47" s="18" t="str">
        <f t="shared" si="20"/>
        <v/>
      </c>
    </row>
    <row r="48" spans="1:45">
      <c r="A48" s="58">
        <v>5</v>
      </c>
      <c r="B48" s="14" t="str">
        <v>EM</v>
      </c>
      <c r="C48" s="66">
        <f t="shared" si="26"/>
        <v>0.36310538448704333</v>
      </c>
      <c r="D48" s="66">
        <f t="shared" si="26"/>
        <v>-9.0227247343389771E-2</v>
      </c>
      <c r="E48" s="66">
        <f t="shared" si="26"/>
        <v>-0.12990021000470892</v>
      </c>
      <c r="F48" s="66">
        <f t="shared" si="26"/>
        <v>6.1928412927737687E-2</v>
      </c>
      <c r="G48" s="65">
        <f t="shared" si="26"/>
        <v>1</v>
      </c>
      <c r="H48" s="66">
        <f t="shared" si="26"/>
        <v>0.63757076766942478</v>
      </c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U48" s="17">
        <v>6.106081574127642E-2</v>
      </c>
      <c r="V48" s="17">
        <v>8.0953311887962398E-2</v>
      </c>
      <c r="W48" s="17">
        <v>0.13482604926487962</v>
      </c>
      <c r="X48" s="17">
        <v>0.14061080438884588</v>
      </c>
      <c r="Y48" s="17">
        <v>0.29745134987278465</v>
      </c>
      <c r="Z48" s="17">
        <v>5.4019437922925295E-2</v>
      </c>
      <c r="AA48" s="18">
        <f t="shared" si="27"/>
        <v>8.0953311887962398E-2</v>
      </c>
      <c r="AB48" s="18">
        <f t="shared" si="28"/>
        <v>0.29745134987278465</v>
      </c>
      <c r="AC48" s="18">
        <f t="shared" si="29"/>
        <v>0.10131650320437799</v>
      </c>
      <c r="AD48" s="18">
        <f t="shared" si="21"/>
        <v>0.21649803798482226</v>
      </c>
      <c r="AE48" s="18">
        <f t="shared" si="10"/>
        <v>2.0363191316415591E-2</v>
      </c>
      <c r="AG48" s="17" t="str">
        <f t="shared" si="22"/>
        <v/>
      </c>
      <c r="AH48" s="17" t="str">
        <f t="shared" si="11"/>
        <v/>
      </c>
      <c r="AI48" s="17" t="str">
        <f t="shared" si="12"/>
        <v/>
      </c>
      <c r="AJ48" s="17" t="str">
        <f t="shared" si="13"/>
        <v/>
      </c>
      <c r="AK48" s="17" t="str">
        <f t="shared" si="14"/>
        <v/>
      </c>
      <c r="AL48" s="17" t="str">
        <f t="shared" si="15"/>
        <v/>
      </c>
      <c r="AM48" s="18" t="str">
        <f t="shared" si="16"/>
        <v/>
      </c>
      <c r="AN48" s="18" t="str">
        <f t="shared" si="17"/>
        <v/>
      </c>
      <c r="AO48" s="18" t="str">
        <f t="shared" si="18"/>
        <v/>
      </c>
      <c r="AP48" s="18" t="str">
        <f t="shared" si="19"/>
        <v/>
      </c>
      <c r="AQ48" s="18" t="str">
        <f t="shared" si="20"/>
        <v/>
      </c>
    </row>
    <row r="49" spans="1:43">
      <c r="A49" s="58">
        <v>6</v>
      </c>
      <c r="B49" s="14" t="str">
        <v>EQ</v>
      </c>
      <c r="C49" s="66">
        <f t="shared" si="26"/>
        <v>0.23606144026742806</v>
      </c>
      <c r="D49" s="66">
        <f t="shared" si="26"/>
        <v>-0.10633112331341342</v>
      </c>
      <c r="E49" s="66">
        <f t="shared" si="26"/>
        <v>-0.14644883432606559</v>
      </c>
      <c r="F49" s="66">
        <f t="shared" si="26"/>
        <v>3.254475456314123E-2</v>
      </c>
      <c r="G49" s="66">
        <f t="shared" si="26"/>
        <v>0.63757076766942478</v>
      </c>
      <c r="H49" s="65">
        <f t="shared" si="26"/>
        <v>1</v>
      </c>
      <c r="I49" s="62"/>
      <c r="J49" s="61"/>
      <c r="K49" s="61"/>
      <c r="L49" s="61"/>
      <c r="M49" s="61"/>
      <c r="N49" s="61"/>
      <c r="O49" s="61"/>
      <c r="P49" s="61"/>
      <c r="Q49" s="61"/>
      <c r="R49" s="61"/>
      <c r="S49" s="61"/>
      <c r="U49" s="17">
        <v>6.1972375288845472E-2</v>
      </c>
      <c r="V49" s="17">
        <v>8.8080926290405204E-2</v>
      </c>
      <c r="W49" s="17">
        <v>0.15521171210660167</v>
      </c>
      <c r="X49" s="17">
        <v>0.15647459998251301</v>
      </c>
      <c r="Y49" s="17">
        <v>0.26440768364499245</v>
      </c>
      <c r="Z49" s="17">
        <v>5.848877829574306E-2</v>
      </c>
      <c r="AA49" s="18">
        <f t="shared" si="27"/>
        <v>8.8080926290405204E-2</v>
      </c>
      <c r="AB49" s="18">
        <f t="shared" si="28"/>
        <v>0.26440768364499245</v>
      </c>
      <c r="AC49" s="18">
        <f t="shared" si="29"/>
        <v>0.10325255767644828</v>
      </c>
      <c r="AD49" s="18">
        <f t="shared" si="21"/>
        <v>0.17632675735458725</v>
      </c>
      <c r="AE49" s="18">
        <f t="shared" si="10"/>
        <v>1.5171631386043077E-2</v>
      </c>
      <c r="AG49" s="17" t="str">
        <f t="shared" si="22"/>
        <v/>
      </c>
      <c r="AH49" s="17" t="str">
        <f t="shared" si="11"/>
        <v/>
      </c>
      <c r="AI49" s="17" t="str">
        <f t="shared" si="12"/>
        <v/>
      </c>
      <c r="AJ49" s="17" t="str">
        <f t="shared" si="13"/>
        <v/>
      </c>
      <c r="AK49" s="17" t="str">
        <f t="shared" si="14"/>
        <v/>
      </c>
      <c r="AL49" s="17" t="str">
        <f t="shared" si="15"/>
        <v/>
      </c>
      <c r="AM49" s="18" t="str">
        <f t="shared" si="16"/>
        <v/>
      </c>
      <c r="AN49" s="18" t="str">
        <f t="shared" si="17"/>
        <v/>
      </c>
      <c r="AO49" s="18" t="str">
        <f t="shared" si="18"/>
        <v/>
      </c>
      <c r="AP49" s="18" t="str">
        <f t="shared" si="19"/>
        <v/>
      </c>
      <c r="AQ49" s="18" t="str">
        <f t="shared" si="20"/>
        <v/>
      </c>
    </row>
    <row r="50" spans="1:43">
      <c r="J50" s="62"/>
      <c r="K50" s="62"/>
      <c r="L50" s="62"/>
      <c r="M50" s="62"/>
      <c r="N50" s="62"/>
      <c r="O50" s="62"/>
      <c r="P50" s="62"/>
      <c r="Q50" s="62"/>
      <c r="R50" s="62"/>
      <c r="S50" s="62"/>
      <c r="U50" s="17">
        <v>6.2650530655853798E-2</v>
      </c>
      <c r="V50" s="17">
        <v>0.10233100648194293</v>
      </c>
      <c r="W50" s="17">
        <v>0.17564256798883027</v>
      </c>
      <c r="X50" s="17">
        <v>0.17641697921413257</v>
      </c>
      <c r="Y50" s="17">
        <v>0.36980027851716035</v>
      </c>
      <c r="Z50" s="17">
        <v>8.1585411906398786E-2</v>
      </c>
      <c r="AA50" s="18">
        <f t="shared" si="27"/>
        <v>0.10233100648194293</v>
      </c>
      <c r="AB50" s="18">
        <f t="shared" si="28"/>
        <v>0.36980027851716035</v>
      </c>
      <c r="AC50" s="18">
        <f t="shared" si="29"/>
        <v>0.12190288973877339</v>
      </c>
      <c r="AD50" s="18">
        <f t="shared" si="21"/>
        <v>0.26746927203521742</v>
      </c>
      <c r="AE50" s="18">
        <f t="shared" si="10"/>
        <v>1.9571883256830458E-2</v>
      </c>
      <c r="AG50" s="17" t="str">
        <f t="shared" si="22"/>
        <v/>
      </c>
      <c r="AH50" s="17" t="str">
        <f t="shared" si="11"/>
        <v/>
      </c>
      <c r="AI50" s="17" t="str">
        <f t="shared" si="12"/>
        <v/>
      </c>
      <c r="AJ50" s="17" t="str">
        <f t="shared" si="13"/>
        <v/>
      </c>
      <c r="AK50" s="17" t="str">
        <f t="shared" si="14"/>
        <v/>
      </c>
      <c r="AL50" s="17" t="str">
        <f t="shared" si="15"/>
        <v/>
      </c>
      <c r="AM50" s="18" t="str">
        <f t="shared" si="16"/>
        <v/>
      </c>
      <c r="AN50" s="18" t="str">
        <f t="shared" si="17"/>
        <v/>
      </c>
      <c r="AO50" s="18" t="str">
        <f t="shared" si="18"/>
        <v/>
      </c>
      <c r="AP50" s="18" t="str">
        <f t="shared" si="19"/>
        <v/>
      </c>
      <c r="AQ50" s="18" t="str">
        <f t="shared" si="20"/>
        <v/>
      </c>
    </row>
    <row r="51" spans="1:43">
      <c r="U51" s="17">
        <v>6.2399279988119671E-2</v>
      </c>
      <c r="V51" s="17">
        <v>0.10983259880580021</v>
      </c>
      <c r="W51" s="17">
        <v>0.18982628108975508</v>
      </c>
      <c r="X51" s="17">
        <v>0.18474552670055</v>
      </c>
      <c r="Y51" s="17">
        <v>0.37577752494767247</v>
      </c>
      <c r="Z51" s="17">
        <v>0.11104070751755701</v>
      </c>
      <c r="AA51" s="18">
        <f t="shared" si="27"/>
        <v>0.10983259880580021</v>
      </c>
      <c r="AB51" s="18">
        <f t="shared" si="28"/>
        <v>0.37577752494767247</v>
      </c>
      <c r="AC51" s="18">
        <f t="shared" si="29"/>
        <v>0.12832190390019332</v>
      </c>
      <c r="AD51" s="18">
        <f t="shared" si="21"/>
        <v>0.26594492614187226</v>
      </c>
      <c r="AE51" s="18">
        <f t="shared" si="10"/>
        <v>1.8489305094393116E-2</v>
      </c>
      <c r="AG51" s="17" t="str">
        <f t="shared" si="22"/>
        <v/>
      </c>
      <c r="AH51" s="17" t="str">
        <f t="shared" si="11"/>
        <v/>
      </c>
      <c r="AI51" s="17" t="str">
        <f t="shared" si="12"/>
        <v/>
      </c>
      <c r="AJ51" s="17" t="str">
        <f t="shared" si="13"/>
        <v/>
      </c>
      <c r="AK51" s="17" t="str">
        <f t="shared" si="14"/>
        <v/>
      </c>
      <c r="AL51" s="17" t="str">
        <f t="shared" si="15"/>
        <v/>
      </c>
      <c r="AM51" s="18" t="str">
        <f t="shared" si="16"/>
        <v/>
      </c>
      <c r="AN51" s="18" t="str">
        <f t="shared" si="17"/>
        <v/>
      </c>
      <c r="AO51" s="18" t="str">
        <f t="shared" si="18"/>
        <v/>
      </c>
      <c r="AP51" s="18" t="str">
        <f t="shared" si="19"/>
        <v/>
      </c>
      <c r="AQ51" s="18" t="str">
        <f t="shared" si="20"/>
        <v/>
      </c>
    </row>
    <row r="52" spans="1:43">
      <c r="U52" s="17">
        <v>6.2272688561977318E-2</v>
      </c>
      <c r="V52" s="17">
        <v>0.10375763310291641</v>
      </c>
      <c r="W52" s="17">
        <v>0.17439204851636725</v>
      </c>
      <c r="X52" s="17">
        <v>0.16945160354332711</v>
      </c>
      <c r="Y52" s="17">
        <v>0.38664318911002526</v>
      </c>
      <c r="Z52" s="17">
        <v>0.1559369240761459</v>
      </c>
      <c r="AA52" s="18">
        <f t="shared" si="27"/>
        <v>0.10375763310291641</v>
      </c>
      <c r="AB52" s="18">
        <f t="shared" si="28"/>
        <v>0.38664318911002526</v>
      </c>
      <c r="AC52" s="18">
        <f t="shared" si="29"/>
        <v>0.13015448411586686</v>
      </c>
      <c r="AD52" s="18">
        <f t="shared" si="21"/>
        <v>0.28288555600710885</v>
      </c>
      <c r="AE52" s="18">
        <f t="shared" si="10"/>
        <v>2.6396851012950445E-2</v>
      </c>
      <c r="AG52" s="17" t="str">
        <f t="shared" si="22"/>
        <v/>
      </c>
      <c r="AH52" s="17" t="str">
        <f t="shared" si="11"/>
        <v/>
      </c>
      <c r="AI52" s="17" t="str">
        <f t="shared" si="12"/>
        <v/>
      </c>
      <c r="AJ52" s="17" t="str">
        <f t="shared" si="13"/>
        <v/>
      </c>
      <c r="AK52" s="17" t="str">
        <f t="shared" si="14"/>
        <v/>
      </c>
      <c r="AL52" s="17" t="str">
        <f t="shared" si="15"/>
        <v/>
      </c>
      <c r="AM52" s="18" t="str">
        <f t="shared" si="16"/>
        <v/>
      </c>
      <c r="AN52" s="18" t="str">
        <f t="shared" si="17"/>
        <v/>
      </c>
      <c r="AO52" s="18" t="str">
        <f t="shared" si="18"/>
        <v/>
      </c>
      <c r="AP52" s="18" t="str">
        <f t="shared" si="19"/>
        <v/>
      </c>
      <c r="AQ52" s="18" t="str">
        <f t="shared" si="20"/>
        <v/>
      </c>
    </row>
    <row r="53" spans="1:43">
      <c r="U53" s="17">
        <v>6.1892735135453236E-2</v>
      </c>
      <c r="V53" s="17">
        <v>8.4919359020899199E-2</v>
      </c>
      <c r="W53" s="17">
        <v>0.1300891997152307</v>
      </c>
      <c r="X53" s="17">
        <v>0.12245340268747285</v>
      </c>
      <c r="Y53" s="17">
        <v>0.34700392567134797</v>
      </c>
      <c r="Z53" s="17">
        <v>0.14980493959250718</v>
      </c>
      <c r="AA53" s="18">
        <f t="shared" si="27"/>
        <v>8.4919359020899199E-2</v>
      </c>
      <c r="AB53" s="18">
        <f t="shared" si="28"/>
        <v>0.34700392567134797</v>
      </c>
      <c r="AC53" s="18">
        <f t="shared" si="29"/>
        <v>0.11437345023647241</v>
      </c>
      <c r="AD53" s="18">
        <f t="shared" si="21"/>
        <v>0.26208456665044877</v>
      </c>
      <c r="AE53" s="18">
        <f t="shared" si="10"/>
        <v>2.9454091215573214E-2</v>
      </c>
      <c r="AG53" s="17" t="str">
        <f t="shared" si="22"/>
        <v/>
      </c>
      <c r="AH53" s="17" t="str">
        <f t="shared" si="11"/>
        <v/>
      </c>
      <c r="AI53" s="17" t="str">
        <f t="shared" si="12"/>
        <v/>
      </c>
      <c r="AJ53" s="17" t="str">
        <f t="shared" si="13"/>
        <v/>
      </c>
      <c r="AK53" s="17" t="str">
        <f t="shared" si="14"/>
        <v/>
      </c>
      <c r="AL53" s="17" t="str">
        <f t="shared" si="15"/>
        <v/>
      </c>
      <c r="AM53" s="18" t="str">
        <f t="shared" si="16"/>
        <v/>
      </c>
      <c r="AN53" s="18" t="str">
        <f t="shared" si="17"/>
        <v/>
      </c>
      <c r="AO53" s="18" t="str">
        <f t="shared" si="18"/>
        <v/>
      </c>
      <c r="AP53" s="18" t="str">
        <f t="shared" si="19"/>
        <v/>
      </c>
      <c r="AQ53" s="18" t="str">
        <f t="shared" si="20"/>
        <v/>
      </c>
    </row>
    <row r="54" spans="1:43">
      <c r="U54" s="17">
        <v>6.0841915435825511E-2</v>
      </c>
      <c r="V54" s="17">
        <v>7.7588948775476396E-2</v>
      </c>
      <c r="W54" s="17">
        <v>0.11332428448900389</v>
      </c>
      <c r="X54" s="17">
        <v>0.10785418392709212</v>
      </c>
      <c r="Y54" s="17">
        <v>0.32099214891730976</v>
      </c>
      <c r="Z54" s="17">
        <v>0.14481712362661225</v>
      </c>
      <c r="AA54" s="18">
        <f t="shared" si="27"/>
        <v>7.7588948775476396E-2</v>
      </c>
      <c r="AB54" s="18">
        <f t="shared" si="28"/>
        <v>0.32099214891730976</v>
      </c>
      <c r="AC54" s="18">
        <f t="shared" si="29"/>
        <v>0.1068786266914622</v>
      </c>
      <c r="AD54" s="18">
        <f t="shared" si="21"/>
        <v>0.24340320014183336</v>
      </c>
      <c r="AE54" s="18">
        <f t="shared" si="10"/>
        <v>2.9289677915985801E-2</v>
      </c>
      <c r="AG54" s="17" t="str">
        <f t="shared" si="22"/>
        <v/>
      </c>
      <c r="AH54" s="17" t="str">
        <f t="shared" si="11"/>
        <v/>
      </c>
      <c r="AI54" s="17" t="str">
        <f t="shared" si="12"/>
        <v/>
      </c>
      <c r="AJ54" s="17" t="str">
        <f t="shared" si="13"/>
        <v/>
      </c>
      <c r="AK54" s="17" t="str">
        <f t="shared" si="14"/>
        <v/>
      </c>
      <c r="AL54" s="17" t="str">
        <f t="shared" si="15"/>
        <v/>
      </c>
      <c r="AM54" s="18" t="str">
        <f t="shared" si="16"/>
        <v/>
      </c>
      <c r="AN54" s="18" t="str">
        <f t="shared" si="17"/>
        <v/>
      </c>
      <c r="AO54" s="18" t="str">
        <f t="shared" si="18"/>
        <v/>
      </c>
      <c r="AP54" s="18" t="str">
        <f t="shared" si="19"/>
        <v/>
      </c>
      <c r="AQ54" s="18" t="str">
        <f t="shared" si="20"/>
        <v/>
      </c>
    </row>
    <row r="55" spans="1:43">
      <c r="U55" s="17">
        <v>6.0915235723582706E-2</v>
      </c>
      <c r="V55" s="17">
        <v>6.9454861584617333E-2</v>
      </c>
      <c r="W55" s="17">
        <v>9.1547500596173226E-2</v>
      </c>
      <c r="X55" s="17">
        <v>8.6447796316572179E-2</v>
      </c>
      <c r="Y55" s="17">
        <v>0.30212311874580977</v>
      </c>
      <c r="Z55" s="17">
        <v>0.16297987066089337</v>
      </c>
      <c r="AA55" s="18">
        <f t="shared" si="27"/>
        <v>6.9454861584617333E-2</v>
      </c>
      <c r="AB55" s="18">
        <f t="shared" si="28"/>
        <v>0.30212311874580977</v>
      </c>
      <c r="AC55" s="18">
        <f t="shared" si="29"/>
        <v>0.10171293265219794</v>
      </c>
      <c r="AD55" s="18">
        <f t="shared" si="21"/>
        <v>0.23266825716119244</v>
      </c>
      <c r="AE55" s="18">
        <f t="shared" si="10"/>
        <v>3.2258071067580607E-2</v>
      </c>
      <c r="AG55" s="17" t="str">
        <f t="shared" si="22"/>
        <v/>
      </c>
      <c r="AH55" s="17" t="str">
        <f t="shared" si="11"/>
        <v/>
      </c>
      <c r="AI55" s="17" t="str">
        <f t="shared" si="12"/>
        <v/>
      </c>
      <c r="AJ55" s="17" t="str">
        <f t="shared" si="13"/>
        <v/>
      </c>
      <c r="AK55" s="17" t="str">
        <f t="shared" si="14"/>
        <v/>
      </c>
      <c r="AL55" s="17" t="str">
        <f t="shared" si="15"/>
        <v/>
      </c>
      <c r="AM55" s="18" t="str">
        <f t="shared" si="16"/>
        <v/>
      </c>
      <c r="AN55" s="18" t="str">
        <f t="shared" si="17"/>
        <v/>
      </c>
      <c r="AO55" s="18" t="str">
        <f t="shared" si="18"/>
        <v/>
      </c>
      <c r="AP55" s="18" t="str">
        <f t="shared" si="19"/>
        <v/>
      </c>
      <c r="AQ55" s="18" t="str">
        <f t="shared" si="20"/>
        <v/>
      </c>
    </row>
    <row r="56" spans="1:43">
      <c r="U56" s="17">
        <v>5.9992065220070945E-2</v>
      </c>
      <c r="V56" s="17">
        <v>5.4226408453655228E-2</v>
      </c>
      <c r="W56" s="17">
        <v>4.839168351870593E-2</v>
      </c>
      <c r="X56" s="17">
        <v>4.3847642422239819E-2</v>
      </c>
      <c r="Y56" s="17">
        <v>0.28437201063935191</v>
      </c>
      <c r="Z56" s="17">
        <v>0.17035655170373798</v>
      </c>
      <c r="AA56" s="18">
        <f t="shared" si="27"/>
        <v>5.4226408453655228E-2</v>
      </c>
      <c r="AB56" s="18">
        <f t="shared" si="28"/>
        <v>0.28437201063935191</v>
      </c>
      <c r="AC56" s="18">
        <f t="shared" si="29"/>
        <v>9.0115462283804557E-2</v>
      </c>
      <c r="AD56" s="18">
        <f t="shared" si="21"/>
        <v>0.23014560218569668</v>
      </c>
      <c r="AE56" s="18">
        <f t="shared" si="10"/>
        <v>3.5889053830149328E-2</v>
      </c>
      <c r="AG56" s="17" t="str">
        <f t="shared" si="22"/>
        <v/>
      </c>
      <c r="AH56" s="17" t="str">
        <f t="shared" si="11"/>
        <v/>
      </c>
      <c r="AI56" s="17" t="str">
        <f t="shared" si="12"/>
        <v/>
      </c>
      <c r="AJ56" s="17" t="str">
        <f t="shared" si="13"/>
        <v/>
      </c>
      <c r="AK56" s="17" t="str">
        <f t="shared" si="14"/>
        <v/>
      </c>
      <c r="AL56" s="17" t="str">
        <f t="shared" si="15"/>
        <v/>
      </c>
      <c r="AM56" s="18" t="str">
        <f t="shared" si="16"/>
        <v/>
      </c>
      <c r="AN56" s="18" t="str">
        <f t="shared" si="17"/>
        <v/>
      </c>
      <c r="AO56" s="18" t="str">
        <f t="shared" si="18"/>
        <v/>
      </c>
      <c r="AP56" s="18" t="str">
        <f t="shared" si="19"/>
        <v/>
      </c>
      <c r="AQ56" s="18" t="str">
        <f t="shared" si="20"/>
        <v/>
      </c>
    </row>
    <row r="57" spans="1:43">
      <c r="U57" s="17">
        <v>5.9124164788372457E-2</v>
      </c>
      <c r="V57" s="17">
        <v>5.5541201670236573E-2</v>
      </c>
      <c r="W57" s="17">
        <v>5.2153271233048804E-2</v>
      </c>
      <c r="X57" s="17">
        <v>5.0166336076967299E-2</v>
      </c>
      <c r="Y57" s="17">
        <v>0.26000517290955938</v>
      </c>
      <c r="Z57" s="17">
        <v>0.16814547737915064</v>
      </c>
      <c r="AA57" s="18">
        <f t="shared" si="27"/>
        <v>5.5541201670236573E-2</v>
      </c>
      <c r="AB57" s="18">
        <f t="shared" si="28"/>
        <v>0.26000517290955938</v>
      </c>
      <c r="AC57" s="18">
        <f t="shared" si="29"/>
        <v>8.816322832108249E-2</v>
      </c>
      <c r="AD57" s="18">
        <f t="shared" si="21"/>
        <v>0.20446397123932281</v>
      </c>
      <c r="AE57" s="18">
        <f t="shared" si="10"/>
        <v>3.2622026650845917E-2</v>
      </c>
      <c r="AG57" s="17" t="str">
        <f t="shared" si="22"/>
        <v/>
      </c>
      <c r="AH57" s="17" t="str">
        <f t="shared" si="11"/>
        <v/>
      </c>
      <c r="AI57" s="17" t="str">
        <f t="shared" si="12"/>
        <v/>
      </c>
      <c r="AJ57" s="17" t="str">
        <f t="shared" si="13"/>
        <v/>
      </c>
      <c r="AK57" s="17" t="str">
        <f t="shared" si="14"/>
        <v/>
      </c>
      <c r="AL57" s="17" t="str">
        <f t="shared" si="15"/>
        <v/>
      </c>
      <c r="AM57" s="18" t="str">
        <f t="shared" si="16"/>
        <v/>
      </c>
      <c r="AN57" s="18" t="str">
        <f t="shared" si="17"/>
        <v/>
      </c>
      <c r="AO57" s="18" t="str">
        <f t="shared" si="18"/>
        <v/>
      </c>
      <c r="AP57" s="18" t="str">
        <f t="shared" si="19"/>
        <v/>
      </c>
      <c r="AQ57" s="18" t="str">
        <f t="shared" si="20"/>
        <v/>
      </c>
    </row>
    <row r="58" spans="1:43">
      <c r="U58" s="17">
        <v>5.8875287894736283E-2</v>
      </c>
      <c r="V58" s="17">
        <v>5.461895393912175E-2</v>
      </c>
      <c r="W58" s="17">
        <v>5.7312175300432866E-2</v>
      </c>
      <c r="X58" s="17">
        <v>5.5397282574666029E-2</v>
      </c>
      <c r="Y58" s="17">
        <v>0.16567974512529737</v>
      </c>
      <c r="Z58" s="17">
        <v>0.12669663549455557</v>
      </c>
      <c r="AA58" s="18">
        <f t="shared" si="27"/>
        <v>5.461895393912175E-2</v>
      </c>
      <c r="AB58" s="18">
        <f t="shared" si="28"/>
        <v>0.16567974512529737</v>
      </c>
      <c r="AC58" s="18">
        <f t="shared" si="29"/>
        <v>7.54081231907755E-2</v>
      </c>
      <c r="AD58" s="18">
        <f t="shared" si="21"/>
        <v>0.11106079118617562</v>
      </c>
      <c r="AE58" s="18">
        <f t="shared" si="10"/>
        <v>2.078916925165375E-2</v>
      </c>
      <c r="AG58" s="17" t="str">
        <f t="shared" si="22"/>
        <v/>
      </c>
      <c r="AH58" s="17" t="str">
        <f t="shared" si="11"/>
        <v/>
      </c>
      <c r="AI58" s="17" t="str">
        <f t="shared" si="12"/>
        <v/>
      </c>
      <c r="AJ58" s="17" t="str">
        <f t="shared" si="13"/>
        <v/>
      </c>
      <c r="AK58" s="17" t="str">
        <f t="shared" si="14"/>
        <v/>
      </c>
      <c r="AL58" s="17" t="str">
        <f t="shared" si="15"/>
        <v/>
      </c>
      <c r="AM58" s="18" t="str">
        <f t="shared" si="16"/>
        <v/>
      </c>
      <c r="AN58" s="18" t="str">
        <f t="shared" si="17"/>
        <v/>
      </c>
      <c r="AO58" s="18" t="str">
        <f t="shared" si="18"/>
        <v/>
      </c>
      <c r="AP58" s="18" t="str">
        <f t="shared" si="19"/>
        <v/>
      </c>
      <c r="AQ58" s="18" t="str">
        <f t="shared" si="20"/>
        <v/>
      </c>
    </row>
    <row r="59" spans="1:43">
      <c r="U59" s="17">
        <v>5.8343253334608658E-2</v>
      </c>
      <c r="V59" s="17">
        <v>5.2169749799823251E-2</v>
      </c>
      <c r="W59" s="17">
        <v>4.2692837090665847E-2</v>
      </c>
      <c r="X59" s="17">
        <v>4.1064109504291624E-2</v>
      </c>
      <c r="Y59" s="17">
        <v>0.1872854223195668</v>
      </c>
      <c r="Z59" s="17">
        <v>0.1184347810105808</v>
      </c>
      <c r="AA59" s="18">
        <f t="shared" si="27"/>
        <v>5.2169749799823251E-2</v>
      </c>
      <c r="AB59" s="18">
        <f t="shared" si="28"/>
        <v>0.1872854223195668</v>
      </c>
      <c r="AC59" s="18">
        <f t="shared" si="29"/>
        <v>7.3336316639797158E-2</v>
      </c>
      <c r="AD59" s="18">
        <f t="shared" si="21"/>
        <v>0.13511567251974355</v>
      </c>
      <c r="AE59" s="18">
        <f t="shared" si="10"/>
        <v>2.1166566839973908E-2</v>
      </c>
      <c r="AG59" s="17" t="str">
        <f t="shared" si="22"/>
        <v/>
      </c>
      <c r="AH59" s="17" t="str">
        <f t="shared" si="11"/>
        <v/>
      </c>
      <c r="AI59" s="17" t="str">
        <f t="shared" si="12"/>
        <v/>
      </c>
      <c r="AJ59" s="17" t="str">
        <f t="shared" si="13"/>
        <v/>
      </c>
      <c r="AK59" s="17" t="str">
        <f t="shared" si="14"/>
        <v/>
      </c>
      <c r="AL59" s="17" t="str">
        <f t="shared" si="15"/>
        <v/>
      </c>
      <c r="AM59" s="18" t="str">
        <f t="shared" si="16"/>
        <v/>
      </c>
      <c r="AN59" s="18" t="str">
        <f t="shared" si="17"/>
        <v/>
      </c>
      <c r="AO59" s="18" t="str">
        <f t="shared" si="18"/>
        <v/>
      </c>
      <c r="AP59" s="18" t="str">
        <f t="shared" si="19"/>
        <v/>
      </c>
      <c r="AQ59" s="18" t="str">
        <f t="shared" si="20"/>
        <v/>
      </c>
    </row>
    <row r="60" spans="1:43">
      <c r="U60" s="17">
        <v>5.8290219680777966E-2</v>
      </c>
      <c r="V60" s="17">
        <v>5.7553187991187693E-2</v>
      </c>
      <c r="W60" s="17">
        <v>5.1729991666409791E-2</v>
      </c>
      <c r="X60" s="17">
        <v>4.9001286685864898E-2</v>
      </c>
      <c r="Y60" s="17">
        <v>0.2033287554245542</v>
      </c>
      <c r="Z60" s="17">
        <v>0.12398532582949207</v>
      </c>
      <c r="AA60" s="18">
        <f t="shared" si="27"/>
        <v>5.7553187991187693E-2</v>
      </c>
      <c r="AB60" s="18">
        <f t="shared" si="28"/>
        <v>0.2033287554245542</v>
      </c>
      <c r="AC60" s="18">
        <f t="shared" si="29"/>
        <v>7.7704964600139842E-2</v>
      </c>
      <c r="AD60" s="18">
        <f t="shared" si="21"/>
        <v>0.1457755674333665</v>
      </c>
      <c r="AE60" s="18">
        <f t="shared" si="10"/>
        <v>2.0151776608952149E-2</v>
      </c>
      <c r="AG60" s="17" t="str">
        <f t="shared" si="22"/>
        <v/>
      </c>
      <c r="AH60" s="17" t="str">
        <f t="shared" si="11"/>
        <v/>
      </c>
      <c r="AI60" s="17" t="str">
        <f t="shared" si="12"/>
        <v/>
      </c>
      <c r="AJ60" s="17" t="str">
        <f t="shared" si="13"/>
        <v/>
      </c>
      <c r="AK60" s="17" t="str">
        <f t="shared" si="14"/>
        <v/>
      </c>
      <c r="AL60" s="17" t="str">
        <f t="shared" si="15"/>
        <v/>
      </c>
      <c r="AM60" s="18" t="str">
        <f t="shared" si="16"/>
        <v/>
      </c>
      <c r="AN60" s="18" t="str">
        <f t="shared" si="17"/>
        <v/>
      </c>
      <c r="AO60" s="18" t="str">
        <f t="shared" si="18"/>
        <v/>
      </c>
      <c r="AP60" s="18" t="str">
        <f t="shared" si="19"/>
        <v/>
      </c>
      <c r="AQ60" s="18" t="str">
        <f t="shared" si="20"/>
        <v/>
      </c>
    </row>
    <row r="61" spans="1:43">
      <c r="U61" s="17">
        <v>5.7718240253825215E-2</v>
      </c>
      <c r="V61" s="17">
        <v>6.0311743760643743E-2</v>
      </c>
      <c r="W61" s="17">
        <v>5.7021438057294649E-2</v>
      </c>
      <c r="X61" s="17">
        <v>5.8473076981234273E-2</v>
      </c>
      <c r="Y61" s="17">
        <v>0.24095239630519272</v>
      </c>
      <c r="Z61" s="17">
        <v>0.14794077863695665</v>
      </c>
      <c r="AA61" s="18">
        <f t="shared" si="27"/>
        <v>6.0311743760643743E-2</v>
      </c>
      <c r="AB61" s="18">
        <f t="shared" si="28"/>
        <v>0.24095239630519272</v>
      </c>
      <c r="AC61" s="18">
        <f t="shared" si="29"/>
        <v>8.53290635010448E-2</v>
      </c>
      <c r="AD61" s="18">
        <f t="shared" si="21"/>
        <v>0.18064065254454897</v>
      </c>
      <c r="AE61" s="18">
        <f t="shared" si="10"/>
        <v>2.5017319740401056E-2</v>
      </c>
      <c r="AG61" s="17" t="str">
        <f t="shared" si="22"/>
        <v/>
      </c>
      <c r="AH61" s="17" t="str">
        <f t="shared" si="11"/>
        <v/>
      </c>
      <c r="AI61" s="17" t="str">
        <f t="shared" si="12"/>
        <v/>
      </c>
      <c r="AJ61" s="17" t="str">
        <f t="shared" si="13"/>
        <v/>
      </c>
      <c r="AK61" s="17" t="str">
        <f t="shared" si="14"/>
        <v/>
      </c>
      <c r="AL61" s="17" t="str">
        <f t="shared" si="15"/>
        <v/>
      </c>
      <c r="AM61" s="18" t="str">
        <f t="shared" si="16"/>
        <v/>
      </c>
      <c r="AN61" s="18" t="str">
        <f t="shared" si="17"/>
        <v/>
      </c>
      <c r="AO61" s="18" t="str">
        <f t="shared" si="18"/>
        <v/>
      </c>
      <c r="AP61" s="18" t="str">
        <f t="shared" si="19"/>
        <v/>
      </c>
      <c r="AQ61" s="18" t="str">
        <f t="shared" si="20"/>
        <v/>
      </c>
    </row>
    <row r="62" spans="1:43">
      <c r="U62" s="17">
        <v>5.7160188384260513E-2</v>
      </c>
      <c r="V62" s="17">
        <v>5.854367755744927E-2</v>
      </c>
      <c r="W62" s="17">
        <v>5.7849881611281795E-2</v>
      </c>
      <c r="X62" s="17">
        <v>6.0708539419581209E-2</v>
      </c>
      <c r="Y62" s="17">
        <v>0.27862211320929542</v>
      </c>
      <c r="Z62" s="17">
        <v>0.16144596426797952</v>
      </c>
      <c r="AA62" s="18">
        <f t="shared" si="27"/>
        <v>5.854367755744927E-2</v>
      </c>
      <c r="AB62" s="18">
        <f t="shared" si="28"/>
        <v>0.27862211320929542</v>
      </c>
      <c r="AC62" s="18">
        <f t="shared" si="29"/>
        <v>9.0297111798688975E-2</v>
      </c>
      <c r="AD62" s="18">
        <f t="shared" si="21"/>
        <v>0.22007843565184615</v>
      </c>
      <c r="AE62" s="18">
        <f t="shared" si="10"/>
        <v>3.1753434241239706E-2</v>
      </c>
      <c r="AG62" s="17" t="str">
        <f t="shared" si="22"/>
        <v/>
      </c>
      <c r="AH62" s="17" t="str">
        <f t="shared" si="11"/>
        <v/>
      </c>
      <c r="AI62" s="17" t="str">
        <f t="shared" si="12"/>
        <v/>
      </c>
      <c r="AJ62" s="17" t="str">
        <f t="shared" si="13"/>
        <v/>
      </c>
      <c r="AK62" s="17" t="str">
        <f t="shared" si="14"/>
        <v/>
      </c>
      <c r="AL62" s="17" t="str">
        <f t="shared" si="15"/>
        <v/>
      </c>
      <c r="AM62" s="18" t="str">
        <f t="shared" si="16"/>
        <v/>
      </c>
      <c r="AN62" s="18" t="str">
        <f t="shared" si="17"/>
        <v/>
      </c>
      <c r="AO62" s="18" t="str">
        <f t="shared" si="18"/>
        <v/>
      </c>
      <c r="AP62" s="18" t="str">
        <f t="shared" si="19"/>
        <v/>
      </c>
      <c r="AQ62" s="18" t="str">
        <f t="shared" si="20"/>
        <v/>
      </c>
    </row>
    <row r="63" spans="1:43">
      <c r="U63" s="17">
        <v>5.7296953711037046E-2</v>
      </c>
      <c r="V63" s="17">
        <v>4.9405548216644446E-2</v>
      </c>
      <c r="W63" s="17">
        <v>2.7514933851284118E-2</v>
      </c>
      <c r="X63" s="17">
        <v>3.6303000029382915E-2</v>
      </c>
      <c r="Y63" s="17">
        <v>0.22960272308791718</v>
      </c>
      <c r="Z63" s="17">
        <v>0.14394814794071786</v>
      </c>
      <c r="AA63" s="18">
        <f t="shared" si="27"/>
        <v>4.9405548216644446E-2</v>
      </c>
      <c r="AB63" s="18">
        <f t="shared" si="28"/>
        <v>0.22960272308791718</v>
      </c>
      <c r="AC63" s="18">
        <f t="shared" si="29"/>
        <v>7.7325912168113173E-2</v>
      </c>
      <c r="AD63" s="18">
        <f t="shared" si="21"/>
        <v>0.18019717487127274</v>
      </c>
      <c r="AE63" s="18">
        <f t="shared" si="10"/>
        <v>2.7920363951468727E-2</v>
      </c>
      <c r="AG63" s="17" t="str">
        <f t="shared" si="22"/>
        <v/>
      </c>
      <c r="AH63" s="17" t="str">
        <f t="shared" si="11"/>
        <v/>
      </c>
      <c r="AI63" s="17" t="str">
        <f t="shared" si="12"/>
        <v/>
      </c>
      <c r="AJ63" s="17" t="str">
        <f t="shared" si="13"/>
        <v/>
      </c>
      <c r="AK63" s="17" t="str">
        <f t="shared" si="14"/>
        <v/>
      </c>
      <c r="AL63" s="17" t="str">
        <f t="shared" si="15"/>
        <v/>
      </c>
      <c r="AM63" s="18" t="str">
        <f t="shared" si="16"/>
        <v/>
      </c>
      <c r="AN63" s="18" t="str">
        <f t="shared" si="17"/>
        <v/>
      </c>
      <c r="AO63" s="18" t="str">
        <f t="shared" si="18"/>
        <v/>
      </c>
      <c r="AP63" s="18" t="str">
        <f t="shared" si="19"/>
        <v/>
      </c>
      <c r="AQ63" s="18" t="str">
        <f t="shared" si="20"/>
        <v/>
      </c>
    </row>
    <row r="64" spans="1:43">
      <c r="U64" s="17">
        <v>5.6794785911784107E-2</v>
      </c>
      <c r="V64" s="17">
        <v>4.5370840741681739E-2</v>
      </c>
      <c r="W64" s="17">
        <v>2.2338434197396895E-2</v>
      </c>
      <c r="X64" s="17">
        <v>3.2634236758760427E-2</v>
      </c>
      <c r="Y64" s="17">
        <v>0.26342002442002488</v>
      </c>
      <c r="Z64" s="17">
        <v>0.15307924383589366</v>
      </c>
      <c r="AA64" s="18">
        <f t="shared" si="27"/>
        <v>4.5370840741681739E-2</v>
      </c>
      <c r="AB64" s="18">
        <f t="shared" si="28"/>
        <v>0.26342002442002488</v>
      </c>
      <c r="AC64" s="18">
        <f t="shared" si="29"/>
        <v>8.0081670951267822E-2</v>
      </c>
      <c r="AD64" s="18">
        <f t="shared" si="21"/>
        <v>0.21804918367834314</v>
      </c>
      <c r="AE64" s="18">
        <f t="shared" si="10"/>
        <v>3.4710830209586083E-2</v>
      </c>
      <c r="AG64" s="17" t="str">
        <f t="shared" si="22"/>
        <v/>
      </c>
      <c r="AH64" s="17" t="str">
        <f t="shared" si="11"/>
        <v/>
      </c>
      <c r="AI64" s="17" t="str">
        <f t="shared" si="12"/>
        <v/>
      </c>
      <c r="AJ64" s="17" t="str">
        <f t="shared" si="13"/>
        <v/>
      </c>
      <c r="AK64" s="17" t="str">
        <f t="shared" si="14"/>
        <v/>
      </c>
      <c r="AL64" s="17" t="str">
        <f t="shared" si="15"/>
        <v/>
      </c>
      <c r="AM64" s="18" t="str">
        <f t="shared" si="16"/>
        <v/>
      </c>
      <c r="AN64" s="18" t="str">
        <f t="shared" si="17"/>
        <v/>
      </c>
      <c r="AO64" s="18" t="str">
        <f t="shared" si="18"/>
        <v/>
      </c>
      <c r="AP64" s="18" t="str">
        <f t="shared" si="19"/>
        <v/>
      </c>
      <c r="AQ64" s="18" t="str">
        <f t="shared" si="20"/>
        <v/>
      </c>
    </row>
    <row r="65" spans="21:43">
      <c r="U65" s="17">
        <v>5.6635861985899982E-2</v>
      </c>
      <c r="V65" s="17">
        <v>5.1496538482987075E-2</v>
      </c>
      <c r="W65" s="17">
        <v>4.1074062270709311E-2</v>
      </c>
      <c r="X65" s="17">
        <v>5.3500081690851964E-2</v>
      </c>
      <c r="Y65" s="17">
        <v>0.26162573358351748</v>
      </c>
      <c r="Z65" s="17">
        <v>0.17976552136479818</v>
      </c>
      <c r="AA65" s="18">
        <f t="shared" si="27"/>
        <v>5.1496538482987075E-2</v>
      </c>
      <c r="AB65" s="18">
        <f t="shared" si="28"/>
        <v>0.26162573358351748</v>
      </c>
      <c r="AC65" s="18">
        <f t="shared" si="29"/>
        <v>8.7064124732236389E-2</v>
      </c>
      <c r="AD65" s="18">
        <f t="shared" si="21"/>
        <v>0.21012919510053041</v>
      </c>
      <c r="AE65" s="18">
        <f t="shared" si="10"/>
        <v>3.5567586249249314E-2</v>
      </c>
      <c r="AG65" s="17" t="str">
        <f t="shared" si="22"/>
        <v/>
      </c>
      <c r="AH65" s="17" t="str">
        <f t="shared" si="11"/>
        <v/>
      </c>
      <c r="AI65" s="17" t="str">
        <f t="shared" si="12"/>
        <v/>
      </c>
      <c r="AJ65" s="17" t="str">
        <f t="shared" si="13"/>
        <v/>
      </c>
      <c r="AK65" s="17" t="str">
        <f t="shared" si="14"/>
        <v/>
      </c>
      <c r="AL65" s="17" t="str">
        <f t="shared" si="15"/>
        <v/>
      </c>
      <c r="AM65" s="18" t="str">
        <f t="shared" si="16"/>
        <v/>
      </c>
      <c r="AN65" s="18" t="str">
        <f t="shared" si="17"/>
        <v/>
      </c>
      <c r="AO65" s="18" t="str">
        <f t="shared" si="18"/>
        <v/>
      </c>
      <c r="AP65" s="18" t="str">
        <f t="shared" si="19"/>
        <v/>
      </c>
      <c r="AQ65" s="18" t="str">
        <f t="shared" si="20"/>
        <v/>
      </c>
    </row>
    <row r="66" spans="21:43">
      <c r="U66" s="17">
        <v>5.705963787550572E-2</v>
      </c>
      <c r="V66" s="17">
        <v>5.2362452834703976E-2</v>
      </c>
      <c r="W66" s="17">
        <v>4.0344657362114678E-2</v>
      </c>
      <c r="X66" s="17">
        <v>4.9118293722609785E-2</v>
      </c>
      <c r="Y66" s="17">
        <v>0.19825295069199012</v>
      </c>
      <c r="Z66" s="17">
        <v>0.15862109524666557</v>
      </c>
      <c r="AA66" s="18">
        <f t="shared" si="27"/>
        <v>5.2362452834703976E-2</v>
      </c>
      <c r="AB66" s="18">
        <f t="shared" si="28"/>
        <v>0.19825295069199012</v>
      </c>
      <c r="AC66" s="18">
        <f t="shared" si="29"/>
        <v>7.839976392356128E-2</v>
      </c>
      <c r="AD66" s="18">
        <f t="shared" si="21"/>
        <v>0.14589049785728614</v>
      </c>
      <c r="AE66" s="18">
        <f t="shared" si="10"/>
        <v>2.6037311088857304E-2</v>
      </c>
      <c r="AG66" s="17" t="str">
        <f t="shared" si="22"/>
        <v/>
      </c>
      <c r="AH66" s="17" t="str">
        <f t="shared" si="11"/>
        <v/>
      </c>
      <c r="AI66" s="17" t="str">
        <f t="shared" si="12"/>
        <v/>
      </c>
      <c r="AJ66" s="17" t="str">
        <f t="shared" si="13"/>
        <v/>
      </c>
      <c r="AK66" s="17" t="str">
        <f t="shared" si="14"/>
        <v/>
      </c>
      <c r="AL66" s="17" t="str">
        <f t="shared" si="15"/>
        <v/>
      </c>
      <c r="AM66" s="18" t="str">
        <f t="shared" si="16"/>
        <v/>
      </c>
      <c r="AN66" s="18" t="str">
        <f t="shared" si="17"/>
        <v/>
      </c>
      <c r="AO66" s="18" t="str">
        <f t="shared" si="18"/>
        <v/>
      </c>
      <c r="AP66" s="18" t="str">
        <f t="shared" si="19"/>
        <v/>
      </c>
      <c r="AQ66" s="18" t="str">
        <f t="shared" si="20"/>
        <v/>
      </c>
    </row>
    <row r="67" spans="21:43">
      <c r="U67" s="17">
        <v>5.6961015210668542E-2</v>
      </c>
      <c r="V67" s="17">
        <v>5.970018409748401E-2</v>
      </c>
      <c r="W67" s="17">
        <v>6.1751367314037964E-2</v>
      </c>
      <c r="X67" s="17">
        <v>7.0845178466675263E-2</v>
      </c>
      <c r="Y67" s="17">
        <v>0.25133848337493858</v>
      </c>
      <c r="Z67" s="17">
        <v>0.12805121088279936</v>
      </c>
      <c r="AA67" s="18">
        <f t="shared" si="27"/>
        <v>5.970018409748401E-2</v>
      </c>
      <c r="AB67" s="18">
        <f t="shared" si="28"/>
        <v>0.25133848337493858</v>
      </c>
      <c r="AC67" s="18">
        <f t="shared" si="29"/>
        <v>8.5649150018927797E-2</v>
      </c>
      <c r="AD67" s="18">
        <f t="shared" si="21"/>
        <v>0.19163829927745457</v>
      </c>
      <c r="AE67" s="18">
        <f t="shared" si="10"/>
        <v>2.5948965921443787E-2</v>
      </c>
      <c r="AG67" s="17" t="str">
        <f t="shared" si="22"/>
        <v/>
      </c>
      <c r="AH67" s="17" t="str">
        <f t="shared" si="11"/>
        <v/>
      </c>
      <c r="AI67" s="17" t="str">
        <f t="shared" si="12"/>
        <v/>
      </c>
      <c r="AJ67" s="17" t="str">
        <f t="shared" si="13"/>
        <v/>
      </c>
      <c r="AK67" s="17" t="str">
        <f t="shared" si="14"/>
        <v/>
      </c>
      <c r="AL67" s="17" t="str">
        <f t="shared" si="15"/>
        <v/>
      </c>
      <c r="AM67" s="18" t="str">
        <f t="shared" si="16"/>
        <v/>
      </c>
      <c r="AN67" s="18" t="str">
        <f t="shared" si="17"/>
        <v/>
      </c>
      <c r="AO67" s="18" t="str">
        <f t="shared" si="18"/>
        <v/>
      </c>
      <c r="AP67" s="18" t="str">
        <f t="shared" si="19"/>
        <v/>
      </c>
      <c r="AQ67" s="18" t="str">
        <f t="shared" si="20"/>
        <v/>
      </c>
    </row>
    <row r="68" spans="21:43">
      <c r="U68" s="17">
        <v>5.7021288053800356E-2</v>
      </c>
      <c r="V68" s="17">
        <v>6.4083812915328719E-2</v>
      </c>
      <c r="W68" s="17">
        <v>7.1165930770506147E-2</v>
      </c>
      <c r="X68" s="17">
        <v>8.3167540845239696E-2</v>
      </c>
      <c r="Y68" s="17">
        <v>0.29414845733940886</v>
      </c>
      <c r="Z68" s="17">
        <v>0.13116185042433148</v>
      </c>
      <c r="AA68" s="18">
        <f t="shared" si="27"/>
        <v>6.4083812915328719E-2</v>
      </c>
      <c r="AB68" s="18">
        <f t="shared" si="28"/>
        <v>0.29414845733940886</v>
      </c>
      <c r="AC68" s="18">
        <f t="shared" si="29"/>
        <v>9.2883403256381669E-2</v>
      </c>
      <c r="AD68" s="18">
        <f t="shared" si="21"/>
        <v>0.23006464442408014</v>
      </c>
      <c r="AE68" s="18">
        <f t="shared" si="10"/>
        <v>2.879959034105295E-2</v>
      </c>
      <c r="AG68" s="17" t="str">
        <f t="shared" si="22"/>
        <v/>
      </c>
      <c r="AH68" s="17" t="str">
        <f t="shared" si="11"/>
        <v/>
      </c>
      <c r="AI68" s="17" t="str">
        <f t="shared" si="12"/>
        <v/>
      </c>
      <c r="AJ68" s="17" t="str">
        <f t="shared" si="13"/>
        <v/>
      </c>
      <c r="AK68" s="17" t="str">
        <f t="shared" si="14"/>
        <v/>
      </c>
      <c r="AL68" s="17" t="str">
        <f t="shared" si="15"/>
        <v/>
      </c>
      <c r="AM68" s="18" t="str">
        <f t="shared" si="16"/>
        <v/>
      </c>
      <c r="AN68" s="18" t="str">
        <f t="shared" si="17"/>
        <v/>
      </c>
      <c r="AO68" s="18" t="str">
        <f t="shared" si="18"/>
        <v/>
      </c>
      <c r="AP68" s="18" t="str">
        <f t="shared" si="19"/>
        <v/>
      </c>
      <c r="AQ68" s="18" t="str">
        <f t="shared" si="20"/>
        <v/>
      </c>
    </row>
    <row r="69" spans="21:43">
      <c r="U69" s="17">
        <v>5.7724828628558544E-2</v>
      </c>
      <c r="V69" s="17">
        <v>6.4573183731158057E-2</v>
      </c>
      <c r="W69" s="17">
        <v>7.0722263588979706E-2</v>
      </c>
      <c r="X69" s="17">
        <v>8.1500319754904016E-2</v>
      </c>
      <c r="Y69" s="17">
        <v>0.34698993587214755</v>
      </c>
      <c r="Z69" s="17">
        <v>0.15505170022408787</v>
      </c>
      <c r="AA69" s="18">
        <f t="shared" si="27"/>
        <v>6.4573183731158057E-2</v>
      </c>
      <c r="AB69" s="18">
        <f t="shared" si="28"/>
        <v>0.34698993587214755</v>
      </c>
      <c r="AC69" s="18">
        <f t="shared" si="29"/>
        <v>0.10074615463140699</v>
      </c>
      <c r="AD69" s="18">
        <f t="shared" si="21"/>
        <v>0.28241675214098949</v>
      </c>
      <c r="AE69" s="18">
        <f t="shared" si="10"/>
        <v>3.617297090024893E-2</v>
      </c>
      <c r="AG69" s="17" t="str">
        <f t="shared" si="22"/>
        <v/>
      </c>
      <c r="AH69" s="17" t="str">
        <f t="shared" si="11"/>
        <v/>
      </c>
      <c r="AI69" s="17" t="str">
        <f t="shared" si="12"/>
        <v/>
      </c>
      <c r="AJ69" s="17" t="str">
        <f t="shared" si="13"/>
        <v/>
      </c>
      <c r="AK69" s="17" t="str">
        <f t="shared" si="14"/>
        <v/>
      </c>
      <c r="AL69" s="17" t="str">
        <f t="shared" si="15"/>
        <v/>
      </c>
      <c r="AM69" s="18" t="str">
        <f t="shared" si="16"/>
        <v/>
      </c>
      <c r="AN69" s="18" t="str">
        <f t="shared" si="17"/>
        <v/>
      </c>
      <c r="AO69" s="18" t="str">
        <f t="shared" si="18"/>
        <v/>
      </c>
      <c r="AP69" s="18" t="str">
        <f t="shared" si="19"/>
        <v/>
      </c>
      <c r="AQ69" s="18" t="str">
        <f t="shared" si="20"/>
        <v/>
      </c>
    </row>
    <row r="70" spans="21:43">
      <c r="U70" s="17">
        <v>5.7576949508158837E-2</v>
      </c>
      <c r="V70" s="17">
        <v>7.2829021416596085E-2</v>
      </c>
      <c r="W70" s="17">
        <v>9.9238059840178527E-2</v>
      </c>
      <c r="X70" s="17">
        <v>0.10761906174450875</v>
      </c>
      <c r="Y70" s="17">
        <v>0.52138258534677462</v>
      </c>
      <c r="Z70" s="17">
        <v>0.23167848681798198</v>
      </c>
      <c r="AA70" s="18">
        <f t="shared" si="27"/>
        <v>7.2829021416596085E-2</v>
      </c>
      <c r="AB70" s="18">
        <f t="shared" si="28"/>
        <v>0.52138258534677462</v>
      </c>
      <c r="AC70" s="18">
        <f t="shared" si="29"/>
        <v>0.13206319627068341</v>
      </c>
      <c r="AD70" s="18">
        <f t="shared" si="21"/>
        <v>0.44855356393017853</v>
      </c>
      <c r="AE70" s="18">
        <f t="shared" si="10"/>
        <v>5.9234174854087329E-2</v>
      </c>
      <c r="AG70" s="17" t="str">
        <f t="shared" si="22"/>
        <v/>
      </c>
      <c r="AH70" s="17" t="str">
        <f t="shared" si="11"/>
        <v/>
      </c>
      <c r="AI70" s="17" t="str">
        <f t="shared" si="12"/>
        <v/>
      </c>
      <c r="AJ70" s="17" t="str">
        <f t="shared" si="13"/>
        <v/>
      </c>
      <c r="AK70" s="17" t="str">
        <f t="shared" si="14"/>
        <v/>
      </c>
      <c r="AL70" s="17" t="str">
        <f t="shared" si="15"/>
        <v/>
      </c>
      <c r="AM70" s="18" t="str">
        <f t="shared" si="16"/>
        <v/>
      </c>
      <c r="AN70" s="18" t="str">
        <f t="shared" si="17"/>
        <v/>
      </c>
      <c r="AO70" s="18" t="str">
        <f t="shared" si="18"/>
        <v/>
      </c>
      <c r="AP70" s="18" t="str">
        <f t="shared" si="19"/>
        <v/>
      </c>
      <c r="AQ70" s="18" t="str">
        <f t="shared" si="20"/>
        <v/>
      </c>
    </row>
    <row r="71" spans="21:43">
      <c r="U71" s="17">
        <v>5.7552963612560459E-2</v>
      </c>
      <c r="V71" s="17">
        <v>7.0036010450091002E-2</v>
      </c>
      <c r="W71" s="17">
        <v>9.1115204761230473E-2</v>
      </c>
      <c r="X71" s="17">
        <v>0.10002971326697363</v>
      </c>
      <c r="Y71" s="17">
        <v>0.40648294370341165</v>
      </c>
      <c r="Z71" s="17">
        <v>0.20923580780081186</v>
      </c>
      <c r="AA71" s="18">
        <f t="shared" si="27"/>
        <v>7.0036010450091002E-2</v>
      </c>
      <c r="AB71" s="18">
        <f t="shared" si="28"/>
        <v>0.40648294370341165</v>
      </c>
      <c r="AC71" s="18">
        <f t="shared" si="29"/>
        <v>0.11646644980453211</v>
      </c>
      <c r="AD71" s="18">
        <f t="shared" si="21"/>
        <v>0.33644693325332065</v>
      </c>
      <c r="AE71" s="18">
        <f t="shared" si="10"/>
        <v>4.6430439354441105E-2</v>
      </c>
      <c r="AG71" s="17" t="str">
        <f t="shared" si="22"/>
        <v/>
      </c>
      <c r="AH71" s="17" t="str">
        <f t="shared" si="11"/>
        <v/>
      </c>
      <c r="AI71" s="17" t="str">
        <f t="shared" si="12"/>
        <v/>
      </c>
      <c r="AJ71" s="17" t="str">
        <f t="shared" si="13"/>
        <v/>
      </c>
      <c r="AK71" s="17" t="str">
        <f t="shared" si="14"/>
        <v/>
      </c>
      <c r="AL71" s="17" t="str">
        <f t="shared" si="15"/>
        <v/>
      </c>
      <c r="AM71" s="18" t="str">
        <f t="shared" si="16"/>
        <v/>
      </c>
      <c r="AN71" s="18" t="str">
        <f t="shared" si="17"/>
        <v/>
      </c>
      <c r="AO71" s="18" t="str">
        <f t="shared" si="18"/>
        <v/>
      </c>
      <c r="AP71" s="18" t="str">
        <f t="shared" si="19"/>
        <v/>
      </c>
      <c r="AQ71" s="18" t="str">
        <f t="shared" si="20"/>
        <v/>
      </c>
    </row>
    <row r="72" spans="21:43">
      <c r="U72" s="17">
        <v>5.7916630677983916E-2</v>
      </c>
      <c r="V72" s="17">
        <v>6.883283454467648E-2</v>
      </c>
      <c r="W72" s="17">
        <v>9.0887747615554071E-2</v>
      </c>
      <c r="X72" s="17">
        <v>9.7133595198808154E-2</v>
      </c>
      <c r="Y72" s="17">
        <v>0.40446134781515619</v>
      </c>
      <c r="Z72" s="17">
        <v>0.22750870445202453</v>
      </c>
      <c r="AA72" s="18">
        <f t="shared" si="27"/>
        <v>6.883283454467648E-2</v>
      </c>
      <c r="AB72" s="18">
        <f t="shared" si="28"/>
        <v>0.40446134781515619</v>
      </c>
      <c r="AC72" s="18">
        <f t="shared" si="29"/>
        <v>0.11784073830161391</v>
      </c>
      <c r="AD72" s="18">
        <f t="shared" si="21"/>
        <v>0.33562851327047971</v>
      </c>
      <c r="AE72" s="18">
        <f t="shared" si="10"/>
        <v>4.9007903756937435E-2</v>
      </c>
      <c r="AG72" s="17" t="str">
        <f t="shared" si="22"/>
        <v/>
      </c>
      <c r="AH72" s="17" t="str">
        <f t="shared" si="11"/>
        <v/>
      </c>
      <c r="AI72" s="17" t="str">
        <f t="shared" si="12"/>
        <v/>
      </c>
      <c r="AJ72" s="17" t="str">
        <f t="shared" si="13"/>
        <v/>
      </c>
      <c r="AK72" s="17" t="str">
        <f t="shared" si="14"/>
        <v/>
      </c>
      <c r="AL72" s="17" t="str">
        <f t="shared" si="15"/>
        <v/>
      </c>
      <c r="AM72" s="18" t="str">
        <f t="shared" si="16"/>
        <v/>
      </c>
      <c r="AN72" s="18" t="str">
        <f t="shared" si="17"/>
        <v/>
      </c>
      <c r="AO72" s="18" t="str">
        <f t="shared" si="18"/>
        <v/>
      </c>
      <c r="AP72" s="18" t="str">
        <f t="shared" si="19"/>
        <v/>
      </c>
      <c r="AQ72" s="18" t="str">
        <f t="shared" si="20"/>
        <v/>
      </c>
    </row>
    <row r="73" spans="21:43">
      <c r="U73" s="17">
        <v>5.8118525671688737E-2</v>
      </c>
      <c r="V73" s="17">
        <v>6.423527061192158E-2</v>
      </c>
      <c r="W73" s="17">
        <v>8.4938509142861607E-2</v>
      </c>
      <c r="X73" s="17">
        <v>8.892857142857169E-2</v>
      </c>
      <c r="Y73" s="17">
        <v>0.32111912184983082</v>
      </c>
      <c r="Z73" s="17">
        <v>0.19089731184950787</v>
      </c>
      <c r="AA73" s="18">
        <f t="shared" si="27"/>
        <v>6.423527061192158E-2</v>
      </c>
      <c r="AB73" s="18">
        <f t="shared" si="28"/>
        <v>0.32111912184983082</v>
      </c>
      <c r="AC73" s="18">
        <f t="shared" si="29"/>
        <v>0.10407114132411373</v>
      </c>
      <c r="AD73" s="18">
        <f t="shared" si="21"/>
        <v>0.25688385123790924</v>
      </c>
      <c r="AE73" s="18">
        <f t="shared" si="10"/>
        <v>3.9835870712192148E-2</v>
      </c>
      <c r="AG73" s="17" t="str">
        <f t="shared" si="22"/>
        <v/>
      </c>
      <c r="AH73" s="17" t="str">
        <f t="shared" si="11"/>
        <v/>
      </c>
      <c r="AI73" s="17" t="str">
        <f t="shared" si="12"/>
        <v/>
      </c>
      <c r="AJ73" s="17" t="str">
        <f t="shared" si="13"/>
        <v/>
      </c>
      <c r="AK73" s="17" t="str">
        <f t="shared" si="14"/>
        <v/>
      </c>
      <c r="AL73" s="17" t="str">
        <f t="shared" si="15"/>
        <v/>
      </c>
      <c r="AM73" s="18" t="str">
        <f t="shared" si="16"/>
        <v/>
      </c>
      <c r="AN73" s="18" t="str">
        <f t="shared" si="17"/>
        <v/>
      </c>
      <c r="AO73" s="18" t="str">
        <f t="shared" si="18"/>
        <v/>
      </c>
      <c r="AP73" s="18" t="str">
        <f t="shared" si="19"/>
        <v/>
      </c>
      <c r="AQ73" s="18" t="str">
        <f t="shared" si="20"/>
        <v/>
      </c>
    </row>
    <row r="74" spans="21:43">
      <c r="U74" s="17">
        <v>5.818528956427893E-2</v>
      </c>
      <c r="V74" s="17">
        <v>5.9144010438524575E-2</v>
      </c>
      <c r="W74" s="17">
        <v>7.1688814200782769E-2</v>
      </c>
      <c r="X74" s="17">
        <v>7.5520723605668749E-2</v>
      </c>
      <c r="Y74" s="17">
        <v>0.28513744182676048</v>
      </c>
      <c r="Z74" s="17">
        <v>0.15773278831256077</v>
      </c>
      <c r="AA74" s="18">
        <f t="shared" si="27"/>
        <v>5.9144010438524575E-2</v>
      </c>
      <c r="AB74" s="18">
        <f t="shared" si="28"/>
        <v>0.28513744182676048</v>
      </c>
      <c r="AC74" s="18">
        <f t="shared" si="29"/>
        <v>9.4015022620569197E-2</v>
      </c>
      <c r="AD74" s="18">
        <f t="shared" si="21"/>
        <v>0.22599343138823591</v>
      </c>
      <c r="AE74" s="18">
        <f t="shared" si="10"/>
        <v>3.4871012182044622E-2</v>
      </c>
      <c r="AG74" s="17" t="str">
        <f t="shared" si="22"/>
        <v/>
      </c>
      <c r="AH74" s="17" t="str">
        <f t="shared" si="11"/>
        <v/>
      </c>
      <c r="AI74" s="17" t="str">
        <f t="shared" si="12"/>
        <v/>
      </c>
      <c r="AJ74" s="17" t="str">
        <f t="shared" si="13"/>
        <v/>
      </c>
      <c r="AK74" s="17" t="str">
        <f t="shared" si="14"/>
        <v/>
      </c>
      <c r="AL74" s="17" t="str">
        <f t="shared" si="15"/>
        <v/>
      </c>
      <c r="AM74" s="18" t="str">
        <f t="shared" si="16"/>
        <v/>
      </c>
      <c r="AN74" s="18" t="str">
        <f t="shared" si="17"/>
        <v/>
      </c>
      <c r="AO74" s="18" t="str">
        <f t="shared" si="18"/>
        <v/>
      </c>
      <c r="AP74" s="18" t="str">
        <f t="shared" si="19"/>
        <v/>
      </c>
      <c r="AQ74" s="18" t="str">
        <f t="shared" si="20"/>
        <v/>
      </c>
    </row>
    <row r="75" spans="21:43">
      <c r="U75" s="17">
        <v>5.8740114380781083E-2</v>
      </c>
      <c r="V75" s="17">
        <v>6.6373706857090653E-2</v>
      </c>
      <c r="W75" s="17">
        <v>9.5314182995813512E-2</v>
      </c>
      <c r="X75" s="17">
        <v>9.6545075634064004E-2</v>
      </c>
      <c r="Y75" s="17">
        <v>0.33363281743346529</v>
      </c>
      <c r="Z75" s="17">
        <v>0.16198746780874385</v>
      </c>
      <c r="AA75" s="18">
        <f t="shared" si="27"/>
        <v>6.6373706857090653E-2</v>
      </c>
      <c r="AB75" s="18">
        <f t="shared" si="28"/>
        <v>0.33363281743346529</v>
      </c>
      <c r="AC75" s="18">
        <f t="shared" si="29"/>
        <v>0.10475538226330827</v>
      </c>
      <c r="AD75" s="18">
        <f t="shared" si="21"/>
        <v>0.26725911057637464</v>
      </c>
      <c r="AE75" s="18">
        <f t="shared" si="10"/>
        <v>3.8381675406217619E-2</v>
      </c>
      <c r="AG75" s="17" t="str">
        <f t="shared" si="22"/>
        <v/>
      </c>
      <c r="AH75" s="17" t="str">
        <f t="shared" si="11"/>
        <v/>
      </c>
      <c r="AI75" s="17" t="str">
        <f t="shared" si="12"/>
        <v/>
      </c>
      <c r="AJ75" s="17" t="str">
        <f t="shared" si="13"/>
        <v/>
      </c>
      <c r="AK75" s="17" t="str">
        <f t="shared" si="14"/>
        <v/>
      </c>
      <c r="AL75" s="17" t="str">
        <f t="shared" si="15"/>
        <v/>
      </c>
      <c r="AM75" s="18" t="str">
        <f t="shared" si="16"/>
        <v/>
      </c>
      <c r="AN75" s="18" t="str">
        <f t="shared" si="17"/>
        <v/>
      </c>
      <c r="AO75" s="18" t="str">
        <f t="shared" si="18"/>
        <v/>
      </c>
      <c r="AP75" s="18" t="str">
        <f t="shared" si="19"/>
        <v/>
      </c>
      <c r="AQ75" s="18" t="str">
        <f t="shared" si="20"/>
        <v/>
      </c>
    </row>
    <row r="76" spans="21:43">
      <c r="U76" s="17">
        <v>5.8771214624669055E-2</v>
      </c>
      <c r="V76" s="17">
        <v>7.1700835231587101E-2</v>
      </c>
      <c r="W76" s="17">
        <v>0.1109258784303675</v>
      </c>
      <c r="X76" s="17">
        <v>0.10723220216810581</v>
      </c>
      <c r="Y76" s="17">
        <v>0.26909729101292035</v>
      </c>
      <c r="Z76" s="17">
        <v>0.11137845303503591</v>
      </c>
      <c r="AA76" s="18">
        <f t="shared" si="27"/>
        <v>7.1700835231587101E-2</v>
      </c>
      <c r="AB76" s="18">
        <f t="shared" si="28"/>
        <v>0.26909729101292035</v>
      </c>
      <c r="AC76" s="18">
        <f t="shared" si="29"/>
        <v>9.6419073300136202E-2</v>
      </c>
      <c r="AD76" s="18">
        <f t="shared" si="21"/>
        <v>0.19739645578133325</v>
      </c>
      <c r="AE76" s="18">
        <f t="shared" si="10"/>
        <v>2.47182380685491E-2</v>
      </c>
      <c r="AG76" s="17" t="str">
        <f t="shared" si="22"/>
        <v/>
      </c>
      <c r="AH76" s="17" t="str">
        <f t="shared" si="11"/>
        <v/>
      </c>
      <c r="AI76" s="17" t="str">
        <f t="shared" si="12"/>
        <v/>
      </c>
      <c r="AJ76" s="17" t="str">
        <f t="shared" si="13"/>
        <v/>
      </c>
      <c r="AK76" s="17" t="str">
        <f t="shared" si="14"/>
        <v/>
      </c>
      <c r="AL76" s="17" t="str">
        <f t="shared" si="15"/>
        <v/>
      </c>
      <c r="AM76" s="18" t="str">
        <f t="shared" si="16"/>
        <v/>
      </c>
      <c r="AN76" s="18" t="str">
        <f t="shared" si="17"/>
        <v/>
      </c>
      <c r="AO76" s="18" t="str">
        <f t="shared" si="18"/>
        <v/>
      </c>
      <c r="AP76" s="18" t="str">
        <f t="shared" si="19"/>
        <v/>
      </c>
      <c r="AQ76" s="18" t="str">
        <f t="shared" si="20"/>
        <v/>
      </c>
    </row>
    <row r="77" spans="21:43">
      <c r="U77" s="17">
        <v>5.8902549142895388E-2</v>
      </c>
      <c r="V77" s="17">
        <v>7.0347837287005888E-2</v>
      </c>
      <c r="W77" s="17">
        <v>0.10735464764467628</v>
      </c>
      <c r="X77" s="17">
        <v>0.10365294872337083</v>
      </c>
      <c r="Y77" s="17">
        <v>0.35005000714387768</v>
      </c>
      <c r="Z77" s="17">
        <v>0.11378308776819623</v>
      </c>
      <c r="AA77" s="18">
        <f t="shared" si="27"/>
        <v>7.0347837287005888E-2</v>
      </c>
      <c r="AB77" s="18">
        <f t="shared" si="28"/>
        <v>0.35005000714387768</v>
      </c>
      <c r="AC77" s="18">
        <f t="shared" si="29"/>
        <v>0.10397012742816039</v>
      </c>
      <c r="AD77" s="18">
        <f t="shared" si="21"/>
        <v>0.2797021698568718</v>
      </c>
      <c r="AE77" s="18">
        <f t="shared" si="10"/>
        <v>3.3622290141154504E-2</v>
      </c>
      <c r="AG77" s="17" t="str">
        <f t="shared" si="22"/>
        <v/>
      </c>
      <c r="AH77" s="17" t="str">
        <f t="shared" si="11"/>
        <v/>
      </c>
      <c r="AI77" s="17" t="str">
        <f t="shared" si="12"/>
        <v/>
      </c>
      <c r="AJ77" s="17" t="str">
        <f t="shared" si="13"/>
        <v/>
      </c>
      <c r="AK77" s="17" t="str">
        <f t="shared" si="14"/>
        <v/>
      </c>
      <c r="AL77" s="17" t="str">
        <f t="shared" si="15"/>
        <v/>
      </c>
      <c r="AM77" s="18" t="str">
        <f t="shared" si="16"/>
        <v/>
      </c>
      <c r="AN77" s="18" t="str">
        <f t="shared" si="17"/>
        <v/>
      </c>
      <c r="AO77" s="18" t="str">
        <f t="shared" si="18"/>
        <v/>
      </c>
      <c r="AP77" s="18" t="str">
        <f t="shared" si="19"/>
        <v/>
      </c>
      <c r="AQ77" s="18" t="str">
        <f t="shared" si="20"/>
        <v/>
      </c>
    </row>
    <row r="78" spans="21:43">
      <c r="U78" s="17">
        <v>5.9295957175191427E-2</v>
      </c>
      <c r="V78" s="17">
        <v>7.5401187074082499E-2</v>
      </c>
      <c r="W78" s="17">
        <v>0.1223506743737961</v>
      </c>
      <c r="X78" s="17">
        <v>0.1198551530444949</v>
      </c>
      <c r="Y78" s="17">
        <v>0.47999404001192025</v>
      </c>
      <c r="Z78" s="17">
        <v>0.16802358296803854</v>
      </c>
      <c r="AA78" s="18">
        <f t="shared" si="27"/>
        <v>7.5401187074082499E-2</v>
      </c>
      <c r="AB78" s="18">
        <f t="shared" si="28"/>
        <v>0.47999404001192025</v>
      </c>
      <c r="AC78" s="18">
        <f t="shared" si="29"/>
        <v>0.12621044233482895</v>
      </c>
      <c r="AD78" s="18">
        <f t="shared" si="21"/>
        <v>0.40459285293783775</v>
      </c>
      <c r="AE78" s="18">
        <f t="shared" si="10"/>
        <v>5.080925526074645E-2</v>
      </c>
      <c r="AG78" s="17" t="str">
        <f t="shared" si="22"/>
        <v/>
      </c>
      <c r="AH78" s="17" t="str">
        <f t="shared" si="11"/>
        <v/>
      </c>
      <c r="AI78" s="17" t="str">
        <f t="shared" si="12"/>
        <v/>
      </c>
      <c r="AJ78" s="17" t="str">
        <f t="shared" si="13"/>
        <v/>
      </c>
      <c r="AK78" s="17" t="str">
        <f t="shared" si="14"/>
        <v/>
      </c>
      <c r="AL78" s="17" t="str">
        <f t="shared" si="15"/>
        <v/>
      </c>
      <c r="AM78" s="18" t="str">
        <f t="shared" si="16"/>
        <v/>
      </c>
      <c r="AN78" s="18" t="str">
        <f t="shared" si="17"/>
        <v/>
      </c>
      <c r="AO78" s="18" t="str">
        <f t="shared" si="18"/>
        <v/>
      </c>
      <c r="AP78" s="18" t="str">
        <f t="shared" si="19"/>
        <v/>
      </c>
      <c r="AQ78" s="18" t="str">
        <f t="shared" si="20"/>
        <v/>
      </c>
    </row>
    <row r="79" spans="21:43">
      <c r="U79" s="17">
        <v>5.9295957175191427E-2</v>
      </c>
      <c r="V79" s="17">
        <v>7.1769147464051608E-2</v>
      </c>
      <c r="W79" s="17">
        <v>0.11190656950879507</v>
      </c>
      <c r="X79" s="17">
        <v>0.10909780455943707</v>
      </c>
      <c r="Y79" s="17">
        <v>0.41066866974740979</v>
      </c>
      <c r="Z79" s="17">
        <v>0.17430765923388236</v>
      </c>
      <c r="AA79" s="18">
        <f t="shared" ref="AA79:AA110" si="30">SUMPRODUCT(wtsbench,U79:Z79)</f>
        <v>7.1769147464051608E-2</v>
      </c>
      <c r="AB79" s="18">
        <f t="shared" ref="AB79:AB110" si="31">SUMPRODUCT(wtsa,U79:Z79)</f>
        <v>0.41066866974740979</v>
      </c>
      <c r="AC79" s="18">
        <f t="shared" ref="AC79:AC110" si="32">SUMPRODUCT(wtsb,U79:Z79)</f>
        <v>0.11742296363895331</v>
      </c>
      <c r="AD79" s="18">
        <f t="shared" si="21"/>
        <v>0.33889952228335818</v>
      </c>
      <c r="AE79" s="18">
        <f t="shared" ref="AE79:AE142" si="33">AC79-$AA79</f>
        <v>4.5653816174901704E-2</v>
      </c>
      <c r="AG79" s="17" t="str">
        <f t="shared" si="22"/>
        <v/>
      </c>
      <c r="AH79" s="17" t="str">
        <f t="shared" ref="AH79:AH142" si="34">IF(V79&lt;V$9,V79,"")</f>
        <v/>
      </c>
      <c r="AI79" s="17" t="str">
        <f t="shared" ref="AI79:AI142" si="35">IF(W79&lt;W$9,W79,"")</f>
        <v/>
      </c>
      <c r="AJ79" s="17" t="str">
        <f t="shared" ref="AJ79:AJ142" si="36">IF(X79&lt;X$9,X79,"")</f>
        <v/>
      </c>
      <c r="AK79" s="17" t="str">
        <f t="shared" ref="AK79:AK142" si="37">IF(Y79&lt;Y$9,Y79,"")</f>
        <v/>
      </c>
      <c r="AL79" s="17" t="str">
        <f t="shared" ref="AL79:AL142" si="38">IF(Z79&lt;Z$9,Z79,"")</f>
        <v/>
      </c>
      <c r="AM79" s="18" t="str">
        <f t="shared" ref="AM79:AM142" si="39">IF(AA79&lt;AA$9,AA79,"")</f>
        <v/>
      </c>
      <c r="AN79" s="18" t="str">
        <f t="shared" ref="AN79:AN142" si="40">IF(AB79&lt;AB$9,AB79,"")</f>
        <v/>
      </c>
      <c r="AO79" s="18" t="str">
        <f t="shared" ref="AO79:AO142" si="41">IF(AC79&lt;AC$9,AC79,"")</f>
        <v/>
      </c>
      <c r="AP79" s="18" t="str">
        <f t="shared" ref="AP79:AP142" si="42">IF(AD79&lt;AD$9,AD79,"")</f>
        <v/>
      </c>
      <c r="AQ79" s="18" t="str">
        <f t="shared" ref="AQ79:AQ142" si="43">IF(AE79&lt;AE$9,AE79,"")</f>
        <v/>
      </c>
    </row>
    <row r="80" spans="21:43">
      <c r="U80" s="17">
        <v>5.9102852059711442E-2</v>
      </c>
      <c r="V80" s="17">
        <v>6.9853435525077501E-2</v>
      </c>
      <c r="W80" s="17">
        <v>0.11346130849799185</v>
      </c>
      <c r="X80" s="17">
        <v>0.10913366543288916</v>
      </c>
      <c r="Y80" s="17">
        <v>0.30685658221396372</v>
      </c>
      <c r="Z80" s="17">
        <v>0.14259143390591955</v>
      </c>
      <c r="AA80" s="18">
        <f t="shared" si="30"/>
        <v>6.9853435525077501E-2</v>
      </c>
      <c r="AB80" s="18">
        <f t="shared" si="31"/>
        <v>0.30685658221396372</v>
      </c>
      <c r="AC80" s="18">
        <f t="shared" si="32"/>
        <v>0.10374106858743989</v>
      </c>
      <c r="AD80" s="18">
        <f t="shared" ref="AD80:AD143" si="44">AB80-$AA80</f>
        <v>0.23700314668888622</v>
      </c>
      <c r="AE80" s="18">
        <f t="shared" si="33"/>
        <v>3.3887633062362393E-2</v>
      </c>
      <c r="AG80" s="17" t="str">
        <f t="shared" ref="AG80:AG143" si="45">IF(U80&lt;U$9,U80,"")</f>
        <v/>
      </c>
      <c r="AH80" s="17" t="str">
        <f t="shared" si="34"/>
        <v/>
      </c>
      <c r="AI80" s="17" t="str">
        <f t="shared" si="35"/>
        <v/>
      </c>
      <c r="AJ80" s="17" t="str">
        <f t="shared" si="36"/>
        <v/>
      </c>
      <c r="AK80" s="17" t="str">
        <f t="shared" si="37"/>
        <v/>
      </c>
      <c r="AL80" s="17" t="str">
        <f t="shared" si="38"/>
        <v/>
      </c>
      <c r="AM80" s="18" t="str">
        <f t="shared" si="39"/>
        <v/>
      </c>
      <c r="AN80" s="18" t="str">
        <f t="shared" si="40"/>
        <v/>
      </c>
      <c r="AO80" s="18" t="str">
        <f t="shared" si="41"/>
        <v/>
      </c>
      <c r="AP80" s="18" t="str">
        <f t="shared" si="42"/>
        <v/>
      </c>
      <c r="AQ80" s="18" t="str">
        <f t="shared" si="43"/>
        <v/>
      </c>
    </row>
    <row r="81" spans="21:43">
      <c r="U81" s="17">
        <v>5.9240083974076096E-2</v>
      </c>
      <c r="V81" s="17">
        <v>6.8036343408121702E-2</v>
      </c>
      <c r="W81" s="17">
        <v>0.11365943893517283</v>
      </c>
      <c r="X81" s="17">
        <v>0.10541949146715424</v>
      </c>
      <c r="Y81" s="17">
        <v>0.30162457240253171</v>
      </c>
      <c r="Z81" s="17">
        <v>0.10859237172628067</v>
      </c>
      <c r="AA81" s="18">
        <f t="shared" si="30"/>
        <v>6.8036343408121702E-2</v>
      </c>
      <c r="AB81" s="18">
        <f t="shared" si="31"/>
        <v>0.30162457240253171</v>
      </c>
      <c r="AC81" s="18">
        <f t="shared" si="32"/>
        <v>9.9353263780964179E-2</v>
      </c>
      <c r="AD81" s="18">
        <f t="shared" si="44"/>
        <v>0.23358822899441001</v>
      </c>
      <c r="AE81" s="18">
        <f t="shared" si="33"/>
        <v>3.1316920372842477E-2</v>
      </c>
      <c r="AG81" s="17" t="str">
        <f t="shared" si="45"/>
        <v/>
      </c>
      <c r="AH81" s="17" t="str">
        <f t="shared" si="34"/>
        <v/>
      </c>
      <c r="AI81" s="17" t="str">
        <f t="shared" si="35"/>
        <v/>
      </c>
      <c r="AJ81" s="17" t="str">
        <f t="shared" si="36"/>
        <v/>
      </c>
      <c r="AK81" s="17" t="str">
        <f t="shared" si="37"/>
        <v/>
      </c>
      <c r="AL81" s="17" t="str">
        <f t="shared" si="38"/>
        <v/>
      </c>
      <c r="AM81" s="18" t="str">
        <f t="shared" si="39"/>
        <v/>
      </c>
      <c r="AN81" s="18" t="str">
        <f t="shared" si="40"/>
        <v/>
      </c>
      <c r="AO81" s="18" t="str">
        <f t="shared" si="41"/>
        <v/>
      </c>
      <c r="AP81" s="18" t="str">
        <f t="shared" si="42"/>
        <v/>
      </c>
      <c r="AQ81" s="18" t="str">
        <f t="shared" si="43"/>
        <v/>
      </c>
    </row>
    <row r="82" spans="21:43">
      <c r="U82" s="17">
        <v>5.9215268057839054E-2</v>
      </c>
      <c r="V82" s="17">
        <v>6.15535861016554E-2</v>
      </c>
      <c r="W82" s="17">
        <v>8.5051563820794707E-2</v>
      </c>
      <c r="X82" s="17">
        <v>7.8696822399871413E-2</v>
      </c>
      <c r="Y82" s="17">
        <v>0.1928519886912532</v>
      </c>
      <c r="Z82" s="17">
        <v>5.720979333491516E-2</v>
      </c>
      <c r="AA82" s="18">
        <f t="shared" si="30"/>
        <v>6.15535861016554E-2</v>
      </c>
      <c r="AB82" s="18">
        <f t="shared" si="31"/>
        <v>0.1928519886912532</v>
      </c>
      <c r="AC82" s="18">
        <f t="shared" si="32"/>
        <v>7.7144009463768523E-2</v>
      </c>
      <c r="AD82" s="18">
        <f t="shared" si="44"/>
        <v>0.1312984025895978</v>
      </c>
      <c r="AE82" s="18">
        <f t="shared" si="33"/>
        <v>1.5590423362113123E-2</v>
      </c>
      <c r="AG82" s="17" t="str">
        <f t="shared" si="45"/>
        <v/>
      </c>
      <c r="AH82" s="17" t="str">
        <f t="shared" si="34"/>
        <v/>
      </c>
      <c r="AI82" s="17" t="str">
        <f t="shared" si="35"/>
        <v/>
      </c>
      <c r="AJ82" s="17" t="str">
        <f t="shared" si="36"/>
        <v/>
      </c>
      <c r="AK82" s="17" t="str">
        <f t="shared" si="37"/>
        <v/>
      </c>
      <c r="AL82" s="17" t="str">
        <f t="shared" si="38"/>
        <v/>
      </c>
      <c r="AM82" s="18" t="str">
        <f t="shared" si="39"/>
        <v/>
      </c>
      <c r="AN82" s="18" t="str">
        <f t="shared" si="40"/>
        <v/>
      </c>
      <c r="AO82" s="18" t="str">
        <f t="shared" si="41"/>
        <v/>
      </c>
      <c r="AP82" s="18" t="str">
        <f t="shared" si="42"/>
        <v/>
      </c>
      <c r="AQ82" s="18" t="str">
        <f t="shared" si="43"/>
        <v/>
      </c>
    </row>
    <row r="83" spans="21:43">
      <c r="U83" s="17">
        <v>5.9573154345502699E-2</v>
      </c>
      <c r="V83" s="17">
        <v>7.5782682014810865E-2</v>
      </c>
      <c r="W83" s="17">
        <v>0.12985645933014323</v>
      </c>
      <c r="X83" s="17">
        <v>0.10566832786353841</v>
      </c>
      <c r="Y83" s="17">
        <v>8.0949401298405332E-2</v>
      </c>
      <c r="Z83" s="17">
        <v>-1.8623373020870027E-2</v>
      </c>
      <c r="AA83" s="18">
        <f t="shared" si="30"/>
        <v>7.5782682014810865E-2</v>
      </c>
      <c r="AB83" s="18">
        <f t="shared" si="31"/>
        <v>8.0949401298405332E-2</v>
      </c>
      <c r="AC83" s="18">
        <f t="shared" si="32"/>
        <v>6.7149926921354131E-2</v>
      </c>
      <c r="AD83" s="18">
        <f t="shared" si="44"/>
        <v>5.1667192835944675E-3</v>
      </c>
      <c r="AE83" s="18">
        <f t="shared" si="33"/>
        <v>-8.6327550934567343E-3</v>
      </c>
      <c r="AG83" s="17" t="str">
        <f t="shared" si="45"/>
        <v/>
      </c>
      <c r="AH83" s="17" t="str">
        <f t="shared" si="34"/>
        <v/>
      </c>
      <c r="AI83" s="17" t="str">
        <f t="shared" si="35"/>
        <v/>
      </c>
      <c r="AJ83" s="17" t="str">
        <f t="shared" si="36"/>
        <v/>
      </c>
      <c r="AK83" s="17" t="str">
        <f t="shared" si="37"/>
        <v/>
      </c>
      <c r="AL83" s="17" t="str">
        <f t="shared" si="38"/>
        <v/>
      </c>
      <c r="AM83" s="18" t="str">
        <f t="shared" si="39"/>
        <v/>
      </c>
      <c r="AN83" s="18" t="str">
        <f t="shared" si="40"/>
        <v/>
      </c>
      <c r="AO83" s="18" t="str">
        <f t="shared" si="41"/>
        <v/>
      </c>
      <c r="AP83" s="18" t="str">
        <f t="shared" si="42"/>
        <v/>
      </c>
      <c r="AQ83" s="18" t="str">
        <f t="shared" si="43"/>
        <v/>
      </c>
    </row>
    <row r="84" spans="21:43">
      <c r="U84" s="17">
        <v>5.9231567124872875E-2</v>
      </c>
      <c r="V84" s="17">
        <v>8.0058181818182472E-2</v>
      </c>
      <c r="W84" s="17">
        <v>0.13988351447325953</v>
      </c>
      <c r="X84" s="17">
        <v>0.11511279696546195</v>
      </c>
      <c r="Y84" s="17">
        <v>9.0473901104341392E-2</v>
      </c>
      <c r="Z84" s="17">
        <v>-6.9515934042457261E-2</v>
      </c>
      <c r="AA84" s="18">
        <f t="shared" si="30"/>
        <v>8.0058181818182472E-2</v>
      </c>
      <c r="AB84" s="18">
        <f t="shared" si="31"/>
        <v>9.0473901104341392E-2</v>
      </c>
      <c r="AC84" s="18">
        <f t="shared" si="32"/>
        <v>6.5217029594315246E-2</v>
      </c>
      <c r="AD84" s="18">
        <f t="shared" si="44"/>
        <v>1.041571928615892E-2</v>
      </c>
      <c r="AE84" s="18">
        <f t="shared" si="33"/>
        <v>-1.4841152223867227E-2</v>
      </c>
      <c r="AG84" s="17" t="str">
        <f t="shared" si="45"/>
        <v/>
      </c>
      <c r="AH84" s="17" t="str">
        <f t="shared" si="34"/>
        <v/>
      </c>
      <c r="AI84" s="17" t="str">
        <f t="shared" si="35"/>
        <v/>
      </c>
      <c r="AJ84" s="17" t="str">
        <f t="shared" si="36"/>
        <v/>
      </c>
      <c r="AK84" s="17" t="str">
        <f t="shared" si="37"/>
        <v/>
      </c>
      <c r="AL84" s="17" t="str">
        <f t="shared" si="38"/>
        <v/>
      </c>
      <c r="AM84" s="18" t="str">
        <f t="shared" si="39"/>
        <v/>
      </c>
      <c r="AN84" s="18" t="str">
        <f t="shared" si="40"/>
        <v/>
      </c>
      <c r="AO84" s="18" t="str">
        <f t="shared" si="41"/>
        <v/>
      </c>
      <c r="AP84" s="18" t="str">
        <f t="shared" si="42"/>
        <v/>
      </c>
      <c r="AQ84" s="18" t="str">
        <f t="shared" si="43"/>
        <v/>
      </c>
    </row>
    <row r="85" spans="21:43">
      <c r="U85" s="17">
        <v>5.8818895306125052E-2</v>
      </c>
      <c r="V85" s="17">
        <v>7.7341324283341395E-2</v>
      </c>
      <c r="W85" s="17">
        <v>0.11686077289571206</v>
      </c>
      <c r="X85" s="17">
        <v>9.3368317481141494E-2</v>
      </c>
      <c r="Y85" s="17">
        <v>0.21991696144779138</v>
      </c>
      <c r="Z85" s="17">
        <v>-7.4425143806032046E-2</v>
      </c>
      <c r="AA85" s="18">
        <f t="shared" si="30"/>
        <v>7.7341324283341395E-2</v>
      </c>
      <c r="AB85" s="18">
        <f t="shared" si="31"/>
        <v>0.21991696144779138</v>
      </c>
      <c r="AC85" s="18">
        <f t="shared" si="32"/>
        <v>7.2715670883257949E-2</v>
      </c>
      <c r="AD85" s="18">
        <f t="shared" si="44"/>
        <v>0.14257563716444999</v>
      </c>
      <c r="AE85" s="18">
        <f t="shared" si="33"/>
        <v>-4.6256534000834459E-3</v>
      </c>
      <c r="AG85" s="17" t="str">
        <f t="shared" si="45"/>
        <v/>
      </c>
      <c r="AH85" s="17" t="str">
        <f t="shared" si="34"/>
        <v/>
      </c>
      <c r="AI85" s="17" t="str">
        <f t="shared" si="35"/>
        <v/>
      </c>
      <c r="AJ85" s="17" t="str">
        <f t="shared" si="36"/>
        <v/>
      </c>
      <c r="AK85" s="17" t="str">
        <f t="shared" si="37"/>
        <v/>
      </c>
      <c r="AL85" s="17" t="str">
        <f t="shared" si="38"/>
        <v/>
      </c>
      <c r="AM85" s="18" t="str">
        <f t="shared" si="39"/>
        <v/>
      </c>
      <c r="AN85" s="18" t="str">
        <f t="shared" si="40"/>
        <v/>
      </c>
      <c r="AO85" s="18" t="str">
        <f t="shared" si="41"/>
        <v/>
      </c>
      <c r="AP85" s="18" t="str">
        <f t="shared" si="42"/>
        <v/>
      </c>
      <c r="AQ85" s="18" t="str">
        <f t="shared" si="43"/>
        <v/>
      </c>
    </row>
    <row r="86" spans="21:43">
      <c r="U86" s="17">
        <v>5.8943199544799763E-2</v>
      </c>
      <c r="V86" s="17">
        <v>7.4335033572519693E-2</v>
      </c>
      <c r="W86" s="17">
        <v>0.11321724349218276</v>
      </c>
      <c r="X86" s="17">
        <v>9.4520476389469366E-2</v>
      </c>
      <c r="Y86" s="17">
        <v>0.23660810781178077</v>
      </c>
      <c r="Z86" s="17">
        <v>-5.6283913837409938E-2</v>
      </c>
      <c r="AA86" s="18">
        <f t="shared" si="30"/>
        <v>7.4335033572519693E-2</v>
      </c>
      <c r="AB86" s="18">
        <f t="shared" si="31"/>
        <v>0.23660810781178077</v>
      </c>
      <c r="AC86" s="18">
        <f t="shared" si="32"/>
        <v>7.5711294515254157E-2</v>
      </c>
      <c r="AD86" s="18">
        <f t="shared" si="44"/>
        <v>0.16227307423926107</v>
      </c>
      <c r="AE86" s="18">
        <f t="shared" si="33"/>
        <v>1.3762609427344641E-3</v>
      </c>
      <c r="AG86" s="17" t="str">
        <f t="shared" si="45"/>
        <v/>
      </c>
      <c r="AH86" s="17" t="str">
        <f t="shared" si="34"/>
        <v/>
      </c>
      <c r="AI86" s="17" t="str">
        <f t="shared" si="35"/>
        <v/>
      </c>
      <c r="AJ86" s="17" t="str">
        <f t="shared" si="36"/>
        <v/>
      </c>
      <c r="AK86" s="17" t="str">
        <f t="shared" si="37"/>
        <v/>
      </c>
      <c r="AL86" s="17" t="str">
        <f t="shared" si="38"/>
        <v/>
      </c>
      <c r="AM86" s="18" t="str">
        <f t="shared" si="39"/>
        <v/>
      </c>
      <c r="AN86" s="18" t="str">
        <f t="shared" si="40"/>
        <v/>
      </c>
      <c r="AO86" s="18" t="str">
        <f t="shared" si="41"/>
        <v/>
      </c>
      <c r="AP86" s="18" t="str">
        <f t="shared" si="42"/>
        <v/>
      </c>
      <c r="AQ86" s="18" t="str">
        <f t="shared" si="43"/>
        <v/>
      </c>
    </row>
    <row r="87" spans="21:43">
      <c r="U87" s="17">
        <v>5.8278255661896594E-2</v>
      </c>
      <c r="V87" s="17">
        <v>7.0298191391941156E-2</v>
      </c>
      <c r="W87" s="17">
        <v>0.10190750955708539</v>
      </c>
      <c r="X87" s="17">
        <v>8.6868268969708229E-2</v>
      </c>
      <c r="Y87" s="17">
        <v>0.285786109094325</v>
      </c>
      <c r="Z87" s="17">
        <v>-5.1147408667796324E-2</v>
      </c>
      <c r="AA87" s="18">
        <f t="shared" si="30"/>
        <v>7.0298191391941156E-2</v>
      </c>
      <c r="AB87" s="18">
        <f t="shared" si="31"/>
        <v>0.285786109094325</v>
      </c>
      <c r="AC87" s="18">
        <f t="shared" si="32"/>
        <v>7.8510394865474648E-2</v>
      </c>
      <c r="AD87" s="18">
        <f t="shared" si="44"/>
        <v>0.21548791770238385</v>
      </c>
      <c r="AE87" s="18">
        <f t="shared" si="33"/>
        <v>8.2122034735334914E-3</v>
      </c>
      <c r="AG87" s="17" t="str">
        <f t="shared" si="45"/>
        <v/>
      </c>
      <c r="AH87" s="17" t="str">
        <f t="shared" si="34"/>
        <v/>
      </c>
      <c r="AI87" s="17" t="str">
        <f t="shared" si="35"/>
        <v/>
      </c>
      <c r="AJ87" s="17" t="str">
        <f t="shared" si="36"/>
        <v/>
      </c>
      <c r="AK87" s="17" t="str">
        <f t="shared" si="37"/>
        <v/>
      </c>
      <c r="AL87" s="17" t="str">
        <f t="shared" si="38"/>
        <v/>
      </c>
      <c r="AM87" s="18" t="str">
        <f t="shared" si="39"/>
        <v/>
      </c>
      <c r="AN87" s="18" t="str">
        <f t="shared" si="40"/>
        <v/>
      </c>
      <c r="AO87" s="18" t="str">
        <f t="shared" si="41"/>
        <v/>
      </c>
      <c r="AP87" s="18" t="str">
        <f t="shared" si="42"/>
        <v/>
      </c>
      <c r="AQ87" s="18" t="str">
        <f t="shared" si="43"/>
        <v/>
      </c>
    </row>
    <row r="88" spans="21:43">
      <c r="U88" s="17">
        <v>5.7555463819012997E-2</v>
      </c>
      <c r="V88" s="17">
        <v>6.3871392842719033E-2</v>
      </c>
      <c r="W88" s="17">
        <v>9.1089820052073112E-2</v>
      </c>
      <c r="X88" s="17">
        <v>8.0750574419198751E-2</v>
      </c>
      <c r="Y88" s="17">
        <v>0.32489812951239982</v>
      </c>
      <c r="Z88" s="17">
        <v>-2.844162674678119E-2</v>
      </c>
      <c r="AA88" s="18">
        <f t="shared" si="30"/>
        <v>6.3871392842719033E-2</v>
      </c>
      <c r="AB88" s="18">
        <f t="shared" si="31"/>
        <v>0.32489812951239982</v>
      </c>
      <c r="AC88" s="18">
        <f t="shared" si="32"/>
        <v>8.1994560917467457E-2</v>
      </c>
      <c r="AD88" s="18">
        <f t="shared" si="44"/>
        <v>0.26102673666968079</v>
      </c>
      <c r="AE88" s="18">
        <f t="shared" si="33"/>
        <v>1.8123168074748425E-2</v>
      </c>
      <c r="AG88" s="17" t="str">
        <f t="shared" si="45"/>
        <v/>
      </c>
      <c r="AH88" s="17" t="str">
        <f t="shared" si="34"/>
        <v/>
      </c>
      <c r="AI88" s="17" t="str">
        <f t="shared" si="35"/>
        <v/>
      </c>
      <c r="AJ88" s="17" t="str">
        <f t="shared" si="36"/>
        <v/>
      </c>
      <c r="AK88" s="17" t="str">
        <f t="shared" si="37"/>
        <v/>
      </c>
      <c r="AL88" s="17" t="str">
        <f t="shared" si="38"/>
        <v/>
      </c>
      <c r="AM88" s="18" t="str">
        <f t="shared" si="39"/>
        <v/>
      </c>
      <c r="AN88" s="18" t="str">
        <f t="shared" si="40"/>
        <v/>
      </c>
      <c r="AO88" s="18" t="str">
        <f t="shared" si="41"/>
        <v/>
      </c>
      <c r="AP88" s="18" t="str">
        <f t="shared" si="42"/>
        <v/>
      </c>
      <c r="AQ88" s="18" t="str">
        <f t="shared" si="43"/>
        <v/>
      </c>
    </row>
    <row r="89" spans="21:43">
      <c r="U89" s="17">
        <v>5.7016085219764756E-2</v>
      </c>
      <c r="V89" s="17">
        <v>5.7463616286312025E-2</v>
      </c>
      <c r="W89" s="17">
        <v>6.4629152228558695E-2</v>
      </c>
      <c r="X89" s="17">
        <v>6.2684431726728329E-2</v>
      </c>
      <c r="Y89" s="17">
        <v>0.19736188837141211</v>
      </c>
      <c r="Z89" s="17">
        <v>-4.8654617436642011E-2</v>
      </c>
      <c r="AA89" s="18">
        <f t="shared" si="30"/>
        <v>5.7463616286312025E-2</v>
      </c>
      <c r="AB89" s="18">
        <f t="shared" si="31"/>
        <v>0.19736188837141211</v>
      </c>
      <c r="AC89" s="18">
        <f t="shared" si="32"/>
        <v>6.1856489727519295E-2</v>
      </c>
      <c r="AD89" s="18">
        <f t="shared" si="44"/>
        <v>0.13989827208510008</v>
      </c>
      <c r="AE89" s="18">
        <f t="shared" si="33"/>
        <v>4.3928734412072706E-3</v>
      </c>
      <c r="AG89" s="17" t="str">
        <f t="shared" si="45"/>
        <v/>
      </c>
      <c r="AH89" s="17" t="str">
        <f t="shared" si="34"/>
        <v/>
      </c>
      <c r="AI89" s="17" t="str">
        <f t="shared" si="35"/>
        <v/>
      </c>
      <c r="AJ89" s="17" t="str">
        <f t="shared" si="36"/>
        <v/>
      </c>
      <c r="AK89" s="17" t="str">
        <f t="shared" si="37"/>
        <v/>
      </c>
      <c r="AL89" s="17" t="str">
        <f t="shared" si="38"/>
        <v/>
      </c>
      <c r="AM89" s="18" t="str">
        <f t="shared" si="39"/>
        <v/>
      </c>
      <c r="AN89" s="18" t="str">
        <f t="shared" si="40"/>
        <v/>
      </c>
      <c r="AO89" s="18" t="str">
        <f t="shared" si="41"/>
        <v/>
      </c>
      <c r="AP89" s="18" t="str">
        <f t="shared" si="42"/>
        <v/>
      </c>
      <c r="AQ89" s="18" t="str">
        <f t="shared" si="43"/>
        <v/>
      </c>
    </row>
    <row r="90" spans="21:43">
      <c r="U90" s="17">
        <v>5.6483297345844452E-2</v>
      </c>
      <c r="V90" s="17">
        <v>6.0810048777736991E-2</v>
      </c>
      <c r="W90" s="17">
        <v>6.6043174684517369E-2</v>
      </c>
      <c r="X90" s="17">
        <v>6.4914067472947368E-2</v>
      </c>
      <c r="Y90" s="17">
        <v>0.18460510392926421</v>
      </c>
      <c r="Z90" s="17">
        <v>-6.630769491330113E-2</v>
      </c>
      <c r="AA90" s="18">
        <f t="shared" si="30"/>
        <v>6.0810048777736991E-2</v>
      </c>
      <c r="AB90" s="18">
        <f t="shared" si="31"/>
        <v>0.18460510392926421</v>
      </c>
      <c r="AC90" s="18">
        <f t="shared" si="32"/>
        <v>5.924811866803871E-2</v>
      </c>
      <c r="AD90" s="18">
        <f t="shared" si="44"/>
        <v>0.12379505515152722</v>
      </c>
      <c r="AE90" s="18">
        <f t="shared" si="33"/>
        <v>-1.5619301096982813E-3</v>
      </c>
      <c r="AG90" s="17" t="str">
        <f t="shared" si="45"/>
        <v/>
      </c>
      <c r="AH90" s="17" t="str">
        <f t="shared" si="34"/>
        <v/>
      </c>
      <c r="AI90" s="17" t="str">
        <f t="shared" si="35"/>
        <v/>
      </c>
      <c r="AJ90" s="17" t="str">
        <f t="shared" si="36"/>
        <v/>
      </c>
      <c r="AK90" s="17" t="str">
        <f t="shared" si="37"/>
        <v/>
      </c>
      <c r="AL90" s="17" t="str">
        <f t="shared" si="38"/>
        <v/>
      </c>
      <c r="AM90" s="18" t="str">
        <f t="shared" si="39"/>
        <v/>
      </c>
      <c r="AN90" s="18" t="str">
        <f t="shared" si="40"/>
        <v/>
      </c>
      <c r="AO90" s="18" t="str">
        <f t="shared" si="41"/>
        <v/>
      </c>
      <c r="AP90" s="18" t="str">
        <f t="shared" si="42"/>
        <v/>
      </c>
      <c r="AQ90" s="18" t="str">
        <f t="shared" si="43"/>
        <v/>
      </c>
    </row>
    <row r="91" spans="21:43">
      <c r="U91" s="17">
        <v>5.5825838441417419E-2</v>
      </c>
      <c r="V91" s="17">
        <v>5.9434008602844202E-2</v>
      </c>
      <c r="W91" s="17">
        <v>6.5292162005220256E-2</v>
      </c>
      <c r="X91" s="17">
        <v>6.2740628166160439E-2</v>
      </c>
      <c r="Y91" s="17">
        <v>0.2182231834245667</v>
      </c>
      <c r="Z91" s="17">
        <v>-4.4563795230874059E-2</v>
      </c>
      <c r="AA91" s="18">
        <f t="shared" si="30"/>
        <v>5.9434008602844202E-2</v>
      </c>
      <c r="AB91" s="18">
        <f t="shared" si="31"/>
        <v>0.2182231834245667</v>
      </c>
      <c r="AC91" s="18">
        <f t="shared" si="32"/>
        <v>6.4025537917500472E-2</v>
      </c>
      <c r="AD91" s="18">
        <f t="shared" si="44"/>
        <v>0.1587891748217225</v>
      </c>
      <c r="AE91" s="18">
        <f t="shared" si="33"/>
        <v>4.5915293146562702E-3</v>
      </c>
      <c r="AG91" s="17" t="str">
        <f t="shared" si="45"/>
        <v/>
      </c>
      <c r="AH91" s="17" t="str">
        <f t="shared" si="34"/>
        <v/>
      </c>
      <c r="AI91" s="17" t="str">
        <f t="shared" si="35"/>
        <v/>
      </c>
      <c r="AJ91" s="17" t="str">
        <f t="shared" si="36"/>
        <v/>
      </c>
      <c r="AK91" s="17" t="str">
        <f t="shared" si="37"/>
        <v/>
      </c>
      <c r="AL91" s="17" t="str">
        <f t="shared" si="38"/>
        <v/>
      </c>
      <c r="AM91" s="18" t="str">
        <f t="shared" si="39"/>
        <v/>
      </c>
      <c r="AN91" s="18" t="str">
        <f t="shared" si="40"/>
        <v/>
      </c>
      <c r="AO91" s="18" t="str">
        <f t="shared" si="41"/>
        <v/>
      </c>
      <c r="AP91" s="18" t="str">
        <f t="shared" si="42"/>
        <v/>
      </c>
      <c r="AQ91" s="18" t="str">
        <f t="shared" si="43"/>
        <v/>
      </c>
    </row>
    <row r="92" spans="21:43">
      <c r="U92" s="17">
        <v>5.5473923561902616E-2</v>
      </c>
      <c r="V92" s="17">
        <v>5.3080290747606229E-2</v>
      </c>
      <c r="W92" s="17">
        <v>4.4025951874056446E-2</v>
      </c>
      <c r="X92" s="17">
        <v>4.3533352569973705E-2</v>
      </c>
      <c r="Y92" s="17">
        <v>0.21025828465014462</v>
      </c>
      <c r="Z92" s="17">
        <v>-2.7493823670953099E-2</v>
      </c>
      <c r="AA92" s="18">
        <f t="shared" si="30"/>
        <v>5.3080290747606229E-2</v>
      </c>
      <c r="AB92" s="18">
        <f t="shared" si="31"/>
        <v>0.21025828465014462</v>
      </c>
      <c r="AC92" s="18">
        <f t="shared" si="32"/>
        <v>6.0077367398034098E-2</v>
      </c>
      <c r="AD92" s="18">
        <f t="shared" si="44"/>
        <v>0.15717799390253839</v>
      </c>
      <c r="AE92" s="18">
        <f t="shared" si="33"/>
        <v>6.9970766504278692E-3</v>
      </c>
      <c r="AG92" s="17" t="str">
        <f t="shared" si="45"/>
        <v/>
      </c>
      <c r="AH92" s="17" t="str">
        <f t="shared" si="34"/>
        <v/>
      </c>
      <c r="AI92" s="17" t="str">
        <f t="shared" si="35"/>
        <v/>
      </c>
      <c r="AJ92" s="17" t="str">
        <f t="shared" si="36"/>
        <v/>
      </c>
      <c r="AK92" s="17" t="str">
        <f t="shared" si="37"/>
        <v/>
      </c>
      <c r="AL92" s="17" t="str">
        <f t="shared" si="38"/>
        <v/>
      </c>
      <c r="AM92" s="18" t="str">
        <f t="shared" si="39"/>
        <v/>
      </c>
      <c r="AN92" s="18" t="str">
        <f t="shared" si="40"/>
        <v/>
      </c>
      <c r="AO92" s="18" t="str">
        <f t="shared" si="41"/>
        <v/>
      </c>
      <c r="AP92" s="18" t="str">
        <f t="shared" si="42"/>
        <v/>
      </c>
      <c r="AQ92" s="18" t="str">
        <f t="shared" si="43"/>
        <v/>
      </c>
    </row>
    <row r="93" spans="21:43">
      <c r="U93" s="17">
        <v>5.4520362193326566E-2</v>
      </c>
      <c r="V93" s="17">
        <v>5.1313212683509413E-2</v>
      </c>
      <c r="W93" s="17">
        <v>3.1059934308301562E-2</v>
      </c>
      <c r="X93" s="17">
        <v>3.1461093487590963E-2</v>
      </c>
      <c r="Y93" s="17">
        <v>0.22756218645143145</v>
      </c>
      <c r="Z93" s="17">
        <v>5.6564622793280339E-3</v>
      </c>
      <c r="AA93" s="18">
        <f t="shared" si="30"/>
        <v>5.1313212683509413E-2</v>
      </c>
      <c r="AB93" s="18">
        <f t="shared" si="31"/>
        <v>0.22756218645143145</v>
      </c>
      <c r="AC93" s="18">
        <f t="shared" si="32"/>
        <v>6.1965470017679422E-2</v>
      </c>
      <c r="AD93" s="18">
        <f t="shared" si="44"/>
        <v>0.17624897376792203</v>
      </c>
      <c r="AE93" s="18">
        <f t="shared" si="33"/>
        <v>1.0652257334170009E-2</v>
      </c>
      <c r="AG93" s="17" t="str">
        <f t="shared" si="45"/>
        <v/>
      </c>
      <c r="AH93" s="17" t="str">
        <f t="shared" si="34"/>
        <v/>
      </c>
      <c r="AI93" s="17" t="str">
        <f t="shared" si="35"/>
        <v/>
      </c>
      <c r="AJ93" s="17" t="str">
        <f t="shared" si="36"/>
        <v/>
      </c>
      <c r="AK93" s="17" t="str">
        <f t="shared" si="37"/>
        <v/>
      </c>
      <c r="AL93" s="17" t="str">
        <f t="shared" si="38"/>
        <v/>
      </c>
      <c r="AM93" s="18" t="str">
        <f t="shared" si="39"/>
        <v/>
      </c>
      <c r="AN93" s="18" t="str">
        <f t="shared" si="40"/>
        <v/>
      </c>
      <c r="AO93" s="18" t="str">
        <f t="shared" si="41"/>
        <v/>
      </c>
      <c r="AP93" s="18" t="str">
        <f t="shared" si="42"/>
        <v/>
      </c>
      <c r="AQ93" s="18" t="str">
        <f t="shared" si="43"/>
        <v/>
      </c>
    </row>
    <row r="94" spans="21:43">
      <c r="U94" s="17">
        <v>5.3984656410503762E-2</v>
      </c>
      <c r="V94" s="17">
        <v>4.9262581724190291E-2</v>
      </c>
      <c r="W94" s="17">
        <v>2.6986263804751554E-2</v>
      </c>
      <c r="X94" s="17">
        <v>2.4889517850936516E-2</v>
      </c>
      <c r="Y94" s="17">
        <v>0.20203161464772323</v>
      </c>
      <c r="Z94" s="17">
        <v>1.5129526459532139E-2</v>
      </c>
      <c r="AA94" s="18">
        <f t="shared" si="30"/>
        <v>4.9262581724190291E-2</v>
      </c>
      <c r="AB94" s="18">
        <f t="shared" si="31"/>
        <v>0.20203161464772323</v>
      </c>
      <c r="AC94" s="18">
        <f t="shared" si="32"/>
        <v>5.8822278653965256E-2</v>
      </c>
      <c r="AD94" s="18">
        <f t="shared" si="44"/>
        <v>0.15276903292353294</v>
      </c>
      <c r="AE94" s="18">
        <f t="shared" si="33"/>
        <v>9.5596969297749648E-3</v>
      </c>
      <c r="AG94" s="17" t="str">
        <f t="shared" si="45"/>
        <v/>
      </c>
      <c r="AH94" s="17" t="str">
        <f t="shared" si="34"/>
        <v/>
      </c>
      <c r="AI94" s="17" t="str">
        <f t="shared" si="35"/>
        <v/>
      </c>
      <c r="AJ94" s="17" t="str">
        <f t="shared" si="36"/>
        <v/>
      </c>
      <c r="AK94" s="17" t="str">
        <f t="shared" si="37"/>
        <v/>
      </c>
      <c r="AL94" s="17" t="str">
        <f t="shared" si="38"/>
        <v/>
      </c>
      <c r="AM94" s="18" t="str">
        <f t="shared" si="39"/>
        <v/>
      </c>
      <c r="AN94" s="18" t="str">
        <f t="shared" si="40"/>
        <v/>
      </c>
      <c r="AO94" s="18" t="str">
        <f t="shared" si="41"/>
        <v/>
      </c>
      <c r="AP94" s="18" t="str">
        <f t="shared" si="42"/>
        <v/>
      </c>
      <c r="AQ94" s="18" t="str">
        <f t="shared" si="43"/>
        <v/>
      </c>
    </row>
    <row r="95" spans="21:43">
      <c r="U95" s="17">
        <v>5.3718249205954471E-2</v>
      </c>
      <c r="V95" s="17">
        <v>3.7927838283603243E-2</v>
      </c>
      <c r="W95" s="17">
        <v>-3.3212743045887283E-3</v>
      </c>
      <c r="X95" s="17">
        <v>7.9641369538403506E-3</v>
      </c>
      <c r="Y95" s="17">
        <v>0.398238200051936</v>
      </c>
      <c r="Z95" s="17">
        <v>9.8288305348144256E-2</v>
      </c>
      <c r="AA95" s="18">
        <f t="shared" si="30"/>
        <v>3.7927838283603243E-2</v>
      </c>
      <c r="AB95" s="18">
        <f t="shared" si="31"/>
        <v>0.398238200051936</v>
      </c>
      <c r="AC95" s="18">
        <f t="shared" si="32"/>
        <v>8.0768845236270759E-2</v>
      </c>
      <c r="AD95" s="18">
        <f t="shared" si="44"/>
        <v>0.36031036176833275</v>
      </c>
      <c r="AE95" s="18">
        <f t="shared" si="33"/>
        <v>4.2841006952667515E-2</v>
      </c>
      <c r="AG95" s="17" t="str">
        <f t="shared" si="45"/>
        <v/>
      </c>
      <c r="AH95" s="17" t="str">
        <f t="shared" si="34"/>
        <v/>
      </c>
      <c r="AI95" s="17" t="str">
        <f t="shared" si="35"/>
        <v/>
      </c>
      <c r="AJ95" s="17" t="str">
        <f t="shared" si="36"/>
        <v/>
      </c>
      <c r="AK95" s="17" t="str">
        <f t="shared" si="37"/>
        <v/>
      </c>
      <c r="AL95" s="17" t="str">
        <f t="shared" si="38"/>
        <v/>
      </c>
      <c r="AM95" s="18" t="str">
        <f t="shared" si="39"/>
        <v/>
      </c>
      <c r="AN95" s="18" t="str">
        <f t="shared" si="40"/>
        <v/>
      </c>
      <c r="AO95" s="18" t="str">
        <f t="shared" si="41"/>
        <v/>
      </c>
      <c r="AP95" s="18" t="str">
        <f t="shared" si="42"/>
        <v/>
      </c>
      <c r="AQ95" s="18" t="str">
        <f t="shared" si="43"/>
        <v/>
      </c>
    </row>
    <row r="96" spans="21:43">
      <c r="U96" s="17">
        <v>5.3482683354957761E-2</v>
      </c>
      <c r="V96" s="17">
        <v>3.2281089234249993E-2</v>
      </c>
      <c r="W96" s="17">
        <v>-2.0143137821779566E-2</v>
      </c>
      <c r="X96" s="17">
        <v>-3.6641840924279689E-3</v>
      </c>
      <c r="Y96" s="17">
        <v>0.27803546214678776</v>
      </c>
      <c r="Z96" s="17">
        <v>0.12567507376267439</v>
      </c>
      <c r="AA96" s="18">
        <f t="shared" si="30"/>
        <v>3.2281089234249993E-2</v>
      </c>
      <c r="AB96" s="18">
        <f t="shared" si="31"/>
        <v>0.27803546214678776</v>
      </c>
      <c r="AC96" s="18">
        <f t="shared" si="32"/>
        <v>6.7959772000429339E-2</v>
      </c>
      <c r="AD96" s="18">
        <f t="shared" si="44"/>
        <v>0.24575437291253777</v>
      </c>
      <c r="AE96" s="18">
        <f t="shared" si="33"/>
        <v>3.5678682766179345E-2</v>
      </c>
      <c r="AG96" s="17" t="str">
        <f t="shared" si="45"/>
        <v/>
      </c>
      <c r="AH96" s="17" t="str">
        <f t="shared" si="34"/>
        <v/>
      </c>
      <c r="AI96" s="17">
        <f t="shared" si="35"/>
        <v>-2.0143137821779566E-2</v>
      </c>
      <c r="AJ96" s="17" t="str">
        <f t="shared" si="36"/>
        <v/>
      </c>
      <c r="AK96" s="17" t="str">
        <f t="shared" si="37"/>
        <v/>
      </c>
      <c r="AL96" s="17" t="str">
        <f t="shared" si="38"/>
        <v/>
      </c>
      <c r="AM96" s="18" t="str">
        <f t="shared" si="39"/>
        <v/>
      </c>
      <c r="AN96" s="18" t="str">
        <f t="shared" si="40"/>
        <v/>
      </c>
      <c r="AO96" s="18" t="str">
        <f t="shared" si="41"/>
        <v/>
      </c>
      <c r="AP96" s="18" t="str">
        <f t="shared" si="42"/>
        <v/>
      </c>
      <c r="AQ96" s="18" t="str">
        <f t="shared" si="43"/>
        <v/>
      </c>
    </row>
    <row r="97" spans="21:43">
      <c r="U97" s="17">
        <v>5.3347215292388617E-2</v>
      </c>
      <c r="V97" s="17">
        <v>2.9202217143316611E-2</v>
      </c>
      <c r="W97" s="17">
        <v>-1.6429671762057119E-2</v>
      </c>
      <c r="X97" s="17">
        <v>5.3154471934919734E-3</v>
      </c>
      <c r="Y97" s="17">
        <v>0.25668885257287322</v>
      </c>
      <c r="Z97" s="17">
        <v>0.16276126805330526</v>
      </c>
      <c r="AA97" s="18">
        <f t="shared" si="30"/>
        <v>2.9202217143316611E-2</v>
      </c>
      <c r="AB97" s="18">
        <f t="shared" si="31"/>
        <v>0.25668885257287322</v>
      </c>
      <c r="AC97" s="18">
        <f t="shared" si="32"/>
        <v>7.0427418966287306E-2</v>
      </c>
      <c r="AD97" s="18">
        <f t="shared" si="44"/>
        <v>0.22748663542955661</v>
      </c>
      <c r="AE97" s="18">
        <f t="shared" si="33"/>
        <v>4.1225201822970695E-2</v>
      </c>
      <c r="AG97" s="17" t="str">
        <f t="shared" si="45"/>
        <v/>
      </c>
      <c r="AH97" s="17" t="str">
        <f t="shared" si="34"/>
        <v/>
      </c>
      <c r="AI97" s="17" t="str">
        <f t="shared" si="35"/>
        <v/>
      </c>
      <c r="AJ97" s="17" t="str">
        <f t="shared" si="36"/>
        <v/>
      </c>
      <c r="AK97" s="17" t="str">
        <f t="shared" si="37"/>
        <v/>
      </c>
      <c r="AL97" s="17" t="str">
        <f t="shared" si="38"/>
        <v/>
      </c>
      <c r="AM97" s="18" t="str">
        <f t="shared" si="39"/>
        <v/>
      </c>
      <c r="AN97" s="18" t="str">
        <f t="shared" si="40"/>
        <v/>
      </c>
      <c r="AO97" s="18" t="str">
        <f t="shared" si="41"/>
        <v/>
      </c>
      <c r="AP97" s="18" t="str">
        <f t="shared" si="42"/>
        <v/>
      </c>
      <c r="AQ97" s="18" t="str">
        <f t="shared" si="43"/>
        <v/>
      </c>
    </row>
    <row r="98" spans="21:43">
      <c r="U98" s="17">
        <v>5.3658268518570695E-2</v>
      </c>
      <c r="V98" s="17">
        <v>3.1638524161424986E-2</v>
      </c>
      <c r="W98" s="17">
        <v>-1.9104774418067683E-2</v>
      </c>
      <c r="X98" s="17">
        <v>-4.1759133319030362E-4</v>
      </c>
      <c r="Y98" s="17">
        <v>0.20896254943746539</v>
      </c>
      <c r="Z98" s="17">
        <v>0.20253632325978121</v>
      </c>
      <c r="AA98" s="18">
        <f t="shared" si="30"/>
        <v>3.1638524161424986E-2</v>
      </c>
      <c r="AB98" s="18">
        <f t="shared" si="31"/>
        <v>0.20896254943746539</v>
      </c>
      <c r="AC98" s="18">
        <f t="shared" si="32"/>
        <v>6.9190637370026717E-2</v>
      </c>
      <c r="AD98" s="18">
        <f t="shared" si="44"/>
        <v>0.17732402527604041</v>
      </c>
      <c r="AE98" s="18">
        <f t="shared" si="33"/>
        <v>3.7552113208601731E-2</v>
      </c>
      <c r="AG98" s="17" t="str">
        <f t="shared" si="45"/>
        <v/>
      </c>
      <c r="AH98" s="17" t="str">
        <f t="shared" si="34"/>
        <v/>
      </c>
      <c r="AI98" s="17">
        <f t="shared" si="35"/>
        <v>-1.9104774418067683E-2</v>
      </c>
      <c r="AJ98" s="17" t="str">
        <f t="shared" si="36"/>
        <v/>
      </c>
      <c r="AK98" s="17" t="str">
        <f t="shared" si="37"/>
        <v/>
      </c>
      <c r="AL98" s="17" t="str">
        <f t="shared" si="38"/>
        <v/>
      </c>
      <c r="AM98" s="18" t="str">
        <f t="shared" si="39"/>
        <v/>
      </c>
      <c r="AN98" s="18" t="str">
        <f t="shared" si="40"/>
        <v/>
      </c>
      <c r="AO98" s="18" t="str">
        <f t="shared" si="41"/>
        <v/>
      </c>
      <c r="AP98" s="18" t="str">
        <f t="shared" si="42"/>
        <v/>
      </c>
      <c r="AQ98" s="18" t="str">
        <f t="shared" si="43"/>
        <v/>
      </c>
    </row>
    <row r="99" spans="21:43">
      <c r="U99" s="17">
        <v>5.4436491098348583E-2</v>
      </c>
      <c r="V99" s="17">
        <v>2.9852542078314226E-2</v>
      </c>
      <c r="W99" s="17">
        <v>-2.6040343028032265E-2</v>
      </c>
      <c r="X99" s="17">
        <v>-8.2197321152427394E-3</v>
      </c>
      <c r="Y99" s="17">
        <v>0.21041541168115541</v>
      </c>
      <c r="Z99" s="17">
        <v>0.26467525728649322</v>
      </c>
      <c r="AA99" s="18">
        <f t="shared" si="30"/>
        <v>2.9852542078314226E-2</v>
      </c>
      <c r="AB99" s="18">
        <f t="shared" si="31"/>
        <v>0.21041541168115541</v>
      </c>
      <c r="AC99" s="18">
        <f t="shared" si="32"/>
        <v>7.4286559139443084E-2</v>
      </c>
      <c r="AD99" s="18">
        <f t="shared" si="44"/>
        <v>0.18056286960284118</v>
      </c>
      <c r="AE99" s="18">
        <f t="shared" si="33"/>
        <v>4.4434017061128858E-2</v>
      </c>
      <c r="AG99" s="17" t="str">
        <f t="shared" si="45"/>
        <v/>
      </c>
      <c r="AH99" s="17" t="str">
        <f t="shared" si="34"/>
        <v/>
      </c>
      <c r="AI99" s="17">
        <f t="shared" si="35"/>
        <v>-2.6040343028032265E-2</v>
      </c>
      <c r="AJ99" s="17">
        <f t="shared" si="36"/>
        <v>-8.2197321152427394E-3</v>
      </c>
      <c r="AK99" s="17" t="str">
        <f t="shared" si="37"/>
        <v/>
      </c>
      <c r="AL99" s="17" t="str">
        <f t="shared" si="38"/>
        <v/>
      </c>
      <c r="AM99" s="18" t="str">
        <f t="shared" si="39"/>
        <v/>
      </c>
      <c r="AN99" s="18" t="str">
        <f t="shared" si="40"/>
        <v/>
      </c>
      <c r="AO99" s="18" t="str">
        <f t="shared" si="41"/>
        <v/>
      </c>
      <c r="AP99" s="18" t="str">
        <f t="shared" si="42"/>
        <v/>
      </c>
      <c r="AQ99" s="18" t="str">
        <f t="shared" si="43"/>
        <v/>
      </c>
    </row>
    <row r="100" spans="21:43">
      <c r="U100" s="17">
        <v>5.5417793283753403E-2</v>
      </c>
      <c r="V100" s="17">
        <v>2.5486487566430016E-2</v>
      </c>
      <c r="W100" s="17">
        <v>-2.9088151970753096E-2</v>
      </c>
      <c r="X100" s="17">
        <v>-1.8472586398318169E-2</v>
      </c>
      <c r="Y100" s="17">
        <v>0.10345899821765103</v>
      </c>
      <c r="Z100" s="17">
        <v>0.26629647593797956</v>
      </c>
      <c r="AA100" s="18">
        <f t="shared" si="30"/>
        <v>2.5486487566430016E-2</v>
      </c>
      <c r="AB100" s="18">
        <f t="shared" si="31"/>
        <v>0.10345899821765103</v>
      </c>
      <c r="AC100" s="18">
        <f t="shared" si="32"/>
        <v>6.2477018977175641E-2</v>
      </c>
      <c r="AD100" s="18">
        <f t="shared" si="44"/>
        <v>7.7972510651221016E-2</v>
      </c>
      <c r="AE100" s="18">
        <f t="shared" si="33"/>
        <v>3.6990531410745625E-2</v>
      </c>
      <c r="AG100" s="17" t="str">
        <f t="shared" si="45"/>
        <v/>
      </c>
      <c r="AH100" s="17" t="str">
        <f t="shared" si="34"/>
        <v/>
      </c>
      <c r="AI100" s="17">
        <f t="shared" si="35"/>
        <v>-2.9088151970753096E-2</v>
      </c>
      <c r="AJ100" s="17">
        <f t="shared" si="36"/>
        <v>-1.8472586398318169E-2</v>
      </c>
      <c r="AK100" s="17" t="str">
        <f t="shared" si="37"/>
        <v/>
      </c>
      <c r="AL100" s="17" t="str">
        <f t="shared" si="38"/>
        <v/>
      </c>
      <c r="AM100" s="18" t="str">
        <f t="shared" si="39"/>
        <v/>
      </c>
      <c r="AN100" s="18" t="str">
        <f t="shared" si="40"/>
        <v/>
      </c>
      <c r="AO100" s="18" t="str">
        <f t="shared" si="41"/>
        <v/>
      </c>
      <c r="AP100" s="18" t="str">
        <f t="shared" si="42"/>
        <v/>
      </c>
      <c r="AQ100" s="18" t="str">
        <f t="shared" si="43"/>
        <v/>
      </c>
    </row>
    <row r="101" spans="21:43">
      <c r="U101" s="17">
        <v>5.636319672262613E-2</v>
      </c>
      <c r="V101" s="17">
        <v>3.7633041033536818E-2</v>
      </c>
      <c r="W101" s="17">
        <v>1.2264344633518887E-2</v>
      </c>
      <c r="X101" s="17">
        <v>1.1047266432658409E-2</v>
      </c>
      <c r="Y101" s="17">
        <v>0.11729497611472994</v>
      </c>
      <c r="Z101" s="17">
        <v>0.33520797989010642</v>
      </c>
      <c r="AA101" s="18">
        <f t="shared" si="30"/>
        <v>3.7633041033536818E-2</v>
      </c>
      <c r="AB101" s="18">
        <f t="shared" si="31"/>
        <v>0.11729497611472994</v>
      </c>
      <c r="AC101" s="18">
        <f t="shared" si="32"/>
        <v>7.9526359171768118E-2</v>
      </c>
      <c r="AD101" s="18">
        <f t="shared" si="44"/>
        <v>7.9661935081193125E-2</v>
      </c>
      <c r="AE101" s="18">
        <f t="shared" si="33"/>
        <v>4.18933181382313E-2</v>
      </c>
      <c r="AG101" s="17" t="str">
        <f t="shared" si="45"/>
        <v/>
      </c>
      <c r="AH101" s="17" t="str">
        <f t="shared" si="34"/>
        <v/>
      </c>
      <c r="AI101" s="17" t="str">
        <f t="shared" si="35"/>
        <v/>
      </c>
      <c r="AJ101" s="17" t="str">
        <f t="shared" si="36"/>
        <v/>
      </c>
      <c r="AK101" s="17" t="str">
        <f t="shared" si="37"/>
        <v/>
      </c>
      <c r="AL101" s="17" t="str">
        <f t="shared" si="38"/>
        <v/>
      </c>
      <c r="AM101" s="18" t="str">
        <f t="shared" si="39"/>
        <v/>
      </c>
      <c r="AN101" s="18" t="str">
        <f t="shared" si="40"/>
        <v/>
      </c>
      <c r="AO101" s="18" t="str">
        <f t="shared" si="41"/>
        <v/>
      </c>
      <c r="AP101" s="18" t="str">
        <f t="shared" si="42"/>
        <v/>
      </c>
      <c r="AQ101" s="18" t="str">
        <f t="shared" si="43"/>
        <v/>
      </c>
    </row>
    <row r="102" spans="21:43">
      <c r="U102" s="17">
        <v>5.6939192148582896E-2</v>
      </c>
      <c r="V102" s="17">
        <v>3.6565998870394578E-2</v>
      </c>
      <c r="W102" s="17">
        <v>2.7839202018988374E-2</v>
      </c>
      <c r="X102" s="17">
        <v>1.8721084531793331E-2</v>
      </c>
      <c r="Y102" s="17">
        <v>0.17941241561203114</v>
      </c>
      <c r="Z102" s="17">
        <v>0.3110099512576936</v>
      </c>
      <c r="AA102" s="18">
        <f t="shared" si="30"/>
        <v>3.6565998870394578E-2</v>
      </c>
      <c r="AB102" s="18">
        <f t="shared" si="31"/>
        <v>0.17941241561203114</v>
      </c>
      <c r="AC102" s="18">
        <f t="shared" si="32"/>
        <v>8.5824461303381561E-2</v>
      </c>
      <c r="AD102" s="18">
        <f t="shared" si="44"/>
        <v>0.14284641674163656</v>
      </c>
      <c r="AE102" s="18">
        <f t="shared" si="33"/>
        <v>4.9258462432986982E-2</v>
      </c>
      <c r="AG102" s="17" t="str">
        <f t="shared" si="45"/>
        <v/>
      </c>
      <c r="AH102" s="17" t="str">
        <f t="shared" si="34"/>
        <v/>
      </c>
      <c r="AI102" s="17" t="str">
        <f t="shared" si="35"/>
        <v/>
      </c>
      <c r="AJ102" s="17" t="str">
        <f t="shared" si="36"/>
        <v/>
      </c>
      <c r="AK102" s="17" t="str">
        <f t="shared" si="37"/>
        <v/>
      </c>
      <c r="AL102" s="17" t="str">
        <f t="shared" si="38"/>
        <v/>
      </c>
      <c r="AM102" s="18" t="str">
        <f t="shared" si="39"/>
        <v/>
      </c>
      <c r="AN102" s="18" t="str">
        <f t="shared" si="40"/>
        <v/>
      </c>
      <c r="AO102" s="18" t="str">
        <f t="shared" si="41"/>
        <v/>
      </c>
      <c r="AP102" s="18" t="str">
        <f t="shared" si="42"/>
        <v/>
      </c>
      <c r="AQ102" s="18" t="str">
        <f t="shared" si="43"/>
        <v/>
      </c>
    </row>
    <row r="103" spans="21:43">
      <c r="U103" s="17">
        <v>5.7629068782493187E-2</v>
      </c>
      <c r="V103" s="17">
        <v>3.5328948675661165E-2</v>
      </c>
      <c r="W103" s="17">
        <v>2.0941279358823062E-2</v>
      </c>
      <c r="X103" s="17">
        <v>1.2596229473031739E-2</v>
      </c>
      <c r="Y103" s="17">
        <v>0.10128076015344512</v>
      </c>
      <c r="Z103" s="17">
        <v>0.22683412347502352</v>
      </c>
      <c r="AA103" s="18">
        <f t="shared" si="30"/>
        <v>3.5328948675661165E-2</v>
      </c>
      <c r="AB103" s="18">
        <f t="shared" si="31"/>
        <v>0.10128076015344512</v>
      </c>
      <c r="AC103" s="18">
        <f t="shared" si="32"/>
        <v>6.8512668504845053E-2</v>
      </c>
      <c r="AD103" s="18">
        <f t="shared" si="44"/>
        <v>6.595181147778395E-2</v>
      </c>
      <c r="AE103" s="18">
        <f t="shared" si="33"/>
        <v>3.3183719829183889E-2</v>
      </c>
      <c r="AG103" s="17" t="str">
        <f t="shared" si="45"/>
        <v/>
      </c>
      <c r="AH103" s="17" t="str">
        <f t="shared" si="34"/>
        <v/>
      </c>
      <c r="AI103" s="17" t="str">
        <f t="shared" si="35"/>
        <v/>
      </c>
      <c r="AJ103" s="17" t="str">
        <f t="shared" si="36"/>
        <v/>
      </c>
      <c r="AK103" s="17" t="str">
        <f t="shared" si="37"/>
        <v/>
      </c>
      <c r="AL103" s="17" t="str">
        <f t="shared" si="38"/>
        <v/>
      </c>
      <c r="AM103" s="18" t="str">
        <f t="shared" si="39"/>
        <v/>
      </c>
      <c r="AN103" s="18" t="str">
        <f t="shared" si="40"/>
        <v/>
      </c>
      <c r="AO103" s="18" t="str">
        <f t="shared" si="41"/>
        <v/>
      </c>
      <c r="AP103" s="18" t="str">
        <f t="shared" si="42"/>
        <v/>
      </c>
      <c r="AQ103" s="18" t="str">
        <f t="shared" si="43"/>
        <v/>
      </c>
    </row>
    <row r="104" spans="21:43">
      <c r="U104" s="17">
        <v>5.9256638704646925E-2</v>
      </c>
      <c r="V104" s="17">
        <v>4.1188444426763393E-2</v>
      </c>
      <c r="W104" s="17">
        <v>3.4309157580085126E-2</v>
      </c>
      <c r="X104" s="17">
        <v>2.1075030957333096E-2</v>
      </c>
      <c r="Y104" s="17">
        <v>0.10477345800552618</v>
      </c>
      <c r="Z104" s="17">
        <v>0.19739205109492053</v>
      </c>
      <c r="AA104" s="18">
        <f t="shared" si="30"/>
        <v>4.1188444426763393E-2</v>
      </c>
      <c r="AB104" s="18">
        <f t="shared" si="31"/>
        <v>0.10477345800552618</v>
      </c>
      <c r="AC104" s="18">
        <f t="shared" si="32"/>
        <v>6.9502133558786289E-2</v>
      </c>
      <c r="AD104" s="18">
        <f t="shared" si="44"/>
        <v>6.3585013578762783E-2</v>
      </c>
      <c r="AE104" s="18">
        <f t="shared" si="33"/>
        <v>2.8313689132022896E-2</v>
      </c>
      <c r="AG104" s="17" t="str">
        <f t="shared" si="45"/>
        <v/>
      </c>
      <c r="AH104" s="17" t="str">
        <f t="shared" si="34"/>
        <v/>
      </c>
      <c r="AI104" s="17" t="str">
        <f t="shared" si="35"/>
        <v/>
      </c>
      <c r="AJ104" s="17" t="str">
        <f t="shared" si="36"/>
        <v/>
      </c>
      <c r="AK104" s="17" t="str">
        <f t="shared" si="37"/>
        <v/>
      </c>
      <c r="AL104" s="17" t="str">
        <f t="shared" si="38"/>
        <v/>
      </c>
      <c r="AM104" s="18" t="str">
        <f t="shared" si="39"/>
        <v/>
      </c>
      <c r="AN104" s="18" t="str">
        <f t="shared" si="40"/>
        <v/>
      </c>
      <c r="AO104" s="18" t="str">
        <f t="shared" si="41"/>
        <v/>
      </c>
      <c r="AP104" s="18" t="str">
        <f t="shared" si="42"/>
        <v/>
      </c>
      <c r="AQ104" s="18" t="str">
        <f t="shared" si="43"/>
        <v/>
      </c>
    </row>
    <row r="105" spans="21:43">
      <c r="U105" s="17">
        <v>6.0759886347687919E-2</v>
      </c>
      <c r="V105" s="17">
        <v>4.8154729270016849E-2</v>
      </c>
      <c r="W105" s="17">
        <v>5.1933186365948902E-2</v>
      </c>
      <c r="X105" s="17">
        <v>4.5649709337385325E-2</v>
      </c>
      <c r="Y105" s="17">
        <v>7.2489467349181824E-2</v>
      </c>
      <c r="Z105" s="17">
        <v>0.19715918605192306</v>
      </c>
      <c r="AA105" s="18">
        <f t="shared" si="30"/>
        <v>4.8154729270016849E-2</v>
      </c>
      <c r="AB105" s="18">
        <f t="shared" si="31"/>
        <v>7.2489467349181824E-2</v>
      </c>
      <c r="AC105" s="18">
        <f t="shared" si="32"/>
        <v>7.1918571011289553E-2</v>
      </c>
      <c r="AD105" s="18">
        <f t="shared" si="44"/>
        <v>2.4334738079164975E-2</v>
      </c>
      <c r="AE105" s="18">
        <f t="shared" si="33"/>
        <v>2.3763841741272704E-2</v>
      </c>
      <c r="AG105" s="17" t="str">
        <f t="shared" si="45"/>
        <v/>
      </c>
      <c r="AH105" s="17" t="str">
        <f t="shared" si="34"/>
        <v/>
      </c>
      <c r="AI105" s="17" t="str">
        <f t="shared" si="35"/>
        <v/>
      </c>
      <c r="AJ105" s="17" t="str">
        <f t="shared" si="36"/>
        <v/>
      </c>
      <c r="AK105" s="17" t="str">
        <f t="shared" si="37"/>
        <v/>
      </c>
      <c r="AL105" s="17" t="str">
        <f t="shared" si="38"/>
        <v/>
      </c>
      <c r="AM105" s="18" t="str">
        <f t="shared" si="39"/>
        <v/>
      </c>
      <c r="AN105" s="18" t="str">
        <f t="shared" si="40"/>
        <v/>
      </c>
      <c r="AO105" s="18" t="str">
        <f t="shared" si="41"/>
        <v/>
      </c>
      <c r="AP105" s="18" t="str">
        <f t="shared" si="42"/>
        <v/>
      </c>
      <c r="AQ105" s="18" t="str">
        <f t="shared" si="43"/>
        <v/>
      </c>
    </row>
    <row r="106" spans="21:43">
      <c r="U106" s="17">
        <v>6.2191874403842551E-2</v>
      </c>
      <c r="V106" s="17">
        <v>5.1929232917495405E-2</v>
      </c>
      <c r="W106" s="17">
        <v>6.4570159362066004E-2</v>
      </c>
      <c r="X106" s="17">
        <v>5.9652862731798262E-2</v>
      </c>
      <c r="Y106" s="17">
        <v>8.9749040387068213E-2</v>
      </c>
      <c r="Z106" s="17">
        <v>0.18586859509839049</v>
      </c>
      <c r="AA106" s="18">
        <f t="shared" si="30"/>
        <v>5.1929232917495405E-2</v>
      </c>
      <c r="AB106" s="18">
        <f t="shared" si="31"/>
        <v>8.9749040387068213E-2</v>
      </c>
      <c r="AC106" s="18">
        <f t="shared" si="32"/>
        <v>7.6272926251603118E-2</v>
      </c>
      <c r="AD106" s="18">
        <f t="shared" si="44"/>
        <v>3.7819807469572808E-2</v>
      </c>
      <c r="AE106" s="18">
        <f t="shared" si="33"/>
        <v>2.4343693334107713E-2</v>
      </c>
      <c r="AG106" s="17" t="str">
        <f t="shared" si="45"/>
        <v/>
      </c>
      <c r="AH106" s="17" t="str">
        <f t="shared" si="34"/>
        <v/>
      </c>
      <c r="AI106" s="17" t="str">
        <f t="shared" si="35"/>
        <v/>
      </c>
      <c r="AJ106" s="17" t="str">
        <f t="shared" si="36"/>
        <v/>
      </c>
      <c r="AK106" s="17" t="str">
        <f t="shared" si="37"/>
        <v/>
      </c>
      <c r="AL106" s="17" t="str">
        <f t="shared" si="38"/>
        <v/>
      </c>
      <c r="AM106" s="18" t="str">
        <f t="shared" si="39"/>
        <v/>
      </c>
      <c r="AN106" s="18" t="str">
        <f t="shared" si="40"/>
        <v/>
      </c>
      <c r="AO106" s="18" t="str">
        <f t="shared" si="41"/>
        <v/>
      </c>
      <c r="AP106" s="18" t="str">
        <f t="shared" si="42"/>
        <v/>
      </c>
      <c r="AQ106" s="18" t="str">
        <f t="shared" si="43"/>
        <v/>
      </c>
    </row>
    <row r="107" spans="21:43">
      <c r="U107" s="17">
        <v>6.333845523197934E-2</v>
      </c>
      <c r="V107" s="17">
        <v>5.7035543794446086E-2</v>
      </c>
      <c r="W107" s="17">
        <v>7.9442060346345045E-2</v>
      </c>
      <c r="X107" s="17">
        <v>7.5558356257346304E-2</v>
      </c>
      <c r="Y107" s="17">
        <v>0.16319272866360879</v>
      </c>
      <c r="Z107" s="17">
        <v>0.20825688442748769</v>
      </c>
      <c r="AA107" s="18">
        <f t="shared" si="30"/>
        <v>5.7035543794446086E-2</v>
      </c>
      <c r="AB107" s="18">
        <f t="shared" si="31"/>
        <v>0.16319272866360879</v>
      </c>
      <c r="AC107" s="18">
        <f t="shared" si="32"/>
        <v>9.0017784964913056E-2</v>
      </c>
      <c r="AD107" s="18">
        <f t="shared" si="44"/>
        <v>0.1061571848691627</v>
      </c>
      <c r="AE107" s="18">
        <f t="shared" si="33"/>
        <v>3.2982241170466969E-2</v>
      </c>
      <c r="AG107" s="17" t="str">
        <f t="shared" si="45"/>
        <v/>
      </c>
      <c r="AH107" s="17" t="str">
        <f t="shared" si="34"/>
        <v/>
      </c>
      <c r="AI107" s="17" t="str">
        <f t="shared" si="35"/>
        <v/>
      </c>
      <c r="AJ107" s="17" t="str">
        <f t="shared" si="36"/>
        <v/>
      </c>
      <c r="AK107" s="17" t="str">
        <f t="shared" si="37"/>
        <v/>
      </c>
      <c r="AL107" s="17" t="str">
        <f t="shared" si="38"/>
        <v/>
      </c>
      <c r="AM107" s="18" t="str">
        <f t="shared" si="39"/>
        <v/>
      </c>
      <c r="AN107" s="18" t="str">
        <f t="shared" si="40"/>
        <v/>
      </c>
      <c r="AO107" s="18" t="str">
        <f t="shared" si="41"/>
        <v/>
      </c>
      <c r="AP107" s="18" t="str">
        <f t="shared" si="42"/>
        <v/>
      </c>
      <c r="AQ107" s="18" t="str">
        <f t="shared" si="43"/>
        <v/>
      </c>
    </row>
    <row r="108" spans="21:43">
      <c r="U108" s="17">
        <v>6.4250612828337328E-2</v>
      </c>
      <c r="V108" s="17">
        <v>5.7872695724778822E-2</v>
      </c>
      <c r="W108" s="17">
        <v>7.1131369939725353E-2</v>
      </c>
      <c r="X108" s="17">
        <v>6.9899493273596125E-2</v>
      </c>
      <c r="Y108" s="17">
        <v>0.13283954377982621</v>
      </c>
      <c r="Z108" s="17">
        <v>0.19567591566692943</v>
      </c>
      <c r="AA108" s="18">
        <f t="shared" si="30"/>
        <v>5.7872695724778822E-2</v>
      </c>
      <c r="AB108" s="18">
        <f t="shared" si="31"/>
        <v>0.13283954377982621</v>
      </c>
      <c r="AC108" s="18">
        <f t="shared" si="32"/>
        <v>8.4867208252654258E-2</v>
      </c>
      <c r="AD108" s="18">
        <f t="shared" si="44"/>
        <v>7.4966848055047386E-2</v>
      </c>
      <c r="AE108" s="18">
        <f t="shared" si="33"/>
        <v>2.6994512527875436E-2</v>
      </c>
      <c r="AG108" s="17" t="str">
        <f t="shared" si="45"/>
        <v/>
      </c>
      <c r="AH108" s="17" t="str">
        <f t="shared" si="34"/>
        <v/>
      </c>
      <c r="AI108" s="17" t="str">
        <f t="shared" si="35"/>
        <v/>
      </c>
      <c r="AJ108" s="17" t="str">
        <f t="shared" si="36"/>
        <v/>
      </c>
      <c r="AK108" s="17" t="str">
        <f t="shared" si="37"/>
        <v/>
      </c>
      <c r="AL108" s="17" t="str">
        <f t="shared" si="38"/>
        <v/>
      </c>
      <c r="AM108" s="18" t="str">
        <f t="shared" si="39"/>
        <v/>
      </c>
      <c r="AN108" s="18" t="str">
        <f t="shared" si="40"/>
        <v/>
      </c>
      <c r="AO108" s="18" t="str">
        <f t="shared" si="41"/>
        <v/>
      </c>
      <c r="AP108" s="18" t="str">
        <f t="shared" si="42"/>
        <v/>
      </c>
      <c r="AQ108" s="18" t="str">
        <f t="shared" si="43"/>
        <v/>
      </c>
    </row>
    <row r="109" spans="21:43">
      <c r="U109" s="17">
        <v>6.5874218582296251E-2</v>
      </c>
      <c r="V109" s="17">
        <v>6.19505333489625E-2</v>
      </c>
      <c r="W109" s="17">
        <v>8.249652123103246E-2</v>
      </c>
      <c r="X109" s="17">
        <v>7.302023035149463E-2</v>
      </c>
      <c r="Y109" s="17">
        <v>6.0914931929829663E-2</v>
      </c>
      <c r="Z109" s="17">
        <v>0.16875638285641736</v>
      </c>
      <c r="AA109" s="18">
        <f t="shared" si="30"/>
        <v>6.19505333489625E-2</v>
      </c>
      <c r="AB109" s="18">
        <f t="shared" si="31"/>
        <v>6.0914931929829663E-2</v>
      </c>
      <c r="AC109" s="18">
        <f t="shared" si="32"/>
        <v>7.7650969262921782E-2</v>
      </c>
      <c r="AD109" s="18">
        <f t="shared" si="44"/>
        <v>-1.0356014191328367E-3</v>
      </c>
      <c r="AE109" s="18">
        <f t="shared" si="33"/>
        <v>1.5700435913959282E-2</v>
      </c>
      <c r="AG109" s="17" t="str">
        <f t="shared" si="45"/>
        <v/>
      </c>
      <c r="AH109" s="17" t="str">
        <f t="shared" si="34"/>
        <v/>
      </c>
      <c r="AI109" s="17" t="str">
        <f t="shared" si="35"/>
        <v/>
      </c>
      <c r="AJ109" s="17" t="str">
        <f t="shared" si="36"/>
        <v/>
      </c>
      <c r="AK109" s="17" t="str">
        <f t="shared" si="37"/>
        <v/>
      </c>
      <c r="AL109" s="17" t="str">
        <f t="shared" si="38"/>
        <v/>
      </c>
      <c r="AM109" s="18" t="str">
        <f t="shared" si="39"/>
        <v/>
      </c>
      <c r="AN109" s="18" t="str">
        <f t="shared" si="40"/>
        <v/>
      </c>
      <c r="AO109" s="18" t="str">
        <f t="shared" si="41"/>
        <v/>
      </c>
      <c r="AP109" s="18" t="str">
        <f t="shared" si="42"/>
        <v/>
      </c>
      <c r="AQ109" s="18" t="str">
        <f t="shared" si="43"/>
        <v/>
      </c>
    </row>
    <row r="110" spans="21:43">
      <c r="U110" s="17">
        <v>6.662618966295164E-2</v>
      </c>
      <c r="V110" s="17">
        <v>6.9721788871555113E-2</v>
      </c>
      <c r="W110" s="17">
        <v>0.10520409086795168</v>
      </c>
      <c r="X110" s="17">
        <v>9.0643239952732602E-2</v>
      </c>
      <c r="Y110" s="17">
        <v>-4.2197624897195696E-2</v>
      </c>
      <c r="Z110" s="17">
        <v>9.68997565155163E-2</v>
      </c>
      <c r="AA110" s="18">
        <f t="shared" si="30"/>
        <v>6.9721788871555113E-2</v>
      </c>
      <c r="AB110" s="18">
        <f t="shared" si="31"/>
        <v>-4.2197624897195696E-2</v>
      </c>
      <c r="AC110" s="18">
        <f t="shared" si="32"/>
        <v>6.5340219962531823E-2</v>
      </c>
      <c r="AD110" s="18">
        <f t="shared" si="44"/>
        <v>-0.11191941376875081</v>
      </c>
      <c r="AE110" s="18">
        <f t="shared" si="33"/>
        <v>-4.3815689090232895E-3</v>
      </c>
      <c r="AG110" s="17" t="str">
        <f t="shared" si="45"/>
        <v/>
      </c>
      <c r="AH110" s="17" t="str">
        <f t="shared" si="34"/>
        <v/>
      </c>
      <c r="AI110" s="17" t="str">
        <f t="shared" si="35"/>
        <v/>
      </c>
      <c r="AJ110" s="17" t="str">
        <f t="shared" si="36"/>
        <v/>
      </c>
      <c r="AK110" s="17" t="str">
        <f t="shared" si="37"/>
        <v/>
      </c>
      <c r="AL110" s="17" t="str">
        <f t="shared" si="38"/>
        <v/>
      </c>
      <c r="AM110" s="18" t="str">
        <f t="shared" si="39"/>
        <v/>
      </c>
      <c r="AN110" s="18" t="str">
        <f t="shared" si="40"/>
        <v/>
      </c>
      <c r="AO110" s="18" t="str">
        <f t="shared" si="41"/>
        <v/>
      </c>
      <c r="AP110" s="18" t="str">
        <f t="shared" si="42"/>
        <v/>
      </c>
      <c r="AQ110" s="18" t="str">
        <f t="shared" si="43"/>
        <v/>
      </c>
    </row>
    <row r="111" spans="21:43">
      <c r="U111" s="17">
        <v>6.651868277423123E-2</v>
      </c>
      <c r="V111" s="17">
        <v>8.1301762857958426E-2</v>
      </c>
      <c r="W111" s="17">
        <v>0.13377995424562883</v>
      </c>
      <c r="X111" s="17">
        <v>0.11625787106446706</v>
      </c>
      <c r="Y111" s="17">
        <v>-9.1043785968247026E-2</v>
      </c>
      <c r="Z111" s="17">
        <v>4.0745880351362063E-2</v>
      </c>
      <c r="AA111" s="18">
        <f t="shared" ref="AA111:AA142" si="46">SUMPRODUCT(wtsbench,U111:Z111)</f>
        <v>8.1301762857958426E-2</v>
      </c>
      <c r="AB111" s="18">
        <f t="shared" ref="AB111:AB142" si="47">SUMPRODUCT(wtsa,U111:Z111)</f>
        <v>-9.1043785968247026E-2</v>
      </c>
      <c r="AC111" s="18">
        <f t="shared" ref="AC111:AC142" si="48">SUMPRODUCT(wtsb,U111:Z111)</f>
        <v>6.1363509642232549E-2</v>
      </c>
      <c r="AD111" s="18">
        <f t="shared" si="44"/>
        <v>-0.17234554882620545</v>
      </c>
      <c r="AE111" s="18">
        <f t="shared" si="33"/>
        <v>-1.9938253215725878E-2</v>
      </c>
      <c r="AG111" s="17" t="str">
        <f t="shared" si="45"/>
        <v/>
      </c>
      <c r="AH111" s="17" t="str">
        <f t="shared" si="34"/>
        <v/>
      </c>
      <c r="AI111" s="17" t="str">
        <f t="shared" si="35"/>
        <v/>
      </c>
      <c r="AJ111" s="17" t="str">
        <f t="shared" si="36"/>
        <v/>
      </c>
      <c r="AK111" s="17" t="str">
        <f t="shared" si="37"/>
        <v/>
      </c>
      <c r="AL111" s="17" t="str">
        <f t="shared" si="38"/>
        <v/>
      </c>
      <c r="AM111" s="18" t="str">
        <f t="shared" si="39"/>
        <v/>
      </c>
      <c r="AN111" s="18" t="str">
        <f t="shared" si="40"/>
        <v/>
      </c>
      <c r="AO111" s="18" t="str">
        <f t="shared" si="41"/>
        <v/>
      </c>
      <c r="AP111" s="18" t="str">
        <f t="shared" si="42"/>
        <v/>
      </c>
      <c r="AQ111" s="18" t="str">
        <f t="shared" si="43"/>
        <v/>
      </c>
    </row>
    <row r="112" spans="21:43">
      <c r="U112" s="17">
        <v>6.7580580897621534E-2</v>
      </c>
      <c r="V112" s="17">
        <v>9.6074292950611762E-2</v>
      </c>
      <c r="W112" s="17">
        <v>0.1421038931163694</v>
      </c>
      <c r="X112" s="17">
        <v>0.13823975355587037</v>
      </c>
      <c r="Y112" s="17">
        <v>-9.0049123859737845E-3</v>
      </c>
      <c r="Z112" s="17">
        <v>4.4743230098624798E-2</v>
      </c>
      <c r="AA112" s="18">
        <f t="shared" si="46"/>
        <v>9.6074292950611762E-2</v>
      </c>
      <c r="AB112" s="18">
        <f t="shared" si="47"/>
        <v>-9.0049123859737845E-3</v>
      </c>
      <c r="AC112" s="18">
        <f t="shared" si="48"/>
        <v>7.5005916182361021E-2</v>
      </c>
      <c r="AD112" s="18">
        <f t="shared" si="44"/>
        <v>-0.10507920533658555</v>
      </c>
      <c r="AE112" s="18">
        <f t="shared" si="33"/>
        <v>-2.1068376768250741E-2</v>
      </c>
      <c r="AG112" s="17" t="str">
        <f t="shared" si="45"/>
        <v/>
      </c>
      <c r="AH112" s="17" t="str">
        <f t="shared" si="34"/>
        <v/>
      </c>
      <c r="AI112" s="17" t="str">
        <f t="shared" si="35"/>
        <v/>
      </c>
      <c r="AJ112" s="17" t="str">
        <f t="shared" si="36"/>
        <v/>
      </c>
      <c r="AK112" s="17" t="str">
        <f t="shared" si="37"/>
        <v/>
      </c>
      <c r="AL112" s="17" t="str">
        <f t="shared" si="38"/>
        <v/>
      </c>
      <c r="AM112" s="18" t="str">
        <f t="shared" si="39"/>
        <v/>
      </c>
      <c r="AN112" s="18" t="str">
        <f t="shared" si="40"/>
        <v/>
      </c>
      <c r="AO112" s="18" t="str">
        <f t="shared" si="41"/>
        <v/>
      </c>
      <c r="AP112" s="18" t="str">
        <f t="shared" si="42"/>
        <v/>
      </c>
      <c r="AQ112" s="18" t="str">
        <f t="shared" si="43"/>
        <v/>
      </c>
    </row>
    <row r="113" spans="21:43">
      <c r="U113" s="17">
        <v>6.7146561438977459E-2</v>
      </c>
      <c r="V113" s="17">
        <v>9.5573245942249363E-2</v>
      </c>
      <c r="W113" s="17">
        <v>0.13833791675863316</v>
      </c>
      <c r="X113" s="17">
        <v>0.13443589713103532</v>
      </c>
      <c r="Y113" s="17">
        <v>-8.1987832220776435E-2</v>
      </c>
      <c r="Z113" s="17">
        <v>-1.434071837667994E-2</v>
      </c>
      <c r="AA113" s="18">
        <f t="shared" si="46"/>
        <v>9.5573245942249363E-2</v>
      </c>
      <c r="AB113" s="18">
        <f t="shared" si="47"/>
        <v>-8.1987832220776435E-2</v>
      </c>
      <c r="AC113" s="18">
        <f t="shared" si="48"/>
        <v>6.0775131642934882E-2</v>
      </c>
      <c r="AD113" s="18">
        <f t="shared" si="44"/>
        <v>-0.1775610781630258</v>
      </c>
      <c r="AE113" s="18">
        <f t="shared" si="33"/>
        <v>-3.4798114299314481E-2</v>
      </c>
      <c r="AG113" s="17" t="str">
        <f t="shared" si="45"/>
        <v/>
      </c>
      <c r="AH113" s="17" t="str">
        <f t="shared" si="34"/>
        <v/>
      </c>
      <c r="AI113" s="17" t="str">
        <f t="shared" si="35"/>
        <v/>
      </c>
      <c r="AJ113" s="17" t="str">
        <f t="shared" si="36"/>
        <v/>
      </c>
      <c r="AK113" s="17" t="str">
        <f t="shared" si="37"/>
        <v/>
      </c>
      <c r="AL113" s="17" t="str">
        <f t="shared" si="38"/>
        <v/>
      </c>
      <c r="AM113" s="18" t="str">
        <f t="shared" si="39"/>
        <v/>
      </c>
      <c r="AN113" s="18" t="str">
        <f t="shared" si="40"/>
        <v/>
      </c>
      <c r="AO113" s="18" t="str">
        <f t="shared" si="41"/>
        <v/>
      </c>
      <c r="AP113" s="18" t="str">
        <f t="shared" si="42"/>
        <v/>
      </c>
      <c r="AQ113" s="18" t="str">
        <f t="shared" si="43"/>
        <v/>
      </c>
    </row>
    <row r="114" spans="21:43">
      <c r="U114" s="17">
        <v>6.6342702538163767E-2</v>
      </c>
      <c r="V114" s="17">
        <v>9.7565353401966259E-2</v>
      </c>
      <c r="W114" s="17">
        <v>0.11887543626829089</v>
      </c>
      <c r="X114" s="17">
        <v>0.12530657748049068</v>
      </c>
      <c r="Y114" s="17">
        <v>-0.2167674198166134</v>
      </c>
      <c r="Z114" s="17">
        <v>-2.0929481408582862E-2</v>
      </c>
      <c r="AA114" s="18">
        <f t="shared" si="46"/>
        <v>9.7565353401966259E-2</v>
      </c>
      <c r="AB114" s="18">
        <f t="shared" si="47"/>
        <v>-0.2167674198166134</v>
      </c>
      <c r="AC114" s="18">
        <f t="shared" si="48"/>
        <v>4.3576397861637042E-2</v>
      </c>
      <c r="AD114" s="18">
        <f t="shared" si="44"/>
        <v>-0.31433277321857966</v>
      </c>
      <c r="AE114" s="18">
        <f t="shared" si="33"/>
        <v>-5.3988955540329217E-2</v>
      </c>
      <c r="AG114" s="17" t="str">
        <f t="shared" si="45"/>
        <v/>
      </c>
      <c r="AH114" s="17" t="str">
        <f t="shared" si="34"/>
        <v/>
      </c>
      <c r="AI114" s="17" t="str">
        <f t="shared" si="35"/>
        <v/>
      </c>
      <c r="AJ114" s="17" t="str">
        <f t="shared" si="36"/>
        <v/>
      </c>
      <c r="AK114" s="17" t="str">
        <f t="shared" si="37"/>
        <v/>
      </c>
      <c r="AL114" s="17" t="str">
        <f t="shared" si="38"/>
        <v/>
      </c>
      <c r="AM114" s="18" t="str">
        <f t="shared" si="39"/>
        <v/>
      </c>
      <c r="AN114" s="18" t="str">
        <f t="shared" si="40"/>
        <v/>
      </c>
      <c r="AO114" s="18" t="str">
        <f t="shared" si="41"/>
        <v/>
      </c>
      <c r="AP114" s="18" t="str">
        <f t="shared" si="42"/>
        <v/>
      </c>
      <c r="AQ114" s="18" t="str">
        <f t="shared" si="43"/>
        <v/>
      </c>
    </row>
    <row r="115" spans="21:43">
      <c r="U115" s="17">
        <v>6.5923201866033398E-2</v>
      </c>
      <c r="V115" s="17">
        <v>9.8423056008700049E-2</v>
      </c>
      <c r="W115" s="17">
        <v>0.10817946596729588</v>
      </c>
      <c r="X115" s="17">
        <v>0.12385402078356123</v>
      </c>
      <c r="Y115" s="17">
        <v>-0.12971859575607469</v>
      </c>
      <c r="Z115" s="17">
        <v>2.0207083897027633E-2</v>
      </c>
      <c r="AA115" s="18">
        <f t="shared" si="46"/>
        <v>9.8423056008700049E-2</v>
      </c>
      <c r="AB115" s="18">
        <f t="shared" si="47"/>
        <v>-0.12971859575607469</v>
      </c>
      <c r="AC115" s="18">
        <f t="shared" si="48"/>
        <v>5.5056104023067709E-2</v>
      </c>
      <c r="AD115" s="18">
        <f t="shared" si="44"/>
        <v>-0.22814165176477474</v>
      </c>
      <c r="AE115" s="18">
        <f t="shared" si="33"/>
        <v>-4.336695198563234E-2</v>
      </c>
      <c r="AG115" s="17" t="str">
        <f t="shared" si="45"/>
        <v/>
      </c>
      <c r="AH115" s="17" t="str">
        <f t="shared" si="34"/>
        <v/>
      </c>
      <c r="AI115" s="17" t="str">
        <f t="shared" si="35"/>
        <v/>
      </c>
      <c r="AJ115" s="17" t="str">
        <f t="shared" si="36"/>
        <v/>
      </c>
      <c r="AK115" s="17" t="str">
        <f t="shared" si="37"/>
        <v/>
      </c>
      <c r="AL115" s="17" t="str">
        <f t="shared" si="38"/>
        <v/>
      </c>
      <c r="AM115" s="18" t="str">
        <f t="shared" si="39"/>
        <v/>
      </c>
      <c r="AN115" s="18" t="str">
        <f t="shared" si="40"/>
        <v/>
      </c>
      <c r="AO115" s="18" t="str">
        <f t="shared" si="41"/>
        <v/>
      </c>
      <c r="AP115" s="18" t="str">
        <f t="shared" si="42"/>
        <v/>
      </c>
      <c r="AQ115" s="18" t="str">
        <f t="shared" si="43"/>
        <v/>
      </c>
    </row>
    <row r="116" spans="21:43">
      <c r="U116" s="17">
        <v>6.3856459449188829E-2</v>
      </c>
      <c r="V116" s="17">
        <v>9.9286128216721226E-2</v>
      </c>
      <c r="W116" s="17">
        <v>0.10844078346944919</v>
      </c>
      <c r="X116" s="17">
        <v>0.13115198040785514</v>
      </c>
      <c r="Y116" s="17">
        <v>-0.1055359878151152</v>
      </c>
      <c r="Z116" s="17">
        <v>4.5914395094595495E-2</v>
      </c>
      <c r="AA116" s="18">
        <f t="shared" si="46"/>
        <v>9.9286128216721226E-2</v>
      </c>
      <c r="AB116" s="18">
        <f t="shared" si="47"/>
        <v>-0.1055359878151152</v>
      </c>
      <c r="AC116" s="18">
        <f t="shared" si="48"/>
        <v>5.9853959661944997E-2</v>
      </c>
      <c r="AD116" s="18">
        <f t="shared" si="44"/>
        <v>-0.20482211603183642</v>
      </c>
      <c r="AE116" s="18">
        <f t="shared" si="33"/>
        <v>-3.9432168554776229E-2</v>
      </c>
      <c r="AG116" s="17" t="str">
        <f t="shared" si="45"/>
        <v/>
      </c>
      <c r="AH116" s="17" t="str">
        <f t="shared" si="34"/>
        <v/>
      </c>
      <c r="AI116" s="17" t="str">
        <f t="shared" si="35"/>
        <v/>
      </c>
      <c r="AJ116" s="17" t="str">
        <f t="shared" si="36"/>
        <v/>
      </c>
      <c r="AK116" s="17" t="str">
        <f t="shared" si="37"/>
        <v/>
      </c>
      <c r="AL116" s="17" t="str">
        <f t="shared" si="38"/>
        <v/>
      </c>
      <c r="AM116" s="18" t="str">
        <f t="shared" si="39"/>
        <v/>
      </c>
      <c r="AN116" s="18" t="str">
        <f t="shared" si="40"/>
        <v/>
      </c>
      <c r="AO116" s="18" t="str">
        <f t="shared" si="41"/>
        <v/>
      </c>
      <c r="AP116" s="18" t="str">
        <f t="shared" si="42"/>
        <v/>
      </c>
      <c r="AQ116" s="18" t="str">
        <f t="shared" si="43"/>
        <v/>
      </c>
    </row>
    <row r="117" spans="21:43">
      <c r="U117" s="17">
        <v>6.1448209428016431E-2</v>
      </c>
      <c r="V117" s="17">
        <v>9.1071799945801502E-2</v>
      </c>
      <c r="W117" s="17">
        <v>9.4397522036259174E-2</v>
      </c>
      <c r="X117" s="17">
        <v>0.11228503212263075</v>
      </c>
      <c r="Y117" s="17">
        <v>-0.14830313538649564</v>
      </c>
      <c r="Z117" s="17">
        <v>1.6618212855026959E-2</v>
      </c>
      <c r="AA117" s="18">
        <f t="shared" si="46"/>
        <v>9.1071799945801502E-2</v>
      </c>
      <c r="AB117" s="18">
        <f t="shared" si="47"/>
        <v>-0.14830313538649564</v>
      </c>
      <c r="AC117" s="18">
        <f t="shared" si="48"/>
        <v>4.7331047871330488E-2</v>
      </c>
      <c r="AD117" s="18">
        <f t="shared" si="44"/>
        <v>-0.23937493533229715</v>
      </c>
      <c r="AE117" s="18">
        <f t="shared" si="33"/>
        <v>-4.3740752074471013E-2</v>
      </c>
      <c r="AG117" s="17" t="str">
        <f t="shared" si="45"/>
        <v/>
      </c>
      <c r="AH117" s="17" t="str">
        <f t="shared" si="34"/>
        <v/>
      </c>
      <c r="AI117" s="17" t="str">
        <f t="shared" si="35"/>
        <v/>
      </c>
      <c r="AJ117" s="17" t="str">
        <f t="shared" si="36"/>
        <v/>
      </c>
      <c r="AK117" s="17" t="str">
        <f t="shared" si="37"/>
        <v/>
      </c>
      <c r="AL117" s="17" t="str">
        <f t="shared" si="38"/>
        <v/>
      </c>
      <c r="AM117" s="18" t="str">
        <f t="shared" si="39"/>
        <v/>
      </c>
      <c r="AN117" s="18" t="str">
        <f t="shared" si="40"/>
        <v/>
      </c>
      <c r="AO117" s="18" t="str">
        <f t="shared" si="41"/>
        <v/>
      </c>
      <c r="AP117" s="18" t="str">
        <f t="shared" si="42"/>
        <v/>
      </c>
      <c r="AQ117" s="18" t="str">
        <f t="shared" si="43"/>
        <v/>
      </c>
    </row>
    <row r="118" spans="21:43">
      <c r="U118" s="17">
        <v>5.9035471004308393E-2</v>
      </c>
      <c r="V118" s="17">
        <v>9.6571199579226441E-2</v>
      </c>
      <c r="W118" s="17">
        <v>0.11052775592571029</v>
      </c>
      <c r="X118" s="17">
        <v>0.12692316484923261</v>
      </c>
      <c r="Y118" s="17">
        <v>-0.1432934230561721</v>
      </c>
      <c r="Z118" s="17">
        <v>1.447860747619778E-2</v>
      </c>
      <c r="AA118" s="18">
        <f t="shared" si="46"/>
        <v>9.6571199579226441E-2</v>
      </c>
      <c r="AB118" s="18">
        <f t="shared" si="47"/>
        <v>-0.1432934230561721</v>
      </c>
      <c r="AC118" s="18">
        <f t="shared" si="48"/>
        <v>5.0038465979573704E-2</v>
      </c>
      <c r="AD118" s="18">
        <f t="shared" si="44"/>
        <v>-0.23986462263539854</v>
      </c>
      <c r="AE118" s="18">
        <f t="shared" si="33"/>
        <v>-4.6532733599652737E-2</v>
      </c>
      <c r="AG118" s="17" t="str">
        <f t="shared" si="45"/>
        <v/>
      </c>
      <c r="AH118" s="17" t="str">
        <f t="shared" si="34"/>
        <v/>
      </c>
      <c r="AI118" s="17" t="str">
        <f t="shared" si="35"/>
        <v/>
      </c>
      <c r="AJ118" s="17" t="str">
        <f t="shared" si="36"/>
        <v/>
      </c>
      <c r="AK118" s="17" t="str">
        <f t="shared" si="37"/>
        <v/>
      </c>
      <c r="AL118" s="17" t="str">
        <f t="shared" si="38"/>
        <v/>
      </c>
      <c r="AM118" s="18" t="str">
        <f t="shared" si="39"/>
        <v/>
      </c>
      <c r="AN118" s="18" t="str">
        <f t="shared" si="40"/>
        <v/>
      </c>
      <c r="AO118" s="18" t="str">
        <f t="shared" si="41"/>
        <v/>
      </c>
      <c r="AP118" s="18" t="str">
        <f t="shared" si="42"/>
        <v/>
      </c>
      <c r="AQ118" s="18" t="str">
        <f t="shared" si="43"/>
        <v/>
      </c>
    </row>
    <row r="119" spans="21:43">
      <c r="U119" s="17">
        <v>5.6432448070572461E-2</v>
      </c>
      <c r="V119" s="17">
        <v>9.463463724631449E-2</v>
      </c>
      <c r="W119" s="17">
        <v>0.11036510962285662</v>
      </c>
      <c r="X119" s="17">
        <v>0.12354372760664289</v>
      </c>
      <c r="Y119" s="17">
        <v>-0.24389003778691831</v>
      </c>
      <c r="Z119" s="17">
        <v>-3.6228735591620209E-3</v>
      </c>
      <c r="AA119" s="18">
        <f t="shared" si="46"/>
        <v>9.463463724631449E-2</v>
      </c>
      <c r="AB119" s="18">
        <f t="shared" si="47"/>
        <v>-0.24389003778691831</v>
      </c>
      <c r="AC119" s="18">
        <f t="shared" si="48"/>
        <v>3.6319280348259597E-2</v>
      </c>
      <c r="AD119" s="18">
        <f t="shared" si="44"/>
        <v>-0.3385246750332328</v>
      </c>
      <c r="AE119" s="18">
        <f t="shared" si="33"/>
        <v>-5.8315356898054893E-2</v>
      </c>
      <c r="AG119" s="17" t="str">
        <f t="shared" si="45"/>
        <v/>
      </c>
      <c r="AH119" s="17" t="str">
        <f t="shared" si="34"/>
        <v/>
      </c>
      <c r="AI119" s="17" t="str">
        <f t="shared" si="35"/>
        <v/>
      </c>
      <c r="AJ119" s="17" t="str">
        <f t="shared" si="36"/>
        <v/>
      </c>
      <c r="AK119" s="17" t="str">
        <f t="shared" si="37"/>
        <v/>
      </c>
      <c r="AL119" s="17" t="str">
        <f t="shared" si="38"/>
        <v/>
      </c>
      <c r="AM119" s="18" t="str">
        <f t="shared" si="39"/>
        <v/>
      </c>
      <c r="AN119" s="18" t="str">
        <f t="shared" si="40"/>
        <v/>
      </c>
      <c r="AO119" s="18" t="str">
        <f t="shared" si="41"/>
        <v/>
      </c>
      <c r="AP119" s="18" t="str">
        <f t="shared" si="42"/>
        <v/>
      </c>
      <c r="AQ119" s="18" t="str">
        <f t="shared" si="43"/>
        <v/>
      </c>
    </row>
    <row r="120" spans="21:43">
      <c r="U120" s="17">
        <v>5.3747164636837708E-2</v>
      </c>
      <c r="V120" s="17">
        <v>0.1040487377754753</v>
      </c>
      <c r="W120" s="17">
        <v>0.12740181914259696</v>
      </c>
      <c r="X120" s="17">
        <v>0.1295346649946254</v>
      </c>
      <c r="Y120" s="17">
        <v>-0.26620853926992616</v>
      </c>
      <c r="Z120" s="17">
        <v>-7.8567706970124052E-3</v>
      </c>
      <c r="AA120" s="18">
        <f t="shared" si="46"/>
        <v>0.1040487377754753</v>
      </c>
      <c r="AB120" s="18">
        <f t="shared" si="47"/>
        <v>-0.26620853926992616</v>
      </c>
      <c r="AC120" s="18">
        <f t="shared" si="48"/>
        <v>3.5565573512994761E-2</v>
      </c>
      <c r="AD120" s="18">
        <f t="shared" si="44"/>
        <v>-0.37025727704540146</v>
      </c>
      <c r="AE120" s="18">
        <f t="shared" si="33"/>
        <v>-6.8483164262480536E-2</v>
      </c>
      <c r="AG120" s="17" t="str">
        <f t="shared" si="45"/>
        <v/>
      </c>
      <c r="AH120" s="17" t="str">
        <f t="shared" si="34"/>
        <v/>
      </c>
      <c r="AI120" s="17" t="str">
        <f t="shared" si="35"/>
        <v/>
      </c>
      <c r="AJ120" s="17" t="str">
        <f t="shared" si="36"/>
        <v/>
      </c>
      <c r="AK120" s="17">
        <f t="shared" si="37"/>
        <v>-0.26620853926992616</v>
      </c>
      <c r="AL120" s="17" t="str">
        <f t="shared" si="38"/>
        <v/>
      </c>
      <c r="AM120" s="18" t="str">
        <f t="shared" si="39"/>
        <v/>
      </c>
      <c r="AN120" s="18">
        <f t="shared" si="40"/>
        <v>-0.26620853926992616</v>
      </c>
      <c r="AO120" s="18" t="str">
        <f t="shared" si="41"/>
        <v/>
      </c>
      <c r="AP120" s="18">
        <f t="shared" si="42"/>
        <v>-0.37025727704540146</v>
      </c>
      <c r="AQ120" s="18">
        <f t="shared" si="43"/>
        <v>-6.8483164262480536E-2</v>
      </c>
    </row>
    <row r="121" spans="21:43">
      <c r="U121" s="17">
        <v>5.0110589580428577E-2</v>
      </c>
      <c r="V121" s="17">
        <v>0.10940633221112228</v>
      </c>
      <c r="W121" s="17">
        <v>0.14844576020300226</v>
      </c>
      <c r="X121" s="17">
        <v>0.14559024726649805</v>
      </c>
      <c r="Y121" s="17">
        <v>-0.24904113798897176</v>
      </c>
      <c r="Z121" s="17">
        <v>1.158719197444702E-2</v>
      </c>
      <c r="AA121" s="18">
        <f t="shared" si="46"/>
        <v>0.10940633221112228</v>
      </c>
      <c r="AB121" s="18">
        <f t="shared" si="47"/>
        <v>-0.24904113798897176</v>
      </c>
      <c r="AC121" s="18">
        <f t="shared" si="48"/>
        <v>4.1654134156824077E-2</v>
      </c>
      <c r="AD121" s="18">
        <f t="shared" si="44"/>
        <v>-0.35844747020009404</v>
      </c>
      <c r="AE121" s="18">
        <f t="shared" si="33"/>
        <v>-6.7752198054298204E-2</v>
      </c>
      <c r="AG121" s="17" t="str">
        <f t="shared" si="45"/>
        <v/>
      </c>
      <c r="AH121" s="17" t="str">
        <f t="shared" si="34"/>
        <v/>
      </c>
      <c r="AI121" s="17" t="str">
        <f t="shared" si="35"/>
        <v/>
      </c>
      <c r="AJ121" s="17" t="str">
        <f t="shared" si="36"/>
        <v/>
      </c>
      <c r="AK121" s="17" t="str">
        <f t="shared" si="37"/>
        <v/>
      </c>
      <c r="AL121" s="17" t="str">
        <f t="shared" si="38"/>
        <v/>
      </c>
      <c r="AM121" s="18" t="str">
        <f t="shared" si="39"/>
        <v/>
      </c>
      <c r="AN121" s="18" t="str">
        <f t="shared" si="40"/>
        <v/>
      </c>
      <c r="AO121" s="18" t="str">
        <f t="shared" si="41"/>
        <v/>
      </c>
      <c r="AP121" s="18">
        <f t="shared" si="42"/>
        <v>-0.35844747020009404</v>
      </c>
      <c r="AQ121" s="18">
        <f t="shared" si="43"/>
        <v>-6.7752198054298204E-2</v>
      </c>
    </row>
    <row r="122" spans="21:43">
      <c r="U122" s="17">
        <v>4.6340053596144681E-2</v>
      </c>
      <c r="V122" s="17">
        <v>9.6107336873958893E-2</v>
      </c>
      <c r="W122" s="17">
        <v>9.7804783508306237E-2</v>
      </c>
      <c r="X122" s="17">
        <v>0.11161940617031285</v>
      </c>
      <c r="Y122" s="17">
        <v>-0.1222353118765096</v>
      </c>
      <c r="Z122" s="17">
        <v>3.1107968581713941E-2</v>
      </c>
      <c r="AA122" s="18">
        <f t="shared" si="46"/>
        <v>9.6107336873958893E-2</v>
      </c>
      <c r="AB122" s="18">
        <f t="shared" si="47"/>
        <v>-0.1222353118765096</v>
      </c>
      <c r="AC122" s="18">
        <f t="shared" si="48"/>
        <v>4.4610445123850567E-2</v>
      </c>
      <c r="AD122" s="18">
        <f t="shared" si="44"/>
        <v>-0.21834264875046849</v>
      </c>
      <c r="AE122" s="18">
        <f t="shared" si="33"/>
        <v>-5.1496891750108326E-2</v>
      </c>
      <c r="AG122" s="17" t="str">
        <f t="shared" si="45"/>
        <v/>
      </c>
      <c r="AH122" s="17" t="str">
        <f t="shared" si="34"/>
        <v/>
      </c>
      <c r="AI122" s="17" t="str">
        <f t="shared" si="35"/>
        <v/>
      </c>
      <c r="AJ122" s="17" t="str">
        <f t="shared" si="36"/>
        <v/>
      </c>
      <c r="AK122" s="17" t="str">
        <f t="shared" si="37"/>
        <v/>
      </c>
      <c r="AL122" s="17" t="str">
        <f t="shared" si="38"/>
        <v/>
      </c>
      <c r="AM122" s="18" t="str">
        <f t="shared" si="39"/>
        <v/>
      </c>
      <c r="AN122" s="18" t="str">
        <f t="shared" si="40"/>
        <v/>
      </c>
      <c r="AO122" s="18" t="str">
        <f t="shared" si="41"/>
        <v/>
      </c>
      <c r="AP122" s="18" t="str">
        <f t="shared" si="42"/>
        <v/>
      </c>
      <c r="AQ122" s="18" t="str">
        <f t="shared" si="43"/>
        <v/>
      </c>
    </row>
    <row r="123" spans="21:43">
      <c r="U123" s="17">
        <v>4.2535154001095421E-2</v>
      </c>
      <c r="V123" s="17">
        <v>8.3406365175216379E-2</v>
      </c>
      <c r="W123" s="17">
        <v>6.7047029795706203E-2</v>
      </c>
      <c r="X123" s="17">
        <v>8.4443632612713371E-2</v>
      </c>
      <c r="Y123" s="17">
        <v>-0.11885825625284041</v>
      </c>
      <c r="Z123" s="17">
        <v>2.7955044235094206E-2</v>
      </c>
      <c r="AA123" s="18">
        <f t="shared" si="46"/>
        <v>8.3406365175216379E-2</v>
      </c>
      <c r="AB123" s="18">
        <f t="shared" si="47"/>
        <v>-0.11885825625284041</v>
      </c>
      <c r="AC123" s="18">
        <f t="shared" si="48"/>
        <v>3.5666958557136683E-2</v>
      </c>
      <c r="AD123" s="18">
        <f t="shared" si="44"/>
        <v>-0.20226462142805679</v>
      </c>
      <c r="AE123" s="18">
        <f t="shared" si="33"/>
        <v>-4.7739406618079697E-2</v>
      </c>
      <c r="AG123" s="17" t="str">
        <f t="shared" si="45"/>
        <v/>
      </c>
      <c r="AH123" s="17" t="str">
        <f t="shared" si="34"/>
        <v/>
      </c>
      <c r="AI123" s="17" t="str">
        <f t="shared" si="35"/>
        <v/>
      </c>
      <c r="AJ123" s="17" t="str">
        <f t="shared" si="36"/>
        <v/>
      </c>
      <c r="AK123" s="17" t="str">
        <f t="shared" si="37"/>
        <v/>
      </c>
      <c r="AL123" s="17" t="str">
        <f t="shared" si="38"/>
        <v/>
      </c>
      <c r="AM123" s="18" t="str">
        <f t="shared" si="39"/>
        <v/>
      </c>
      <c r="AN123" s="18" t="str">
        <f t="shared" si="40"/>
        <v/>
      </c>
      <c r="AO123" s="18" t="str">
        <f t="shared" si="41"/>
        <v/>
      </c>
      <c r="AP123" s="18" t="str">
        <f t="shared" si="42"/>
        <v/>
      </c>
      <c r="AQ123" s="18" t="str">
        <f t="shared" si="43"/>
        <v/>
      </c>
    </row>
    <row r="124" spans="21:43">
      <c r="U124" s="17">
        <v>3.7974416210075468E-2</v>
      </c>
      <c r="V124" s="17">
        <v>7.1359588574408273E-2</v>
      </c>
      <c r="W124" s="17">
        <v>6.3033027143636566E-2</v>
      </c>
      <c r="X124" s="17">
        <v>7.5631673538429034E-2</v>
      </c>
      <c r="Y124" s="17">
        <v>-0.16146724953260183</v>
      </c>
      <c r="Z124" s="17">
        <v>1.3029374996715193E-2</v>
      </c>
      <c r="AA124" s="18">
        <f t="shared" si="46"/>
        <v>7.1359588574408273E-2</v>
      </c>
      <c r="AB124" s="18">
        <f t="shared" si="47"/>
        <v>-0.16146724953260183</v>
      </c>
      <c r="AC124" s="18">
        <f t="shared" si="48"/>
        <v>2.5145849577096459E-2</v>
      </c>
      <c r="AD124" s="18">
        <f t="shared" si="44"/>
        <v>-0.2328268381070101</v>
      </c>
      <c r="AE124" s="18">
        <f t="shared" si="33"/>
        <v>-4.6213738997311814E-2</v>
      </c>
      <c r="AG124" s="17" t="str">
        <f t="shared" si="45"/>
        <v/>
      </c>
      <c r="AH124" s="17" t="str">
        <f t="shared" si="34"/>
        <v/>
      </c>
      <c r="AI124" s="17" t="str">
        <f t="shared" si="35"/>
        <v/>
      </c>
      <c r="AJ124" s="17" t="str">
        <f t="shared" si="36"/>
        <v/>
      </c>
      <c r="AK124" s="17" t="str">
        <f t="shared" si="37"/>
        <v/>
      </c>
      <c r="AL124" s="17" t="str">
        <f t="shared" si="38"/>
        <v/>
      </c>
      <c r="AM124" s="18" t="str">
        <f t="shared" si="39"/>
        <v/>
      </c>
      <c r="AN124" s="18" t="str">
        <f t="shared" si="40"/>
        <v/>
      </c>
      <c r="AO124" s="18" t="str">
        <f t="shared" si="41"/>
        <v/>
      </c>
      <c r="AP124" s="18" t="str">
        <f t="shared" si="42"/>
        <v/>
      </c>
      <c r="AQ124" s="18" t="str">
        <f t="shared" si="43"/>
        <v/>
      </c>
    </row>
    <row r="125" spans="21:43">
      <c r="U125" s="17">
        <v>3.4982155089043676E-2</v>
      </c>
      <c r="V125" s="17">
        <v>6.9617905280079162E-2</v>
      </c>
      <c r="W125" s="17">
        <v>6.0574459053677865E-2</v>
      </c>
      <c r="X125" s="17">
        <v>7.6676378728488315E-2</v>
      </c>
      <c r="Y125" s="17">
        <v>-9.5131211775082103E-2</v>
      </c>
      <c r="Z125" s="17">
        <v>1.7928167057952304E-2</v>
      </c>
      <c r="AA125" s="18">
        <f t="shared" si="46"/>
        <v>6.9617905280079162E-2</v>
      </c>
      <c r="AB125" s="18">
        <f t="shared" si="47"/>
        <v>-9.5131211775082103E-2</v>
      </c>
      <c r="AC125" s="18">
        <f t="shared" si="48"/>
        <v>3.0457647379033392E-2</v>
      </c>
      <c r="AD125" s="18">
        <f t="shared" si="44"/>
        <v>-0.16474911705516126</v>
      </c>
      <c r="AE125" s="18">
        <f t="shared" si="33"/>
        <v>-3.916025790104577E-2</v>
      </c>
      <c r="AG125" s="17" t="str">
        <f t="shared" si="45"/>
        <v/>
      </c>
      <c r="AH125" s="17" t="str">
        <f t="shared" si="34"/>
        <v/>
      </c>
      <c r="AI125" s="17" t="str">
        <f t="shared" si="35"/>
        <v/>
      </c>
      <c r="AJ125" s="17" t="str">
        <f t="shared" si="36"/>
        <v/>
      </c>
      <c r="AK125" s="17" t="str">
        <f t="shared" si="37"/>
        <v/>
      </c>
      <c r="AL125" s="17" t="str">
        <f t="shared" si="38"/>
        <v/>
      </c>
      <c r="AM125" s="18" t="str">
        <f t="shared" si="39"/>
        <v/>
      </c>
      <c r="AN125" s="18" t="str">
        <f t="shared" si="40"/>
        <v/>
      </c>
      <c r="AO125" s="18" t="str">
        <f t="shared" si="41"/>
        <v/>
      </c>
      <c r="AP125" s="18" t="str">
        <f t="shared" si="42"/>
        <v/>
      </c>
      <c r="AQ125" s="18" t="str">
        <f t="shared" si="43"/>
        <v/>
      </c>
    </row>
    <row r="126" spans="21:43">
      <c r="U126" s="17">
        <v>3.2062519399524092E-2</v>
      </c>
      <c r="V126" s="17">
        <v>5.3242065670665584E-2</v>
      </c>
      <c r="W126" s="17">
        <v>3.2541395183580901E-2</v>
      </c>
      <c r="X126" s="17">
        <v>5.3476270426412897E-2</v>
      </c>
      <c r="Y126" s="17">
        <v>2.4031559637103239E-3</v>
      </c>
      <c r="Z126" s="17">
        <v>3.0401774569108531E-2</v>
      </c>
      <c r="AA126" s="18">
        <f t="shared" si="46"/>
        <v>5.3242065670665584E-2</v>
      </c>
      <c r="AB126" s="18">
        <f t="shared" si="47"/>
        <v>2.4031559637103239E-3</v>
      </c>
      <c r="AC126" s="18">
        <f t="shared" si="48"/>
        <v>3.3237725881109868E-2</v>
      </c>
      <c r="AD126" s="18">
        <f t="shared" si="44"/>
        <v>-5.083890970695526E-2</v>
      </c>
      <c r="AE126" s="18">
        <f t="shared" si="33"/>
        <v>-2.0004339789555715E-2</v>
      </c>
      <c r="AG126" s="17" t="str">
        <f t="shared" si="45"/>
        <v/>
      </c>
      <c r="AH126" s="17" t="str">
        <f t="shared" si="34"/>
        <v/>
      </c>
      <c r="AI126" s="17" t="str">
        <f t="shared" si="35"/>
        <v/>
      </c>
      <c r="AJ126" s="17" t="str">
        <f t="shared" si="36"/>
        <v/>
      </c>
      <c r="AK126" s="17" t="str">
        <f t="shared" si="37"/>
        <v/>
      </c>
      <c r="AL126" s="17" t="str">
        <f t="shared" si="38"/>
        <v/>
      </c>
      <c r="AM126" s="18" t="str">
        <f t="shared" si="39"/>
        <v/>
      </c>
      <c r="AN126" s="18" t="str">
        <f t="shared" si="40"/>
        <v/>
      </c>
      <c r="AO126" s="18" t="str">
        <f t="shared" si="41"/>
        <v/>
      </c>
      <c r="AP126" s="18" t="str">
        <f t="shared" si="42"/>
        <v/>
      </c>
      <c r="AQ126" s="18" t="str">
        <f t="shared" si="43"/>
        <v/>
      </c>
    </row>
    <row r="127" spans="21:43">
      <c r="U127" s="17">
        <v>2.9283520230092508E-2</v>
      </c>
      <c r="V127" s="17">
        <v>6.2673267326732951E-2</v>
      </c>
      <c r="W127" s="17">
        <v>7.1956881991983801E-2</v>
      </c>
      <c r="X127" s="17">
        <v>7.8381067071573662E-2</v>
      </c>
      <c r="Y127" s="17">
        <v>-0.12626848295397275</v>
      </c>
      <c r="Z127" s="17">
        <v>2.9890104207320523E-2</v>
      </c>
      <c r="AA127" s="18">
        <f t="shared" si="46"/>
        <v>6.2673267326732951E-2</v>
      </c>
      <c r="AB127" s="18">
        <f t="shared" si="47"/>
        <v>-0.12626848295397275</v>
      </c>
      <c r="AC127" s="18">
        <f t="shared" si="48"/>
        <v>2.6305043879410069E-2</v>
      </c>
      <c r="AD127" s="18">
        <f t="shared" si="44"/>
        <v>-0.1889417502807057</v>
      </c>
      <c r="AE127" s="18">
        <f t="shared" si="33"/>
        <v>-3.6368223447322878E-2</v>
      </c>
      <c r="AG127" s="17" t="str">
        <f t="shared" si="45"/>
        <v/>
      </c>
      <c r="AH127" s="17" t="str">
        <f t="shared" si="34"/>
        <v/>
      </c>
      <c r="AI127" s="17" t="str">
        <f t="shared" si="35"/>
        <v/>
      </c>
      <c r="AJ127" s="17" t="str">
        <f t="shared" si="36"/>
        <v/>
      </c>
      <c r="AK127" s="17" t="str">
        <f t="shared" si="37"/>
        <v/>
      </c>
      <c r="AL127" s="17" t="str">
        <f t="shared" si="38"/>
        <v/>
      </c>
      <c r="AM127" s="18" t="str">
        <f t="shared" si="39"/>
        <v/>
      </c>
      <c r="AN127" s="18" t="str">
        <f t="shared" si="40"/>
        <v/>
      </c>
      <c r="AO127" s="18" t="str">
        <f t="shared" si="41"/>
        <v/>
      </c>
      <c r="AP127" s="18" t="str">
        <f t="shared" si="42"/>
        <v/>
      </c>
      <c r="AQ127" s="18" t="str">
        <f t="shared" si="43"/>
        <v/>
      </c>
    </row>
    <row r="128" spans="21:43">
      <c r="U128" s="17">
        <v>2.6994453331419699E-2</v>
      </c>
      <c r="V128" s="17">
        <v>6.1150954107819677E-2</v>
      </c>
      <c r="W128" s="17">
        <v>7.4709185720015725E-2</v>
      </c>
      <c r="X128" s="17">
        <v>8.1023409769857668E-2</v>
      </c>
      <c r="Y128" s="17">
        <v>-0.13847757024983431</v>
      </c>
      <c r="Z128" s="17">
        <v>2.5194866864056031E-2</v>
      </c>
      <c r="AA128" s="18">
        <f t="shared" si="46"/>
        <v>6.1150954107819677E-2</v>
      </c>
      <c r="AB128" s="18">
        <f t="shared" si="47"/>
        <v>-0.13847757024983431</v>
      </c>
      <c r="AC128" s="18">
        <f t="shared" si="48"/>
        <v>2.3857311286901332E-2</v>
      </c>
      <c r="AD128" s="18">
        <f t="shared" si="44"/>
        <v>-0.19962852435765399</v>
      </c>
      <c r="AE128" s="18">
        <f t="shared" si="33"/>
        <v>-3.7293642820918349E-2</v>
      </c>
      <c r="AG128" s="17" t="str">
        <f t="shared" si="45"/>
        <v/>
      </c>
      <c r="AH128" s="17" t="str">
        <f t="shared" si="34"/>
        <v/>
      </c>
      <c r="AI128" s="17" t="str">
        <f t="shared" si="35"/>
        <v/>
      </c>
      <c r="AJ128" s="17" t="str">
        <f t="shared" si="36"/>
        <v/>
      </c>
      <c r="AK128" s="17" t="str">
        <f t="shared" si="37"/>
        <v/>
      </c>
      <c r="AL128" s="17" t="str">
        <f t="shared" si="38"/>
        <v/>
      </c>
      <c r="AM128" s="18" t="str">
        <f t="shared" si="39"/>
        <v/>
      </c>
      <c r="AN128" s="18" t="str">
        <f t="shared" si="40"/>
        <v/>
      </c>
      <c r="AO128" s="18" t="str">
        <f t="shared" si="41"/>
        <v/>
      </c>
      <c r="AP128" s="18" t="str">
        <f t="shared" si="42"/>
        <v/>
      </c>
      <c r="AQ128" s="18" t="str">
        <f t="shared" si="43"/>
        <v/>
      </c>
    </row>
    <row r="129" spans="21:43">
      <c r="U129" s="17">
        <v>2.5116555729528978E-2</v>
      </c>
      <c r="V129" s="17">
        <v>6.7123746592117506E-2</v>
      </c>
      <c r="W129" s="17">
        <v>8.6897052402320929E-2</v>
      </c>
      <c r="X129" s="17">
        <v>8.6266254640479101E-2</v>
      </c>
      <c r="Y129" s="17">
        <v>-0.1798834640653646</v>
      </c>
      <c r="Z129" s="17">
        <v>1.678322196883375E-2</v>
      </c>
      <c r="AA129" s="18">
        <f t="shared" si="46"/>
        <v>6.7123746592117506E-2</v>
      </c>
      <c r="AB129" s="18">
        <f t="shared" si="47"/>
        <v>-0.1798834640653646</v>
      </c>
      <c r="AC129" s="18">
        <f t="shared" si="48"/>
        <v>2.0276959018603158E-2</v>
      </c>
      <c r="AD129" s="18">
        <f t="shared" si="44"/>
        <v>-0.2470072106574821</v>
      </c>
      <c r="AE129" s="18">
        <f t="shared" si="33"/>
        <v>-4.6846787573514348E-2</v>
      </c>
      <c r="AG129" s="17" t="str">
        <f t="shared" si="45"/>
        <v/>
      </c>
      <c r="AH129" s="17" t="str">
        <f t="shared" si="34"/>
        <v/>
      </c>
      <c r="AI129" s="17" t="str">
        <f t="shared" si="35"/>
        <v/>
      </c>
      <c r="AJ129" s="17" t="str">
        <f t="shared" si="36"/>
        <v/>
      </c>
      <c r="AK129" s="17" t="str">
        <f t="shared" si="37"/>
        <v/>
      </c>
      <c r="AL129" s="17" t="str">
        <f t="shared" si="38"/>
        <v/>
      </c>
      <c r="AM129" s="18" t="str">
        <f t="shared" si="39"/>
        <v/>
      </c>
      <c r="AN129" s="18" t="str">
        <f t="shared" si="40"/>
        <v/>
      </c>
      <c r="AO129" s="18" t="str">
        <f t="shared" si="41"/>
        <v/>
      </c>
      <c r="AP129" s="18" t="str">
        <f t="shared" si="42"/>
        <v/>
      </c>
      <c r="AQ129" s="18" t="str">
        <f t="shared" si="43"/>
        <v/>
      </c>
    </row>
    <row r="130" spans="21:43">
      <c r="U130" s="17">
        <v>2.33309746943553E-2</v>
      </c>
      <c r="V130" s="17">
        <v>6.747597485282264E-2</v>
      </c>
      <c r="W130" s="17">
        <v>8.5446920348440036E-2</v>
      </c>
      <c r="X130" s="17">
        <v>7.533218379145934E-2</v>
      </c>
      <c r="Y130" s="17">
        <v>-0.23629690505436129</v>
      </c>
      <c r="Z130" s="17">
        <v>7.4905360996797565E-3</v>
      </c>
      <c r="AA130" s="18">
        <f t="shared" si="46"/>
        <v>6.747597485282264E-2</v>
      </c>
      <c r="AB130" s="18">
        <f t="shared" si="47"/>
        <v>-0.23629690505436129</v>
      </c>
      <c r="AC130" s="18">
        <f t="shared" si="48"/>
        <v>1.16103583509817E-2</v>
      </c>
      <c r="AD130" s="18">
        <f t="shared" si="44"/>
        <v>-0.30377287990718393</v>
      </c>
      <c r="AE130" s="18">
        <f t="shared" si="33"/>
        <v>-5.5865616501840937E-2</v>
      </c>
      <c r="AG130" s="17" t="str">
        <f t="shared" si="45"/>
        <v/>
      </c>
      <c r="AH130" s="17" t="str">
        <f t="shared" si="34"/>
        <v/>
      </c>
      <c r="AI130" s="17" t="str">
        <f t="shared" si="35"/>
        <v/>
      </c>
      <c r="AJ130" s="17" t="str">
        <f t="shared" si="36"/>
        <v/>
      </c>
      <c r="AK130" s="17" t="str">
        <f t="shared" si="37"/>
        <v/>
      </c>
      <c r="AL130" s="17" t="str">
        <f t="shared" si="38"/>
        <v/>
      </c>
      <c r="AM130" s="18" t="str">
        <f t="shared" si="39"/>
        <v/>
      </c>
      <c r="AN130" s="18" t="str">
        <f t="shared" si="40"/>
        <v/>
      </c>
      <c r="AO130" s="18" t="str">
        <f t="shared" si="41"/>
        <v/>
      </c>
      <c r="AP130" s="18" t="str">
        <f t="shared" si="42"/>
        <v/>
      </c>
      <c r="AQ130" s="18" t="str">
        <f t="shared" si="43"/>
        <v/>
      </c>
    </row>
    <row r="131" spans="21:43">
      <c r="U131" s="17">
        <v>2.1584161152254033E-2</v>
      </c>
      <c r="V131" s="17">
        <v>6.4791641838477299E-2</v>
      </c>
      <c r="W131" s="17">
        <v>9.521229186079494E-2</v>
      </c>
      <c r="X131" s="17">
        <v>8.1107913236193818E-2</v>
      </c>
      <c r="Y131" s="17">
        <v>-0.17994610295993796</v>
      </c>
      <c r="Z131" s="17">
        <v>8.9990565669879619E-3</v>
      </c>
      <c r="AA131" s="18">
        <f t="shared" si="46"/>
        <v>6.4791641838477299E-2</v>
      </c>
      <c r="AB131" s="18">
        <f t="shared" si="47"/>
        <v>-0.17994610295993796</v>
      </c>
      <c r="AC131" s="18">
        <f t="shared" si="48"/>
        <v>1.7808560630378625E-2</v>
      </c>
      <c r="AD131" s="18">
        <f t="shared" si="44"/>
        <v>-0.24473774479841526</v>
      </c>
      <c r="AE131" s="18">
        <f t="shared" si="33"/>
        <v>-4.6983081208098673E-2</v>
      </c>
      <c r="AG131" s="17" t="str">
        <f t="shared" si="45"/>
        <v/>
      </c>
      <c r="AH131" s="17" t="str">
        <f t="shared" si="34"/>
        <v/>
      </c>
      <c r="AI131" s="17" t="str">
        <f t="shared" si="35"/>
        <v/>
      </c>
      <c r="AJ131" s="17" t="str">
        <f t="shared" si="36"/>
        <v/>
      </c>
      <c r="AK131" s="17" t="str">
        <f t="shared" si="37"/>
        <v/>
      </c>
      <c r="AL131" s="17" t="str">
        <f t="shared" si="38"/>
        <v/>
      </c>
      <c r="AM131" s="18" t="str">
        <f t="shared" si="39"/>
        <v/>
      </c>
      <c r="AN131" s="18" t="str">
        <f t="shared" si="40"/>
        <v/>
      </c>
      <c r="AO131" s="18" t="str">
        <f t="shared" si="41"/>
        <v/>
      </c>
      <c r="AP131" s="18" t="str">
        <f t="shared" si="42"/>
        <v/>
      </c>
      <c r="AQ131" s="18" t="str">
        <f t="shared" si="43"/>
        <v/>
      </c>
    </row>
    <row r="132" spans="21:43">
      <c r="U132" s="17">
        <v>2.0343129792041115E-2</v>
      </c>
      <c r="V132" s="17">
        <v>5.7107591260444179E-2</v>
      </c>
      <c r="W132" s="17">
        <v>0.10901575176141498</v>
      </c>
      <c r="X132" s="17">
        <v>8.5962668887104465E-2</v>
      </c>
      <c r="Y132" s="17">
        <v>-0.20485953961536629</v>
      </c>
      <c r="Z132" s="17">
        <v>2.0583784609263134E-2</v>
      </c>
      <c r="AA132" s="18">
        <f t="shared" si="46"/>
        <v>5.7107591260444179E-2</v>
      </c>
      <c r="AB132" s="18">
        <f t="shared" si="47"/>
        <v>-0.20485953961536629</v>
      </c>
      <c r="AC132" s="18">
        <f t="shared" si="48"/>
        <v>1.6952590586306607E-2</v>
      </c>
      <c r="AD132" s="18">
        <f t="shared" si="44"/>
        <v>-0.26196713087581047</v>
      </c>
      <c r="AE132" s="18">
        <f t="shared" si="33"/>
        <v>-4.0155000674137575E-2</v>
      </c>
      <c r="AG132" s="17" t="str">
        <f t="shared" si="45"/>
        <v/>
      </c>
      <c r="AH132" s="17" t="str">
        <f t="shared" si="34"/>
        <v/>
      </c>
      <c r="AI132" s="17" t="str">
        <f t="shared" si="35"/>
        <v/>
      </c>
      <c r="AJ132" s="17" t="str">
        <f t="shared" si="36"/>
        <v/>
      </c>
      <c r="AK132" s="17" t="str">
        <f t="shared" si="37"/>
        <v/>
      </c>
      <c r="AL132" s="17" t="str">
        <f t="shared" si="38"/>
        <v/>
      </c>
      <c r="AM132" s="18" t="str">
        <f t="shared" si="39"/>
        <v/>
      </c>
      <c r="AN132" s="18" t="str">
        <f t="shared" si="40"/>
        <v/>
      </c>
      <c r="AO132" s="18" t="str">
        <f t="shared" si="41"/>
        <v/>
      </c>
      <c r="AP132" s="18" t="str">
        <f t="shared" si="42"/>
        <v/>
      </c>
      <c r="AQ132" s="18" t="str">
        <f t="shared" si="43"/>
        <v/>
      </c>
    </row>
    <row r="133" spans="21:43">
      <c r="U133" s="17">
        <v>1.9476757667345357E-2</v>
      </c>
      <c r="V133" s="17">
        <v>4.8487662509949736E-2</v>
      </c>
      <c r="W133" s="17">
        <v>6.4541763172431654E-2</v>
      </c>
      <c r="X133" s="17">
        <v>5.8858940500232437E-2</v>
      </c>
      <c r="Y133" s="17">
        <v>-0.15106247090062808</v>
      </c>
      <c r="Z133" s="17">
        <v>9.1574527296589547E-3</v>
      </c>
      <c r="AA133" s="18">
        <f t="shared" si="46"/>
        <v>4.8487662509949736E-2</v>
      </c>
      <c r="AB133" s="18">
        <f t="shared" si="47"/>
        <v>-0.15106247090062808</v>
      </c>
      <c r="AC133" s="18">
        <f t="shared" si="48"/>
        <v>1.2736713634837152E-2</v>
      </c>
      <c r="AD133" s="18">
        <f t="shared" si="44"/>
        <v>-0.19955013341057781</v>
      </c>
      <c r="AE133" s="18">
        <f t="shared" si="33"/>
        <v>-3.5750948875112584E-2</v>
      </c>
      <c r="AG133" s="17" t="str">
        <f t="shared" si="45"/>
        <v/>
      </c>
      <c r="AH133" s="17" t="str">
        <f t="shared" si="34"/>
        <v/>
      </c>
      <c r="AI133" s="17" t="str">
        <f t="shared" si="35"/>
        <v/>
      </c>
      <c r="AJ133" s="17" t="str">
        <f t="shared" si="36"/>
        <v/>
      </c>
      <c r="AK133" s="17" t="str">
        <f t="shared" si="37"/>
        <v/>
      </c>
      <c r="AL133" s="17" t="str">
        <f t="shared" si="38"/>
        <v/>
      </c>
      <c r="AM133" s="18" t="str">
        <f t="shared" si="39"/>
        <v/>
      </c>
      <c r="AN133" s="18" t="str">
        <f t="shared" si="40"/>
        <v/>
      </c>
      <c r="AO133" s="18" t="str">
        <f t="shared" si="41"/>
        <v/>
      </c>
      <c r="AP133" s="18" t="str">
        <f t="shared" si="42"/>
        <v/>
      </c>
      <c r="AQ133" s="18" t="str">
        <f t="shared" si="43"/>
        <v/>
      </c>
    </row>
    <row r="134" spans="21:43">
      <c r="U134" s="17">
        <v>1.8943857954094145E-2</v>
      </c>
      <c r="V134" s="17">
        <v>4.8003681076826288E-2</v>
      </c>
      <c r="W134" s="17">
        <v>8.017962463821493E-2</v>
      </c>
      <c r="X134" s="17">
        <v>7.3376521088488467E-2</v>
      </c>
      <c r="Y134" s="17">
        <v>-0.16513419057285761</v>
      </c>
      <c r="Z134" s="17">
        <v>1.3984032814455816E-2</v>
      </c>
      <c r="AA134" s="18">
        <f t="shared" si="46"/>
        <v>4.8003681076826288E-2</v>
      </c>
      <c r="AB134" s="18">
        <f t="shared" si="47"/>
        <v>-0.16513419057285761</v>
      </c>
      <c r="AC134" s="18">
        <f t="shared" si="48"/>
        <v>1.4512895881559865E-2</v>
      </c>
      <c r="AD134" s="18">
        <f t="shared" si="44"/>
        <v>-0.2131378716496839</v>
      </c>
      <c r="AE134" s="18">
        <f t="shared" si="33"/>
        <v>-3.3490785195266423E-2</v>
      </c>
      <c r="AG134" s="17" t="str">
        <f t="shared" si="45"/>
        <v/>
      </c>
      <c r="AH134" s="17" t="str">
        <f t="shared" si="34"/>
        <v/>
      </c>
      <c r="AI134" s="17" t="str">
        <f t="shared" si="35"/>
        <v/>
      </c>
      <c r="AJ134" s="17" t="str">
        <f t="shared" si="36"/>
        <v/>
      </c>
      <c r="AK134" s="17" t="str">
        <f t="shared" si="37"/>
        <v/>
      </c>
      <c r="AL134" s="17" t="str">
        <f t="shared" si="38"/>
        <v/>
      </c>
      <c r="AM134" s="18" t="str">
        <f t="shared" si="39"/>
        <v/>
      </c>
      <c r="AN134" s="18" t="str">
        <f t="shared" si="40"/>
        <v/>
      </c>
      <c r="AO134" s="18" t="str">
        <f t="shared" si="41"/>
        <v/>
      </c>
      <c r="AP134" s="18" t="str">
        <f t="shared" si="42"/>
        <v/>
      </c>
      <c r="AQ134" s="18" t="str">
        <f t="shared" si="43"/>
        <v/>
      </c>
    </row>
    <row r="135" spans="21:43">
      <c r="U135" s="17">
        <v>1.8388944519593275E-2</v>
      </c>
      <c r="V135" s="17">
        <v>5.7975832322191501E-2</v>
      </c>
      <c r="W135" s="17">
        <v>0.12104872445652726</v>
      </c>
      <c r="X135" s="17">
        <v>0.1025493673645308</v>
      </c>
      <c r="Y135" s="17">
        <v>-0.22100533731444338</v>
      </c>
      <c r="Z135" s="17">
        <v>1.0071360678336028E-2</v>
      </c>
      <c r="AA135" s="18">
        <f t="shared" si="46"/>
        <v>5.7975832322191501E-2</v>
      </c>
      <c r="AB135" s="18">
        <f t="shared" si="47"/>
        <v>-0.22100533731444338</v>
      </c>
      <c r="AC135" s="18">
        <f t="shared" si="48"/>
        <v>1.6258467010510851E-2</v>
      </c>
      <c r="AD135" s="18">
        <f t="shared" si="44"/>
        <v>-0.27898116963663488</v>
      </c>
      <c r="AE135" s="18">
        <f t="shared" si="33"/>
        <v>-4.1717365311680646E-2</v>
      </c>
      <c r="AG135" s="17" t="str">
        <f t="shared" si="45"/>
        <v/>
      </c>
      <c r="AH135" s="17" t="str">
        <f t="shared" si="34"/>
        <v/>
      </c>
      <c r="AI135" s="17" t="str">
        <f t="shared" si="35"/>
        <v/>
      </c>
      <c r="AJ135" s="17" t="str">
        <f t="shared" si="36"/>
        <v/>
      </c>
      <c r="AK135" s="17" t="str">
        <f t="shared" si="37"/>
        <v/>
      </c>
      <c r="AL135" s="17" t="str">
        <f t="shared" si="38"/>
        <v/>
      </c>
      <c r="AM135" s="18" t="str">
        <f t="shared" si="39"/>
        <v/>
      </c>
      <c r="AN135" s="18" t="str">
        <f t="shared" si="40"/>
        <v/>
      </c>
      <c r="AO135" s="18" t="str">
        <f t="shared" si="41"/>
        <v/>
      </c>
      <c r="AP135" s="18" t="str">
        <f t="shared" si="42"/>
        <v/>
      </c>
      <c r="AQ135" s="18" t="str">
        <f t="shared" si="43"/>
        <v/>
      </c>
    </row>
    <row r="136" spans="21:43">
      <c r="U136" s="17">
        <v>1.7956649924866674E-2</v>
      </c>
      <c r="V136" s="17">
        <v>5.6093527925098252E-2</v>
      </c>
      <c r="W136" s="17">
        <v>0.11037371294657383</v>
      </c>
      <c r="X136" s="17">
        <v>9.4629658751375967E-2</v>
      </c>
      <c r="Y136" s="17">
        <v>-0.23017789793230747</v>
      </c>
      <c r="Z136" s="17">
        <v>1.3992991645628505E-2</v>
      </c>
      <c r="AA136" s="18">
        <f t="shared" si="46"/>
        <v>5.6093527925098252E-2</v>
      </c>
      <c r="AB136" s="18">
        <f t="shared" si="47"/>
        <v>-0.23017789793230747</v>
      </c>
      <c r="AC136" s="18">
        <f t="shared" si="48"/>
        <v>1.346952429607025E-2</v>
      </c>
      <c r="AD136" s="18">
        <f t="shared" si="44"/>
        <v>-0.28627142585740573</v>
      </c>
      <c r="AE136" s="18">
        <f t="shared" si="33"/>
        <v>-4.2624003629028004E-2</v>
      </c>
      <c r="AG136" s="17" t="str">
        <f t="shared" si="45"/>
        <v/>
      </c>
      <c r="AH136" s="17" t="str">
        <f t="shared" si="34"/>
        <v/>
      </c>
      <c r="AI136" s="17" t="str">
        <f t="shared" si="35"/>
        <v/>
      </c>
      <c r="AJ136" s="17" t="str">
        <f t="shared" si="36"/>
        <v/>
      </c>
      <c r="AK136" s="17" t="str">
        <f t="shared" si="37"/>
        <v/>
      </c>
      <c r="AL136" s="17" t="str">
        <f t="shared" si="38"/>
        <v/>
      </c>
      <c r="AM136" s="18" t="str">
        <f t="shared" si="39"/>
        <v/>
      </c>
      <c r="AN136" s="18" t="str">
        <f t="shared" si="40"/>
        <v/>
      </c>
      <c r="AO136" s="18" t="str">
        <f t="shared" si="41"/>
        <v/>
      </c>
      <c r="AP136" s="18" t="str">
        <f t="shared" si="42"/>
        <v/>
      </c>
      <c r="AQ136" s="18" t="str">
        <f t="shared" si="43"/>
        <v/>
      </c>
    </row>
    <row r="137" spans="21:43">
      <c r="U137" s="17">
        <v>1.7555416364218424E-2</v>
      </c>
      <c r="V137" s="17">
        <v>5.6317093311312849E-2</v>
      </c>
      <c r="W137" s="17">
        <v>0.1219821920921822</v>
      </c>
      <c r="X137" s="17">
        <v>9.9123917064148692E-2</v>
      </c>
      <c r="Y137" s="17">
        <v>-0.22681718997869094</v>
      </c>
      <c r="Z137" s="17">
        <v>2.0092809120938249E-2</v>
      </c>
      <c r="AA137" s="18">
        <f t="shared" si="46"/>
        <v>5.6317093311312849E-2</v>
      </c>
      <c r="AB137" s="18">
        <f t="shared" si="47"/>
        <v>-0.22681718997869094</v>
      </c>
      <c r="AC137" s="18">
        <f t="shared" si="48"/>
        <v>1.5847590343098315E-2</v>
      </c>
      <c r="AD137" s="18">
        <f t="shared" si="44"/>
        <v>-0.28313428329000379</v>
      </c>
      <c r="AE137" s="18">
        <f t="shared" si="33"/>
        <v>-4.0469502968214534E-2</v>
      </c>
      <c r="AG137" s="17" t="str">
        <f t="shared" si="45"/>
        <v/>
      </c>
      <c r="AH137" s="17" t="str">
        <f t="shared" si="34"/>
        <v/>
      </c>
      <c r="AI137" s="17" t="str">
        <f t="shared" si="35"/>
        <v/>
      </c>
      <c r="AJ137" s="17" t="str">
        <f t="shared" si="36"/>
        <v/>
      </c>
      <c r="AK137" s="17" t="str">
        <f t="shared" si="37"/>
        <v/>
      </c>
      <c r="AL137" s="17" t="str">
        <f t="shared" si="38"/>
        <v/>
      </c>
      <c r="AM137" s="18" t="str">
        <f t="shared" si="39"/>
        <v/>
      </c>
      <c r="AN137" s="18" t="str">
        <f t="shared" si="40"/>
        <v/>
      </c>
      <c r="AO137" s="18" t="str">
        <f t="shared" si="41"/>
        <v/>
      </c>
      <c r="AP137" s="18" t="str">
        <f t="shared" si="42"/>
        <v/>
      </c>
      <c r="AQ137" s="18" t="str">
        <f t="shared" si="43"/>
        <v/>
      </c>
    </row>
    <row r="138" spans="21:43">
      <c r="U138" s="17">
        <v>1.7195080315482114E-2</v>
      </c>
      <c r="V138" s="17">
        <v>6.6210476116539185E-2</v>
      </c>
      <c r="W138" s="17">
        <v>0.14431090757280551</v>
      </c>
      <c r="X138" s="17">
        <v>0.1168568911414456</v>
      </c>
      <c r="Y138" s="17">
        <v>-0.2476073791955179</v>
      </c>
      <c r="Z138" s="17">
        <v>1.1894008015679969E-2</v>
      </c>
      <c r="AA138" s="18">
        <f t="shared" si="46"/>
        <v>6.6210476116539185E-2</v>
      </c>
      <c r="AB138" s="18">
        <f t="shared" si="47"/>
        <v>-0.2476073791955179</v>
      </c>
      <c r="AC138" s="18">
        <f t="shared" si="48"/>
        <v>1.7764030522836295E-2</v>
      </c>
      <c r="AD138" s="18">
        <f t="shared" si="44"/>
        <v>-0.31381785531205708</v>
      </c>
      <c r="AE138" s="18">
        <f t="shared" si="33"/>
        <v>-4.844644559370289E-2</v>
      </c>
      <c r="AG138" s="17" t="str">
        <f t="shared" si="45"/>
        <v/>
      </c>
      <c r="AH138" s="17" t="str">
        <f t="shared" si="34"/>
        <v/>
      </c>
      <c r="AI138" s="17" t="str">
        <f t="shared" si="35"/>
        <v/>
      </c>
      <c r="AJ138" s="17" t="str">
        <f t="shared" si="36"/>
        <v/>
      </c>
      <c r="AK138" s="17" t="str">
        <f t="shared" si="37"/>
        <v/>
      </c>
      <c r="AL138" s="17" t="str">
        <f t="shared" si="38"/>
        <v/>
      </c>
      <c r="AM138" s="18" t="str">
        <f t="shared" si="39"/>
        <v/>
      </c>
      <c r="AN138" s="18" t="str">
        <f t="shared" si="40"/>
        <v/>
      </c>
      <c r="AO138" s="18" t="str">
        <f t="shared" si="41"/>
        <v/>
      </c>
      <c r="AP138" s="18" t="str">
        <f t="shared" si="42"/>
        <v/>
      </c>
      <c r="AQ138" s="18" t="str">
        <f t="shared" si="43"/>
        <v/>
      </c>
    </row>
    <row r="139" spans="21:43">
      <c r="U139" s="17">
        <v>1.6599320786776284E-2</v>
      </c>
      <c r="V139" s="17">
        <v>5.5847550983497474E-2</v>
      </c>
      <c r="W139" s="17">
        <v>0.12254776063377926</v>
      </c>
      <c r="X139" s="17">
        <v>0.10465138861914891</v>
      </c>
      <c r="Y139" s="17">
        <v>-0.13307243784278622</v>
      </c>
      <c r="Z139" s="17">
        <v>1.7725670621493661E-2</v>
      </c>
      <c r="AA139" s="18">
        <f t="shared" si="46"/>
        <v>5.5847550983497474E-2</v>
      </c>
      <c r="AB139" s="18">
        <f t="shared" si="47"/>
        <v>-0.13307243784278622</v>
      </c>
      <c r="AC139" s="18">
        <f t="shared" si="48"/>
        <v>2.5069653694901446E-2</v>
      </c>
      <c r="AD139" s="18">
        <f t="shared" si="44"/>
        <v>-0.18891998882628369</v>
      </c>
      <c r="AE139" s="18">
        <f t="shared" si="33"/>
        <v>-3.0777897288596028E-2</v>
      </c>
      <c r="AG139" s="17" t="str">
        <f t="shared" si="45"/>
        <v/>
      </c>
      <c r="AH139" s="17" t="str">
        <f t="shared" si="34"/>
        <v/>
      </c>
      <c r="AI139" s="17" t="str">
        <f t="shared" si="35"/>
        <v/>
      </c>
      <c r="AJ139" s="17" t="str">
        <f t="shared" si="36"/>
        <v/>
      </c>
      <c r="AK139" s="17" t="str">
        <f t="shared" si="37"/>
        <v/>
      </c>
      <c r="AL139" s="17" t="str">
        <f t="shared" si="38"/>
        <v/>
      </c>
      <c r="AM139" s="18" t="str">
        <f t="shared" si="39"/>
        <v/>
      </c>
      <c r="AN139" s="18" t="str">
        <f t="shared" si="40"/>
        <v/>
      </c>
      <c r="AO139" s="18" t="str">
        <f t="shared" si="41"/>
        <v/>
      </c>
      <c r="AP139" s="18" t="str">
        <f t="shared" si="42"/>
        <v/>
      </c>
      <c r="AQ139" s="18" t="str">
        <f t="shared" si="43"/>
        <v/>
      </c>
    </row>
    <row r="140" spans="21:43">
      <c r="U140" s="17">
        <v>1.6107613975720136E-2</v>
      </c>
      <c r="V140" s="17">
        <v>5.6120276452412021E-2</v>
      </c>
      <c r="W140" s="17">
        <v>0.15226177789346007</v>
      </c>
      <c r="X140" s="17">
        <v>0.11576717538876302</v>
      </c>
      <c r="Y140" s="17">
        <v>-8.0623265504842667E-2</v>
      </c>
      <c r="Z140" s="17">
        <v>3.4343254251713251E-2</v>
      </c>
      <c r="AA140" s="18">
        <f t="shared" si="46"/>
        <v>5.6120276452412021E-2</v>
      </c>
      <c r="AB140" s="18">
        <f t="shared" si="47"/>
        <v>-8.0623265504842667E-2</v>
      </c>
      <c r="AC140" s="18">
        <f t="shared" si="48"/>
        <v>3.5840728836010645E-2</v>
      </c>
      <c r="AD140" s="18">
        <f t="shared" si="44"/>
        <v>-0.13674354195725469</v>
      </c>
      <c r="AE140" s="18">
        <f t="shared" si="33"/>
        <v>-2.0279547616401376E-2</v>
      </c>
      <c r="AG140" s="17" t="str">
        <f t="shared" si="45"/>
        <v/>
      </c>
      <c r="AH140" s="17" t="str">
        <f t="shared" si="34"/>
        <v/>
      </c>
      <c r="AI140" s="17" t="str">
        <f t="shared" si="35"/>
        <v/>
      </c>
      <c r="AJ140" s="17" t="str">
        <f t="shared" si="36"/>
        <v/>
      </c>
      <c r="AK140" s="17" t="str">
        <f t="shared" si="37"/>
        <v/>
      </c>
      <c r="AL140" s="17" t="str">
        <f t="shared" si="38"/>
        <v/>
      </c>
      <c r="AM140" s="18" t="str">
        <f t="shared" si="39"/>
        <v/>
      </c>
      <c r="AN140" s="18" t="str">
        <f t="shared" si="40"/>
        <v/>
      </c>
      <c r="AO140" s="18" t="str">
        <f t="shared" si="41"/>
        <v/>
      </c>
      <c r="AP140" s="18" t="str">
        <f t="shared" si="42"/>
        <v/>
      </c>
      <c r="AQ140" s="18" t="str">
        <f t="shared" si="43"/>
        <v/>
      </c>
    </row>
    <row r="141" spans="21:43">
      <c r="U141" s="17">
        <v>1.5805895758924215E-2</v>
      </c>
      <c r="V141" s="17">
        <v>4.9104460646606451E-2</v>
      </c>
      <c r="W141" s="17">
        <v>0.1289465404999881</v>
      </c>
      <c r="X141" s="17">
        <v>0.10400656783099294</v>
      </c>
      <c r="Y141" s="17">
        <v>2.5143266832294842E-3</v>
      </c>
      <c r="Z141" s="17">
        <v>5.0517911677965488E-2</v>
      </c>
      <c r="AA141" s="18">
        <f t="shared" si="46"/>
        <v>4.9104460646606451E-2</v>
      </c>
      <c r="AB141" s="18">
        <f t="shared" si="47"/>
        <v>2.5143266832294842E-3</v>
      </c>
      <c r="AC141" s="18">
        <f t="shared" si="48"/>
        <v>4.1411928613340358E-2</v>
      </c>
      <c r="AD141" s="18">
        <f t="shared" si="44"/>
        <v>-4.6590133963376967E-2</v>
      </c>
      <c r="AE141" s="18">
        <f t="shared" si="33"/>
        <v>-7.6925320332660932E-3</v>
      </c>
      <c r="AG141" s="17" t="str">
        <f t="shared" si="45"/>
        <v/>
      </c>
      <c r="AH141" s="17" t="str">
        <f t="shared" si="34"/>
        <v/>
      </c>
      <c r="AI141" s="17" t="str">
        <f t="shared" si="35"/>
        <v/>
      </c>
      <c r="AJ141" s="17" t="str">
        <f t="shared" si="36"/>
        <v/>
      </c>
      <c r="AK141" s="17" t="str">
        <f t="shared" si="37"/>
        <v/>
      </c>
      <c r="AL141" s="17" t="str">
        <f t="shared" si="38"/>
        <v/>
      </c>
      <c r="AM141" s="18" t="str">
        <f t="shared" si="39"/>
        <v/>
      </c>
      <c r="AN141" s="18" t="str">
        <f t="shared" si="40"/>
        <v/>
      </c>
      <c r="AO141" s="18" t="str">
        <f t="shared" si="41"/>
        <v/>
      </c>
      <c r="AP141" s="18" t="str">
        <f t="shared" si="42"/>
        <v/>
      </c>
      <c r="AQ141" s="18" t="str">
        <f t="shared" si="43"/>
        <v/>
      </c>
    </row>
    <row r="142" spans="21:43">
      <c r="U142" s="17">
        <v>1.5074654633948859E-2</v>
      </c>
      <c r="V142" s="17">
        <v>3.1613407080119282E-2</v>
      </c>
      <c r="W142" s="17">
        <v>5.8063814392524282E-2</v>
      </c>
      <c r="X142" s="17">
        <v>5.4170557552090326E-2</v>
      </c>
      <c r="Y142" s="17">
        <v>0.10644165437569031</v>
      </c>
      <c r="Z142" s="17">
        <v>6.7235052579388332E-2</v>
      </c>
      <c r="AA142" s="18">
        <f t="shared" si="46"/>
        <v>3.1613407080119282E-2</v>
      </c>
      <c r="AB142" s="18">
        <f t="shared" si="47"/>
        <v>0.10644165437569031</v>
      </c>
      <c r="AC142" s="18">
        <f t="shared" si="48"/>
        <v>3.9289775914955687E-2</v>
      </c>
      <c r="AD142" s="18">
        <f t="shared" si="44"/>
        <v>7.4828247295571026E-2</v>
      </c>
      <c r="AE142" s="18">
        <f t="shared" si="33"/>
        <v>7.6763688348364043E-3</v>
      </c>
      <c r="AG142" s="17" t="str">
        <f t="shared" si="45"/>
        <v/>
      </c>
      <c r="AH142" s="17" t="str">
        <f t="shared" si="34"/>
        <v/>
      </c>
      <c r="AI142" s="17" t="str">
        <f t="shared" si="35"/>
        <v/>
      </c>
      <c r="AJ142" s="17" t="str">
        <f t="shared" si="36"/>
        <v/>
      </c>
      <c r="AK142" s="17" t="str">
        <f t="shared" si="37"/>
        <v/>
      </c>
      <c r="AL142" s="17" t="str">
        <f t="shared" si="38"/>
        <v/>
      </c>
      <c r="AM142" s="18" t="str">
        <f t="shared" si="39"/>
        <v/>
      </c>
      <c r="AN142" s="18" t="str">
        <f t="shared" si="40"/>
        <v/>
      </c>
      <c r="AO142" s="18" t="str">
        <f t="shared" si="41"/>
        <v/>
      </c>
      <c r="AP142" s="18" t="str">
        <f t="shared" si="42"/>
        <v/>
      </c>
      <c r="AQ142" s="18" t="str">
        <f t="shared" si="43"/>
        <v/>
      </c>
    </row>
    <row r="143" spans="21:43">
      <c r="U143" s="17">
        <v>1.4435562960203985E-2</v>
      </c>
      <c r="V143" s="17">
        <v>2.8407273967638202E-2</v>
      </c>
      <c r="W143" s="17">
        <v>3.7583520218250843E-2</v>
      </c>
      <c r="X143" s="17">
        <v>4.3550047770552602E-2</v>
      </c>
      <c r="Y143" s="17">
        <v>0.1206624490843804</v>
      </c>
      <c r="Z143" s="17">
        <v>7.2553676383731336E-2</v>
      </c>
      <c r="AA143" s="18">
        <f t="shared" ref="AA143:AA174" si="49">SUMPRODUCT(wtsbench,U143:Z143)</f>
        <v>2.8407273967638202E-2</v>
      </c>
      <c r="AB143" s="18">
        <f t="shared" ref="AB143:AB174" si="50">SUMPRODUCT(wtsa,U143:Z143)</f>
        <v>0.1206624490843804</v>
      </c>
      <c r="AC143" s="18">
        <f t="shared" ref="AC143:AC174" si="51">SUMPRODUCT(wtsb,U143:Z143)</f>
        <v>3.749347822255733E-2</v>
      </c>
      <c r="AD143" s="18">
        <f t="shared" si="44"/>
        <v>9.2255175116742194E-2</v>
      </c>
      <c r="AE143" s="18">
        <f t="shared" ref="AE143:AE206" si="52">AC143-$AA143</f>
        <v>9.086204254919128E-3</v>
      </c>
      <c r="AG143" s="17" t="str">
        <f t="shared" si="45"/>
        <v/>
      </c>
      <c r="AH143" s="17" t="str">
        <f t="shared" ref="AH143:AH206" si="53">IF(V143&lt;V$9,V143,"")</f>
        <v/>
      </c>
      <c r="AI143" s="17" t="str">
        <f t="shared" ref="AI143:AI206" si="54">IF(W143&lt;W$9,W143,"")</f>
        <v/>
      </c>
      <c r="AJ143" s="17" t="str">
        <f t="shared" ref="AJ143:AJ206" si="55">IF(X143&lt;X$9,X143,"")</f>
        <v/>
      </c>
      <c r="AK143" s="17" t="str">
        <f t="shared" ref="AK143:AK206" si="56">IF(Y143&lt;Y$9,Y143,"")</f>
        <v/>
      </c>
      <c r="AL143" s="17" t="str">
        <f t="shared" ref="AL143:AL206" si="57">IF(Z143&lt;Z$9,Z143,"")</f>
        <v/>
      </c>
      <c r="AM143" s="18" t="str">
        <f t="shared" ref="AM143:AM206" si="58">IF(AA143&lt;AA$9,AA143,"")</f>
        <v/>
      </c>
      <c r="AN143" s="18" t="str">
        <f t="shared" ref="AN143:AN206" si="59">IF(AB143&lt;AB$9,AB143,"")</f>
        <v/>
      </c>
      <c r="AO143" s="18" t="str">
        <f t="shared" ref="AO143:AO206" si="60">IF(AC143&lt;AC$9,AC143,"")</f>
        <v/>
      </c>
      <c r="AP143" s="18" t="str">
        <f t="shared" ref="AP143:AP206" si="61">IF(AD143&lt;AD$9,AD143,"")</f>
        <v/>
      </c>
      <c r="AQ143" s="18" t="str">
        <f t="shared" ref="AQ143:AQ206" si="62">IF(AE143&lt;AE$9,AE143,"")</f>
        <v/>
      </c>
    </row>
    <row r="144" spans="21:43">
      <c r="U144" s="17">
        <v>1.3855993211257855E-2</v>
      </c>
      <c r="V144" s="17">
        <v>2.8318883306123643E-2</v>
      </c>
      <c r="W144" s="17">
        <v>3.9089617466683491E-2</v>
      </c>
      <c r="X144" s="17">
        <v>5.4101667685959809E-2</v>
      </c>
      <c r="Y144" s="17">
        <v>0.243953797104838</v>
      </c>
      <c r="Z144" s="17">
        <v>9.0115328744409195E-2</v>
      </c>
      <c r="AA144" s="18">
        <f t="shared" si="49"/>
        <v>2.8318883306123643E-2</v>
      </c>
      <c r="AB144" s="18">
        <f t="shared" si="50"/>
        <v>0.243953797104838</v>
      </c>
      <c r="AC144" s="18">
        <f t="shared" si="51"/>
        <v>5.248592603643034E-2</v>
      </c>
      <c r="AD144" s="18">
        <f t="shared" ref="AD144:AD207" si="63">AB144-$AA144</f>
        <v>0.21563491379871436</v>
      </c>
      <c r="AE144" s="18">
        <f t="shared" si="52"/>
        <v>2.4167042730306697E-2</v>
      </c>
      <c r="AG144" s="17" t="str">
        <f t="shared" ref="AG144:AG207" si="64">IF(U144&lt;U$9,U144,"")</f>
        <v/>
      </c>
      <c r="AH144" s="17" t="str">
        <f t="shared" si="53"/>
        <v/>
      </c>
      <c r="AI144" s="17" t="str">
        <f t="shared" si="54"/>
        <v/>
      </c>
      <c r="AJ144" s="17" t="str">
        <f t="shared" si="55"/>
        <v/>
      </c>
      <c r="AK144" s="17" t="str">
        <f t="shared" si="56"/>
        <v/>
      </c>
      <c r="AL144" s="17" t="str">
        <f t="shared" si="57"/>
        <v/>
      </c>
      <c r="AM144" s="18" t="str">
        <f t="shared" si="58"/>
        <v/>
      </c>
      <c r="AN144" s="18" t="str">
        <f t="shared" si="59"/>
        <v/>
      </c>
      <c r="AO144" s="18" t="str">
        <f t="shared" si="60"/>
        <v/>
      </c>
      <c r="AP144" s="18" t="str">
        <f t="shared" si="61"/>
        <v/>
      </c>
      <c r="AQ144" s="18" t="str">
        <f t="shared" si="62"/>
        <v/>
      </c>
    </row>
    <row r="145" spans="21:43">
      <c r="U145" s="17">
        <v>1.3253442263147619E-2</v>
      </c>
      <c r="V145" s="17">
        <v>2.2142088947934235E-2</v>
      </c>
      <c r="W145" s="17">
        <v>3.6577483636628605E-2</v>
      </c>
      <c r="X145" s="17">
        <v>4.9049094943789173E-2</v>
      </c>
      <c r="Y145" s="17">
        <v>0.2079996143545455</v>
      </c>
      <c r="Z145" s="17">
        <v>0.10901211750921691</v>
      </c>
      <c r="AA145" s="18">
        <f t="shared" si="49"/>
        <v>2.2142088947934235E-2</v>
      </c>
      <c r="AB145" s="18">
        <f t="shared" si="50"/>
        <v>0.2079996143545455</v>
      </c>
      <c r="AC145" s="18">
        <f t="shared" si="51"/>
        <v>4.9104761070785263E-2</v>
      </c>
      <c r="AD145" s="18">
        <f t="shared" si="63"/>
        <v>0.18585752540661127</v>
      </c>
      <c r="AE145" s="18">
        <f t="shared" si="52"/>
        <v>2.6962672122851028E-2</v>
      </c>
      <c r="AG145" s="17" t="str">
        <f t="shared" si="64"/>
        <v/>
      </c>
      <c r="AH145" s="17" t="str">
        <f t="shared" si="53"/>
        <v/>
      </c>
      <c r="AI145" s="17" t="str">
        <f t="shared" si="54"/>
        <v/>
      </c>
      <c r="AJ145" s="17" t="str">
        <f t="shared" si="55"/>
        <v/>
      </c>
      <c r="AK145" s="17" t="str">
        <f t="shared" si="56"/>
        <v/>
      </c>
      <c r="AL145" s="17" t="str">
        <f t="shared" si="57"/>
        <v/>
      </c>
      <c r="AM145" s="18" t="str">
        <f t="shared" si="58"/>
        <v/>
      </c>
      <c r="AN145" s="18" t="str">
        <f t="shared" si="59"/>
        <v/>
      </c>
      <c r="AO145" s="18" t="str">
        <f t="shared" si="60"/>
        <v/>
      </c>
      <c r="AP145" s="18" t="str">
        <f t="shared" si="61"/>
        <v/>
      </c>
      <c r="AQ145" s="18" t="str">
        <f t="shared" si="62"/>
        <v/>
      </c>
    </row>
    <row r="146" spans="21:43">
      <c r="U146" s="17">
        <v>1.2735955971501456E-2</v>
      </c>
      <c r="V146" s="17">
        <v>2.439682396940368E-2</v>
      </c>
      <c r="W146" s="17">
        <v>4.8658204770519964E-2</v>
      </c>
      <c r="X146" s="17">
        <v>5.1841320797982204E-2</v>
      </c>
      <c r="Y146" s="17">
        <v>0.15088828054798431</v>
      </c>
      <c r="Z146" s="17">
        <v>0.1065926146745082</v>
      </c>
      <c r="AA146" s="18">
        <f t="shared" si="49"/>
        <v>2.439682396940368E-2</v>
      </c>
      <c r="AB146" s="18">
        <f t="shared" si="50"/>
        <v>0.15088828054798431</v>
      </c>
      <c r="AC146" s="18">
        <f t="shared" si="51"/>
        <v>4.4605702461790561E-2</v>
      </c>
      <c r="AD146" s="18">
        <f t="shared" si="63"/>
        <v>0.12649145657858063</v>
      </c>
      <c r="AE146" s="18">
        <f t="shared" si="52"/>
        <v>2.0208878492386881E-2</v>
      </c>
      <c r="AG146" s="17" t="str">
        <f t="shared" si="64"/>
        <v/>
      </c>
      <c r="AH146" s="17" t="str">
        <f t="shared" si="53"/>
        <v/>
      </c>
      <c r="AI146" s="17" t="str">
        <f t="shared" si="54"/>
        <v/>
      </c>
      <c r="AJ146" s="17" t="str">
        <f t="shared" si="55"/>
        <v/>
      </c>
      <c r="AK146" s="17" t="str">
        <f t="shared" si="56"/>
        <v/>
      </c>
      <c r="AL146" s="17" t="str">
        <f t="shared" si="57"/>
        <v/>
      </c>
      <c r="AM146" s="18" t="str">
        <f t="shared" si="58"/>
        <v/>
      </c>
      <c r="AN146" s="18" t="str">
        <f t="shared" si="59"/>
        <v/>
      </c>
      <c r="AO146" s="18" t="str">
        <f t="shared" si="60"/>
        <v/>
      </c>
      <c r="AP146" s="18" t="str">
        <f t="shared" si="61"/>
        <v/>
      </c>
      <c r="AQ146" s="18" t="str">
        <f t="shared" si="62"/>
        <v/>
      </c>
    </row>
    <row r="147" spans="21:43">
      <c r="U147" s="17">
        <v>1.2527205491480009E-2</v>
      </c>
      <c r="V147" s="17">
        <v>2.0727613601252415E-2</v>
      </c>
      <c r="W147" s="17">
        <v>2.9333464579259561E-2</v>
      </c>
      <c r="X147" s="17">
        <v>4.1041724705015215E-2</v>
      </c>
      <c r="Y147" s="17">
        <v>0.28684576934543604</v>
      </c>
      <c r="Z147" s="17">
        <v>0.11615494656531911</v>
      </c>
      <c r="AA147" s="18">
        <f t="shared" si="49"/>
        <v>2.0727613601252415E-2</v>
      </c>
      <c r="AB147" s="18">
        <f t="shared" si="50"/>
        <v>0.28684576934543604</v>
      </c>
      <c r="AC147" s="18">
        <f t="shared" si="51"/>
        <v>5.5673954625368234E-2</v>
      </c>
      <c r="AD147" s="18">
        <f t="shared" si="63"/>
        <v>0.26611815574418363</v>
      </c>
      <c r="AE147" s="18">
        <f t="shared" si="52"/>
        <v>3.4946341024115819E-2</v>
      </c>
      <c r="AG147" s="17">
        <f t="shared" si="64"/>
        <v>1.2527205491480009E-2</v>
      </c>
      <c r="AH147" s="17" t="str">
        <f t="shared" si="53"/>
        <v/>
      </c>
      <c r="AI147" s="17" t="str">
        <f t="shared" si="54"/>
        <v/>
      </c>
      <c r="AJ147" s="17" t="str">
        <f t="shared" si="55"/>
        <v/>
      </c>
      <c r="AK147" s="17" t="str">
        <f t="shared" si="56"/>
        <v/>
      </c>
      <c r="AL147" s="17" t="str">
        <f t="shared" si="57"/>
        <v/>
      </c>
      <c r="AM147" s="18" t="str">
        <f t="shared" si="58"/>
        <v/>
      </c>
      <c r="AN147" s="18" t="str">
        <f t="shared" si="59"/>
        <v/>
      </c>
      <c r="AO147" s="18" t="str">
        <f t="shared" si="60"/>
        <v/>
      </c>
      <c r="AP147" s="18" t="str">
        <f t="shared" si="61"/>
        <v/>
      </c>
      <c r="AQ147" s="18" t="str">
        <f t="shared" si="62"/>
        <v/>
      </c>
    </row>
    <row r="148" spans="21:43">
      <c r="U148" s="17">
        <v>1.2269317510962718E-2</v>
      </c>
      <c r="V148" s="17">
        <v>2.2726558654420304E-2</v>
      </c>
      <c r="W148" s="17">
        <v>4.1272435796686713E-2</v>
      </c>
      <c r="X148" s="17">
        <v>4.8522070179218835E-2</v>
      </c>
      <c r="Y148" s="17">
        <v>0.34571847789092081</v>
      </c>
      <c r="Z148" s="17">
        <v>0.12445637665183229</v>
      </c>
      <c r="AA148" s="18">
        <f t="shared" si="49"/>
        <v>2.2726558654420304E-2</v>
      </c>
      <c r="AB148" s="18">
        <f t="shared" si="50"/>
        <v>0.34571847789092081</v>
      </c>
      <c r="AC148" s="18">
        <f t="shared" si="51"/>
        <v>6.4404250672789265E-2</v>
      </c>
      <c r="AD148" s="18">
        <f t="shared" si="63"/>
        <v>0.3229919192365005</v>
      </c>
      <c r="AE148" s="18">
        <f t="shared" si="52"/>
        <v>4.1677692018368961E-2</v>
      </c>
      <c r="AG148" s="17">
        <f t="shared" si="64"/>
        <v>1.2269317510962718E-2</v>
      </c>
      <c r="AH148" s="17" t="str">
        <f t="shared" si="53"/>
        <v/>
      </c>
      <c r="AI148" s="17" t="str">
        <f t="shared" si="54"/>
        <v/>
      </c>
      <c r="AJ148" s="17" t="str">
        <f t="shared" si="55"/>
        <v/>
      </c>
      <c r="AK148" s="17" t="str">
        <f t="shared" si="56"/>
        <v/>
      </c>
      <c r="AL148" s="17" t="str">
        <f t="shared" si="57"/>
        <v/>
      </c>
      <c r="AM148" s="18" t="str">
        <f t="shared" si="58"/>
        <v/>
      </c>
      <c r="AN148" s="18" t="str">
        <f t="shared" si="59"/>
        <v/>
      </c>
      <c r="AO148" s="18" t="str">
        <f t="shared" si="60"/>
        <v/>
      </c>
      <c r="AP148" s="18" t="str">
        <f t="shared" si="61"/>
        <v/>
      </c>
      <c r="AQ148" s="18" t="str">
        <f t="shared" si="62"/>
        <v/>
      </c>
    </row>
    <row r="149" spans="21:43">
      <c r="U149" s="17">
        <v>1.2080557301779482E-2</v>
      </c>
      <c r="V149" s="17">
        <v>2.2566187200333321E-2</v>
      </c>
      <c r="W149" s="17">
        <v>3.4086555188070689E-2</v>
      </c>
      <c r="X149" s="17">
        <v>4.5406640510835761E-2</v>
      </c>
      <c r="Y149" s="17">
        <v>0.38520687999034453</v>
      </c>
      <c r="Z149" s="17">
        <v>0.13297328761710459</v>
      </c>
      <c r="AA149" s="18">
        <f t="shared" si="49"/>
        <v>2.2566187200333321E-2</v>
      </c>
      <c r="AB149" s="18">
        <f t="shared" si="50"/>
        <v>0.38520687999034453</v>
      </c>
      <c r="AC149" s="18">
        <f t="shared" si="51"/>
        <v>6.8064233701558632E-2</v>
      </c>
      <c r="AD149" s="18">
        <f t="shared" si="63"/>
        <v>0.36264069279001121</v>
      </c>
      <c r="AE149" s="18">
        <f t="shared" si="52"/>
        <v>4.5498046501225312E-2</v>
      </c>
      <c r="AG149" s="17">
        <f t="shared" si="64"/>
        <v>1.2080557301779482E-2</v>
      </c>
      <c r="AH149" s="17" t="str">
        <f t="shared" si="53"/>
        <v/>
      </c>
      <c r="AI149" s="17" t="str">
        <f t="shared" si="54"/>
        <v/>
      </c>
      <c r="AJ149" s="17" t="str">
        <f t="shared" si="55"/>
        <v/>
      </c>
      <c r="AK149" s="17" t="str">
        <f t="shared" si="56"/>
        <v/>
      </c>
      <c r="AL149" s="17" t="str">
        <f t="shared" si="57"/>
        <v/>
      </c>
      <c r="AM149" s="18" t="str">
        <f t="shared" si="58"/>
        <v/>
      </c>
      <c r="AN149" s="18" t="str">
        <f t="shared" si="59"/>
        <v/>
      </c>
      <c r="AO149" s="18" t="str">
        <f t="shared" si="60"/>
        <v/>
      </c>
      <c r="AP149" s="18" t="str">
        <f t="shared" si="61"/>
        <v/>
      </c>
      <c r="AQ149" s="18" t="str">
        <f t="shared" si="62"/>
        <v/>
      </c>
    </row>
    <row r="150" spans="21:43">
      <c r="U150" s="17">
        <v>1.1933272420566743E-2</v>
      </c>
      <c r="V150" s="17">
        <v>2.3840976939159875E-2</v>
      </c>
      <c r="W150" s="17">
        <v>4.7821414831094922E-2</v>
      </c>
      <c r="X150" s="17">
        <v>5.4047825855742415E-2</v>
      </c>
      <c r="Y150" s="17">
        <v>0.35119071010335134</v>
      </c>
      <c r="Z150" s="17">
        <v>0.13841319136879182</v>
      </c>
      <c r="AA150" s="18">
        <f t="shared" si="49"/>
        <v>2.3840976939159875E-2</v>
      </c>
      <c r="AB150" s="18">
        <f t="shared" si="50"/>
        <v>0.35119071010335134</v>
      </c>
      <c r="AC150" s="18">
        <f t="shared" si="51"/>
        <v>6.7498048120097409E-2</v>
      </c>
      <c r="AD150" s="18">
        <f t="shared" si="63"/>
        <v>0.32734973316419147</v>
      </c>
      <c r="AE150" s="18">
        <f t="shared" si="52"/>
        <v>4.3657071180937534E-2</v>
      </c>
      <c r="AG150" s="17">
        <f t="shared" si="64"/>
        <v>1.1933272420566743E-2</v>
      </c>
      <c r="AH150" s="17" t="str">
        <f t="shared" si="53"/>
        <v/>
      </c>
      <c r="AI150" s="17" t="str">
        <f t="shared" si="54"/>
        <v/>
      </c>
      <c r="AJ150" s="17" t="str">
        <f t="shared" si="55"/>
        <v/>
      </c>
      <c r="AK150" s="17" t="str">
        <f t="shared" si="56"/>
        <v/>
      </c>
      <c r="AL150" s="17" t="str">
        <f t="shared" si="57"/>
        <v/>
      </c>
      <c r="AM150" s="18" t="str">
        <f t="shared" si="58"/>
        <v/>
      </c>
      <c r="AN150" s="18" t="str">
        <f t="shared" si="59"/>
        <v/>
      </c>
      <c r="AO150" s="18" t="str">
        <f t="shared" si="60"/>
        <v/>
      </c>
      <c r="AP150" s="18" t="str">
        <f t="shared" si="61"/>
        <v/>
      </c>
      <c r="AQ150" s="18" t="str">
        <f t="shared" si="62"/>
        <v/>
      </c>
    </row>
    <row r="151" spans="21:43">
      <c r="U151" s="17">
        <v>1.1756375735967994E-2</v>
      </c>
      <c r="V151" s="17">
        <v>1.1455948840130237E-2</v>
      </c>
      <c r="W151" s="17">
        <v>8.9933122140095634E-3</v>
      </c>
      <c r="X151" s="17">
        <v>1.822305440544314E-2</v>
      </c>
      <c r="Y151" s="17">
        <v>0.22876508621341718</v>
      </c>
      <c r="Z151" s="17">
        <v>0.11479466042753028</v>
      </c>
      <c r="AA151" s="18">
        <f t="shared" si="49"/>
        <v>1.1455948840130237E-2</v>
      </c>
      <c r="AB151" s="18">
        <f t="shared" si="50"/>
        <v>0.22876508621341718</v>
      </c>
      <c r="AC151" s="18">
        <f t="shared" si="51"/>
        <v>4.4101394078037037E-2</v>
      </c>
      <c r="AD151" s="18">
        <f t="shared" si="63"/>
        <v>0.21730913737328694</v>
      </c>
      <c r="AE151" s="18">
        <f t="shared" si="52"/>
        <v>3.2645445237906801E-2</v>
      </c>
      <c r="AG151" s="17">
        <f t="shared" si="64"/>
        <v>1.1756375735967994E-2</v>
      </c>
      <c r="AH151" s="17" t="str">
        <f t="shared" si="53"/>
        <v/>
      </c>
      <c r="AI151" s="17" t="str">
        <f t="shared" si="54"/>
        <v/>
      </c>
      <c r="AJ151" s="17" t="str">
        <f t="shared" si="55"/>
        <v/>
      </c>
      <c r="AK151" s="17" t="str">
        <f t="shared" si="56"/>
        <v/>
      </c>
      <c r="AL151" s="17" t="str">
        <f t="shared" si="57"/>
        <v/>
      </c>
      <c r="AM151" s="18" t="str">
        <f t="shared" si="58"/>
        <v/>
      </c>
      <c r="AN151" s="18" t="str">
        <f t="shared" si="59"/>
        <v/>
      </c>
      <c r="AO151" s="18" t="str">
        <f t="shared" si="60"/>
        <v/>
      </c>
      <c r="AP151" s="18" t="str">
        <f t="shared" si="61"/>
        <v/>
      </c>
      <c r="AQ151" s="18" t="str">
        <f t="shared" si="62"/>
        <v/>
      </c>
    </row>
    <row r="152" spans="21:43">
      <c r="U152" s="17">
        <v>1.1601971689681356E-2</v>
      </c>
      <c r="V152" s="17">
        <v>6.6009159610878054E-3</v>
      </c>
      <c r="W152" s="17">
        <v>-2.5299731062495168E-2</v>
      </c>
      <c r="X152" s="17">
        <v>-4.4184400835359794E-3</v>
      </c>
      <c r="Y152" s="17">
        <v>0.18328346712422849</v>
      </c>
      <c r="Z152" s="17">
        <v>8.2578317870112716E-2</v>
      </c>
      <c r="AA152" s="18">
        <f t="shared" si="49"/>
        <v>6.6009159610878054E-3</v>
      </c>
      <c r="AB152" s="18">
        <f t="shared" si="50"/>
        <v>0.18328346712422849</v>
      </c>
      <c r="AC152" s="18">
        <f t="shared" si="51"/>
        <v>3.0075438825780464E-2</v>
      </c>
      <c r="AD152" s="18">
        <f t="shared" si="63"/>
        <v>0.17668255116314069</v>
      </c>
      <c r="AE152" s="18">
        <f t="shared" si="52"/>
        <v>2.3474522864692659E-2</v>
      </c>
      <c r="AG152" s="17">
        <f t="shared" si="64"/>
        <v>1.1601971689681356E-2</v>
      </c>
      <c r="AH152" s="17">
        <f t="shared" si="53"/>
        <v>6.6009159610878054E-3</v>
      </c>
      <c r="AI152" s="17">
        <f t="shared" si="54"/>
        <v>-2.5299731062495168E-2</v>
      </c>
      <c r="AJ152" s="17" t="str">
        <f t="shared" si="55"/>
        <v/>
      </c>
      <c r="AK152" s="17" t="str">
        <f t="shared" si="56"/>
        <v/>
      </c>
      <c r="AL152" s="17" t="str">
        <f t="shared" si="57"/>
        <v/>
      </c>
      <c r="AM152" s="18">
        <f t="shared" si="58"/>
        <v>6.6009159610878054E-3</v>
      </c>
      <c r="AN152" s="18" t="str">
        <f t="shared" si="59"/>
        <v/>
      </c>
      <c r="AO152" s="18" t="str">
        <f t="shared" si="60"/>
        <v/>
      </c>
      <c r="AP152" s="18" t="str">
        <f t="shared" si="61"/>
        <v/>
      </c>
      <c r="AQ152" s="18" t="str">
        <f t="shared" si="62"/>
        <v/>
      </c>
    </row>
    <row r="153" spans="21:43">
      <c r="U153" s="17">
        <v>1.1391250048767176E-2</v>
      </c>
      <c r="V153" s="17">
        <v>5.0407334602551312E-3</v>
      </c>
      <c r="W153" s="17">
        <v>-1.4083842809737179E-2</v>
      </c>
      <c r="X153" s="17">
        <v>3.1993635860541048E-3</v>
      </c>
      <c r="Y153" s="17">
        <v>0.19109769716164404</v>
      </c>
      <c r="Z153" s="17">
        <v>7.7954212608523754E-2</v>
      </c>
      <c r="AA153" s="18">
        <f t="shared" si="49"/>
        <v>5.0407334602551312E-3</v>
      </c>
      <c r="AB153" s="18">
        <f t="shared" si="50"/>
        <v>0.19109769716164404</v>
      </c>
      <c r="AC153" s="18">
        <f t="shared" si="51"/>
        <v>3.2016441425057572E-2</v>
      </c>
      <c r="AD153" s="18">
        <f t="shared" si="63"/>
        <v>0.18605696370138891</v>
      </c>
      <c r="AE153" s="18">
        <f t="shared" si="52"/>
        <v>2.6975707964802441E-2</v>
      </c>
      <c r="AG153" s="17">
        <f t="shared" si="64"/>
        <v>1.1391250048767176E-2</v>
      </c>
      <c r="AH153" s="17">
        <f t="shared" si="53"/>
        <v>5.0407334602551312E-3</v>
      </c>
      <c r="AI153" s="17" t="str">
        <f t="shared" si="54"/>
        <v/>
      </c>
      <c r="AJ153" s="17" t="str">
        <f t="shared" si="55"/>
        <v/>
      </c>
      <c r="AK153" s="17" t="str">
        <f t="shared" si="56"/>
        <v/>
      </c>
      <c r="AL153" s="17" t="str">
        <f t="shared" si="57"/>
        <v/>
      </c>
      <c r="AM153" s="18">
        <f t="shared" si="58"/>
        <v>5.0407334602551312E-3</v>
      </c>
      <c r="AN153" s="18" t="str">
        <f t="shared" si="59"/>
        <v/>
      </c>
      <c r="AO153" s="18" t="str">
        <f t="shared" si="60"/>
        <v/>
      </c>
      <c r="AP153" s="18" t="str">
        <f t="shared" si="61"/>
        <v/>
      </c>
      <c r="AQ153" s="18" t="str">
        <f t="shared" si="62"/>
        <v/>
      </c>
    </row>
    <row r="154" spans="21:43">
      <c r="U154" s="17">
        <v>1.1569265834748377E-2</v>
      </c>
      <c r="V154" s="17">
        <v>1.2921558053677895E-2</v>
      </c>
      <c r="W154" s="17">
        <v>3.5613560685632928E-2</v>
      </c>
      <c r="X154" s="17">
        <v>4.838940586972118E-2</v>
      </c>
      <c r="Y154" s="17">
        <v>0.13172221993698785</v>
      </c>
      <c r="Z154" s="17">
        <v>6.9242819690106927E-2</v>
      </c>
      <c r="AA154" s="18">
        <f t="shared" si="49"/>
        <v>1.2921558053677895E-2</v>
      </c>
      <c r="AB154" s="18">
        <f t="shared" si="50"/>
        <v>0.13172221993698785</v>
      </c>
      <c r="AC154" s="18">
        <f t="shared" si="51"/>
        <v>3.5573589340986866E-2</v>
      </c>
      <c r="AD154" s="18">
        <f t="shared" si="63"/>
        <v>0.11880066188330995</v>
      </c>
      <c r="AE154" s="18">
        <f t="shared" si="52"/>
        <v>2.2652031287308971E-2</v>
      </c>
      <c r="AG154" s="17">
        <f t="shared" si="64"/>
        <v>1.1569265834748377E-2</v>
      </c>
      <c r="AH154" s="17" t="str">
        <f t="shared" si="53"/>
        <v/>
      </c>
      <c r="AI154" s="17" t="str">
        <f t="shared" si="54"/>
        <v/>
      </c>
      <c r="AJ154" s="17" t="str">
        <f t="shared" si="55"/>
        <v/>
      </c>
      <c r="AK154" s="17" t="str">
        <f t="shared" si="56"/>
        <v/>
      </c>
      <c r="AL154" s="17" t="str">
        <f t="shared" si="57"/>
        <v/>
      </c>
      <c r="AM154" s="18" t="str">
        <f t="shared" si="58"/>
        <v/>
      </c>
      <c r="AN154" s="18" t="str">
        <f t="shared" si="59"/>
        <v/>
      </c>
      <c r="AO154" s="18" t="str">
        <f t="shared" si="60"/>
        <v/>
      </c>
      <c r="AP154" s="18" t="str">
        <f t="shared" si="61"/>
        <v/>
      </c>
      <c r="AQ154" s="18" t="str">
        <f t="shared" si="62"/>
        <v/>
      </c>
    </row>
    <row r="155" spans="21:43">
      <c r="U155" s="17">
        <v>1.2024630483624454E-2</v>
      </c>
      <c r="V155" s="17">
        <v>1.9973258429295537E-2</v>
      </c>
      <c r="W155" s="17">
        <v>5.4466939699544969E-2</v>
      </c>
      <c r="X155" s="17">
        <v>6.1341131713213981E-2</v>
      </c>
      <c r="Y155" s="17">
        <v>0.11456320240278672</v>
      </c>
      <c r="Z155" s="17">
        <v>6.0335113962251441E-2</v>
      </c>
      <c r="AA155" s="18">
        <f t="shared" si="49"/>
        <v>1.9973258429295537E-2</v>
      </c>
      <c r="AB155" s="18">
        <f t="shared" si="50"/>
        <v>0.11456320240278672</v>
      </c>
      <c r="AC155" s="18">
        <f t="shared" si="51"/>
        <v>3.7080279862521492E-2</v>
      </c>
      <c r="AD155" s="18">
        <f t="shared" si="63"/>
        <v>9.4589943973491186E-2</v>
      </c>
      <c r="AE155" s="18">
        <f t="shared" si="52"/>
        <v>1.7107021433225955E-2</v>
      </c>
      <c r="AG155" s="17">
        <f t="shared" si="64"/>
        <v>1.2024630483624454E-2</v>
      </c>
      <c r="AH155" s="17" t="str">
        <f t="shared" si="53"/>
        <v/>
      </c>
      <c r="AI155" s="17" t="str">
        <f t="shared" si="54"/>
        <v/>
      </c>
      <c r="AJ155" s="17" t="str">
        <f t="shared" si="55"/>
        <v/>
      </c>
      <c r="AK155" s="17" t="str">
        <f t="shared" si="56"/>
        <v/>
      </c>
      <c r="AL155" s="17" t="str">
        <f t="shared" si="57"/>
        <v/>
      </c>
      <c r="AM155" s="18" t="str">
        <f t="shared" si="58"/>
        <v/>
      </c>
      <c r="AN155" s="18" t="str">
        <f t="shared" si="59"/>
        <v/>
      </c>
      <c r="AO155" s="18" t="str">
        <f t="shared" si="60"/>
        <v/>
      </c>
      <c r="AP155" s="18" t="str">
        <f t="shared" si="61"/>
        <v/>
      </c>
      <c r="AQ155" s="18" t="str">
        <f t="shared" si="62"/>
        <v/>
      </c>
    </row>
    <row r="156" spans="21:43">
      <c r="U156" s="17">
        <v>1.2425663392968911E-2</v>
      </c>
      <c r="V156" s="17">
        <v>9.8749955043597737E-3</v>
      </c>
      <c r="W156" s="17">
        <v>2.5711145534949242E-2</v>
      </c>
      <c r="X156" s="17">
        <v>3.6776931070315655E-2</v>
      </c>
      <c r="Y156" s="17">
        <v>0.13872736082301795</v>
      </c>
      <c r="Z156" s="17">
        <v>5.7296003633638293E-2</v>
      </c>
      <c r="AA156" s="18">
        <f t="shared" si="49"/>
        <v>9.8749955043597737E-3</v>
      </c>
      <c r="AB156" s="18">
        <f t="shared" si="50"/>
        <v>0.13872736082301795</v>
      </c>
      <c r="AC156" s="18">
        <f t="shared" si="51"/>
        <v>3.305147535311255E-2</v>
      </c>
      <c r="AD156" s="18">
        <f t="shared" si="63"/>
        <v>0.12885236531865818</v>
      </c>
      <c r="AE156" s="18">
        <f t="shared" si="52"/>
        <v>2.3176479848752776E-2</v>
      </c>
      <c r="AG156" s="17">
        <f t="shared" si="64"/>
        <v>1.2425663392968911E-2</v>
      </c>
      <c r="AH156" s="17" t="str">
        <f t="shared" si="53"/>
        <v/>
      </c>
      <c r="AI156" s="17" t="str">
        <f t="shared" si="54"/>
        <v/>
      </c>
      <c r="AJ156" s="17" t="str">
        <f t="shared" si="55"/>
        <v/>
      </c>
      <c r="AK156" s="17" t="str">
        <f t="shared" si="56"/>
        <v/>
      </c>
      <c r="AL156" s="17" t="str">
        <f t="shared" si="57"/>
        <v/>
      </c>
      <c r="AM156" s="18" t="str">
        <f t="shared" si="58"/>
        <v/>
      </c>
      <c r="AN156" s="18" t="str">
        <f t="shared" si="59"/>
        <v/>
      </c>
      <c r="AO156" s="18" t="str">
        <f t="shared" si="60"/>
        <v/>
      </c>
      <c r="AP156" s="18" t="str">
        <f t="shared" si="61"/>
        <v/>
      </c>
      <c r="AQ156" s="18" t="str">
        <f t="shared" si="62"/>
        <v/>
      </c>
    </row>
    <row r="157" spans="21:43">
      <c r="U157" s="17">
        <v>1.2949369817374157E-2</v>
      </c>
      <c r="V157" s="17">
        <v>1.7046275092323482E-2</v>
      </c>
      <c r="W157" s="17">
        <v>4.9123099756734012E-2</v>
      </c>
      <c r="X157" s="17">
        <v>5.5313234792793819E-2</v>
      </c>
      <c r="Y157" s="17">
        <v>9.422444878242775E-2</v>
      </c>
      <c r="Z157" s="17">
        <v>4.9485780027559212E-2</v>
      </c>
      <c r="AA157" s="18">
        <f t="shared" si="49"/>
        <v>1.7046275092323482E-2</v>
      </c>
      <c r="AB157" s="18">
        <f t="shared" si="50"/>
        <v>9.422444878242775E-2</v>
      </c>
      <c r="AC157" s="18">
        <f t="shared" si="51"/>
        <v>3.2993968753870909E-2</v>
      </c>
      <c r="AD157" s="18">
        <f t="shared" si="63"/>
        <v>7.7178173690104268E-2</v>
      </c>
      <c r="AE157" s="18">
        <f t="shared" si="52"/>
        <v>1.5947693661547427E-2</v>
      </c>
      <c r="AG157" s="17" t="str">
        <f t="shared" si="64"/>
        <v/>
      </c>
      <c r="AH157" s="17" t="str">
        <f t="shared" si="53"/>
        <v/>
      </c>
      <c r="AI157" s="17" t="str">
        <f t="shared" si="54"/>
        <v/>
      </c>
      <c r="AJ157" s="17" t="str">
        <f t="shared" si="55"/>
        <v/>
      </c>
      <c r="AK157" s="17" t="str">
        <f t="shared" si="56"/>
        <v/>
      </c>
      <c r="AL157" s="17" t="str">
        <f t="shared" si="57"/>
        <v/>
      </c>
      <c r="AM157" s="18" t="str">
        <f t="shared" si="58"/>
        <v/>
      </c>
      <c r="AN157" s="18" t="str">
        <f t="shared" si="59"/>
        <v/>
      </c>
      <c r="AO157" s="18" t="str">
        <f t="shared" si="60"/>
        <v/>
      </c>
      <c r="AP157" s="18" t="str">
        <f t="shared" si="61"/>
        <v/>
      </c>
      <c r="AQ157" s="18" t="str">
        <f t="shared" si="62"/>
        <v/>
      </c>
    </row>
    <row r="158" spans="21:43">
      <c r="U158" s="17">
        <v>1.3866977907405875E-2</v>
      </c>
      <c r="V158" s="17">
        <v>1.3095588501081945E-2</v>
      </c>
      <c r="W158" s="17">
        <v>3.5231672944709969E-2</v>
      </c>
      <c r="X158" s="17">
        <v>4.4394255168865415E-2</v>
      </c>
      <c r="Y158" s="17">
        <v>0.12856842703230575</v>
      </c>
      <c r="Z158" s="17">
        <v>6.9616047921150503E-2</v>
      </c>
      <c r="AA158" s="18">
        <f t="shared" si="49"/>
        <v>1.3095588501081945E-2</v>
      </c>
      <c r="AB158" s="18">
        <f t="shared" si="50"/>
        <v>0.12856842703230575</v>
      </c>
      <c r="AC158" s="18">
        <f t="shared" si="51"/>
        <v>3.6024088110514295E-2</v>
      </c>
      <c r="AD158" s="18">
        <f t="shared" si="63"/>
        <v>0.11547283853122381</v>
      </c>
      <c r="AE158" s="18">
        <f t="shared" si="52"/>
        <v>2.292849960943235E-2</v>
      </c>
      <c r="AG158" s="17" t="str">
        <f t="shared" si="64"/>
        <v/>
      </c>
      <c r="AH158" s="17" t="str">
        <f t="shared" si="53"/>
        <v/>
      </c>
      <c r="AI158" s="17" t="str">
        <f t="shared" si="54"/>
        <v/>
      </c>
      <c r="AJ158" s="17" t="str">
        <f t="shared" si="55"/>
        <v/>
      </c>
      <c r="AK158" s="17" t="str">
        <f t="shared" si="56"/>
        <v/>
      </c>
      <c r="AL158" s="17" t="str">
        <f t="shared" si="57"/>
        <v/>
      </c>
      <c r="AM158" s="18" t="str">
        <f t="shared" si="58"/>
        <v/>
      </c>
      <c r="AN158" s="18" t="str">
        <f t="shared" si="59"/>
        <v/>
      </c>
      <c r="AO158" s="18" t="str">
        <f t="shared" si="60"/>
        <v/>
      </c>
      <c r="AP158" s="18" t="str">
        <f t="shared" si="61"/>
        <v/>
      </c>
      <c r="AQ158" s="18" t="str">
        <f t="shared" si="62"/>
        <v/>
      </c>
    </row>
    <row r="159" spans="21:43">
      <c r="U159" s="17">
        <v>1.4777917944899688E-2</v>
      </c>
      <c r="V159" s="17">
        <v>8.7219294960263483E-3</v>
      </c>
      <c r="W159" s="17">
        <v>3.4743865597357315E-2</v>
      </c>
      <c r="X159" s="17">
        <v>4.3385932806187633E-2</v>
      </c>
      <c r="Y159" s="17">
        <v>0.10882047938955219</v>
      </c>
      <c r="Z159" s="17">
        <v>6.8668086874248413E-2</v>
      </c>
      <c r="AA159" s="18">
        <f t="shared" si="49"/>
        <v>8.7219294960263483E-3</v>
      </c>
      <c r="AB159" s="18">
        <f t="shared" si="50"/>
        <v>0.10882047938955219</v>
      </c>
      <c r="AC159" s="18">
        <f t="shared" si="51"/>
        <v>3.3822988388787036E-2</v>
      </c>
      <c r="AD159" s="18">
        <f t="shared" si="63"/>
        <v>0.10009854989352585</v>
      </c>
      <c r="AE159" s="18">
        <f t="shared" si="52"/>
        <v>2.5101058892760687E-2</v>
      </c>
      <c r="AG159" s="17" t="str">
        <f t="shared" si="64"/>
        <v/>
      </c>
      <c r="AH159" s="17">
        <f t="shared" si="53"/>
        <v>8.7219294960263483E-3</v>
      </c>
      <c r="AI159" s="17" t="str">
        <f t="shared" si="54"/>
        <v/>
      </c>
      <c r="AJ159" s="17" t="str">
        <f t="shared" si="55"/>
        <v/>
      </c>
      <c r="AK159" s="17" t="str">
        <f t="shared" si="56"/>
        <v/>
      </c>
      <c r="AL159" s="17" t="str">
        <f t="shared" si="57"/>
        <v/>
      </c>
      <c r="AM159" s="18">
        <f t="shared" si="58"/>
        <v>8.7219294960263483E-3</v>
      </c>
      <c r="AN159" s="18" t="str">
        <f t="shared" si="59"/>
        <v/>
      </c>
      <c r="AO159" s="18" t="str">
        <f t="shared" si="60"/>
        <v/>
      </c>
      <c r="AP159" s="18" t="str">
        <f t="shared" si="61"/>
        <v/>
      </c>
      <c r="AQ159" s="18" t="str">
        <f t="shared" si="62"/>
        <v/>
      </c>
    </row>
    <row r="160" spans="21:43">
      <c r="U160" s="17">
        <v>1.592692717662092E-2</v>
      </c>
      <c r="V160" s="17">
        <v>6.2568482279092841E-3</v>
      </c>
      <c r="W160" s="17">
        <v>3.4185490896232018E-2</v>
      </c>
      <c r="X160" s="17">
        <v>4.1558196889772248E-2</v>
      </c>
      <c r="Y160" s="17">
        <v>6.2294582048588287E-2</v>
      </c>
      <c r="Z160" s="17">
        <v>5.1942205801996932E-2</v>
      </c>
      <c r="AA160" s="18">
        <f t="shared" si="49"/>
        <v>6.2568482279092841E-3</v>
      </c>
      <c r="AB160" s="18">
        <f t="shared" si="50"/>
        <v>6.2294582048588287E-2</v>
      </c>
      <c r="AC160" s="18">
        <f t="shared" si="51"/>
        <v>2.7587195974760337E-2</v>
      </c>
      <c r="AD160" s="18">
        <f t="shared" si="63"/>
        <v>5.6037733820679003E-2</v>
      </c>
      <c r="AE160" s="18">
        <f t="shared" si="52"/>
        <v>2.1330347746851053E-2</v>
      </c>
      <c r="AG160" s="17" t="str">
        <f t="shared" si="64"/>
        <v/>
      </c>
      <c r="AH160" s="17">
        <f t="shared" si="53"/>
        <v>6.2568482279092841E-3</v>
      </c>
      <c r="AI160" s="17" t="str">
        <f t="shared" si="54"/>
        <v/>
      </c>
      <c r="AJ160" s="17" t="str">
        <f t="shared" si="55"/>
        <v/>
      </c>
      <c r="AK160" s="17" t="str">
        <f t="shared" si="56"/>
        <v/>
      </c>
      <c r="AL160" s="17" t="str">
        <f t="shared" si="57"/>
        <v/>
      </c>
      <c r="AM160" s="18">
        <f t="shared" si="58"/>
        <v>6.2568482279092841E-3</v>
      </c>
      <c r="AN160" s="18" t="str">
        <f t="shared" si="59"/>
        <v/>
      </c>
      <c r="AO160" s="18" t="str">
        <f t="shared" si="60"/>
        <v/>
      </c>
      <c r="AP160" s="18" t="str">
        <f t="shared" si="61"/>
        <v/>
      </c>
      <c r="AQ160" s="18" t="str">
        <f t="shared" si="62"/>
        <v/>
      </c>
    </row>
    <row r="161" spans="21:43">
      <c r="U161" s="17">
        <v>1.7103267180223813E-2</v>
      </c>
      <c r="V161" s="17">
        <v>-1.0346057795218577E-3</v>
      </c>
      <c r="W161" s="17">
        <v>1.2341946007180304E-2</v>
      </c>
      <c r="X161" s="17">
        <v>2.4322263639444452E-2</v>
      </c>
      <c r="Y161" s="17">
        <v>6.9780390284657212E-2</v>
      </c>
      <c r="Z161" s="17">
        <v>5.4647497330271078E-2</v>
      </c>
      <c r="AA161" s="18">
        <f t="shared" si="49"/>
        <v>-1.0346057795218577E-3</v>
      </c>
      <c r="AB161" s="18">
        <f t="shared" si="50"/>
        <v>6.9780390284657212E-2</v>
      </c>
      <c r="AC161" s="18">
        <f t="shared" si="51"/>
        <v>2.4557382738315026E-2</v>
      </c>
      <c r="AD161" s="18">
        <f t="shared" si="63"/>
        <v>7.081499606417907E-2</v>
      </c>
      <c r="AE161" s="18">
        <f t="shared" si="52"/>
        <v>2.5591988517836884E-2</v>
      </c>
      <c r="AG161" s="17" t="str">
        <f t="shared" si="64"/>
        <v/>
      </c>
      <c r="AH161" s="17">
        <f t="shared" si="53"/>
        <v>-1.0346057795218577E-3</v>
      </c>
      <c r="AI161" s="17" t="str">
        <f t="shared" si="54"/>
        <v/>
      </c>
      <c r="AJ161" s="17" t="str">
        <f t="shared" si="55"/>
        <v/>
      </c>
      <c r="AK161" s="17" t="str">
        <f t="shared" si="56"/>
        <v/>
      </c>
      <c r="AL161" s="17" t="str">
        <f t="shared" si="57"/>
        <v/>
      </c>
      <c r="AM161" s="18">
        <f t="shared" si="58"/>
        <v>-1.0346057795218577E-3</v>
      </c>
      <c r="AN161" s="18" t="str">
        <f t="shared" si="59"/>
        <v/>
      </c>
      <c r="AO161" s="18" t="str">
        <f t="shared" si="60"/>
        <v/>
      </c>
      <c r="AP161" s="18" t="str">
        <f t="shared" si="61"/>
        <v/>
      </c>
      <c r="AQ161" s="18" t="str">
        <f t="shared" si="62"/>
        <v/>
      </c>
    </row>
    <row r="162" spans="21:43">
      <c r="U162" s="17">
        <v>1.8457653823459763E-2</v>
      </c>
      <c r="V162" s="17">
        <v>-3.982566113645114E-3</v>
      </c>
      <c r="W162" s="17">
        <v>9.4113873566659123E-4</v>
      </c>
      <c r="X162" s="17">
        <v>1.1486327402374874E-2</v>
      </c>
      <c r="Y162" s="17">
        <v>6.6932659565443808E-2</v>
      </c>
      <c r="Z162" s="17">
        <v>4.4148268884972586E-2</v>
      </c>
      <c r="AA162" s="18">
        <f t="shared" si="49"/>
        <v>-3.982566113645114E-3</v>
      </c>
      <c r="AB162" s="18">
        <f t="shared" si="50"/>
        <v>6.6932659565443808E-2</v>
      </c>
      <c r="AC162" s="18">
        <f t="shared" si="51"/>
        <v>2.1181409759211157E-2</v>
      </c>
      <c r="AD162" s="18">
        <f t="shared" si="63"/>
        <v>7.0915225679088922E-2</v>
      </c>
      <c r="AE162" s="18">
        <f t="shared" si="52"/>
        <v>2.5163975872856272E-2</v>
      </c>
      <c r="AG162" s="17" t="str">
        <f t="shared" si="64"/>
        <v/>
      </c>
      <c r="AH162" s="17">
        <f t="shared" si="53"/>
        <v>-3.982566113645114E-3</v>
      </c>
      <c r="AI162" s="17" t="str">
        <f t="shared" si="54"/>
        <v/>
      </c>
      <c r="AJ162" s="17" t="str">
        <f t="shared" si="55"/>
        <v/>
      </c>
      <c r="AK162" s="17" t="str">
        <f t="shared" si="56"/>
        <v/>
      </c>
      <c r="AL162" s="17" t="str">
        <f t="shared" si="57"/>
        <v/>
      </c>
      <c r="AM162" s="18">
        <f t="shared" si="58"/>
        <v>-3.982566113645114E-3</v>
      </c>
      <c r="AN162" s="18" t="str">
        <f t="shared" si="59"/>
        <v/>
      </c>
      <c r="AO162" s="18" t="str">
        <f t="shared" si="60"/>
        <v/>
      </c>
      <c r="AP162" s="18" t="str">
        <f t="shared" si="61"/>
        <v/>
      </c>
      <c r="AQ162" s="18" t="str">
        <f t="shared" si="62"/>
        <v/>
      </c>
    </row>
    <row r="163" spans="21:43">
      <c r="U163" s="17">
        <v>1.9885875001658615E-2</v>
      </c>
      <c r="V163" s="17">
        <v>1.1634113046424144E-2</v>
      </c>
      <c r="W163" s="17">
        <v>5.1429418639130642E-2</v>
      </c>
      <c r="X163" s="17">
        <v>5.2559785893119271E-2</v>
      </c>
      <c r="Y163" s="17">
        <v>6.3390768052663526E-2</v>
      </c>
      <c r="Z163" s="17">
        <v>3.8565151628020988E-2</v>
      </c>
      <c r="AA163" s="18">
        <f t="shared" si="49"/>
        <v>1.1634113046424144E-2</v>
      </c>
      <c r="AB163" s="18">
        <f t="shared" si="50"/>
        <v>6.3390768052663526E-2</v>
      </c>
      <c r="AC163" s="18">
        <f t="shared" si="51"/>
        <v>3.1700861226765166E-2</v>
      </c>
      <c r="AD163" s="18">
        <f t="shared" si="63"/>
        <v>5.1756655006239383E-2</v>
      </c>
      <c r="AE163" s="18">
        <f t="shared" si="52"/>
        <v>2.0066748180341022E-2</v>
      </c>
      <c r="AG163" s="17" t="str">
        <f t="shared" si="64"/>
        <v/>
      </c>
      <c r="AH163" s="17" t="str">
        <f t="shared" si="53"/>
        <v/>
      </c>
      <c r="AI163" s="17" t="str">
        <f t="shared" si="54"/>
        <v/>
      </c>
      <c r="AJ163" s="17" t="str">
        <f t="shared" si="55"/>
        <v/>
      </c>
      <c r="AK163" s="17" t="str">
        <f t="shared" si="56"/>
        <v/>
      </c>
      <c r="AL163" s="17" t="str">
        <f t="shared" si="57"/>
        <v/>
      </c>
      <c r="AM163" s="18" t="str">
        <f t="shared" si="58"/>
        <v/>
      </c>
      <c r="AN163" s="18" t="str">
        <f t="shared" si="59"/>
        <v/>
      </c>
      <c r="AO163" s="18" t="str">
        <f t="shared" si="60"/>
        <v/>
      </c>
      <c r="AP163" s="18" t="str">
        <f t="shared" si="61"/>
        <v/>
      </c>
      <c r="AQ163" s="18" t="str">
        <f t="shared" si="62"/>
        <v/>
      </c>
    </row>
    <row r="164" spans="21:43">
      <c r="U164" s="17">
        <v>2.1718234115598367E-2</v>
      </c>
      <c r="V164" s="17">
        <v>1.6412047140986985E-2</v>
      </c>
      <c r="W164" s="17">
        <v>6.8266787936560824E-2</v>
      </c>
      <c r="X164" s="17">
        <v>6.8226340516269302E-2</v>
      </c>
      <c r="Y164" s="17">
        <v>8.2373494356341226E-2</v>
      </c>
      <c r="Z164" s="17">
        <v>5.0194399265538037E-2</v>
      </c>
      <c r="AA164" s="18">
        <f t="shared" si="49"/>
        <v>1.6412047140986985E-2</v>
      </c>
      <c r="AB164" s="18">
        <f t="shared" si="50"/>
        <v>8.2373494356341226E-2</v>
      </c>
      <c r="AC164" s="18">
        <f t="shared" si="51"/>
        <v>3.9406423979368825E-2</v>
      </c>
      <c r="AD164" s="18">
        <f t="shared" si="63"/>
        <v>6.5961447215354241E-2</v>
      </c>
      <c r="AE164" s="18">
        <f t="shared" si="52"/>
        <v>2.299437683838184E-2</v>
      </c>
      <c r="AG164" s="17" t="str">
        <f t="shared" si="64"/>
        <v/>
      </c>
      <c r="AH164" s="17" t="str">
        <f t="shared" si="53"/>
        <v/>
      </c>
      <c r="AI164" s="17" t="str">
        <f t="shared" si="54"/>
        <v/>
      </c>
      <c r="AJ164" s="17" t="str">
        <f t="shared" si="55"/>
        <v/>
      </c>
      <c r="AK164" s="17" t="str">
        <f t="shared" si="56"/>
        <v/>
      </c>
      <c r="AL164" s="17" t="str">
        <f t="shared" si="57"/>
        <v/>
      </c>
      <c r="AM164" s="18" t="str">
        <f t="shared" si="58"/>
        <v/>
      </c>
      <c r="AN164" s="18" t="str">
        <f t="shared" si="59"/>
        <v/>
      </c>
      <c r="AO164" s="18" t="str">
        <f t="shared" si="60"/>
        <v/>
      </c>
      <c r="AP164" s="18" t="str">
        <f t="shared" si="61"/>
        <v/>
      </c>
      <c r="AQ164" s="18" t="str">
        <f t="shared" si="62"/>
        <v/>
      </c>
    </row>
    <row r="165" spans="21:43">
      <c r="U165" s="17">
        <v>2.3433341772583605E-2</v>
      </c>
      <c r="V165" s="17">
        <v>1.8018665489379471E-2</v>
      </c>
      <c r="W165" s="17">
        <v>6.9281312918278326E-2</v>
      </c>
      <c r="X165" s="17">
        <v>6.8015307969452987E-2</v>
      </c>
      <c r="Y165" s="17">
        <v>6.323526083108022E-2</v>
      </c>
      <c r="Z165" s="17">
        <v>6.1928414899790507E-2</v>
      </c>
      <c r="AA165" s="18">
        <f t="shared" si="49"/>
        <v>1.8018665489379471E-2</v>
      </c>
      <c r="AB165" s="18">
        <f t="shared" si="50"/>
        <v>6.323526083108022E-2</v>
      </c>
      <c r="AC165" s="18">
        <f t="shared" si="51"/>
        <v>3.9764567097089948E-2</v>
      </c>
      <c r="AD165" s="18">
        <f t="shared" si="63"/>
        <v>4.5216595341700749E-2</v>
      </c>
      <c r="AE165" s="18">
        <f t="shared" si="52"/>
        <v>2.1745901607710477E-2</v>
      </c>
      <c r="AG165" s="17" t="str">
        <f t="shared" si="64"/>
        <v/>
      </c>
      <c r="AH165" s="17" t="str">
        <f t="shared" si="53"/>
        <v/>
      </c>
      <c r="AI165" s="17" t="str">
        <f t="shared" si="54"/>
        <v/>
      </c>
      <c r="AJ165" s="17" t="str">
        <f t="shared" si="55"/>
        <v/>
      </c>
      <c r="AK165" s="17" t="str">
        <f t="shared" si="56"/>
        <v/>
      </c>
      <c r="AL165" s="17" t="str">
        <f t="shared" si="57"/>
        <v/>
      </c>
      <c r="AM165" s="18" t="str">
        <f t="shared" si="58"/>
        <v/>
      </c>
      <c r="AN165" s="18" t="str">
        <f t="shared" si="59"/>
        <v/>
      </c>
      <c r="AO165" s="18" t="str">
        <f t="shared" si="60"/>
        <v/>
      </c>
      <c r="AP165" s="18" t="str">
        <f t="shared" si="61"/>
        <v/>
      </c>
      <c r="AQ165" s="18" t="str">
        <f t="shared" si="62"/>
        <v/>
      </c>
    </row>
    <row r="166" spans="21:43">
      <c r="U166" s="17">
        <v>2.501778512487296E-2</v>
      </c>
      <c r="V166" s="17">
        <v>1.1625406966030205E-2</v>
      </c>
      <c r="W166" s="17">
        <v>4.4841888106757821E-2</v>
      </c>
      <c r="X166" s="17">
        <v>4.7914106240611432E-2</v>
      </c>
      <c r="Y166" s="17">
        <v>0.14052321806338064</v>
      </c>
      <c r="Z166" s="17">
        <v>8.6708880827848223E-2</v>
      </c>
      <c r="AA166" s="18">
        <f t="shared" si="49"/>
        <v>1.1625406966030205E-2</v>
      </c>
      <c r="AB166" s="18">
        <f t="shared" si="50"/>
        <v>0.14052321806338064</v>
      </c>
      <c r="AC166" s="18">
        <f t="shared" si="51"/>
        <v>4.5670242582899312E-2</v>
      </c>
      <c r="AD166" s="18">
        <f t="shared" si="63"/>
        <v>0.12889781109735043</v>
      </c>
      <c r="AE166" s="18">
        <f t="shared" si="52"/>
        <v>3.4044835616869107E-2</v>
      </c>
      <c r="AG166" s="17" t="str">
        <f t="shared" si="64"/>
        <v/>
      </c>
      <c r="AH166" s="17" t="str">
        <f t="shared" si="53"/>
        <v/>
      </c>
      <c r="AI166" s="17" t="str">
        <f t="shared" si="54"/>
        <v/>
      </c>
      <c r="AJ166" s="17" t="str">
        <f t="shared" si="55"/>
        <v/>
      </c>
      <c r="AK166" s="17" t="str">
        <f t="shared" si="56"/>
        <v/>
      </c>
      <c r="AL166" s="17" t="str">
        <f t="shared" si="57"/>
        <v/>
      </c>
      <c r="AM166" s="18" t="str">
        <f t="shared" si="58"/>
        <v/>
      </c>
      <c r="AN166" s="18" t="str">
        <f t="shared" si="59"/>
        <v/>
      </c>
      <c r="AO166" s="18" t="str">
        <f t="shared" si="60"/>
        <v/>
      </c>
      <c r="AP166" s="18" t="str">
        <f t="shared" si="61"/>
        <v/>
      </c>
      <c r="AQ166" s="18" t="str">
        <f t="shared" si="62"/>
        <v/>
      </c>
    </row>
    <row r="167" spans="21:43">
      <c r="U167" s="17">
        <v>2.6951309761282793E-2</v>
      </c>
      <c r="V167" s="17">
        <v>1.084283478649728E-2</v>
      </c>
      <c r="W167" s="17">
        <v>3.994674893814909E-2</v>
      </c>
      <c r="X167" s="17">
        <v>4.1472994815875186E-2</v>
      </c>
      <c r="Y167" s="17">
        <v>0.12556416996149289</v>
      </c>
      <c r="Z167" s="17">
        <v>9.5946830109813197E-2</v>
      </c>
      <c r="AA167" s="18">
        <f t="shared" si="49"/>
        <v>1.084283478649728E-2</v>
      </c>
      <c r="AB167" s="18">
        <f t="shared" si="50"/>
        <v>0.12556416996149289</v>
      </c>
      <c r="AC167" s="18">
        <f t="shared" si="51"/>
        <v>4.4853012741824162E-2</v>
      </c>
      <c r="AD167" s="18">
        <f t="shared" si="63"/>
        <v>0.11472133517499561</v>
      </c>
      <c r="AE167" s="18">
        <f t="shared" si="52"/>
        <v>3.4010177955326883E-2</v>
      </c>
      <c r="AG167" s="17" t="str">
        <f t="shared" si="64"/>
        <v/>
      </c>
      <c r="AH167" s="17" t="str">
        <f t="shared" si="53"/>
        <v/>
      </c>
      <c r="AI167" s="17" t="str">
        <f t="shared" si="54"/>
        <v/>
      </c>
      <c r="AJ167" s="17" t="str">
        <f t="shared" si="55"/>
        <v/>
      </c>
      <c r="AK167" s="17" t="str">
        <f t="shared" si="56"/>
        <v/>
      </c>
      <c r="AL167" s="17" t="str">
        <f t="shared" si="57"/>
        <v/>
      </c>
      <c r="AM167" s="18" t="str">
        <f t="shared" si="58"/>
        <v/>
      </c>
      <c r="AN167" s="18" t="str">
        <f t="shared" si="59"/>
        <v/>
      </c>
      <c r="AO167" s="18" t="str">
        <f t="shared" si="60"/>
        <v/>
      </c>
      <c r="AP167" s="18" t="str">
        <f t="shared" si="61"/>
        <v/>
      </c>
      <c r="AQ167" s="18" t="str">
        <f t="shared" si="62"/>
        <v/>
      </c>
    </row>
    <row r="168" spans="21:43">
      <c r="U168" s="17">
        <v>2.8686154734374858E-2</v>
      </c>
      <c r="V168" s="17">
        <v>9.4528249090590766E-3</v>
      </c>
      <c r="W168" s="17">
        <v>2.4231379298707889E-2</v>
      </c>
      <c r="X168" s="17">
        <v>2.7955264894300891E-2</v>
      </c>
      <c r="Y168" s="17">
        <v>0.12252288343409368</v>
      </c>
      <c r="Z168" s="17">
        <v>0.10311627116316346</v>
      </c>
      <c r="AA168" s="18">
        <f t="shared" si="49"/>
        <v>9.4528249090590766E-3</v>
      </c>
      <c r="AB168" s="18">
        <f t="shared" si="50"/>
        <v>0.12252288343409368</v>
      </c>
      <c r="AC168" s="18">
        <f t="shared" si="51"/>
        <v>4.3070939737119937E-2</v>
      </c>
      <c r="AD168" s="18">
        <f t="shared" si="63"/>
        <v>0.1130700585250346</v>
      </c>
      <c r="AE168" s="18">
        <f t="shared" si="52"/>
        <v>3.361811482806086E-2</v>
      </c>
      <c r="AG168" s="17" t="str">
        <f t="shared" si="64"/>
        <v/>
      </c>
      <c r="AH168" s="17">
        <f t="shared" si="53"/>
        <v>9.4528249090590766E-3</v>
      </c>
      <c r="AI168" s="17" t="str">
        <f t="shared" si="54"/>
        <v/>
      </c>
      <c r="AJ168" s="17" t="str">
        <f t="shared" si="55"/>
        <v/>
      </c>
      <c r="AK168" s="17" t="str">
        <f t="shared" si="56"/>
        <v/>
      </c>
      <c r="AL168" s="17" t="str">
        <f t="shared" si="57"/>
        <v/>
      </c>
      <c r="AM168" s="18">
        <f t="shared" si="58"/>
        <v>9.4528249090590766E-3</v>
      </c>
      <c r="AN168" s="18" t="str">
        <f t="shared" si="59"/>
        <v/>
      </c>
      <c r="AO168" s="18" t="str">
        <f t="shared" si="60"/>
        <v/>
      </c>
      <c r="AP168" s="18" t="str">
        <f t="shared" si="61"/>
        <v/>
      </c>
      <c r="AQ168" s="18" t="str">
        <f t="shared" si="62"/>
        <v/>
      </c>
    </row>
    <row r="169" spans="21:43">
      <c r="U169" s="17">
        <v>3.0581164709155839E-2</v>
      </c>
      <c r="V169" s="17">
        <v>5.9232512969793483E-3</v>
      </c>
      <c r="W169" s="17">
        <v>8.3584113577293007E-3</v>
      </c>
      <c r="X169" s="17">
        <v>1.1339258351210857E-2</v>
      </c>
      <c r="Y169" s="17">
        <v>8.7200004304548884E-2</v>
      </c>
      <c r="Z169" s="17">
        <v>7.870716931067423E-2</v>
      </c>
      <c r="AA169" s="18">
        <f t="shared" si="49"/>
        <v>5.9232512969793483E-3</v>
      </c>
      <c r="AB169" s="18">
        <f t="shared" si="50"/>
        <v>8.7200004304548884E-2</v>
      </c>
      <c r="AC169" s="18">
        <f t="shared" si="51"/>
        <v>3.4443391816692183E-2</v>
      </c>
      <c r="AD169" s="18">
        <f t="shared" si="63"/>
        <v>8.1276753007569535E-2</v>
      </c>
      <c r="AE169" s="18">
        <f t="shared" si="52"/>
        <v>2.8520140519712835E-2</v>
      </c>
      <c r="AG169" s="17" t="str">
        <f t="shared" si="64"/>
        <v/>
      </c>
      <c r="AH169" s="17">
        <f t="shared" si="53"/>
        <v>5.9232512969793483E-3</v>
      </c>
      <c r="AI169" s="17" t="str">
        <f t="shared" si="54"/>
        <v/>
      </c>
      <c r="AJ169" s="17" t="str">
        <f t="shared" si="55"/>
        <v/>
      </c>
      <c r="AK169" s="17" t="str">
        <f t="shared" si="56"/>
        <v/>
      </c>
      <c r="AL169" s="17" t="str">
        <f t="shared" si="57"/>
        <v/>
      </c>
      <c r="AM169" s="18">
        <f t="shared" si="58"/>
        <v>5.9232512969793483E-3</v>
      </c>
      <c r="AN169" s="18" t="str">
        <f t="shared" si="59"/>
        <v/>
      </c>
      <c r="AO169" s="18" t="str">
        <f t="shared" si="60"/>
        <v/>
      </c>
      <c r="AP169" s="18" t="str">
        <f t="shared" si="61"/>
        <v/>
      </c>
      <c r="AQ169" s="18" t="str">
        <f t="shared" si="62"/>
        <v/>
      </c>
    </row>
    <row r="170" spans="21:43">
      <c r="U170" s="17">
        <v>3.2258602441199047E-2</v>
      </c>
      <c r="V170" s="17">
        <v>1.4414671566704174E-2</v>
      </c>
      <c r="W170" s="17">
        <v>2.7026797793072932E-2</v>
      </c>
      <c r="X170" s="17">
        <v>2.3979694075212166E-2</v>
      </c>
      <c r="Y170" s="17">
        <v>8.4442176671395419E-2</v>
      </c>
      <c r="Z170" s="17">
        <v>6.9555777430613031E-2</v>
      </c>
      <c r="AA170" s="18">
        <f t="shared" si="49"/>
        <v>1.4414671566704174E-2</v>
      </c>
      <c r="AB170" s="18">
        <f t="shared" si="50"/>
        <v>8.4442176671395419E-2</v>
      </c>
      <c r="AC170" s="18">
        <f t="shared" si="51"/>
        <v>3.8071212974299301E-2</v>
      </c>
      <c r="AD170" s="18">
        <f t="shared" si="63"/>
        <v>7.0027505104691246E-2</v>
      </c>
      <c r="AE170" s="18">
        <f t="shared" si="52"/>
        <v>2.3656541407595127E-2</v>
      </c>
      <c r="AG170" s="17" t="str">
        <f t="shared" si="64"/>
        <v/>
      </c>
      <c r="AH170" s="17" t="str">
        <f t="shared" si="53"/>
        <v/>
      </c>
      <c r="AI170" s="17" t="str">
        <f t="shared" si="54"/>
        <v/>
      </c>
      <c r="AJ170" s="17" t="str">
        <f t="shared" si="55"/>
        <v/>
      </c>
      <c r="AK170" s="17" t="str">
        <f t="shared" si="56"/>
        <v/>
      </c>
      <c r="AL170" s="17" t="str">
        <f t="shared" si="57"/>
        <v/>
      </c>
      <c r="AM170" s="18" t="str">
        <f t="shared" si="58"/>
        <v/>
      </c>
      <c r="AN170" s="18" t="str">
        <f t="shared" si="59"/>
        <v/>
      </c>
      <c r="AO170" s="18" t="str">
        <f t="shared" si="60"/>
        <v/>
      </c>
      <c r="AP170" s="18" t="str">
        <f t="shared" si="61"/>
        <v/>
      </c>
      <c r="AQ170" s="18" t="str">
        <f t="shared" si="62"/>
        <v/>
      </c>
    </row>
    <row r="171" spans="21:43">
      <c r="U171" s="17">
        <v>3.3913333099816256E-2</v>
      </c>
      <c r="V171" s="17">
        <v>1.5812950445295737E-2</v>
      </c>
      <c r="W171" s="17">
        <v>2.6960949052291516E-2</v>
      </c>
      <c r="X171" s="17">
        <v>2.4290560105899139E-2</v>
      </c>
      <c r="Y171" s="17">
        <v>4.9119556688679511E-2</v>
      </c>
      <c r="Z171" s="17">
        <v>7.5037435268813679E-2</v>
      </c>
      <c r="AA171" s="18">
        <f t="shared" si="49"/>
        <v>1.5812950445295737E-2</v>
      </c>
      <c r="AB171" s="18">
        <f t="shared" si="50"/>
        <v>4.9119556688679511E-2</v>
      </c>
      <c r="AC171" s="18">
        <f t="shared" si="51"/>
        <v>3.6078811706006089E-2</v>
      </c>
      <c r="AD171" s="18">
        <f t="shared" si="63"/>
        <v>3.3306606243383774E-2</v>
      </c>
      <c r="AE171" s="18">
        <f t="shared" si="52"/>
        <v>2.0265861260710352E-2</v>
      </c>
      <c r="AG171" s="17" t="str">
        <f t="shared" si="64"/>
        <v/>
      </c>
      <c r="AH171" s="17" t="str">
        <f t="shared" si="53"/>
        <v/>
      </c>
      <c r="AI171" s="17" t="str">
        <f t="shared" si="54"/>
        <v/>
      </c>
      <c r="AJ171" s="17" t="str">
        <f t="shared" si="55"/>
        <v/>
      </c>
      <c r="AK171" s="17" t="str">
        <f t="shared" si="56"/>
        <v/>
      </c>
      <c r="AL171" s="17" t="str">
        <f t="shared" si="57"/>
        <v/>
      </c>
      <c r="AM171" s="18" t="str">
        <f t="shared" si="58"/>
        <v/>
      </c>
      <c r="AN171" s="18" t="str">
        <f t="shared" si="59"/>
        <v/>
      </c>
      <c r="AO171" s="18" t="str">
        <f t="shared" si="60"/>
        <v/>
      </c>
      <c r="AP171" s="18" t="str">
        <f t="shared" si="61"/>
        <v/>
      </c>
      <c r="AQ171" s="18" t="str">
        <f t="shared" si="62"/>
        <v/>
      </c>
    </row>
    <row r="172" spans="21:43">
      <c r="U172" s="17">
        <v>3.5807224420288497E-2</v>
      </c>
      <c r="V172" s="17">
        <v>1.8027965480746033E-2</v>
      </c>
      <c r="W172" s="17">
        <v>1.6825890604606375E-2</v>
      </c>
      <c r="X172" s="17">
        <v>1.7956243987864884E-2</v>
      </c>
      <c r="Y172" s="17">
        <v>0.10380284834856357</v>
      </c>
      <c r="Z172" s="17">
        <v>0.10599851340455535</v>
      </c>
      <c r="AA172" s="18">
        <f t="shared" si="49"/>
        <v>1.8027965480746033E-2</v>
      </c>
      <c r="AB172" s="18">
        <f t="shared" si="50"/>
        <v>0.10380284834856357</v>
      </c>
      <c r="AC172" s="18">
        <f t="shared" si="51"/>
        <v>4.4164758392777864E-2</v>
      </c>
      <c r="AD172" s="18">
        <f t="shared" si="63"/>
        <v>8.5774882867817537E-2</v>
      </c>
      <c r="AE172" s="18">
        <f t="shared" si="52"/>
        <v>2.6136792912031831E-2</v>
      </c>
      <c r="AG172" s="17" t="str">
        <f t="shared" si="64"/>
        <v/>
      </c>
      <c r="AH172" s="17" t="str">
        <f t="shared" si="53"/>
        <v/>
      </c>
      <c r="AI172" s="17" t="str">
        <f t="shared" si="54"/>
        <v/>
      </c>
      <c r="AJ172" s="17" t="str">
        <f t="shared" si="55"/>
        <v/>
      </c>
      <c r="AK172" s="17" t="str">
        <f t="shared" si="56"/>
        <v/>
      </c>
      <c r="AL172" s="17" t="str">
        <f t="shared" si="57"/>
        <v/>
      </c>
      <c r="AM172" s="18" t="str">
        <f t="shared" si="58"/>
        <v/>
      </c>
      <c r="AN172" s="18" t="str">
        <f t="shared" si="59"/>
        <v/>
      </c>
      <c r="AO172" s="18" t="str">
        <f t="shared" si="60"/>
        <v/>
      </c>
      <c r="AP172" s="18" t="str">
        <f t="shared" si="61"/>
        <v/>
      </c>
      <c r="AQ172" s="18" t="str">
        <f t="shared" si="62"/>
        <v/>
      </c>
    </row>
    <row r="173" spans="21:43">
      <c r="U173" s="17">
        <v>3.7399160678744048E-2</v>
      </c>
      <c r="V173" s="17">
        <v>2.1468621018637224E-2</v>
      </c>
      <c r="W173" s="17">
        <v>2.6865006078912179E-2</v>
      </c>
      <c r="X173" s="17">
        <v>2.7400319243079618E-2</v>
      </c>
      <c r="Y173" s="17">
        <v>8.3986609625740227E-2</v>
      </c>
      <c r="Z173" s="17">
        <v>9.4977809985667072E-2</v>
      </c>
      <c r="AA173" s="18">
        <f t="shared" si="49"/>
        <v>2.1468621018637224E-2</v>
      </c>
      <c r="AB173" s="18">
        <f t="shared" si="50"/>
        <v>8.3986609625740227E-2</v>
      </c>
      <c r="AC173" s="18">
        <f t="shared" si="51"/>
        <v>4.4169416934575656E-2</v>
      </c>
      <c r="AD173" s="18">
        <f t="shared" si="63"/>
        <v>6.2517988607103003E-2</v>
      </c>
      <c r="AE173" s="18">
        <f t="shared" si="52"/>
        <v>2.2700795915938432E-2</v>
      </c>
      <c r="AG173" s="17" t="str">
        <f t="shared" si="64"/>
        <v/>
      </c>
      <c r="AH173" s="17" t="str">
        <f t="shared" si="53"/>
        <v/>
      </c>
      <c r="AI173" s="17" t="str">
        <f t="shared" si="54"/>
        <v/>
      </c>
      <c r="AJ173" s="17" t="str">
        <f t="shared" si="55"/>
        <v/>
      </c>
      <c r="AK173" s="17" t="str">
        <f t="shared" si="56"/>
        <v/>
      </c>
      <c r="AL173" s="17" t="str">
        <f t="shared" si="57"/>
        <v/>
      </c>
      <c r="AM173" s="18" t="str">
        <f t="shared" si="58"/>
        <v/>
      </c>
      <c r="AN173" s="18" t="str">
        <f t="shared" si="59"/>
        <v/>
      </c>
      <c r="AO173" s="18" t="str">
        <f t="shared" si="60"/>
        <v/>
      </c>
      <c r="AP173" s="18" t="str">
        <f t="shared" si="61"/>
        <v/>
      </c>
      <c r="AQ173" s="18" t="str">
        <f t="shared" si="62"/>
        <v/>
      </c>
    </row>
    <row r="174" spans="21:43">
      <c r="U174" s="17">
        <v>3.9107544248016435E-2</v>
      </c>
      <c r="V174" s="17">
        <v>2.2491508308088104E-2</v>
      </c>
      <c r="W174" s="17">
        <v>1.8509929586372431E-2</v>
      </c>
      <c r="X174" s="17">
        <v>2.2570454734391898E-2</v>
      </c>
      <c r="Y174" s="17">
        <v>0.11726362906875898</v>
      </c>
      <c r="Z174" s="17">
        <v>0.11975106360525234</v>
      </c>
      <c r="AA174" s="18">
        <f t="shared" si="49"/>
        <v>2.2491508308088104E-2</v>
      </c>
      <c r="AB174" s="18">
        <f t="shared" si="50"/>
        <v>0.11726362906875898</v>
      </c>
      <c r="AC174" s="18">
        <f t="shared" si="51"/>
        <v>4.961243065429459E-2</v>
      </c>
      <c r="AD174" s="18">
        <f t="shared" si="63"/>
        <v>9.4772120760670875E-2</v>
      </c>
      <c r="AE174" s="18">
        <f t="shared" si="52"/>
        <v>2.7120922346206486E-2</v>
      </c>
      <c r="AG174" s="17" t="str">
        <f t="shared" si="64"/>
        <v/>
      </c>
      <c r="AH174" s="17" t="str">
        <f t="shared" si="53"/>
        <v/>
      </c>
      <c r="AI174" s="17" t="str">
        <f t="shared" si="54"/>
        <v/>
      </c>
      <c r="AJ174" s="17" t="str">
        <f t="shared" si="55"/>
        <v/>
      </c>
      <c r="AK174" s="17" t="str">
        <f t="shared" si="56"/>
        <v/>
      </c>
      <c r="AL174" s="17" t="str">
        <f t="shared" si="57"/>
        <v/>
      </c>
      <c r="AM174" s="18" t="str">
        <f t="shared" si="58"/>
        <v/>
      </c>
      <c r="AN174" s="18" t="str">
        <f t="shared" si="59"/>
        <v/>
      </c>
      <c r="AO174" s="18" t="str">
        <f t="shared" si="60"/>
        <v/>
      </c>
      <c r="AP174" s="18" t="str">
        <f t="shared" si="61"/>
        <v/>
      </c>
      <c r="AQ174" s="18" t="str">
        <f t="shared" si="62"/>
        <v/>
      </c>
    </row>
    <row r="175" spans="21:43">
      <c r="U175" s="17">
        <v>4.0604803347863427E-2</v>
      </c>
      <c r="V175" s="17">
        <v>2.0032974001268578E-2</v>
      </c>
      <c r="W175" s="17">
        <v>-2.3515457162053277E-3</v>
      </c>
      <c r="X175" s="17">
        <v>7.0867304253678931E-3</v>
      </c>
      <c r="Y175" s="17">
        <v>0.15415602984677168</v>
      </c>
      <c r="Z175" s="17">
        <v>0.15575482536231289</v>
      </c>
      <c r="AA175" s="18">
        <f t="shared" ref="AA175:AA206" si="65">SUMPRODUCT(wtsbench,U175:Z175)</f>
        <v>2.0032974001268578E-2</v>
      </c>
      <c r="AB175" s="18">
        <f t="shared" ref="AB175:AB206" si="66">SUMPRODUCT(wtsa,U175:Z175)</f>
        <v>0.15415602984677168</v>
      </c>
      <c r="AC175" s="18">
        <f t="shared" ref="AC175:AC206" si="67">SUMPRODUCT(wtsb,U175:Z175)</f>
        <v>5.3770303065883283E-2</v>
      </c>
      <c r="AD175" s="18">
        <f t="shared" si="63"/>
        <v>0.1341230558455031</v>
      </c>
      <c r="AE175" s="18">
        <f t="shared" si="52"/>
        <v>3.3737329064614706E-2</v>
      </c>
      <c r="AG175" s="17" t="str">
        <f t="shared" si="64"/>
        <v/>
      </c>
      <c r="AH175" s="17" t="str">
        <f t="shared" si="53"/>
        <v/>
      </c>
      <c r="AI175" s="17" t="str">
        <f t="shared" si="54"/>
        <v/>
      </c>
      <c r="AJ175" s="17" t="str">
        <f t="shared" si="55"/>
        <v/>
      </c>
      <c r="AK175" s="17" t="str">
        <f t="shared" si="56"/>
        <v/>
      </c>
      <c r="AL175" s="17" t="str">
        <f t="shared" si="57"/>
        <v/>
      </c>
      <c r="AM175" s="18" t="str">
        <f t="shared" si="58"/>
        <v/>
      </c>
      <c r="AN175" s="18" t="str">
        <f t="shared" si="59"/>
        <v/>
      </c>
      <c r="AO175" s="18" t="str">
        <f t="shared" si="60"/>
        <v/>
      </c>
      <c r="AP175" s="18" t="str">
        <f t="shared" si="61"/>
        <v/>
      </c>
      <c r="AQ175" s="18" t="str">
        <f t="shared" si="62"/>
        <v/>
      </c>
    </row>
    <row r="176" spans="21:43">
      <c r="U176" s="17">
        <v>4.2550018543972667E-2</v>
      </c>
      <c r="V176" s="17">
        <v>1.7495996079442522E-2</v>
      </c>
      <c r="W176" s="17">
        <v>-1.5419376757551118E-2</v>
      </c>
      <c r="X176" s="17">
        <v>-4.7550654430077444E-3</v>
      </c>
      <c r="Y176" s="17">
        <v>8.6370667006272939E-2</v>
      </c>
      <c r="Z176" s="17">
        <v>0.1309655907800209</v>
      </c>
      <c r="AA176" s="18">
        <f t="shared" si="65"/>
        <v>1.7495996079442522E-2</v>
      </c>
      <c r="AB176" s="18">
        <f t="shared" si="66"/>
        <v>8.6370667006272939E-2</v>
      </c>
      <c r="AC176" s="18">
        <f t="shared" si="67"/>
        <v>4.2740790438504081E-2</v>
      </c>
      <c r="AD176" s="18">
        <f t="shared" si="63"/>
        <v>6.8874670926830417E-2</v>
      </c>
      <c r="AE176" s="18">
        <f t="shared" si="52"/>
        <v>2.5244794359061559E-2</v>
      </c>
      <c r="AG176" s="17" t="str">
        <f t="shared" si="64"/>
        <v/>
      </c>
      <c r="AH176" s="17" t="str">
        <f t="shared" si="53"/>
        <v/>
      </c>
      <c r="AI176" s="17" t="str">
        <f t="shared" si="54"/>
        <v/>
      </c>
      <c r="AJ176" s="17" t="str">
        <f t="shared" si="55"/>
        <v/>
      </c>
      <c r="AK176" s="17" t="str">
        <f t="shared" si="56"/>
        <v/>
      </c>
      <c r="AL176" s="17" t="str">
        <f t="shared" si="57"/>
        <v/>
      </c>
      <c r="AM176" s="18" t="str">
        <f t="shared" si="58"/>
        <v/>
      </c>
      <c r="AN176" s="18" t="str">
        <f t="shared" si="59"/>
        <v/>
      </c>
      <c r="AO176" s="18" t="str">
        <f t="shared" si="60"/>
        <v/>
      </c>
      <c r="AP176" s="18" t="str">
        <f t="shared" si="61"/>
        <v/>
      </c>
      <c r="AQ176" s="18" t="str">
        <f t="shared" si="62"/>
        <v/>
      </c>
    </row>
    <row r="177" spans="21:43">
      <c r="U177" s="17">
        <v>4.4266296787577986E-2</v>
      </c>
      <c r="V177" s="17">
        <v>1.7442564092220225E-2</v>
      </c>
      <c r="W177" s="17">
        <v>-1.8251841248022704E-2</v>
      </c>
      <c r="X177" s="17">
        <v>-8.0542979121771552E-3</v>
      </c>
      <c r="Y177" s="17">
        <v>8.6301468862238329E-2</v>
      </c>
      <c r="Z177" s="17">
        <v>0.10909609040582158</v>
      </c>
      <c r="AA177" s="18">
        <f t="shared" si="65"/>
        <v>1.7442564092220225E-2</v>
      </c>
      <c r="AB177" s="18">
        <f t="shared" si="66"/>
        <v>8.6301468862238329E-2</v>
      </c>
      <c r="AC177" s="18">
        <f t="shared" si="67"/>
        <v>4.0786546813797023E-2</v>
      </c>
      <c r="AD177" s="18">
        <f t="shared" si="63"/>
        <v>6.8858904770018103E-2</v>
      </c>
      <c r="AE177" s="18">
        <f t="shared" si="52"/>
        <v>2.3343982721576798E-2</v>
      </c>
      <c r="AG177" s="17" t="str">
        <f t="shared" si="64"/>
        <v/>
      </c>
      <c r="AH177" s="17" t="str">
        <f t="shared" si="53"/>
        <v/>
      </c>
      <c r="AI177" s="17" t="str">
        <f t="shared" si="54"/>
        <v/>
      </c>
      <c r="AJ177" s="17">
        <f t="shared" si="55"/>
        <v>-8.0542979121771552E-3</v>
      </c>
      <c r="AK177" s="17" t="str">
        <f t="shared" si="56"/>
        <v/>
      </c>
      <c r="AL177" s="17" t="str">
        <f t="shared" si="57"/>
        <v/>
      </c>
      <c r="AM177" s="18" t="str">
        <f t="shared" si="58"/>
        <v/>
      </c>
      <c r="AN177" s="18" t="str">
        <f t="shared" si="59"/>
        <v/>
      </c>
      <c r="AO177" s="18" t="str">
        <f t="shared" si="60"/>
        <v/>
      </c>
      <c r="AP177" s="18" t="str">
        <f t="shared" si="61"/>
        <v/>
      </c>
      <c r="AQ177" s="18" t="str">
        <f t="shared" si="62"/>
        <v/>
      </c>
    </row>
    <row r="178" spans="21:43">
      <c r="U178" s="17">
        <v>4.6248138897643454E-2</v>
      </c>
      <c r="V178" s="17">
        <v>2.8585308092845763E-2</v>
      </c>
      <c r="W178" s="17">
        <v>9.7070134204624292E-3</v>
      </c>
      <c r="X178" s="17">
        <v>1.458682868824468E-2</v>
      </c>
      <c r="Y178" s="17">
        <v>5.3812640166623238E-2</v>
      </c>
      <c r="Z178" s="17">
        <v>8.7838597027687371E-2</v>
      </c>
      <c r="AA178" s="18">
        <f t="shared" si="65"/>
        <v>2.8585308092845763E-2</v>
      </c>
      <c r="AB178" s="18">
        <f t="shared" si="66"/>
        <v>5.3812640166623238E-2</v>
      </c>
      <c r="AC178" s="18">
        <f t="shared" si="67"/>
        <v>4.2577108188408069E-2</v>
      </c>
      <c r="AD178" s="18">
        <f t="shared" si="63"/>
        <v>2.5227332073777475E-2</v>
      </c>
      <c r="AE178" s="18">
        <f t="shared" si="52"/>
        <v>1.3991800095562307E-2</v>
      </c>
      <c r="AG178" s="17" t="str">
        <f t="shared" si="64"/>
        <v/>
      </c>
      <c r="AH178" s="17" t="str">
        <f t="shared" si="53"/>
        <v/>
      </c>
      <c r="AI178" s="17" t="str">
        <f t="shared" si="54"/>
        <v/>
      </c>
      <c r="AJ178" s="17" t="str">
        <f t="shared" si="55"/>
        <v/>
      </c>
      <c r="AK178" s="17" t="str">
        <f t="shared" si="56"/>
        <v/>
      </c>
      <c r="AL178" s="17" t="str">
        <f t="shared" si="57"/>
        <v/>
      </c>
      <c r="AM178" s="18" t="str">
        <f t="shared" si="58"/>
        <v/>
      </c>
      <c r="AN178" s="18" t="str">
        <f t="shared" si="59"/>
        <v/>
      </c>
      <c r="AO178" s="18" t="str">
        <f t="shared" si="60"/>
        <v/>
      </c>
      <c r="AP178" s="18" t="str">
        <f t="shared" si="61"/>
        <v/>
      </c>
      <c r="AQ178" s="18" t="str">
        <f t="shared" si="62"/>
        <v/>
      </c>
    </row>
    <row r="179" spans="21:43">
      <c r="U179" s="17">
        <v>4.7725291219719912E-2</v>
      </c>
      <c r="V179" s="17">
        <v>2.8897288711509983E-2</v>
      </c>
      <c r="W179" s="17">
        <v>7.8880955186999557E-3</v>
      </c>
      <c r="X179" s="17">
        <v>1.7088174982912374E-2</v>
      </c>
      <c r="Y179" s="17">
        <v>8.8820458812216785E-2</v>
      </c>
      <c r="Z179" s="17">
        <v>8.7191330904902609E-2</v>
      </c>
      <c r="AA179" s="18">
        <f t="shared" si="65"/>
        <v>2.8897288711509983E-2</v>
      </c>
      <c r="AB179" s="18">
        <f t="shared" si="66"/>
        <v>8.8820458812216785E-2</v>
      </c>
      <c r="AC179" s="18">
        <f t="shared" si="67"/>
        <v>4.6851180502884129E-2</v>
      </c>
      <c r="AD179" s="18">
        <f t="shared" si="63"/>
        <v>5.9923170100706802E-2</v>
      </c>
      <c r="AE179" s="18">
        <f t="shared" si="52"/>
        <v>1.7953891791374146E-2</v>
      </c>
      <c r="AG179" s="17" t="str">
        <f t="shared" si="64"/>
        <v/>
      </c>
      <c r="AH179" s="17" t="str">
        <f t="shared" si="53"/>
        <v/>
      </c>
      <c r="AI179" s="17" t="str">
        <f t="shared" si="54"/>
        <v/>
      </c>
      <c r="AJ179" s="17" t="str">
        <f t="shared" si="55"/>
        <v/>
      </c>
      <c r="AK179" s="17" t="str">
        <f t="shared" si="56"/>
        <v/>
      </c>
      <c r="AL179" s="17" t="str">
        <f t="shared" si="57"/>
        <v/>
      </c>
      <c r="AM179" s="18" t="str">
        <f t="shared" si="58"/>
        <v/>
      </c>
      <c r="AN179" s="18" t="str">
        <f t="shared" si="59"/>
        <v/>
      </c>
      <c r="AO179" s="18" t="str">
        <f t="shared" si="60"/>
        <v/>
      </c>
      <c r="AP179" s="18" t="str">
        <f t="shared" si="61"/>
        <v/>
      </c>
      <c r="AQ179" s="18" t="str">
        <f t="shared" si="62"/>
        <v/>
      </c>
    </row>
    <row r="180" spans="21:43">
      <c r="U180" s="17">
        <v>4.8989432089217244E-2</v>
      </c>
      <c r="V180" s="17">
        <v>3.6892743923029547E-2</v>
      </c>
      <c r="W180" s="17">
        <v>3.0820620119278885E-2</v>
      </c>
      <c r="X180" s="17">
        <v>3.6701496660546118E-2</v>
      </c>
      <c r="Y180" s="17">
        <v>0.10790641387656397</v>
      </c>
      <c r="Z180" s="17">
        <v>7.0275897100571916E-2</v>
      </c>
      <c r="AA180" s="18">
        <f t="shared" si="65"/>
        <v>3.6892743923029547E-2</v>
      </c>
      <c r="AB180" s="18">
        <f t="shared" si="66"/>
        <v>0.10790641387656397</v>
      </c>
      <c r="AC180" s="18">
        <f t="shared" si="67"/>
        <v>5.2754433212607664E-2</v>
      </c>
      <c r="AD180" s="18">
        <f t="shared" si="63"/>
        <v>7.101366995353442E-2</v>
      </c>
      <c r="AE180" s="18">
        <f t="shared" si="52"/>
        <v>1.5861689289578117E-2</v>
      </c>
      <c r="AG180" s="17" t="str">
        <f t="shared" si="64"/>
        <v/>
      </c>
      <c r="AH180" s="17" t="str">
        <f t="shared" si="53"/>
        <v/>
      </c>
      <c r="AI180" s="17" t="str">
        <f t="shared" si="54"/>
        <v/>
      </c>
      <c r="AJ180" s="17" t="str">
        <f t="shared" si="55"/>
        <v/>
      </c>
      <c r="AK180" s="17" t="str">
        <f t="shared" si="56"/>
        <v/>
      </c>
      <c r="AL180" s="17" t="str">
        <f t="shared" si="57"/>
        <v/>
      </c>
      <c r="AM180" s="18" t="str">
        <f t="shared" si="58"/>
        <v/>
      </c>
      <c r="AN180" s="18" t="str">
        <f t="shared" si="59"/>
        <v/>
      </c>
      <c r="AO180" s="18" t="str">
        <f t="shared" si="60"/>
        <v/>
      </c>
      <c r="AP180" s="18" t="str">
        <f t="shared" si="61"/>
        <v/>
      </c>
      <c r="AQ180" s="18" t="str">
        <f t="shared" si="62"/>
        <v/>
      </c>
    </row>
    <row r="181" spans="21:43">
      <c r="U181" s="17">
        <v>5.0456745931114044E-2</v>
      </c>
      <c r="V181" s="17">
        <v>4.1299273532065861E-2</v>
      </c>
      <c r="W181" s="17">
        <v>4.4363642401148651E-2</v>
      </c>
      <c r="X181" s="17">
        <v>5.1883701883702171E-2</v>
      </c>
      <c r="Y181" s="17">
        <v>0.16340354489184583</v>
      </c>
      <c r="Z181" s="17">
        <v>0.10437702664796711</v>
      </c>
      <c r="AA181" s="18">
        <f t="shared" si="65"/>
        <v>4.1299273532065861E-2</v>
      </c>
      <c r="AB181" s="18">
        <f t="shared" si="66"/>
        <v>0.16340354489184583</v>
      </c>
      <c r="AC181" s="18">
        <f t="shared" si="67"/>
        <v>6.5761091901229987E-2</v>
      </c>
      <c r="AD181" s="18">
        <f t="shared" si="63"/>
        <v>0.12210427135977997</v>
      </c>
      <c r="AE181" s="18">
        <f t="shared" si="52"/>
        <v>2.4461818369164126E-2</v>
      </c>
      <c r="AG181" s="17" t="str">
        <f t="shared" si="64"/>
        <v/>
      </c>
      <c r="AH181" s="17" t="str">
        <f t="shared" si="53"/>
        <v/>
      </c>
      <c r="AI181" s="17" t="str">
        <f t="shared" si="54"/>
        <v/>
      </c>
      <c r="AJ181" s="17" t="str">
        <f t="shared" si="55"/>
        <v/>
      </c>
      <c r="AK181" s="17" t="str">
        <f t="shared" si="56"/>
        <v/>
      </c>
      <c r="AL181" s="17" t="str">
        <f t="shared" si="57"/>
        <v/>
      </c>
      <c r="AM181" s="18" t="str">
        <f t="shared" si="58"/>
        <v/>
      </c>
      <c r="AN181" s="18" t="str">
        <f t="shared" si="59"/>
        <v/>
      </c>
      <c r="AO181" s="18" t="str">
        <f t="shared" si="60"/>
        <v/>
      </c>
      <c r="AP181" s="18" t="str">
        <f t="shared" si="61"/>
        <v/>
      </c>
      <c r="AQ181" s="18" t="str">
        <f t="shared" si="62"/>
        <v/>
      </c>
    </row>
    <row r="182" spans="21:43">
      <c r="U182" s="17">
        <v>5.1529806746746676E-2</v>
      </c>
      <c r="V182" s="17">
        <v>4.3137018445660535E-2</v>
      </c>
      <c r="W182" s="17">
        <v>4.9666358350951345E-2</v>
      </c>
      <c r="X182" s="17">
        <v>5.9401500326157874E-2</v>
      </c>
      <c r="Y182" s="17">
        <v>0.14232145241521743</v>
      </c>
      <c r="Z182" s="17">
        <v>0.10633206072346524</v>
      </c>
      <c r="AA182" s="18">
        <f t="shared" si="65"/>
        <v>4.3137018445660535E-2</v>
      </c>
      <c r="AB182" s="18">
        <f t="shared" si="66"/>
        <v>0.14232145241521743</v>
      </c>
      <c r="AC182" s="18">
        <f t="shared" si="67"/>
        <v>6.5850742399518575E-2</v>
      </c>
      <c r="AD182" s="18">
        <f t="shared" si="63"/>
        <v>9.9184433969556896E-2</v>
      </c>
      <c r="AE182" s="18">
        <f t="shared" si="52"/>
        <v>2.2713723953858039E-2</v>
      </c>
      <c r="AG182" s="17" t="str">
        <f t="shared" si="64"/>
        <v/>
      </c>
      <c r="AH182" s="17" t="str">
        <f t="shared" si="53"/>
        <v/>
      </c>
      <c r="AI182" s="17" t="str">
        <f t="shared" si="54"/>
        <v/>
      </c>
      <c r="AJ182" s="17" t="str">
        <f t="shared" si="55"/>
        <v/>
      </c>
      <c r="AK182" s="17" t="str">
        <f t="shared" si="56"/>
        <v/>
      </c>
      <c r="AL182" s="17" t="str">
        <f t="shared" si="57"/>
        <v/>
      </c>
      <c r="AM182" s="18" t="str">
        <f t="shared" si="58"/>
        <v/>
      </c>
      <c r="AN182" s="18" t="str">
        <f t="shared" si="59"/>
        <v/>
      </c>
      <c r="AO182" s="18" t="str">
        <f t="shared" si="60"/>
        <v/>
      </c>
      <c r="AP182" s="18" t="str">
        <f t="shared" si="61"/>
        <v/>
      </c>
      <c r="AQ182" s="18" t="str">
        <f t="shared" si="62"/>
        <v/>
      </c>
    </row>
    <row r="183" spans="21:43">
      <c r="U183" s="17">
        <v>5.2296360208342163E-2</v>
      </c>
      <c r="V183" s="17">
        <v>3.9365111155618138E-2</v>
      </c>
      <c r="W183" s="17">
        <v>3.1186340840853033E-2</v>
      </c>
      <c r="X183" s="17">
        <v>4.3333925657884187E-2</v>
      </c>
      <c r="Y183" s="17">
        <v>0.15794243570111588</v>
      </c>
      <c r="Z183" s="17">
        <v>0.1039453863426143</v>
      </c>
      <c r="AA183" s="18">
        <f t="shared" si="65"/>
        <v>3.9365111155618138E-2</v>
      </c>
      <c r="AB183" s="18">
        <f t="shared" si="66"/>
        <v>0.15794243570111588</v>
      </c>
      <c r="AC183" s="18">
        <f t="shared" si="67"/>
        <v>6.3725500073979646E-2</v>
      </c>
      <c r="AD183" s="18">
        <f t="shared" si="63"/>
        <v>0.11857732454549774</v>
      </c>
      <c r="AE183" s="18">
        <f t="shared" si="52"/>
        <v>2.4360388918361509E-2</v>
      </c>
      <c r="AG183" s="17" t="str">
        <f t="shared" si="64"/>
        <v/>
      </c>
      <c r="AH183" s="17" t="str">
        <f t="shared" si="53"/>
        <v/>
      </c>
      <c r="AI183" s="17" t="str">
        <f t="shared" si="54"/>
        <v/>
      </c>
      <c r="AJ183" s="17" t="str">
        <f t="shared" si="55"/>
        <v/>
      </c>
      <c r="AK183" s="17" t="str">
        <f t="shared" si="56"/>
        <v/>
      </c>
      <c r="AL183" s="17" t="str">
        <f t="shared" si="57"/>
        <v/>
      </c>
      <c r="AM183" s="18" t="str">
        <f t="shared" si="58"/>
        <v/>
      </c>
      <c r="AN183" s="18" t="str">
        <f t="shared" si="59"/>
        <v/>
      </c>
      <c r="AO183" s="18" t="str">
        <f t="shared" si="60"/>
        <v/>
      </c>
      <c r="AP183" s="18" t="str">
        <f t="shared" si="61"/>
        <v/>
      </c>
      <c r="AQ183" s="18" t="str">
        <f t="shared" si="62"/>
        <v/>
      </c>
    </row>
    <row r="184" spans="21:43">
      <c r="U184" s="17">
        <v>5.3319585156718308E-2</v>
      </c>
      <c r="V184" s="17">
        <v>4.0115758905588716E-2</v>
      </c>
      <c r="W184" s="17">
        <v>3.3053919719164604E-2</v>
      </c>
      <c r="X184" s="17">
        <v>4.2846873914693884E-2</v>
      </c>
      <c r="Y184" s="17">
        <v>0.14513431606627547</v>
      </c>
      <c r="Z184" s="17">
        <v>8.6991326171334205E-2</v>
      </c>
      <c r="AA184" s="18">
        <f t="shared" si="65"/>
        <v>4.0115758905588716E-2</v>
      </c>
      <c r="AB184" s="18">
        <f t="shared" si="66"/>
        <v>0.14513431606627547</v>
      </c>
      <c r="AC184" s="18">
        <f t="shared" si="67"/>
        <v>6.1474012056064842E-2</v>
      </c>
      <c r="AD184" s="18">
        <f t="shared" si="63"/>
        <v>0.10501855716068675</v>
      </c>
      <c r="AE184" s="18">
        <f t="shared" si="52"/>
        <v>2.1358253150476125E-2</v>
      </c>
      <c r="AG184" s="17" t="str">
        <f t="shared" si="64"/>
        <v/>
      </c>
      <c r="AH184" s="17" t="str">
        <f t="shared" si="53"/>
        <v/>
      </c>
      <c r="AI184" s="17" t="str">
        <f t="shared" si="54"/>
        <v/>
      </c>
      <c r="AJ184" s="17" t="str">
        <f t="shared" si="55"/>
        <v/>
      </c>
      <c r="AK184" s="17" t="str">
        <f t="shared" si="56"/>
        <v/>
      </c>
      <c r="AL184" s="17" t="str">
        <f t="shared" si="57"/>
        <v/>
      </c>
      <c r="AM184" s="18" t="str">
        <f t="shared" si="58"/>
        <v/>
      </c>
      <c r="AN184" s="18" t="str">
        <f t="shared" si="59"/>
        <v/>
      </c>
      <c r="AO184" s="18" t="str">
        <f t="shared" si="60"/>
        <v/>
      </c>
      <c r="AP184" s="18" t="str">
        <f t="shared" si="61"/>
        <v/>
      </c>
      <c r="AQ184" s="18" t="str">
        <f t="shared" si="62"/>
        <v/>
      </c>
    </row>
    <row r="185" spans="21:43">
      <c r="U185" s="17">
        <v>5.3931845336597561E-2</v>
      </c>
      <c r="V185" s="17">
        <v>4.731913193317161E-2</v>
      </c>
      <c r="W185" s="17">
        <v>4.7707226344057219E-2</v>
      </c>
      <c r="X185" s="17">
        <v>5.5424072642968003E-2</v>
      </c>
      <c r="Y185" s="17">
        <v>0.119698145521689</v>
      </c>
      <c r="Z185" s="17">
        <v>9.2082366762270551E-2</v>
      </c>
      <c r="AA185" s="18">
        <f t="shared" si="65"/>
        <v>4.731913193317161E-2</v>
      </c>
      <c r="AB185" s="18">
        <f t="shared" si="66"/>
        <v>0.119698145521689</v>
      </c>
      <c r="AC185" s="18">
        <f t="shared" si="67"/>
        <v>6.3189016988714417E-2</v>
      </c>
      <c r="AD185" s="18">
        <f t="shared" si="63"/>
        <v>7.2379013588517394E-2</v>
      </c>
      <c r="AE185" s="18">
        <f t="shared" si="52"/>
        <v>1.5869885055542807E-2</v>
      </c>
      <c r="AG185" s="17" t="str">
        <f t="shared" si="64"/>
        <v/>
      </c>
      <c r="AH185" s="17" t="str">
        <f t="shared" si="53"/>
        <v/>
      </c>
      <c r="AI185" s="17" t="str">
        <f t="shared" si="54"/>
        <v/>
      </c>
      <c r="AJ185" s="17" t="str">
        <f t="shared" si="55"/>
        <v/>
      </c>
      <c r="AK185" s="17" t="str">
        <f t="shared" si="56"/>
        <v/>
      </c>
      <c r="AL185" s="17" t="str">
        <f t="shared" si="57"/>
        <v/>
      </c>
      <c r="AM185" s="18" t="str">
        <f t="shared" si="58"/>
        <v/>
      </c>
      <c r="AN185" s="18" t="str">
        <f t="shared" si="59"/>
        <v/>
      </c>
      <c r="AO185" s="18" t="str">
        <f t="shared" si="60"/>
        <v/>
      </c>
      <c r="AP185" s="18" t="str">
        <f t="shared" si="61"/>
        <v/>
      </c>
      <c r="AQ185" s="18" t="str">
        <f t="shared" si="62"/>
        <v/>
      </c>
    </row>
    <row r="186" spans="21:43">
      <c r="U186" s="17">
        <v>5.4397609929996982E-2</v>
      </c>
      <c r="V186" s="17">
        <v>5.0033917918637094E-2</v>
      </c>
      <c r="W186" s="17">
        <v>5.8238118893856328E-2</v>
      </c>
      <c r="X186" s="17">
        <v>6.591601967399674E-2</v>
      </c>
      <c r="Y186" s="17">
        <v>0.11830230637270511</v>
      </c>
      <c r="Z186" s="17">
        <v>8.4672958374208074E-2</v>
      </c>
      <c r="AA186" s="18">
        <f t="shared" si="65"/>
        <v>5.0033917918637094E-2</v>
      </c>
      <c r="AB186" s="18">
        <f t="shared" si="66"/>
        <v>0.11830230637270511</v>
      </c>
      <c r="AC186" s="18">
        <f t="shared" si="67"/>
        <v>6.4915137088338834E-2</v>
      </c>
      <c r="AD186" s="18">
        <f t="shared" si="63"/>
        <v>6.8268388454068019E-2</v>
      </c>
      <c r="AE186" s="18">
        <f t="shared" si="52"/>
        <v>1.488121916970174E-2</v>
      </c>
      <c r="AG186" s="17" t="str">
        <f t="shared" si="64"/>
        <v/>
      </c>
      <c r="AH186" s="17" t="str">
        <f t="shared" si="53"/>
        <v/>
      </c>
      <c r="AI186" s="17" t="str">
        <f t="shared" si="54"/>
        <v/>
      </c>
      <c r="AJ186" s="17" t="str">
        <f t="shared" si="55"/>
        <v/>
      </c>
      <c r="AK186" s="17" t="str">
        <f t="shared" si="56"/>
        <v/>
      </c>
      <c r="AL186" s="17" t="str">
        <f t="shared" si="57"/>
        <v/>
      </c>
      <c r="AM186" s="18" t="str">
        <f t="shared" si="58"/>
        <v/>
      </c>
      <c r="AN186" s="18" t="str">
        <f t="shared" si="59"/>
        <v/>
      </c>
      <c r="AO186" s="18" t="str">
        <f t="shared" si="60"/>
        <v/>
      </c>
      <c r="AP186" s="18" t="str">
        <f t="shared" si="61"/>
        <v/>
      </c>
      <c r="AQ186" s="18" t="str">
        <f t="shared" si="62"/>
        <v/>
      </c>
    </row>
    <row r="187" spans="21:43">
      <c r="U187" s="17">
        <v>5.5264155729844111E-2</v>
      </c>
      <c r="V187" s="17">
        <v>5.0906631389439072E-2</v>
      </c>
      <c r="W187" s="17">
        <v>6.8463652198493818E-2</v>
      </c>
      <c r="X187" s="17">
        <v>7.361013829388674E-2</v>
      </c>
      <c r="Y187" s="17">
        <v>0.15236386124336887</v>
      </c>
      <c r="Z187" s="17">
        <v>8.3926819350169213E-2</v>
      </c>
      <c r="AA187" s="18">
        <f t="shared" si="65"/>
        <v>5.0906631389439072E-2</v>
      </c>
      <c r="AB187" s="18">
        <f t="shared" si="66"/>
        <v>0.15236386124336887</v>
      </c>
      <c r="AC187" s="18">
        <f t="shared" si="67"/>
        <v>7.055918811245783E-2</v>
      </c>
      <c r="AD187" s="18">
        <f t="shared" si="63"/>
        <v>0.1014572298539298</v>
      </c>
      <c r="AE187" s="18">
        <f t="shared" si="52"/>
        <v>1.9652556723018758E-2</v>
      </c>
      <c r="AG187" s="17" t="str">
        <f t="shared" si="64"/>
        <v/>
      </c>
      <c r="AH187" s="17" t="str">
        <f t="shared" si="53"/>
        <v/>
      </c>
      <c r="AI187" s="17" t="str">
        <f t="shared" si="54"/>
        <v/>
      </c>
      <c r="AJ187" s="17" t="str">
        <f t="shared" si="55"/>
        <v/>
      </c>
      <c r="AK187" s="17" t="str">
        <f t="shared" si="56"/>
        <v/>
      </c>
      <c r="AL187" s="17" t="str">
        <f t="shared" si="57"/>
        <v/>
      </c>
      <c r="AM187" s="18" t="str">
        <f t="shared" si="58"/>
        <v/>
      </c>
      <c r="AN187" s="18" t="str">
        <f t="shared" si="59"/>
        <v/>
      </c>
      <c r="AO187" s="18" t="str">
        <f t="shared" si="60"/>
        <v/>
      </c>
      <c r="AP187" s="18" t="str">
        <f t="shared" si="61"/>
        <v/>
      </c>
      <c r="AQ187" s="18" t="str">
        <f t="shared" si="62"/>
        <v/>
      </c>
    </row>
    <row r="188" spans="21:43">
      <c r="U188" s="17">
        <v>5.5223306403232586E-2</v>
      </c>
      <c r="V188" s="17">
        <v>4.8213948777024118E-2</v>
      </c>
      <c r="W188" s="17">
        <v>5.8876841720158613E-2</v>
      </c>
      <c r="X188" s="17">
        <v>6.6603615135628624E-2</v>
      </c>
      <c r="Y188" s="17">
        <v>0.22791672627012138</v>
      </c>
      <c r="Z188" s="17">
        <v>0.12823864059182677</v>
      </c>
      <c r="AA188" s="18">
        <f t="shared" si="65"/>
        <v>4.8213948777024118E-2</v>
      </c>
      <c r="AB188" s="18">
        <f t="shared" si="66"/>
        <v>0.22791672627012138</v>
      </c>
      <c r="AC188" s="18">
        <f t="shared" si="67"/>
        <v>8.0596630451092249E-2</v>
      </c>
      <c r="AD188" s="18">
        <f t="shared" si="63"/>
        <v>0.17970277749309727</v>
      </c>
      <c r="AE188" s="18">
        <f t="shared" si="52"/>
        <v>3.2382681674068131E-2</v>
      </c>
      <c r="AG188" s="17" t="str">
        <f t="shared" si="64"/>
        <v/>
      </c>
      <c r="AH188" s="17" t="str">
        <f t="shared" si="53"/>
        <v/>
      </c>
      <c r="AI188" s="17" t="str">
        <f t="shared" si="54"/>
        <v/>
      </c>
      <c r="AJ188" s="17" t="str">
        <f t="shared" si="55"/>
        <v/>
      </c>
      <c r="AK188" s="17" t="str">
        <f t="shared" si="56"/>
        <v/>
      </c>
      <c r="AL188" s="17" t="str">
        <f t="shared" si="57"/>
        <v/>
      </c>
      <c r="AM188" s="18" t="str">
        <f t="shared" si="58"/>
        <v/>
      </c>
      <c r="AN188" s="18" t="str">
        <f t="shared" si="59"/>
        <v/>
      </c>
      <c r="AO188" s="18" t="str">
        <f t="shared" si="60"/>
        <v/>
      </c>
      <c r="AP188" s="18" t="str">
        <f t="shared" si="61"/>
        <v/>
      </c>
      <c r="AQ188" s="18" t="str">
        <f t="shared" si="62"/>
        <v/>
      </c>
    </row>
    <row r="189" spans="21:43">
      <c r="U189" s="17">
        <v>5.5251358464582179E-2</v>
      </c>
      <c r="V189" s="17">
        <v>5.0880471038375674E-2</v>
      </c>
      <c r="W189" s="17">
        <v>5.4675752366355246E-2</v>
      </c>
      <c r="X189" s="17">
        <v>6.1206889537958498E-2</v>
      </c>
      <c r="Y189" s="17">
        <v>0.20588241361420168</v>
      </c>
      <c r="Z189" s="17">
        <v>0.14276726694954811</v>
      </c>
      <c r="AA189" s="18">
        <f t="shared" si="65"/>
        <v>5.0880471038375674E-2</v>
      </c>
      <c r="AB189" s="18">
        <f t="shared" si="66"/>
        <v>0.20588241361420168</v>
      </c>
      <c r="AC189" s="18">
        <f t="shared" si="67"/>
        <v>7.9166958582935015E-2</v>
      </c>
      <c r="AD189" s="18">
        <f t="shared" si="63"/>
        <v>0.155001942575826</v>
      </c>
      <c r="AE189" s="18">
        <f t="shared" si="52"/>
        <v>2.8286487544559341E-2</v>
      </c>
      <c r="AG189" s="17" t="str">
        <f t="shared" si="64"/>
        <v/>
      </c>
      <c r="AH189" s="17" t="str">
        <f t="shared" si="53"/>
        <v/>
      </c>
      <c r="AI189" s="17" t="str">
        <f t="shared" si="54"/>
        <v/>
      </c>
      <c r="AJ189" s="17" t="str">
        <f t="shared" si="55"/>
        <v/>
      </c>
      <c r="AK189" s="17" t="str">
        <f t="shared" si="56"/>
        <v/>
      </c>
      <c r="AL189" s="17" t="str">
        <f t="shared" si="57"/>
        <v/>
      </c>
      <c r="AM189" s="18" t="str">
        <f t="shared" si="58"/>
        <v/>
      </c>
      <c r="AN189" s="18" t="str">
        <f t="shared" si="59"/>
        <v/>
      </c>
      <c r="AO189" s="18" t="str">
        <f t="shared" si="60"/>
        <v/>
      </c>
      <c r="AP189" s="18" t="str">
        <f t="shared" si="61"/>
        <v/>
      </c>
      <c r="AQ189" s="18" t="str">
        <f t="shared" si="62"/>
        <v/>
      </c>
    </row>
    <row r="190" spans="21:43">
      <c r="U190" s="17">
        <v>5.5393580924261832E-2</v>
      </c>
      <c r="V190" s="17">
        <v>5.312198673672186E-2</v>
      </c>
      <c r="W190" s="17">
        <v>6.0169446455819564E-2</v>
      </c>
      <c r="X190" s="17">
        <v>5.5782553201737084E-2</v>
      </c>
      <c r="Y190" s="17">
        <v>0.16133050059072418</v>
      </c>
      <c r="Z190" s="17">
        <v>0.14895119644301169</v>
      </c>
      <c r="AA190" s="18">
        <f t="shared" si="65"/>
        <v>5.312198673672186E-2</v>
      </c>
      <c r="AB190" s="18">
        <f t="shared" si="66"/>
        <v>0.16133050059072418</v>
      </c>
      <c r="AC190" s="18">
        <f t="shared" si="67"/>
        <v>7.5632358804932354E-2</v>
      </c>
      <c r="AD190" s="18">
        <f t="shared" si="63"/>
        <v>0.10820851385400232</v>
      </c>
      <c r="AE190" s="18">
        <f t="shared" si="52"/>
        <v>2.2510372068210494E-2</v>
      </c>
      <c r="AG190" s="17" t="str">
        <f t="shared" si="64"/>
        <v/>
      </c>
      <c r="AH190" s="17" t="str">
        <f t="shared" si="53"/>
        <v/>
      </c>
      <c r="AI190" s="17" t="str">
        <f t="shared" si="54"/>
        <v/>
      </c>
      <c r="AJ190" s="17" t="str">
        <f t="shared" si="55"/>
        <v/>
      </c>
      <c r="AK190" s="17" t="str">
        <f t="shared" si="56"/>
        <v/>
      </c>
      <c r="AL190" s="17" t="str">
        <f t="shared" si="57"/>
        <v/>
      </c>
      <c r="AM190" s="18" t="str">
        <f t="shared" si="58"/>
        <v/>
      </c>
      <c r="AN190" s="18" t="str">
        <f t="shared" si="59"/>
        <v/>
      </c>
      <c r="AO190" s="18" t="str">
        <f t="shared" si="60"/>
        <v/>
      </c>
      <c r="AP190" s="18" t="str">
        <f t="shared" si="61"/>
        <v/>
      </c>
      <c r="AQ190" s="18" t="str">
        <f t="shared" si="62"/>
        <v/>
      </c>
    </row>
    <row r="191" spans="21:43">
      <c r="U191" s="17">
        <v>5.5329688179243997E-2</v>
      </c>
      <c r="V191" s="17">
        <v>5.6142065023572219E-2</v>
      </c>
      <c r="W191" s="17">
        <v>6.0477887810070907E-2</v>
      </c>
      <c r="X191" s="17">
        <v>5.2609108159392681E-2</v>
      </c>
      <c r="Y191" s="17">
        <v>0.15134511355927494</v>
      </c>
      <c r="Z191" s="17">
        <v>0.1152054577897943</v>
      </c>
      <c r="AA191" s="18">
        <f t="shared" si="65"/>
        <v>5.6142065023572219E-2</v>
      </c>
      <c r="AB191" s="18">
        <f t="shared" si="66"/>
        <v>0.15134511355927494</v>
      </c>
      <c r="AC191" s="18">
        <f t="shared" si="67"/>
        <v>7.1242807323832508E-2</v>
      </c>
      <c r="AD191" s="18">
        <f t="shared" si="63"/>
        <v>9.5203048535702717E-2</v>
      </c>
      <c r="AE191" s="18">
        <f t="shared" si="52"/>
        <v>1.5100742300260289E-2</v>
      </c>
      <c r="AG191" s="17" t="str">
        <f t="shared" si="64"/>
        <v/>
      </c>
      <c r="AH191" s="17" t="str">
        <f t="shared" si="53"/>
        <v/>
      </c>
      <c r="AI191" s="17" t="str">
        <f t="shared" si="54"/>
        <v/>
      </c>
      <c r="AJ191" s="17" t="str">
        <f t="shared" si="55"/>
        <v/>
      </c>
      <c r="AK191" s="17" t="str">
        <f t="shared" si="56"/>
        <v/>
      </c>
      <c r="AL191" s="17" t="str">
        <f t="shared" si="57"/>
        <v/>
      </c>
      <c r="AM191" s="18" t="str">
        <f t="shared" si="58"/>
        <v/>
      </c>
      <c r="AN191" s="18" t="str">
        <f t="shared" si="59"/>
        <v/>
      </c>
      <c r="AO191" s="18" t="str">
        <f t="shared" si="60"/>
        <v/>
      </c>
      <c r="AP191" s="18" t="str">
        <f t="shared" si="61"/>
        <v/>
      </c>
      <c r="AQ191" s="18" t="str">
        <f t="shared" si="62"/>
        <v/>
      </c>
    </row>
    <row r="192" spans="21:43">
      <c r="U192" s="17">
        <v>5.5492856845250405E-2</v>
      </c>
      <c r="V192" s="17">
        <v>5.726354060845873E-2</v>
      </c>
      <c r="W192" s="17">
        <v>5.5031465388073242E-2</v>
      </c>
      <c r="X192" s="17">
        <v>5.1359421902798408E-2</v>
      </c>
      <c r="Y192" s="17">
        <v>0.16439689997847551</v>
      </c>
      <c r="Z192" s="17">
        <v>0.13963578641397789</v>
      </c>
      <c r="AA192" s="18">
        <f t="shared" si="65"/>
        <v>5.726354060845873E-2</v>
      </c>
      <c r="AB192" s="18">
        <f t="shared" si="66"/>
        <v>0.16439689997847551</v>
      </c>
      <c r="AC192" s="18">
        <f t="shared" si="67"/>
        <v>7.451513985180358E-2</v>
      </c>
      <c r="AD192" s="18">
        <f t="shared" si="63"/>
        <v>0.10713335937001678</v>
      </c>
      <c r="AE192" s="18">
        <f t="shared" si="52"/>
        <v>1.7251599243344851E-2</v>
      </c>
      <c r="AG192" s="17" t="str">
        <f t="shared" si="64"/>
        <v/>
      </c>
      <c r="AH192" s="17" t="str">
        <f t="shared" si="53"/>
        <v/>
      </c>
      <c r="AI192" s="17" t="str">
        <f t="shared" si="54"/>
        <v/>
      </c>
      <c r="AJ192" s="17" t="str">
        <f t="shared" si="55"/>
        <v/>
      </c>
      <c r="AK192" s="17" t="str">
        <f t="shared" si="56"/>
        <v/>
      </c>
      <c r="AL192" s="17" t="str">
        <f t="shared" si="57"/>
        <v/>
      </c>
      <c r="AM192" s="18" t="str">
        <f t="shared" si="58"/>
        <v/>
      </c>
      <c r="AN192" s="18" t="str">
        <f t="shared" si="59"/>
        <v/>
      </c>
      <c r="AO192" s="18" t="str">
        <f t="shared" si="60"/>
        <v/>
      </c>
      <c r="AP192" s="18" t="str">
        <f t="shared" si="61"/>
        <v/>
      </c>
      <c r="AQ192" s="18" t="str">
        <f t="shared" si="62"/>
        <v/>
      </c>
    </row>
    <row r="193" spans="21:43">
      <c r="U193" s="17">
        <v>5.545736053860284E-2</v>
      </c>
      <c r="V193" s="17">
        <v>5.7627972055056986E-2</v>
      </c>
      <c r="W193" s="17">
        <v>5.8535964961089926E-2</v>
      </c>
      <c r="X193" s="17">
        <v>5.3832678008331358E-2</v>
      </c>
      <c r="Y193" s="17">
        <v>0.14558855086890365</v>
      </c>
      <c r="Z193" s="17">
        <v>0.15510139153986335</v>
      </c>
      <c r="AA193" s="18">
        <f t="shared" si="65"/>
        <v>5.7627972055056986E-2</v>
      </c>
      <c r="AB193" s="18">
        <f t="shared" si="66"/>
        <v>0.14558855086890365</v>
      </c>
      <c r="AC193" s="18">
        <f t="shared" si="67"/>
        <v>7.4797336012625948E-2</v>
      </c>
      <c r="AD193" s="18">
        <f t="shared" si="63"/>
        <v>8.7960578813846668E-2</v>
      </c>
      <c r="AE193" s="18">
        <f t="shared" si="52"/>
        <v>1.7169363957568962E-2</v>
      </c>
      <c r="AG193" s="17" t="str">
        <f t="shared" si="64"/>
        <v/>
      </c>
      <c r="AH193" s="17" t="str">
        <f t="shared" si="53"/>
        <v/>
      </c>
      <c r="AI193" s="17" t="str">
        <f t="shared" si="54"/>
        <v/>
      </c>
      <c r="AJ193" s="17" t="str">
        <f t="shared" si="55"/>
        <v/>
      </c>
      <c r="AK193" s="17" t="str">
        <f t="shared" si="56"/>
        <v/>
      </c>
      <c r="AL193" s="17" t="str">
        <f t="shared" si="57"/>
        <v/>
      </c>
      <c r="AM193" s="18" t="str">
        <f t="shared" si="58"/>
        <v/>
      </c>
      <c r="AN193" s="18" t="str">
        <f t="shared" si="59"/>
        <v/>
      </c>
      <c r="AO193" s="18" t="str">
        <f t="shared" si="60"/>
        <v/>
      </c>
      <c r="AP193" s="18" t="str">
        <f t="shared" si="61"/>
        <v/>
      </c>
      <c r="AQ193" s="18" t="str">
        <f t="shared" si="62"/>
        <v/>
      </c>
    </row>
    <row r="194" spans="21:43">
      <c r="U194" s="17">
        <v>5.491992072591434E-2</v>
      </c>
      <c r="V194" s="17">
        <v>7.1357694049190457E-2</v>
      </c>
      <c r="W194" s="17">
        <v>8.1706031376374888E-2</v>
      </c>
      <c r="X194" s="17">
        <v>6.0481046757744794E-2</v>
      </c>
      <c r="Y194" s="17">
        <v>7.7211446807227579E-2</v>
      </c>
      <c r="Z194" s="17">
        <v>0.11699869494086523</v>
      </c>
      <c r="AA194" s="18">
        <f t="shared" si="65"/>
        <v>7.1357694049190457E-2</v>
      </c>
      <c r="AB194" s="18">
        <f t="shared" si="66"/>
        <v>7.7211446807227579E-2</v>
      </c>
      <c r="AC194" s="18">
        <f t="shared" si="67"/>
        <v>6.8235451756097465E-2</v>
      </c>
      <c r="AD194" s="18">
        <f t="shared" si="63"/>
        <v>5.8537527580371229E-3</v>
      </c>
      <c r="AE194" s="18">
        <f t="shared" si="52"/>
        <v>-3.1222422930929916E-3</v>
      </c>
      <c r="AG194" s="17" t="str">
        <f t="shared" si="64"/>
        <v/>
      </c>
      <c r="AH194" s="17" t="str">
        <f t="shared" si="53"/>
        <v/>
      </c>
      <c r="AI194" s="17" t="str">
        <f t="shared" si="54"/>
        <v/>
      </c>
      <c r="AJ194" s="17" t="str">
        <f t="shared" si="55"/>
        <v/>
      </c>
      <c r="AK194" s="17" t="str">
        <f t="shared" si="56"/>
        <v/>
      </c>
      <c r="AL194" s="17" t="str">
        <f t="shared" si="57"/>
        <v/>
      </c>
      <c r="AM194" s="18" t="str">
        <f t="shared" si="58"/>
        <v/>
      </c>
      <c r="AN194" s="18" t="str">
        <f t="shared" si="59"/>
        <v/>
      </c>
      <c r="AO194" s="18" t="str">
        <f t="shared" si="60"/>
        <v/>
      </c>
      <c r="AP194" s="18" t="str">
        <f t="shared" si="61"/>
        <v/>
      </c>
      <c r="AQ194" s="18" t="str">
        <f t="shared" si="62"/>
        <v/>
      </c>
    </row>
    <row r="195" spans="21:43">
      <c r="U195" s="17">
        <v>5.5129233418056645E-2</v>
      </c>
      <c r="V195" s="17">
        <v>7.3792525363470807E-2</v>
      </c>
      <c r="W195" s="17">
        <v>9.0856440160260066E-2</v>
      </c>
      <c r="X195" s="17">
        <v>6.9667340192458349E-2</v>
      </c>
      <c r="Y195" s="17">
        <v>5.493962610589409E-2</v>
      </c>
      <c r="Z195" s="17">
        <v>0.10261909303075756</v>
      </c>
      <c r="AA195" s="18">
        <f t="shared" si="65"/>
        <v>7.3792525363470807E-2</v>
      </c>
      <c r="AB195" s="18">
        <f t="shared" si="66"/>
        <v>5.493962610589409E-2</v>
      </c>
      <c r="AC195" s="18">
        <f t="shared" si="67"/>
        <v>6.6752119194312412E-2</v>
      </c>
      <c r="AD195" s="18">
        <f t="shared" si="63"/>
        <v>-1.8852899257576716E-2</v>
      </c>
      <c r="AE195" s="18">
        <f t="shared" si="52"/>
        <v>-7.0404061691583947E-3</v>
      </c>
      <c r="AG195" s="17" t="str">
        <f t="shared" si="64"/>
        <v/>
      </c>
      <c r="AH195" s="17" t="str">
        <f t="shared" si="53"/>
        <v/>
      </c>
      <c r="AI195" s="17" t="str">
        <f t="shared" si="54"/>
        <v/>
      </c>
      <c r="AJ195" s="17" t="str">
        <f t="shared" si="55"/>
        <v/>
      </c>
      <c r="AK195" s="17" t="str">
        <f t="shared" si="56"/>
        <v/>
      </c>
      <c r="AL195" s="17" t="str">
        <f t="shared" si="57"/>
        <v/>
      </c>
      <c r="AM195" s="18" t="str">
        <f t="shared" si="58"/>
        <v/>
      </c>
      <c r="AN195" s="18" t="str">
        <f t="shared" si="59"/>
        <v/>
      </c>
      <c r="AO195" s="18" t="str">
        <f t="shared" si="60"/>
        <v/>
      </c>
      <c r="AP195" s="18" t="str">
        <f t="shared" si="61"/>
        <v/>
      </c>
      <c r="AQ195" s="18" t="str">
        <f t="shared" si="62"/>
        <v/>
      </c>
    </row>
    <row r="196" spans="21:43">
      <c r="U196" s="17">
        <v>5.4166084264392067E-2</v>
      </c>
      <c r="V196" s="17">
        <v>9.0856667803956626E-2</v>
      </c>
      <c r="W196" s="17">
        <v>0.12151454522357752</v>
      </c>
      <c r="X196" s="17">
        <v>8.8082219365231751E-2</v>
      </c>
      <c r="Y196" s="17">
        <v>-2.3111145558129542E-2</v>
      </c>
      <c r="Z196" s="17">
        <v>5.6903395195326611E-2</v>
      </c>
      <c r="AA196" s="18">
        <f t="shared" si="65"/>
        <v>9.0856667803956626E-2</v>
      </c>
      <c r="AB196" s="18">
        <f t="shared" si="66"/>
        <v>-2.3111145558129542E-2</v>
      </c>
      <c r="AC196" s="18">
        <f t="shared" si="67"/>
        <v>6.0507610335192336E-2</v>
      </c>
      <c r="AD196" s="18">
        <f t="shared" si="63"/>
        <v>-0.11396781336208617</v>
      </c>
      <c r="AE196" s="18">
        <f t="shared" si="52"/>
        <v>-3.034905746876429E-2</v>
      </c>
      <c r="AG196" s="17" t="str">
        <f t="shared" si="64"/>
        <v/>
      </c>
      <c r="AH196" s="17" t="str">
        <f t="shared" si="53"/>
        <v/>
      </c>
      <c r="AI196" s="17" t="str">
        <f t="shared" si="54"/>
        <v/>
      </c>
      <c r="AJ196" s="17" t="str">
        <f t="shared" si="55"/>
        <v/>
      </c>
      <c r="AK196" s="17" t="str">
        <f t="shared" si="56"/>
        <v/>
      </c>
      <c r="AL196" s="17" t="str">
        <f t="shared" si="57"/>
        <v/>
      </c>
      <c r="AM196" s="18" t="str">
        <f t="shared" si="58"/>
        <v/>
      </c>
      <c r="AN196" s="18" t="str">
        <f t="shared" si="59"/>
        <v/>
      </c>
      <c r="AO196" s="18" t="str">
        <f t="shared" si="60"/>
        <v/>
      </c>
      <c r="AP196" s="18" t="str">
        <f t="shared" si="61"/>
        <v/>
      </c>
      <c r="AQ196" s="18" t="str">
        <f t="shared" si="62"/>
        <v/>
      </c>
    </row>
    <row r="197" spans="21:43">
      <c r="U197" s="17">
        <v>5.2480791638622293E-2</v>
      </c>
      <c r="V197" s="17">
        <v>9.2603808497345952E-2</v>
      </c>
      <c r="W197" s="17">
        <v>0.11553230259093294</v>
      </c>
      <c r="X197" s="17">
        <v>7.3046091420116088E-2</v>
      </c>
      <c r="Y197" s="17">
        <v>-3.5991164564129763E-2</v>
      </c>
      <c r="Z197" s="17">
        <v>6.256425448322056E-2</v>
      </c>
      <c r="AA197" s="18">
        <f t="shared" si="65"/>
        <v>9.2603808497345952E-2</v>
      </c>
      <c r="AB197" s="18">
        <f t="shared" si="66"/>
        <v>-3.5991164564129763E-2</v>
      </c>
      <c r="AC197" s="18">
        <f t="shared" si="67"/>
        <v>5.701592506205972E-2</v>
      </c>
      <c r="AD197" s="18">
        <f t="shared" si="63"/>
        <v>-0.12859497306147571</v>
      </c>
      <c r="AE197" s="18">
        <f t="shared" si="52"/>
        <v>-3.5587883435286231E-2</v>
      </c>
      <c r="AG197" s="17" t="str">
        <f t="shared" si="64"/>
        <v/>
      </c>
      <c r="AH197" s="17" t="str">
        <f t="shared" si="53"/>
        <v/>
      </c>
      <c r="AI197" s="17" t="str">
        <f t="shared" si="54"/>
        <v/>
      </c>
      <c r="AJ197" s="17" t="str">
        <f t="shared" si="55"/>
        <v/>
      </c>
      <c r="AK197" s="17" t="str">
        <f t="shared" si="56"/>
        <v/>
      </c>
      <c r="AL197" s="17" t="str">
        <f t="shared" si="57"/>
        <v/>
      </c>
      <c r="AM197" s="18" t="str">
        <f t="shared" si="58"/>
        <v/>
      </c>
      <c r="AN197" s="18" t="str">
        <f t="shared" si="59"/>
        <v/>
      </c>
      <c r="AO197" s="18" t="str">
        <f t="shared" si="60"/>
        <v/>
      </c>
      <c r="AP197" s="18" t="str">
        <f t="shared" si="61"/>
        <v/>
      </c>
      <c r="AQ197" s="18" t="str">
        <f t="shared" si="62"/>
        <v/>
      </c>
    </row>
    <row r="198" spans="21:43">
      <c r="U198" s="17">
        <v>5.0642117917846008E-2</v>
      </c>
      <c r="V198" s="17">
        <v>9.147091656176487E-2</v>
      </c>
      <c r="W198" s="17">
        <v>0.12406700361462741</v>
      </c>
      <c r="X198" s="17">
        <v>7.6674319098792854E-2</v>
      </c>
      <c r="Y198" s="17">
        <v>-5.0770867043615442E-2</v>
      </c>
      <c r="Z198" s="17">
        <v>2.3432098986957195E-2</v>
      </c>
      <c r="AA198" s="18">
        <f t="shared" si="65"/>
        <v>9.147091656176487E-2</v>
      </c>
      <c r="AB198" s="18">
        <f t="shared" si="66"/>
        <v>-5.0770867043615442E-2</v>
      </c>
      <c r="AC198" s="18">
        <f t="shared" si="67"/>
        <v>5.1808406080775693E-2</v>
      </c>
      <c r="AD198" s="18">
        <f t="shared" si="63"/>
        <v>-0.14224178360538031</v>
      </c>
      <c r="AE198" s="18">
        <f t="shared" si="52"/>
        <v>-3.9662510480989177E-2</v>
      </c>
      <c r="AG198" s="17" t="str">
        <f t="shared" si="64"/>
        <v/>
      </c>
      <c r="AH198" s="17" t="str">
        <f t="shared" si="53"/>
        <v/>
      </c>
      <c r="AI198" s="17" t="str">
        <f t="shared" si="54"/>
        <v/>
      </c>
      <c r="AJ198" s="17" t="str">
        <f t="shared" si="55"/>
        <v/>
      </c>
      <c r="AK198" s="17" t="str">
        <f t="shared" si="56"/>
        <v/>
      </c>
      <c r="AL198" s="17" t="str">
        <f t="shared" si="57"/>
        <v/>
      </c>
      <c r="AM198" s="18" t="str">
        <f t="shared" si="58"/>
        <v/>
      </c>
      <c r="AN198" s="18" t="str">
        <f t="shared" si="59"/>
        <v/>
      </c>
      <c r="AO198" s="18" t="str">
        <f t="shared" si="60"/>
        <v/>
      </c>
      <c r="AP198" s="18" t="str">
        <f t="shared" si="61"/>
        <v/>
      </c>
      <c r="AQ198" s="18" t="str">
        <f t="shared" si="62"/>
        <v/>
      </c>
    </row>
    <row r="199" spans="21:43">
      <c r="U199" s="17">
        <v>4.8206851055904387E-2</v>
      </c>
      <c r="V199" s="17">
        <v>7.7454924045241569E-2</v>
      </c>
      <c r="W199" s="17">
        <v>9.9167379970430458E-2</v>
      </c>
      <c r="X199" s="17">
        <v>6.8661811561220087E-2</v>
      </c>
      <c r="Y199" s="17">
        <v>-4.6764088223452793E-2</v>
      </c>
      <c r="Z199" s="17">
        <v>1.6588418907193425E-2</v>
      </c>
      <c r="AA199" s="18">
        <f t="shared" si="65"/>
        <v>7.7454924045241569E-2</v>
      </c>
      <c r="AB199" s="18">
        <f t="shared" si="66"/>
        <v>-4.6764088223452793E-2</v>
      </c>
      <c r="AC199" s="18">
        <f t="shared" si="67"/>
        <v>4.5614270154015465E-2</v>
      </c>
      <c r="AD199" s="18">
        <f t="shared" si="63"/>
        <v>-0.12421901226869436</v>
      </c>
      <c r="AE199" s="18">
        <f t="shared" si="52"/>
        <v>-3.1840653891226103E-2</v>
      </c>
      <c r="AG199" s="17" t="str">
        <f t="shared" si="64"/>
        <v/>
      </c>
      <c r="AH199" s="17" t="str">
        <f t="shared" si="53"/>
        <v/>
      </c>
      <c r="AI199" s="17" t="str">
        <f t="shared" si="54"/>
        <v/>
      </c>
      <c r="AJ199" s="17" t="str">
        <f t="shared" si="55"/>
        <v/>
      </c>
      <c r="AK199" s="17" t="str">
        <f t="shared" si="56"/>
        <v/>
      </c>
      <c r="AL199" s="17" t="str">
        <f t="shared" si="57"/>
        <v/>
      </c>
      <c r="AM199" s="18" t="str">
        <f t="shared" si="58"/>
        <v/>
      </c>
      <c r="AN199" s="18" t="str">
        <f t="shared" si="59"/>
        <v/>
      </c>
      <c r="AO199" s="18" t="str">
        <f t="shared" si="60"/>
        <v/>
      </c>
      <c r="AP199" s="18" t="str">
        <f t="shared" si="61"/>
        <v/>
      </c>
      <c r="AQ199" s="18" t="str">
        <f t="shared" si="62"/>
        <v/>
      </c>
    </row>
    <row r="200" spans="21:43">
      <c r="U200" s="17">
        <v>4.5863633294779937E-2</v>
      </c>
      <c r="V200" s="17">
        <v>7.4053547066847969E-2</v>
      </c>
      <c r="W200" s="17">
        <v>9.3475410093522671E-2</v>
      </c>
      <c r="X200" s="17">
        <v>6.8934413698211738E-2</v>
      </c>
      <c r="Y200" s="17">
        <v>-6.6975109652027576E-2</v>
      </c>
      <c r="Z200" s="17">
        <v>1.3003973943368274E-2</v>
      </c>
      <c r="AA200" s="18">
        <f t="shared" si="65"/>
        <v>7.4053547066847969E-2</v>
      </c>
      <c r="AB200" s="18">
        <f t="shared" si="66"/>
        <v>-6.6975109652027576E-2</v>
      </c>
      <c r="AC200" s="18">
        <f t="shared" si="67"/>
        <v>4.1181040162382283E-2</v>
      </c>
      <c r="AD200" s="18">
        <f t="shared" si="63"/>
        <v>-0.14102865671887554</v>
      </c>
      <c r="AE200" s="18">
        <f t="shared" si="52"/>
        <v>-3.2872506904465686E-2</v>
      </c>
      <c r="AG200" s="17" t="str">
        <f t="shared" si="64"/>
        <v/>
      </c>
      <c r="AH200" s="17" t="str">
        <f t="shared" si="53"/>
        <v/>
      </c>
      <c r="AI200" s="17" t="str">
        <f t="shared" si="54"/>
        <v/>
      </c>
      <c r="AJ200" s="17" t="str">
        <f t="shared" si="55"/>
        <v/>
      </c>
      <c r="AK200" s="17" t="str">
        <f t="shared" si="56"/>
        <v/>
      </c>
      <c r="AL200" s="17" t="str">
        <f t="shared" si="57"/>
        <v/>
      </c>
      <c r="AM200" s="18" t="str">
        <f t="shared" si="58"/>
        <v/>
      </c>
      <c r="AN200" s="18" t="str">
        <f t="shared" si="59"/>
        <v/>
      </c>
      <c r="AO200" s="18" t="str">
        <f t="shared" si="60"/>
        <v/>
      </c>
      <c r="AP200" s="18" t="str">
        <f t="shared" si="61"/>
        <v/>
      </c>
      <c r="AQ200" s="18" t="str">
        <f t="shared" si="62"/>
        <v/>
      </c>
    </row>
    <row r="201" spans="21:43">
      <c r="U201" s="17">
        <v>4.3604444753306826E-2</v>
      </c>
      <c r="V201" s="17">
        <v>7.2880164879995268E-2</v>
      </c>
      <c r="W201" s="17">
        <v>0.1043502851487017</v>
      </c>
      <c r="X201" s="17">
        <v>7.1231427388564583E-2</v>
      </c>
      <c r="Y201" s="17">
        <v>-0.13119914192127657</v>
      </c>
      <c r="Z201" s="17">
        <v>-2.3903057560091812E-3</v>
      </c>
      <c r="AA201" s="18">
        <f t="shared" si="65"/>
        <v>7.2880164879995268E-2</v>
      </c>
      <c r="AB201" s="18">
        <f t="shared" si="66"/>
        <v>-0.13119914192127657</v>
      </c>
      <c r="AC201" s="18">
        <f t="shared" si="67"/>
        <v>3.3289465350650999E-2</v>
      </c>
      <c r="AD201" s="18">
        <f t="shared" si="63"/>
        <v>-0.20407930680127184</v>
      </c>
      <c r="AE201" s="18">
        <f t="shared" si="52"/>
        <v>-3.959069952934427E-2</v>
      </c>
      <c r="AG201" s="17" t="str">
        <f t="shared" si="64"/>
        <v/>
      </c>
      <c r="AH201" s="17" t="str">
        <f t="shared" si="53"/>
        <v/>
      </c>
      <c r="AI201" s="17" t="str">
        <f t="shared" si="54"/>
        <v/>
      </c>
      <c r="AJ201" s="17" t="str">
        <f t="shared" si="55"/>
        <v/>
      </c>
      <c r="AK201" s="17" t="str">
        <f t="shared" si="56"/>
        <v/>
      </c>
      <c r="AL201" s="17" t="str">
        <f t="shared" si="57"/>
        <v/>
      </c>
      <c r="AM201" s="18" t="str">
        <f t="shared" si="58"/>
        <v/>
      </c>
      <c r="AN201" s="18" t="str">
        <f t="shared" si="59"/>
        <v/>
      </c>
      <c r="AO201" s="18" t="str">
        <f t="shared" si="60"/>
        <v/>
      </c>
      <c r="AP201" s="18" t="str">
        <f t="shared" si="61"/>
        <v/>
      </c>
      <c r="AQ201" s="18" t="str">
        <f t="shared" si="62"/>
        <v/>
      </c>
    </row>
    <row r="202" spans="21:43">
      <c r="U202" s="17">
        <v>4.0895116134711751E-2</v>
      </c>
      <c r="V202" s="17">
        <v>6.7203572729905847E-2</v>
      </c>
      <c r="W202" s="17">
        <v>9.0414468784608237E-2</v>
      </c>
      <c r="X202" s="17">
        <v>6.1503018506409601E-2</v>
      </c>
      <c r="Y202" s="17">
        <v>-0.11093721725697836</v>
      </c>
      <c r="Z202" s="17">
        <v>-3.21207252296416E-2</v>
      </c>
      <c r="AA202" s="18">
        <f t="shared" si="65"/>
        <v>6.7203572729905847E-2</v>
      </c>
      <c r="AB202" s="18">
        <f t="shared" si="66"/>
        <v>-0.11093721725697836</v>
      </c>
      <c r="AC202" s="18">
        <f t="shared" si="67"/>
        <v>2.8053869820786247E-2</v>
      </c>
      <c r="AD202" s="18">
        <f t="shared" si="63"/>
        <v>-0.17814078998688421</v>
      </c>
      <c r="AE202" s="18">
        <f t="shared" si="52"/>
        <v>-3.9149702909119601E-2</v>
      </c>
      <c r="AG202" s="17" t="str">
        <f t="shared" si="64"/>
        <v/>
      </c>
      <c r="AH202" s="17" t="str">
        <f t="shared" si="53"/>
        <v/>
      </c>
      <c r="AI202" s="17" t="str">
        <f t="shared" si="54"/>
        <v/>
      </c>
      <c r="AJ202" s="17" t="str">
        <f t="shared" si="55"/>
        <v/>
      </c>
      <c r="AK202" s="17" t="str">
        <f t="shared" si="56"/>
        <v/>
      </c>
      <c r="AL202" s="17" t="str">
        <f t="shared" si="57"/>
        <v/>
      </c>
      <c r="AM202" s="18" t="str">
        <f t="shared" si="58"/>
        <v/>
      </c>
      <c r="AN202" s="18" t="str">
        <f t="shared" si="59"/>
        <v/>
      </c>
      <c r="AO202" s="18" t="str">
        <f t="shared" si="60"/>
        <v/>
      </c>
      <c r="AP202" s="18" t="str">
        <f t="shared" si="61"/>
        <v/>
      </c>
      <c r="AQ202" s="18" t="str">
        <f t="shared" si="62"/>
        <v/>
      </c>
    </row>
    <row r="203" spans="21:43">
      <c r="U203" s="17">
        <v>3.8202749263170466E-2</v>
      </c>
      <c r="V203" s="17">
        <v>6.1913991128050849E-2</v>
      </c>
      <c r="W203" s="17">
        <v>8.6712520959518313E-2</v>
      </c>
      <c r="X203" s="17">
        <v>5.8602610903300878E-2</v>
      </c>
      <c r="Y203" s="17">
        <v>-0.11139733027672105</v>
      </c>
      <c r="Z203" s="17">
        <v>-2.5689304982240757E-2</v>
      </c>
      <c r="AA203" s="18">
        <f t="shared" si="65"/>
        <v>6.1913991128050849E-2</v>
      </c>
      <c r="AB203" s="18">
        <f t="shared" si="66"/>
        <v>-0.11139733027672105</v>
      </c>
      <c r="AC203" s="18">
        <f t="shared" si="67"/>
        <v>2.6115623404776057E-2</v>
      </c>
      <c r="AD203" s="18">
        <f t="shared" si="63"/>
        <v>-0.1733113214047719</v>
      </c>
      <c r="AE203" s="18">
        <f t="shared" si="52"/>
        <v>-3.5798367723274792E-2</v>
      </c>
      <c r="AG203" s="17" t="str">
        <f t="shared" si="64"/>
        <v/>
      </c>
      <c r="AH203" s="17" t="str">
        <f t="shared" si="53"/>
        <v/>
      </c>
      <c r="AI203" s="17" t="str">
        <f t="shared" si="54"/>
        <v/>
      </c>
      <c r="AJ203" s="17" t="str">
        <f t="shared" si="55"/>
        <v/>
      </c>
      <c r="AK203" s="17" t="str">
        <f t="shared" si="56"/>
        <v/>
      </c>
      <c r="AL203" s="17" t="str">
        <f t="shared" si="57"/>
        <v/>
      </c>
      <c r="AM203" s="18" t="str">
        <f t="shared" si="58"/>
        <v/>
      </c>
      <c r="AN203" s="18" t="str">
        <f t="shared" si="59"/>
        <v/>
      </c>
      <c r="AO203" s="18" t="str">
        <f t="shared" si="60"/>
        <v/>
      </c>
      <c r="AP203" s="18" t="str">
        <f t="shared" si="61"/>
        <v/>
      </c>
      <c r="AQ203" s="18" t="str">
        <f t="shared" si="62"/>
        <v/>
      </c>
    </row>
    <row r="204" spans="21:43">
      <c r="U204" s="17">
        <v>3.588805431897879E-2</v>
      </c>
      <c r="V204" s="17">
        <v>6.4800426639204378E-2</v>
      </c>
      <c r="W204" s="17">
        <v>9.003666000121191E-2</v>
      </c>
      <c r="X204" s="17">
        <v>3.6520455629770909E-2</v>
      </c>
      <c r="Y204" s="17">
        <v>-0.21975839578827328</v>
      </c>
      <c r="Z204" s="17">
        <v>-0.10866212258849095</v>
      </c>
      <c r="AA204" s="18">
        <f t="shared" si="65"/>
        <v>6.4800426639204378E-2</v>
      </c>
      <c r="AB204" s="18">
        <f t="shared" si="66"/>
        <v>-0.21975839578827328</v>
      </c>
      <c r="AC204" s="18">
        <f t="shared" si="67"/>
        <v>4.2377295488316841E-3</v>
      </c>
      <c r="AD204" s="18">
        <f t="shared" si="63"/>
        <v>-0.28455882242747765</v>
      </c>
      <c r="AE204" s="18">
        <f t="shared" si="52"/>
        <v>-6.0562697090372694E-2</v>
      </c>
      <c r="AG204" s="17" t="str">
        <f t="shared" si="64"/>
        <v/>
      </c>
      <c r="AH204" s="17" t="str">
        <f t="shared" si="53"/>
        <v/>
      </c>
      <c r="AI204" s="17" t="str">
        <f t="shared" si="54"/>
        <v/>
      </c>
      <c r="AJ204" s="17" t="str">
        <f t="shared" si="55"/>
        <v/>
      </c>
      <c r="AK204" s="17" t="str">
        <f t="shared" si="56"/>
        <v/>
      </c>
      <c r="AL204" s="17">
        <f t="shared" si="57"/>
        <v>-0.10866212258849095</v>
      </c>
      <c r="AM204" s="18" t="str">
        <f t="shared" si="58"/>
        <v/>
      </c>
      <c r="AN204" s="18" t="str">
        <f t="shared" si="59"/>
        <v/>
      </c>
      <c r="AO204" s="18">
        <f t="shared" si="60"/>
        <v>4.2377295488316841E-3</v>
      </c>
      <c r="AP204" s="18" t="str">
        <f t="shared" si="61"/>
        <v/>
      </c>
      <c r="AQ204" s="18" t="str">
        <f t="shared" si="62"/>
        <v/>
      </c>
    </row>
    <row r="205" spans="21:43">
      <c r="U205" s="17">
        <v>3.4531370321334354E-2</v>
      </c>
      <c r="V205" s="17">
        <v>7.0207642868913567E-2</v>
      </c>
      <c r="W205" s="17">
        <v>7.9505433027701633E-2</v>
      </c>
      <c r="X205" s="17">
        <v>3.0439825931483089E-3</v>
      </c>
      <c r="Y205" s="17">
        <v>-0.36096306880188644</v>
      </c>
      <c r="Z205" s="17">
        <v>-0.18900100762926819</v>
      </c>
      <c r="AA205" s="18">
        <f t="shared" si="65"/>
        <v>7.0207642868913567E-2</v>
      </c>
      <c r="AB205" s="18">
        <f t="shared" si="66"/>
        <v>-0.36096306880188644</v>
      </c>
      <c r="AC205" s="18">
        <f t="shared" si="67"/>
        <v>-2.2455016633471943E-2</v>
      </c>
      <c r="AD205" s="18">
        <f t="shared" si="63"/>
        <v>-0.43117071167080001</v>
      </c>
      <c r="AE205" s="18">
        <f t="shared" si="52"/>
        <v>-9.2662659502385503E-2</v>
      </c>
      <c r="AG205" s="17" t="str">
        <f t="shared" si="64"/>
        <v/>
      </c>
      <c r="AH205" s="17" t="str">
        <f t="shared" si="53"/>
        <v/>
      </c>
      <c r="AI205" s="17" t="str">
        <f t="shared" si="54"/>
        <v/>
      </c>
      <c r="AJ205" s="17" t="str">
        <f t="shared" si="55"/>
        <v/>
      </c>
      <c r="AK205" s="17">
        <f t="shared" si="56"/>
        <v>-0.36096306880188644</v>
      </c>
      <c r="AL205" s="17">
        <f t="shared" si="57"/>
        <v>-0.18900100762926819</v>
      </c>
      <c r="AM205" s="18" t="str">
        <f t="shared" si="58"/>
        <v/>
      </c>
      <c r="AN205" s="18">
        <f t="shared" si="59"/>
        <v>-0.36096306880188644</v>
      </c>
      <c r="AO205" s="18">
        <f t="shared" si="60"/>
        <v>-2.2455016633471943E-2</v>
      </c>
      <c r="AP205" s="18">
        <f t="shared" si="61"/>
        <v>-0.43117071167080001</v>
      </c>
      <c r="AQ205" s="18">
        <f t="shared" si="62"/>
        <v>-9.2662659502385503E-2</v>
      </c>
    </row>
    <row r="206" spans="21:43">
      <c r="U206" s="17">
        <v>3.2558769308783875E-2</v>
      </c>
      <c r="V206" s="17">
        <v>6.3538594345730726E-2</v>
      </c>
      <c r="W206" s="17">
        <v>0.10339523009448182</v>
      </c>
      <c r="X206" s="17">
        <v>1.739692124572656E-2</v>
      </c>
      <c r="Y206" s="17">
        <v>-0.38093624372616608</v>
      </c>
      <c r="Z206" s="17">
        <v>-0.19838718886076712</v>
      </c>
      <c r="AA206" s="18">
        <f t="shared" si="65"/>
        <v>6.3538594345730726E-2</v>
      </c>
      <c r="AB206" s="18">
        <f t="shared" si="66"/>
        <v>-0.38093624372616608</v>
      </c>
      <c r="AC206" s="18">
        <f t="shared" si="67"/>
        <v>-2.3219884035707471E-2</v>
      </c>
      <c r="AD206" s="18">
        <f t="shared" si="63"/>
        <v>-0.44447483807189681</v>
      </c>
      <c r="AE206" s="18">
        <f t="shared" si="52"/>
        <v>-8.67584783814382E-2</v>
      </c>
      <c r="AG206" s="17" t="str">
        <f t="shared" si="64"/>
        <v/>
      </c>
      <c r="AH206" s="17" t="str">
        <f t="shared" si="53"/>
        <v/>
      </c>
      <c r="AI206" s="17" t="str">
        <f t="shared" si="54"/>
        <v/>
      </c>
      <c r="AJ206" s="17" t="str">
        <f t="shared" si="55"/>
        <v/>
      </c>
      <c r="AK206" s="17">
        <f t="shared" si="56"/>
        <v>-0.38093624372616608</v>
      </c>
      <c r="AL206" s="17">
        <f t="shared" si="57"/>
        <v>-0.19838718886076712</v>
      </c>
      <c r="AM206" s="18" t="str">
        <f t="shared" si="58"/>
        <v/>
      </c>
      <c r="AN206" s="18">
        <f t="shared" si="59"/>
        <v>-0.38093624372616608</v>
      </c>
      <c r="AO206" s="18">
        <f t="shared" si="60"/>
        <v>-2.3219884035707471E-2</v>
      </c>
      <c r="AP206" s="18">
        <f t="shared" si="61"/>
        <v>-0.44447483807189681</v>
      </c>
      <c r="AQ206" s="18">
        <f t="shared" si="62"/>
        <v>-8.67584783814382E-2</v>
      </c>
    </row>
    <row r="207" spans="21:43">
      <c r="U207" s="17">
        <v>2.9715346293284872E-2</v>
      </c>
      <c r="V207" s="17">
        <v>6.7025572005383838E-2</v>
      </c>
      <c r="W207" s="17">
        <v>0.14207946355193179</v>
      </c>
      <c r="X207" s="17">
        <v>5.2399218354201471E-2</v>
      </c>
      <c r="Y207" s="17">
        <v>-0.36997838899121982</v>
      </c>
      <c r="Z207" s="17">
        <v>-0.21386881010128611</v>
      </c>
      <c r="AA207" s="18">
        <f t="shared" ref="AA207:AA213" si="68">SUMPRODUCT(wtsbench,U207:Z207)</f>
        <v>6.7025572005383838E-2</v>
      </c>
      <c r="AB207" s="18">
        <f t="shared" ref="AB207:AB213" si="69">SUMPRODUCT(wtsa,U207:Z207)</f>
        <v>-0.36997838899121982</v>
      </c>
      <c r="AC207" s="18">
        <f t="shared" ref="AC207:AC213" si="70">SUMPRODUCT(wtsb,U207:Z207)</f>
        <v>-1.7376621371456447E-2</v>
      </c>
      <c r="AD207" s="18">
        <f t="shared" si="63"/>
        <v>-0.43700396099660366</v>
      </c>
      <c r="AE207" s="18">
        <f t="shared" ref="AE207:AE213" si="71">AC207-$AA207</f>
        <v>-8.4402193376840282E-2</v>
      </c>
      <c r="AG207" s="17" t="str">
        <f t="shared" si="64"/>
        <v/>
      </c>
      <c r="AH207" s="17" t="str">
        <f t="shared" ref="AH207:AH213" si="72">IF(V207&lt;V$9,V207,"")</f>
        <v/>
      </c>
      <c r="AI207" s="17" t="str">
        <f t="shared" ref="AI207:AI213" si="73">IF(W207&lt;W$9,W207,"")</f>
        <v/>
      </c>
      <c r="AJ207" s="17" t="str">
        <f t="shared" ref="AJ207:AJ213" si="74">IF(X207&lt;X$9,X207,"")</f>
        <v/>
      </c>
      <c r="AK207" s="17">
        <f t="shared" ref="AK207:AK213" si="75">IF(Y207&lt;Y$9,Y207,"")</f>
        <v>-0.36997838899121982</v>
      </c>
      <c r="AL207" s="17">
        <f t="shared" ref="AL207:AL213" si="76">IF(Z207&lt;Z$9,Z207,"")</f>
        <v>-0.21386881010128611</v>
      </c>
      <c r="AM207" s="18" t="str">
        <f t="shared" ref="AM207:AM213" si="77">IF(AA207&lt;AA$9,AA207,"")</f>
        <v/>
      </c>
      <c r="AN207" s="18">
        <f t="shared" ref="AN207:AN213" si="78">IF(AB207&lt;AB$9,AB207,"")</f>
        <v>-0.36997838899121982</v>
      </c>
      <c r="AO207" s="18">
        <f t="shared" ref="AO207:AO213" si="79">IF(AC207&lt;AC$9,AC207,"")</f>
        <v>-1.7376621371456447E-2</v>
      </c>
      <c r="AP207" s="18">
        <f t="shared" ref="AP207:AP213" si="80">IF(AD207&lt;AD$9,AD207,"")</f>
        <v>-0.43700396099660366</v>
      </c>
      <c r="AQ207" s="18">
        <f t="shared" ref="AQ207:AQ213" si="81">IF(AE207&lt;AE$9,AE207,"")</f>
        <v>-8.4402193376840282E-2</v>
      </c>
    </row>
    <row r="208" spans="21:43">
      <c r="U208" s="17">
        <v>2.6025489758702003E-2</v>
      </c>
      <c r="V208" s="17">
        <v>4.4206269493048289E-2</v>
      </c>
      <c r="W208" s="17">
        <v>7.6311262450710293E-2</v>
      </c>
      <c r="X208" s="17">
        <v>2.5880661394680038E-2</v>
      </c>
      <c r="Y208" s="17">
        <v>-0.38626809988094457</v>
      </c>
      <c r="Z208" s="17">
        <v>-0.18464189356643135</v>
      </c>
      <c r="AA208" s="18">
        <f t="shared" si="68"/>
        <v>4.4206269493048289E-2</v>
      </c>
      <c r="AB208" s="18">
        <f t="shared" si="69"/>
        <v>-0.38626809988094457</v>
      </c>
      <c r="AC208" s="18">
        <f t="shared" si="70"/>
        <v>-2.9438435131542727E-2</v>
      </c>
      <c r="AD208" s="18">
        <f t="shared" ref="AD208:AD213" si="82">AB208-$AA208</f>
        <v>-0.43047436937399286</v>
      </c>
      <c r="AE208" s="18">
        <f t="shared" si="71"/>
        <v>-7.3644704624591023E-2</v>
      </c>
      <c r="AG208" s="17" t="str">
        <f t="shared" ref="AG208:AG213" si="83">IF(U208&lt;U$9,U208,"")</f>
        <v/>
      </c>
      <c r="AH208" s="17" t="str">
        <f t="shared" si="72"/>
        <v/>
      </c>
      <c r="AI208" s="17" t="str">
        <f t="shared" si="73"/>
        <v/>
      </c>
      <c r="AJ208" s="17" t="str">
        <f t="shared" si="74"/>
        <v/>
      </c>
      <c r="AK208" s="17">
        <f t="shared" si="75"/>
        <v>-0.38626809988094457</v>
      </c>
      <c r="AL208" s="17">
        <f t="shared" si="76"/>
        <v>-0.18464189356643135</v>
      </c>
      <c r="AM208" s="18" t="str">
        <f t="shared" si="77"/>
        <v/>
      </c>
      <c r="AN208" s="18">
        <f t="shared" si="78"/>
        <v>-0.38626809988094457</v>
      </c>
      <c r="AO208" s="18">
        <f t="shared" si="79"/>
        <v>-2.9438435131542727E-2</v>
      </c>
      <c r="AP208" s="18">
        <f t="shared" si="80"/>
        <v>-0.43047436937399286</v>
      </c>
      <c r="AQ208" s="18">
        <f t="shared" si="81"/>
        <v>-7.3644704624591023E-2</v>
      </c>
    </row>
    <row r="209" spans="21:43">
      <c r="U209" s="17">
        <v>2.376750764743063E-2</v>
      </c>
      <c r="V209" s="17">
        <v>3.4224183460129565E-2</v>
      </c>
      <c r="W209" s="17">
        <v>6.1510635016334358E-2</v>
      </c>
      <c r="X209" s="17">
        <v>2.0591956555733759E-2</v>
      </c>
      <c r="Y209" s="17">
        <v>-0.43320420982371644</v>
      </c>
      <c r="Z209" s="17">
        <v>-0.19855832533567053</v>
      </c>
      <c r="AA209" s="18">
        <f t="shared" si="68"/>
        <v>3.4224183460129565E-2</v>
      </c>
      <c r="AB209" s="18">
        <f t="shared" si="69"/>
        <v>-0.43320420982371644</v>
      </c>
      <c r="AC209" s="18">
        <f t="shared" si="70"/>
        <v>-3.9659822189003616E-2</v>
      </c>
      <c r="AD209" s="18">
        <f t="shared" si="82"/>
        <v>-0.467428393283846</v>
      </c>
      <c r="AE209" s="18">
        <f t="shared" si="71"/>
        <v>-7.388400564913318E-2</v>
      </c>
      <c r="AG209" s="17" t="str">
        <f t="shared" si="83"/>
        <v/>
      </c>
      <c r="AH209" s="17" t="str">
        <f t="shared" si="72"/>
        <v/>
      </c>
      <c r="AI209" s="17" t="str">
        <f t="shared" si="73"/>
        <v/>
      </c>
      <c r="AJ209" s="17" t="str">
        <f t="shared" si="74"/>
        <v/>
      </c>
      <c r="AK209" s="17">
        <f t="shared" si="75"/>
        <v>-0.43320420982371644</v>
      </c>
      <c r="AL209" s="17">
        <f t="shared" si="76"/>
        <v>-0.19855832533567053</v>
      </c>
      <c r="AM209" s="18" t="str">
        <f t="shared" si="77"/>
        <v/>
      </c>
      <c r="AN209" s="18">
        <f t="shared" si="78"/>
        <v>-0.43320420982371644</v>
      </c>
      <c r="AO209" s="18">
        <f t="shared" si="79"/>
        <v>-3.9659822189003616E-2</v>
      </c>
      <c r="AP209" s="18">
        <f t="shared" si="80"/>
        <v>-0.467428393283846</v>
      </c>
      <c r="AQ209" s="18">
        <f t="shared" si="81"/>
        <v>-7.388400564913318E-2</v>
      </c>
    </row>
    <row r="210" spans="21:43">
      <c r="U210" s="17">
        <v>2.1482960598206757E-2</v>
      </c>
      <c r="V210" s="17">
        <v>3.6179500459152747E-2</v>
      </c>
      <c r="W210" s="17">
        <v>7.7618038372258891E-2</v>
      </c>
      <c r="X210" s="17">
        <v>3.126106852924937E-2</v>
      </c>
      <c r="Y210" s="17">
        <v>-0.38088208395062673</v>
      </c>
      <c r="Z210" s="17">
        <v>-0.1760695210203902</v>
      </c>
      <c r="AA210" s="18">
        <f t="shared" si="68"/>
        <v>3.6179500459152747E-2</v>
      </c>
      <c r="AB210" s="18">
        <f t="shared" si="69"/>
        <v>-0.38088208395062673</v>
      </c>
      <c r="AC210" s="18">
        <f t="shared" si="70"/>
        <v>-3.0447819461932219E-2</v>
      </c>
      <c r="AD210" s="18">
        <f t="shared" si="82"/>
        <v>-0.41706158440977947</v>
      </c>
      <c r="AE210" s="18">
        <f t="shared" si="71"/>
        <v>-6.6627319921084963E-2</v>
      </c>
      <c r="AG210" s="17" t="str">
        <f t="shared" si="83"/>
        <v/>
      </c>
      <c r="AH210" s="17" t="str">
        <f t="shared" si="72"/>
        <v/>
      </c>
      <c r="AI210" s="17" t="str">
        <f t="shared" si="73"/>
        <v/>
      </c>
      <c r="AJ210" s="17" t="str">
        <f t="shared" si="74"/>
        <v/>
      </c>
      <c r="AK210" s="17">
        <f t="shared" si="75"/>
        <v>-0.38088208395062673</v>
      </c>
      <c r="AL210" s="17">
        <f t="shared" si="76"/>
        <v>-0.1760695210203902</v>
      </c>
      <c r="AM210" s="18" t="str">
        <f t="shared" si="77"/>
        <v/>
      </c>
      <c r="AN210" s="18">
        <f t="shared" si="78"/>
        <v>-0.38088208395062673</v>
      </c>
      <c r="AO210" s="18">
        <f t="shared" si="79"/>
        <v>-3.0447819461932219E-2</v>
      </c>
      <c r="AP210" s="18">
        <f t="shared" si="80"/>
        <v>-0.41706158440977947</v>
      </c>
      <c r="AQ210" s="18">
        <f t="shared" si="81"/>
        <v>-6.6627319921084963E-2</v>
      </c>
    </row>
    <row r="211" spans="21:43">
      <c r="U211" s="17">
        <v>1.9612327551199016E-2</v>
      </c>
      <c r="V211" s="17">
        <v>4.427324674868327E-2</v>
      </c>
      <c r="W211" s="17">
        <v>7.4281082305634127E-2</v>
      </c>
      <c r="X211" s="17">
        <v>3.8361337677733642E-2</v>
      </c>
      <c r="Y211" s="17">
        <v>-0.35313138803112687</v>
      </c>
      <c r="Z211" s="17">
        <v>-0.17533539822949651</v>
      </c>
      <c r="AA211" s="18">
        <f t="shared" si="68"/>
        <v>4.427324674868327E-2</v>
      </c>
      <c r="AB211" s="18">
        <f t="shared" si="69"/>
        <v>-0.35313138803112687</v>
      </c>
      <c r="AC211" s="18">
        <f t="shared" si="70"/>
        <v>-2.7348948177257724E-2</v>
      </c>
      <c r="AD211" s="18">
        <f t="shared" si="82"/>
        <v>-0.39740463477981014</v>
      </c>
      <c r="AE211" s="18">
        <f t="shared" si="71"/>
        <v>-7.1622194925940991E-2</v>
      </c>
      <c r="AG211" s="17" t="str">
        <f t="shared" si="83"/>
        <v/>
      </c>
      <c r="AH211" s="17" t="str">
        <f t="shared" si="72"/>
        <v/>
      </c>
      <c r="AI211" s="17" t="str">
        <f t="shared" si="73"/>
        <v/>
      </c>
      <c r="AJ211" s="17" t="str">
        <f t="shared" si="74"/>
        <v/>
      </c>
      <c r="AK211" s="17">
        <f t="shared" si="75"/>
        <v>-0.35313138803112687</v>
      </c>
      <c r="AL211" s="17">
        <f t="shared" si="76"/>
        <v>-0.17533539822949651</v>
      </c>
      <c r="AM211" s="18" t="str">
        <f t="shared" si="77"/>
        <v/>
      </c>
      <c r="AN211" s="18">
        <f t="shared" si="78"/>
        <v>-0.35313138803112687</v>
      </c>
      <c r="AO211" s="18">
        <f t="shared" si="79"/>
        <v>-2.7348948177257724E-2</v>
      </c>
      <c r="AP211" s="18">
        <f t="shared" si="80"/>
        <v>-0.39740463477981014</v>
      </c>
      <c r="AQ211" s="18">
        <f t="shared" si="81"/>
        <v>-7.1622194925940991E-2</v>
      </c>
    </row>
    <row r="212" spans="21:43">
      <c r="U212" s="17">
        <v>1.7573651073628405E-2</v>
      </c>
      <c r="V212" s="17">
        <v>5.0084459086959354E-2</v>
      </c>
      <c r="W212" s="17">
        <v>7.801986312682696E-2</v>
      </c>
      <c r="X212" s="17">
        <v>5.3619187917447464E-2</v>
      </c>
      <c r="Y212" s="17">
        <v>-0.32568416753850227</v>
      </c>
      <c r="Z212" s="17">
        <v>-0.1620422004026475</v>
      </c>
      <c r="AA212" s="18">
        <f t="shared" si="68"/>
        <v>5.0084459086959354E-2</v>
      </c>
      <c r="AB212" s="18">
        <f t="shared" si="69"/>
        <v>-0.32568416753850227</v>
      </c>
      <c r="AC212" s="18">
        <f t="shared" si="70"/>
        <v>-2.18134602441774E-2</v>
      </c>
      <c r="AD212" s="18">
        <f t="shared" si="82"/>
        <v>-0.37576862662546162</v>
      </c>
      <c r="AE212" s="18">
        <f t="shared" si="71"/>
        <v>-7.1897919331136761E-2</v>
      </c>
      <c r="AG212" s="17" t="str">
        <f t="shared" si="83"/>
        <v/>
      </c>
      <c r="AH212" s="17" t="str">
        <f t="shared" si="72"/>
        <v/>
      </c>
      <c r="AI212" s="17" t="str">
        <f t="shared" si="73"/>
        <v/>
      </c>
      <c r="AJ212" s="17" t="str">
        <f t="shared" si="74"/>
        <v/>
      </c>
      <c r="AK212" s="17">
        <f t="shared" si="75"/>
        <v>-0.32568416753850227</v>
      </c>
      <c r="AL212" s="17">
        <f t="shared" si="76"/>
        <v>-0.1620422004026475</v>
      </c>
      <c r="AM212" s="18" t="str">
        <f t="shared" si="77"/>
        <v/>
      </c>
      <c r="AN212" s="18">
        <f t="shared" si="78"/>
        <v>-0.32568416753850227</v>
      </c>
      <c r="AO212" s="18">
        <f t="shared" si="79"/>
        <v>-2.18134602441774E-2</v>
      </c>
      <c r="AP212" s="18">
        <f t="shared" si="80"/>
        <v>-0.37576862662546162</v>
      </c>
      <c r="AQ212" s="18">
        <f t="shared" si="81"/>
        <v>-7.1897919331136761E-2</v>
      </c>
    </row>
    <row r="213" spans="21:43">
      <c r="U213" s="17">
        <v>1.5710275997175893E-2</v>
      </c>
      <c r="V213" s="17">
        <v>4.506650958740277E-2</v>
      </c>
      <c r="W213" s="17">
        <v>6.5369240180387811E-2</v>
      </c>
      <c r="X213" s="17">
        <v>6.0468777956700581E-2</v>
      </c>
      <c r="Y213" s="17">
        <v>-0.26214206355886915</v>
      </c>
      <c r="Z213" s="17">
        <v>-0.15105536087187066</v>
      </c>
      <c r="AA213" s="18">
        <f t="shared" si="68"/>
        <v>4.506650958740277E-2</v>
      </c>
      <c r="AB213" s="18">
        <f t="shared" si="69"/>
        <v>-0.26214206355886915</v>
      </c>
      <c r="AC213" s="18">
        <f t="shared" si="70"/>
        <v>-1.6374151672036919E-2</v>
      </c>
      <c r="AD213" s="18">
        <f t="shared" si="82"/>
        <v>-0.30720857314627192</v>
      </c>
      <c r="AE213" s="18">
        <f t="shared" si="71"/>
        <v>-6.1440661259439686E-2</v>
      </c>
      <c r="AG213" s="17" t="str">
        <f t="shared" si="83"/>
        <v/>
      </c>
      <c r="AH213" s="17" t="str">
        <f t="shared" si="72"/>
        <v/>
      </c>
      <c r="AI213" s="17" t="str">
        <f t="shared" si="73"/>
        <v/>
      </c>
      <c r="AJ213" s="17" t="str">
        <f t="shared" si="74"/>
        <v/>
      </c>
      <c r="AK213" s="17">
        <f t="shared" si="75"/>
        <v>-0.26214206355886915</v>
      </c>
      <c r="AL213" s="17">
        <f t="shared" si="76"/>
        <v>-0.15105536087187066</v>
      </c>
      <c r="AM213" s="18" t="str">
        <f t="shared" si="77"/>
        <v/>
      </c>
      <c r="AN213" s="18">
        <f t="shared" si="78"/>
        <v>-0.26214206355886915</v>
      </c>
      <c r="AO213" s="18">
        <f t="shared" si="79"/>
        <v>-1.6374151672036919E-2</v>
      </c>
      <c r="AP213" s="18" t="str">
        <f t="shared" si="80"/>
        <v/>
      </c>
      <c r="AQ213" s="18" t="str">
        <f t="shared" si="81"/>
        <v/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E2"/>
  <sheetViews>
    <sheetView showGridLines="0" zoomScale="55" zoomScaleNormal="55" workbookViewId="0">
      <selection activeCell="K65" sqref="K65"/>
    </sheetView>
  </sheetViews>
  <sheetFormatPr defaultColWidth="9.15234375" defaultRowHeight="14.15"/>
  <cols>
    <col min="1" max="16384" width="9.15234375" style="1"/>
  </cols>
  <sheetData>
    <row r="2" spans="1:5">
      <c r="A2" s="1" t="s">
        <v>24</v>
      </c>
      <c r="E2" s="1" t="s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593271</xdr:colOff>
                    <xdr:row>0</xdr:row>
                    <xdr:rowOff>146957</xdr:rowOff>
                  </from>
                  <to>
                    <xdr:col>3</xdr:col>
                    <xdr:colOff>146957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5</xdr:col>
                    <xdr:colOff>10886</xdr:colOff>
                    <xdr:row>0</xdr:row>
                    <xdr:rowOff>125186</xdr:rowOff>
                  </from>
                  <to>
                    <xdr:col>7</xdr:col>
                    <xdr:colOff>185057</xdr:colOff>
                    <xdr:row>2</xdr:row>
                    <xdr:rowOff>32657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207"/>
  <sheetViews>
    <sheetView showGridLines="0" workbookViewId="0">
      <selection activeCell="K65" sqref="K65"/>
    </sheetView>
  </sheetViews>
  <sheetFormatPr defaultColWidth="9.15234375" defaultRowHeight="14.15"/>
  <cols>
    <col min="1" max="3" width="9.15234375" style="1"/>
    <col min="4" max="4" width="10.69140625" style="1" customWidth="1"/>
    <col min="5" max="12" width="9.15234375" style="1"/>
    <col min="13" max="13" width="9.15234375" style="7"/>
    <col min="14" max="19" width="9.15234375" style="1"/>
    <col min="20" max="25" width="9.4609375" style="2" bestFit="1" customWidth="1"/>
    <col min="26" max="26" width="9.4609375" style="1" bestFit="1" customWidth="1"/>
    <col min="27" max="16384" width="9.15234375" style="1"/>
  </cols>
  <sheetData>
    <row r="1" spans="1:30">
      <c r="D1" s="1" t="str">
        <f>INDEX(columnnames,1,asset1ix)</f>
        <v>EQ</v>
      </c>
      <c r="E1" s="1" t="str">
        <f>INDEX(columnnames,1,asset2ix)</f>
        <v>PortB</v>
      </c>
    </row>
    <row r="2" spans="1:30">
      <c r="A2" s="1" t="s">
        <v>15</v>
      </c>
      <c r="B2" s="1">
        <v>-3.5</v>
      </c>
      <c r="C2" s="1" t="s">
        <v>16</v>
      </c>
      <c r="D2" s="2">
        <f>INDEX(chartmeans,1,asset1ix)</f>
        <v>7.8189226429961914E-2</v>
      </c>
      <c r="E2" s="2">
        <f>INDEX(chartmeans,1,asset2ix)</f>
        <v>5.6734738411772845E-2</v>
      </c>
      <c r="S2" s="1" t="s">
        <v>16</v>
      </c>
      <c r="T2" s="2">
        <f t="array" ref="T2:Y2">means</f>
        <v>4.3043861279364978E-2</v>
      </c>
      <c r="U2" s="2">
        <v>5.1648854660526523E-2</v>
      </c>
      <c r="V2" s="2">
        <v>6.7944019701770109E-2</v>
      </c>
      <c r="W2" s="2">
        <v>6.4493413650173428E-2</v>
      </c>
      <c r="X2" s="2">
        <v>8.9852563278471742E-2</v>
      </c>
      <c r="Y2" s="2">
        <v>7.8189226429961914E-2</v>
      </c>
      <c r="Z2" s="6">
        <f>'Asset Classes'!AA4</f>
        <v>5.1648854660526523E-2</v>
      </c>
      <c r="AA2" s="6">
        <f>'Asset Classes'!AB4</f>
        <v>8.9852563278471742E-2</v>
      </c>
      <c r="AB2" s="6">
        <f>'Asset Classes'!AC4</f>
        <v>5.6734738411772845E-2</v>
      </c>
      <c r="AC2" s="6">
        <f>'Asset Classes'!AD4</f>
        <v>3.8203708617945073E-2</v>
      </c>
      <c r="AD2" s="6">
        <f>'Asset Classes'!AE4</f>
        <v>5.0858837512463293E-3</v>
      </c>
    </row>
    <row r="3" spans="1:30">
      <c r="A3" s="1" t="s">
        <v>17</v>
      </c>
      <c r="B3" s="1">
        <v>3.5</v>
      </c>
      <c r="C3" s="1" t="s">
        <v>18</v>
      </c>
      <c r="D3" s="2">
        <f>INDEX(chartstdevs,1,asset1ix)</f>
        <v>9.8117744070751731E-2</v>
      </c>
      <c r="E3" s="2">
        <f>INDEX(chartstdevs,1,asset2ix)</f>
        <v>3.2634328201007715E-2</v>
      </c>
      <c r="S3" s="1" t="s">
        <v>18</v>
      </c>
      <c r="T3" s="2">
        <f t="array" ref="T3:Y3">stdevsyearly</f>
        <v>1.7038761307594977E-2</v>
      </c>
      <c r="U3" s="2">
        <v>2.5922201009941442E-2</v>
      </c>
      <c r="V3" s="2">
        <v>4.773749142623962E-2</v>
      </c>
      <c r="W3" s="2">
        <v>4.3348351691792388E-2</v>
      </c>
      <c r="X3" s="2">
        <v>0.18843456429383654</v>
      </c>
      <c r="Y3" s="2">
        <v>9.8117744070751731E-2</v>
      </c>
      <c r="Z3" s="6">
        <f>'Asset Classes'!AA5</f>
        <v>2.5922201009941442E-2</v>
      </c>
      <c r="AA3" s="6">
        <f>'Asset Classes'!AB5</f>
        <v>0.18843456429383654</v>
      </c>
      <c r="AB3" s="6">
        <f>'Asset Classes'!AC5</f>
        <v>3.2634328201007715E-2</v>
      </c>
      <c r="AC3" s="6">
        <f>'Asset Classes'!AD5</f>
        <v>0.19251233863218897</v>
      </c>
      <c r="AD3" s="6">
        <f>'Asset Classes'!AE5</f>
        <v>3.3229043257814235E-2</v>
      </c>
    </row>
    <row r="4" spans="1:30">
      <c r="C4" s="1" t="s">
        <v>33</v>
      </c>
      <c r="D4" s="2"/>
      <c r="E4" s="2"/>
      <c r="S4" s="1" t="s">
        <v>33</v>
      </c>
      <c r="T4" s="2">
        <f t="array" ref="T4:Y4">evarsyearly</f>
        <v>1.2715080923499314E-2</v>
      </c>
      <c r="U4" s="2">
        <v>9.8327784448297081E-3</v>
      </c>
      <c r="V4" s="2">
        <v>-1.8337134565027193E-2</v>
      </c>
      <c r="W4" s="2">
        <v>-5.0849886899246551E-3</v>
      </c>
      <c r="X4" s="2">
        <v>-0.25035123054596137</v>
      </c>
      <c r="Y4" s="2">
        <v>-7.7848841684277623E-2</v>
      </c>
      <c r="Z4" s="6">
        <f>'Asset Classes'!AA9</f>
        <v>9.8327784448297081E-3</v>
      </c>
      <c r="AA4" s="6">
        <f>'Asset Classes'!AB9</f>
        <v>-0.25035123054596137</v>
      </c>
      <c r="AB4" s="6">
        <f>'Asset Classes'!AC9</f>
        <v>1.0873095470766765E-2</v>
      </c>
      <c r="AC4" s="6">
        <f>'Asset Classes'!AD9</f>
        <v>-0.34051695454991876</v>
      </c>
      <c r="AD4" s="6">
        <f>'Asset Classes'!AE9</f>
        <v>-6.1959327125604167E-2</v>
      </c>
    </row>
    <row r="5" spans="1:30">
      <c r="C5" s="1" t="s">
        <v>26</v>
      </c>
      <c r="D5" s="1">
        <v>6</v>
      </c>
      <c r="E5" s="1">
        <v>9</v>
      </c>
    </row>
    <row r="6" spans="1:30">
      <c r="B6" s="1" t="s">
        <v>29</v>
      </c>
      <c r="C6" s="1">
        <f>-NORMSINV(confidence)</f>
        <v>-1.6448536269514715</v>
      </c>
      <c r="D6" s="2">
        <f t="shared" ref="D6:D49" si="0">meana+stdeva*C6</f>
        <v>-8.3200100773110311E-2</v>
      </c>
      <c r="E6" s="4">
        <f t="shared" ref="E6:E49" si="1">(1/(stdeva*SQRT(2*PI())))*EXP(-((D6-meana)^2)/(2*stdeva^2))</f>
        <v>1.0511415784386711</v>
      </c>
      <c r="F6" s="2">
        <f>meanb+stdevb*C6</f>
        <v>3.0560453072206173E-3</v>
      </c>
      <c r="G6" s="4">
        <f t="shared" ref="G6:G49" si="2">(1/(stdevb*SQRT(2*PI())))*EXP(-((F6-meanb)^2)/(2*stdevb^2))</f>
        <v>3.16034207108902</v>
      </c>
    </row>
    <row r="7" spans="1:30">
      <c r="B7" s="1" t="s">
        <v>30</v>
      </c>
      <c r="C7" s="1">
        <f>-(EXP(-((NORMSINV(1-confidence))^2/2))/((1-confidence)*SQRT(2*PI())))</f>
        <v>-2.0627128075074284</v>
      </c>
      <c r="D7" s="2">
        <f t="shared" si="0"/>
        <v>-0.12419950090851371</v>
      </c>
      <c r="E7" s="4">
        <f>0.5*(1/(stdeva*SQRT(2*PI())))*EXP(-((D7-meana)^2)/(2*stdeva^2))</f>
        <v>0.24222439618429029</v>
      </c>
      <c r="F7" s="2">
        <f>meanb+stdevb*C7</f>
        <v>-1.0580508332846628E-2</v>
      </c>
      <c r="G7" s="4">
        <f>0.5*(1/(stdevb*SQRT(2*PI())))*EXP(-((F7-meanb)^2)/(2*stdevb^2))</f>
        <v>0.72826721500486336</v>
      </c>
    </row>
    <row r="8" spans="1:30"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J8" s="1" t="s">
        <v>27</v>
      </c>
      <c r="K8" s="1" t="s">
        <v>28</v>
      </c>
      <c r="N8" s="1" t="s">
        <v>34</v>
      </c>
      <c r="O8" s="1" t="s">
        <v>31</v>
      </c>
      <c r="P8" s="1" t="s">
        <v>35</v>
      </c>
      <c r="Q8" s="1" t="s">
        <v>32</v>
      </c>
      <c r="T8" s="2" t="str">
        <f t="array" ref="T8:Y8">assetnames</f>
        <v>CASH</v>
      </c>
      <c r="U8" s="2" t="str">
        <v>GOV 1-3</v>
      </c>
      <c r="V8" s="2" t="str">
        <v>GOVT</v>
      </c>
      <c r="W8" s="2" t="str">
        <v>AGG</v>
      </c>
      <c r="X8" s="2" t="str">
        <v>EM</v>
      </c>
      <c r="Y8" s="2" t="str">
        <v>EQ</v>
      </c>
      <c r="Z8" s="1" t="str">
        <f t="array" ref="Z8:AD8">portfolionames</f>
        <v>Bench</v>
      </c>
      <c r="AA8" s="1" t="str">
        <v>PortA</v>
      </c>
      <c r="AB8" s="1" t="str">
        <v>PortB</v>
      </c>
      <c r="AC8" s="1" t="str">
        <v>xPortA</v>
      </c>
      <c r="AD8" s="1" t="str">
        <v>xPortB</v>
      </c>
    </row>
    <row r="9" spans="1:30">
      <c r="A9" s="1" t="str">
        <f t="array" ref="A9:A20">TRANSPOSE(columnnames)</f>
        <v>CASH</v>
      </c>
      <c r="C9" s="3">
        <f>zmin</f>
        <v>-3.5</v>
      </c>
      <c r="D9" s="2">
        <f t="shared" si="0"/>
        <v>-0.26522287781766918</v>
      </c>
      <c r="E9" s="4">
        <f t="shared" si="1"/>
        <v>8.894239296986654E-3</v>
      </c>
      <c r="F9" s="2">
        <f t="shared" ref="F9:F49" si="3">meanb+stdevb*C9</f>
        <v>-5.7485410291754163E-2</v>
      </c>
      <c r="G9" s="4">
        <f t="shared" si="2"/>
        <v>2.6741248959395232E-2</v>
      </c>
      <c r="H9" s="4"/>
      <c r="I9" s="2">
        <f>MIN(D9,F9)</f>
        <v>-0.26522287781766918</v>
      </c>
      <c r="J9" s="4">
        <f t="array" ref="J9:J50">FREQUENCY(INDEX(returns,,asset1ix),rbins)</f>
        <v>0</v>
      </c>
      <c r="K9" s="4">
        <f t="array" ref="K9:K50">FREQUENCY(INDEX(returns,,asset2ix),rbins)</f>
        <v>0</v>
      </c>
      <c r="M9" s="5">
        <f>rmin</f>
        <v>-0.26522287781766918</v>
      </c>
      <c r="N9" s="1">
        <f t="shared" ref="N9:N50" si="4">IF($I9&lt;=INDEX(chartevars,1,asset1ix),J9,0)</f>
        <v>0</v>
      </c>
      <c r="O9" s="1">
        <f t="shared" ref="O9:O50" si="5">IF($I9&gt;INDEX(chartevars,1,asset1ix),J9,0)</f>
        <v>0</v>
      </c>
      <c r="P9" s="1">
        <f t="shared" ref="P9:P50" si="6">IF($I9&lt;=INDEX(chartevars,1,asset2ix),K9,0)</f>
        <v>0</v>
      </c>
      <c r="Q9" s="1">
        <f t="shared" ref="Q9:Q50" si="7">IF($I9&gt;INDEX(chartevars,1,asset2ix),K9,0)</f>
        <v>0</v>
      </c>
      <c r="T9" s="2">
        <f t="array" ref="T9:Y207">assetreturns</f>
        <v>4.0342548126091726E-2</v>
      </c>
      <c r="U9" s="2">
        <v>6.2270000000000048E-2</v>
      </c>
      <c r="V9" s="2">
        <v>7.0720000000000116E-2</v>
      </c>
      <c r="W9" s="2">
        <v>7.4016532217906716E-2</v>
      </c>
      <c r="X9" s="2">
        <v>7.6193673079208768E-2</v>
      </c>
      <c r="Y9" s="2">
        <v>0.12326781713731894</v>
      </c>
      <c r="Z9" s="2">
        <f t="array" ref="Z9:AD207">portfolioreturns</f>
        <v>6.2270000000000048E-2</v>
      </c>
      <c r="AA9" s="2">
        <v>7.6193673079208768E-2</v>
      </c>
      <c r="AB9" s="2">
        <v>6.0818076306489326E-2</v>
      </c>
      <c r="AC9" s="2">
        <v>1.392367307920872E-2</v>
      </c>
      <c r="AD9" s="2">
        <v>-1.4519236935107219E-3</v>
      </c>
    </row>
    <row r="10" spans="1:30">
      <c r="A10" s="1" t="str">
        <v>GOV 1-3</v>
      </c>
      <c r="C10" s="3">
        <f t="shared" ref="C10:C49" si="8">(zmax-zmin)/40+C9</f>
        <v>-3.3250000000000002</v>
      </c>
      <c r="D10" s="2">
        <f t="shared" si="0"/>
        <v>-0.24805227260528762</v>
      </c>
      <c r="E10" s="4">
        <f t="shared" si="1"/>
        <v>1.6160844286289822E-2</v>
      </c>
      <c r="F10" s="2">
        <f t="shared" si="3"/>
        <v>-5.1774402856577806E-2</v>
      </c>
      <c r="G10" s="4">
        <f t="shared" si="2"/>
        <v>4.8588883885787873E-2</v>
      </c>
      <c r="H10" s="4"/>
      <c r="I10" s="2">
        <f>(rmax-rmin)/40+rmin</f>
        <v>-0.24805227260528762</v>
      </c>
      <c r="J10" s="4">
        <v>0</v>
      </c>
      <c r="K10" s="4">
        <v>0</v>
      </c>
      <c r="M10" s="7">
        <f>I10</f>
        <v>-0.24805227260528762</v>
      </c>
      <c r="N10" s="1">
        <f t="shared" si="4"/>
        <v>0</v>
      </c>
      <c r="O10" s="1">
        <f t="shared" si="5"/>
        <v>0</v>
      </c>
      <c r="P10" s="1">
        <f t="shared" si="6"/>
        <v>0</v>
      </c>
      <c r="Q10" s="1">
        <f t="shared" si="7"/>
        <v>0</v>
      </c>
      <c r="T10" s="2">
        <v>3.8925023502526246E-2</v>
      </c>
      <c r="U10" s="2">
        <v>7.4076301597802319E-2</v>
      </c>
      <c r="V10" s="2">
        <v>0.10767117712890406</v>
      </c>
      <c r="W10" s="2">
        <v>0.10970881628367168</v>
      </c>
      <c r="X10" s="2">
        <v>0.10579887188094239</v>
      </c>
      <c r="Y10" s="2">
        <v>0.11827896481090927</v>
      </c>
      <c r="Z10" s="2">
        <v>7.4076301597802319E-2</v>
      </c>
      <c r="AA10" s="2">
        <v>0.10579887188094239</v>
      </c>
      <c r="AB10" s="2">
        <v>7.101592492148609E-2</v>
      </c>
      <c r="AC10" s="2">
        <v>3.1722570283140072E-2</v>
      </c>
      <c r="AD10" s="2">
        <v>-3.0603766763162288E-3</v>
      </c>
    </row>
    <row r="11" spans="1:30">
      <c r="A11" s="1" t="str">
        <v>GOVT</v>
      </c>
      <c r="C11" s="3">
        <f t="shared" si="8"/>
        <v>-3.1500000000000004</v>
      </c>
      <c r="D11" s="2">
        <f t="shared" si="0"/>
        <v>-0.23088166739290611</v>
      </c>
      <c r="E11" s="4">
        <f t="shared" si="1"/>
        <v>2.8478624751752647E-2</v>
      </c>
      <c r="F11" s="2">
        <f t="shared" si="3"/>
        <v>-4.6063395421401462E-2</v>
      </c>
      <c r="G11" s="4">
        <f t="shared" si="2"/>
        <v>8.5623285935855747E-2</v>
      </c>
      <c r="H11" s="4"/>
      <c r="I11" s="2">
        <f t="shared" ref="I11:I48" si="9">(rmax-rmin)/40+I10</f>
        <v>-0.23088166739290605</v>
      </c>
      <c r="J11" s="4">
        <v>0</v>
      </c>
      <c r="K11" s="4">
        <v>0</v>
      </c>
      <c r="M11" s="7">
        <f t="shared" ref="M11:M50" si="10">I11</f>
        <v>-0.23088166739290605</v>
      </c>
      <c r="N11" s="1">
        <f t="shared" si="4"/>
        <v>0</v>
      </c>
      <c r="O11" s="1">
        <f t="shared" si="5"/>
        <v>0</v>
      </c>
      <c r="P11" s="1">
        <f t="shared" si="6"/>
        <v>0</v>
      </c>
      <c r="Q11" s="1">
        <f t="shared" si="7"/>
        <v>0</v>
      </c>
      <c r="T11" s="2">
        <v>3.811959394578901E-2</v>
      </c>
      <c r="U11" s="2">
        <v>7.9338909040039152E-2</v>
      </c>
      <c r="V11" s="2">
        <v>0.12493286176109897</v>
      </c>
      <c r="W11" s="2">
        <v>0.12184014124067133</v>
      </c>
      <c r="X11" s="2">
        <v>0.10653724587922198</v>
      </c>
      <c r="Y11" s="2">
        <v>0.12977570387183612</v>
      </c>
      <c r="Z11" s="2">
        <v>7.9338909040039152E-2</v>
      </c>
      <c r="AA11" s="2">
        <v>0.10653724587922198</v>
      </c>
      <c r="AB11" s="2">
        <v>7.5302283152181265E-2</v>
      </c>
      <c r="AC11" s="2">
        <v>2.7198336839182824E-2</v>
      </c>
      <c r="AD11" s="2">
        <v>-4.0366258878578865E-3</v>
      </c>
    </row>
    <row r="12" spans="1:30">
      <c r="A12" s="1" t="str">
        <v>AGG</v>
      </c>
      <c r="C12" s="3">
        <f t="shared" si="8"/>
        <v>-2.9750000000000005</v>
      </c>
      <c r="D12" s="2">
        <f t="shared" si="0"/>
        <v>-0.21371106218052455</v>
      </c>
      <c r="E12" s="4">
        <f t="shared" si="1"/>
        <v>4.8671385816289957E-2</v>
      </c>
      <c r="F12" s="2">
        <f t="shared" si="3"/>
        <v>-4.0352387986225119E-2</v>
      </c>
      <c r="G12" s="4">
        <f t="shared" si="2"/>
        <v>0.14633445333016215</v>
      </c>
      <c r="H12" s="4"/>
      <c r="I12" s="2">
        <f t="shared" si="9"/>
        <v>-0.21371106218052449</v>
      </c>
      <c r="J12" s="4">
        <v>1</v>
      </c>
      <c r="K12" s="4">
        <v>0</v>
      </c>
      <c r="M12" s="7">
        <f t="shared" si="10"/>
        <v>-0.21371106218052449</v>
      </c>
      <c r="N12" s="1">
        <f t="shared" si="4"/>
        <v>1</v>
      </c>
      <c r="O12" s="1">
        <f t="shared" si="5"/>
        <v>0</v>
      </c>
      <c r="P12" s="1">
        <f t="shared" si="6"/>
        <v>0</v>
      </c>
      <c r="Q12" s="1">
        <f t="shared" si="7"/>
        <v>0</v>
      </c>
      <c r="T12" s="2">
        <v>3.7234408535437469E-2</v>
      </c>
      <c r="U12" s="2">
        <v>8.3218363225561198E-2</v>
      </c>
      <c r="V12" s="2">
        <v>0.13507396494948365</v>
      </c>
      <c r="W12" s="2">
        <v>0.13290155963117667</v>
      </c>
      <c r="X12" s="2">
        <v>0.15229574048485883</v>
      </c>
      <c r="Y12" s="2">
        <v>0.13773344940505994</v>
      </c>
      <c r="Z12" s="2">
        <v>8.3218363225561198E-2</v>
      </c>
      <c r="AA12" s="2">
        <v>0.15229574048485883</v>
      </c>
      <c r="AB12" s="2">
        <v>8.2739512037332763E-2</v>
      </c>
      <c r="AC12" s="2">
        <v>6.9077377259297634E-2</v>
      </c>
      <c r="AD12" s="2">
        <v>-4.788511882284352E-4</v>
      </c>
    </row>
    <row r="13" spans="1:30">
      <c r="A13" s="1" t="str">
        <v>EM</v>
      </c>
      <c r="C13" s="3">
        <f t="shared" si="8"/>
        <v>-2.8000000000000007</v>
      </c>
      <c r="D13" s="2">
        <f t="shared" si="0"/>
        <v>-0.19654045696814304</v>
      </c>
      <c r="E13" s="4">
        <f t="shared" si="1"/>
        <v>8.0672987928383164E-2</v>
      </c>
      <c r="F13" s="2">
        <f t="shared" si="3"/>
        <v>-3.4641380551048775E-2</v>
      </c>
      <c r="G13" s="4">
        <f t="shared" si="2"/>
        <v>0.24254985530039302</v>
      </c>
      <c r="H13" s="4"/>
      <c r="I13" s="2">
        <f t="shared" si="9"/>
        <v>-0.19654045696814293</v>
      </c>
      <c r="J13" s="4">
        <v>2</v>
      </c>
      <c r="K13" s="4">
        <v>0</v>
      </c>
      <c r="M13" s="7">
        <f t="shared" si="10"/>
        <v>-0.19654045696814293</v>
      </c>
      <c r="N13" s="1">
        <f t="shared" si="4"/>
        <v>2</v>
      </c>
      <c r="O13" s="1">
        <f t="shared" si="5"/>
        <v>0</v>
      </c>
      <c r="P13" s="1">
        <f t="shared" si="6"/>
        <v>0</v>
      </c>
      <c r="Q13" s="1">
        <f t="shared" si="7"/>
        <v>0</v>
      </c>
      <c r="T13" s="2">
        <v>3.6319265036106829E-2</v>
      </c>
      <c r="U13" s="2">
        <v>7.9853820861228497E-2</v>
      </c>
      <c r="V13" s="2">
        <v>0.13709154958092129</v>
      </c>
      <c r="W13" s="2">
        <v>0.13260952304641305</v>
      </c>
      <c r="X13" s="2">
        <v>9.2370829826803558E-2</v>
      </c>
      <c r="Y13" s="2">
        <v>0.16250631116797454</v>
      </c>
      <c r="Z13" s="2">
        <v>7.9853820861228497E-2</v>
      </c>
      <c r="AA13" s="2">
        <v>9.2370829826803558E-2</v>
      </c>
      <c r="AB13" s="2">
        <v>7.8602835966387508E-2</v>
      </c>
      <c r="AC13" s="2">
        <v>1.251700896557506E-2</v>
      </c>
      <c r="AD13" s="2">
        <v>-1.2509848948409896E-3</v>
      </c>
    </row>
    <row r="14" spans="1:30">
      <c r="A14" s="1" t="str">
        <v>EQ</v>
      </c>
      <c r="C14" s="3">
        <f t="shared" si="8"/>
        <v>-2.6250000000000009</v>
      </c>
      <c r="D14" s="2">
        <f t="shared" si="0"/>
        <v>-0.17936985175576148</v>
      </c>
      <c r="E14" s="4">
        <f t="shared" si="1"/>
        <v>0.12968277774156861</v>
      </c>
      <c r="F14" s="2">
        <f t="shared" si="3"/>
        <v>-2.8930373115872432E-2</v>
      </c>
      <c r="G14" s="4">
        <f t="shared" si="2"/>
        <v>0.38990174758487905</v>
      </c>
      <c r="H14" s="4"/>
      <c r="I14" s="2">
        <f t="shared" si="9"/>
        <v>-0.17936985175576137</v>
      </c>
      <c r="J14" s="4">
        <v>2</v>
      </c>
      <c r="K14" s="4">
        <v>0</v>
      </c>
      <c r="M14" s="7">
        <f t="shared" si="10"/>
        <v>-0.17936985175576137</v>
      </c>
      <c r="N14" s="1">
        <f t="shared" si="4"/>
        <v>2</v>
      </c>
      <c r="O14" s="1">
        <f t="shared" si="5"/>
        <v>0</v>
      </c>
      <c r="P14" s="1">
        <f t="shared" si="6"/>
        <v>0</v>
      </c>
      <c r="Q14" s="1">
        <f t="shared" si="7"/>
        <v>0</v>
      </c>
      <c r="T14" s="2">
        <v>3.5822471988334659E-2</v>
      </c>
      <c r="U14" s="2">
        <v>6.7826735930395898E-2</v>
      </c>
      <c r="V14" s="2">
        <v>0.11655513065646894</v>
      </c>
      <c r="W14" s="2">
        <v>0.11304877809016367</v>
      </c>
      <c r="X14" s="2">
        <v>0.11611980049792892</v>
      </c>
      <c r="Y14" s="2">
        <v>0.18325707200753061</v>
      </c>
      <c r="Z14" s="2">
        <v>6.7826735930395898E-2</v>
      </c>
      <c r="AA14" s="2">
        <v>0.11611980049792892</v>
      </c>
      <c r="AB14" s="2">
        <v>7.7591987712416127E-2</v>
      </c>
      <c r="AC14" s="2">
        <v>4.8293064567533017E-2</v>
      </c>
      <c r="AD14" s="2">
        <v>9.7652517820202289E-3</v>
      </c>
    </row>
    <row r="15" spans="1:30">
      <c r="A15" s="1" t="str">
        <v>Bench</v>
      </c>
      <c r="C15" s="3">
        <f t="shared" si="8"/>
        <v>-2.4500000000000011</v>
      </c>
      <c r="D15" s="2">
        <f t="shared" si="0"/>
        <v>-0.16219924654337992</v>
      </c>
      <c r="E15" s="4">
        <f t="shared" si="1"/>
        <v>0.20217907147855707</v>
      </c>
      <c r="F15" s="2">
        <f t="shared" si="3"/>
        <v>-2.3219365680696089E-2</v>
      </c>
      <c r="G15" s="4">
        <f t="shared" si="2"/>
        <v>0.60786771125206518</v>
      </c>
      <c r="H15" s="4"/>
      <c r="I15" s="2">
        <f t="shared" si="9"/>
        <v>-0.1621992465433798</v>
      </c>
      <c r="J15" s="4">
        <v>2</v>
      </c>
      <c r="K15" s="4">
        <v>0</v>
      </c>
      <c r="M15" s="7">
        <f t="shared" si="10"/>
        <v>-0.1621992465433798</v>
      </c>
      <c r="N15" s="1">
        <f t="shared" si="4"/>
        <v>2</v>
      </c>
      <c r="O15" s="1">
        <f t="shared" si="5"/>
        <v>0</v>
      </c>
      <c r="P15" s="1">
        <f t="shared" si="6"/>
        <v>0</v>
      </c>
      <c r="Q15" s="1">
        <f t="shared" si="7"/>
        <v>0</v>
      </c>
      <c r="T15" s="2">
        <v>3.4948009372201883E-2</v>
      </c>
      <c r="U15" s="2">
        <v>6.4522398212030652E-2</v>
      </c>
      <c r="V15" s="2">
        <v>0.12437703567083958</v>
      </c>
      <c r="W15" s="2">
        <v>0.11783643310125447</v>
      </c>
      <c r="X15" s="2">
        <v>0.13629465438310406</v>
      </c>
      <c r="Y15" s="2">
        <v>0.21047057097544575</v>
      </c>
      <c r="Z15" s="2">
        <v>6.4522398212030652E-2</v>
      </c>
      <c r="AA15" s="2">
        <v>0.13629465438310406</v>
      </c>
      <c r="AB15" s="2">
        <v>8.2824113920368397E-2</v>
      </c>
      <c r="AC15" s="2">
        <v>7.1772256171073412E-2</v>
      </c>
      <c r="AD15" s="2">
        <v>1.8301715708337746E-2</v>
      </c>
    </row>
    <row r="16" spans="1:30">
      <c r="A16" s="1" t="str">
        <v>PortA</v>
      </c>
      <c r="C16" s="3">
        <f t="shared" si="8"/>
        <v>-2.2750000000000012</v>
      </c>
      <c r="D16" s="2">
        <f t="shared" si="0"/>
        <v>-0.14502864133099841</v>
      </c>
      <c r="E16" s="4">
        <f t="shared" si="1"/>
        <v>0.30569604679574258</v>
      </c>
      <c r="F16" s="2">
        <f t="shared" si="3"/>
        <v>-1.7508358245519745E-2</v>
      </c>
      <c r="G16" s="4">
        <f t="shared" si="2"/>
        <v>0.91909986006756605</v>
      </c>
      <c r="H16" s="4"/>
      <c r="I16" s="2">
        <f t="shared" si="9"/>
        <v>-0.14502864133099824</v>
      </c>
      <c r="J16" s="4">
        <v>2</v>
      </c>
      <c r="K16" s="4">
        <v>0</v>
      </c>
      <c r="M16" s="7">
        <f t="shared" si="10"/>
        <v>-0.14502864133099824</v>
      </c>
      <c r="N16" s="1">
        <f t="shared" si="4"/>
        <v>2</v>
      </c>
      <c r="O16" s="1">
        <f t="shared" si="5"/>
        <v>0</v>
      </c>
      <c r="P16" s="1">
        <f t="shared" si="6"/>
        <v>0</v>
      </c>
      <c r="Q16" s="1">
        <f t="shared" si="7"/>
        <v>0</v>
      </c>
      <c r="T16" s="2">
        <v>3.4190537730105497E-2</v>
      </c>
      <c r="U16" s="2">
        <v>5.4744911192015744E-2</v>
      </c>
      <c r="V16" s="2">
        <v>0.10364995644557617</v>
      </c>
      <c r="W16" s="2">
        <v>0.10168202983939945</v>
      </c>
      <c r="X16" s="2">
        <v>8.7304788332473127E-2</v>
      </c>
      <c r="Y16" s="2">
        <v>0.22980064059725169</v>
      </c>
      <c r="Z16" s="2">
        <v>5.4744911192015744E-2</v>
      </c>
      <c r="AA16" s="2">
        <v>8.7304788332473127E-2</v>
      </c>
      <c r="AB16" s="2">
        <v>7.481350150572437E-2</v>
      </c>
      <c r="AC16" s="2">
        <v>3.2559877140457383E-2</v>
      </c>
      <c r="AD16" s="2">
        <v>2.0068590313708626E-2</v>
      </c>
    </row>
    <row r="17" spans="1:30">
      <c r="A17" s="1" t="str">
        <v>PortB</v>
      </c>
      <c r="C17" s="3">
        <f t="shared" si="8"/>
        <v>-2.1000000000000014</v>
      </c>
      <c r="D17" s="2">
        <f t="shared" si="0"/>
        <v>-0.12785803611861685</v>
      </c>
      <c r="E17" s="4">
        <f t="shared" si="1"/>
        <v>0.44827361653067516</v>
      </c>
      <c r="F17" s="2">
        <f t="shared" si="3"/>
        <v>-1.1797350810343402E-2</v>
      </c>
      <c r="G17" s="4">
        <f t="shared" si="2"/>
        <v>1.3477708414744969</v>
      </c>
      <c r="H17" s="4"/>
      <c r="I17" s="2">
        <f t="shared" si="9"/>
        <v>-0.12785803611861668</v>
      </c>
      <c r="J17" s="4">
        <v>0</v>
      </c>
      <c r="K17" s="4">
        <v>0</v>
      </c>
      <c r="M17" s="7">
        <f t="shared" si="10"/>
        <v>-0.12785803611861668</v>
      </c>
      <c r="N17" s="1">
        <f t="shared" si="4"/>
        <v>0</v>
      </c>
      <c r="O17" s="1">
        <f t="shared" si="5"/>
        <v>0</v>
      </c>
      <c r="P17" s="1">
        <f t="shared" si="6"/>
        <v>0</v>
      </c>
      <c r="Q17" s="1">
        <f t="shared" si="7"/>
        <v>0</v>
      </c>
      <c r="T17" s="2">
        <v>3.4115346527827661E-2</v>
      </c>
      <c r="U17" s="2">
        <v>5.4652303530778878E-2</v>
      </c>
      <c r="V17" s="2">
        <v>0.11720497365328453</v>
      </c>
      <c r="W17" s="2">
        <v>0.10975013170768366</v>
      </c>
      <c r="X17" s="2">
        <v>0.15214021160208602</v>
      </c>
      <c r="Y17" s="2">
        <v>0.24595806913898932</v>
      </c>
      <c r="Z17" s="2">
        <v>5.4652303530778878E-2</v>
      </c>
      <c r="AA17" s="2">
        <v>0.15214021160208602</v>
      </c>
      <c r="AB17" s="2">
        <v>8.5028242227196071E-2</v>
      </c>
      <c r="AC17" s="2">
        <v>9.7487908071307139E-2</v>
      </c>
      <c r="AD17" s="2">
        <v>3.0375938696417193E-2</v>
      </c>
    </row>
    <row r="18" spans="1:30">
      <c r="A18" s="1" t="str">
        <v>xPortA</v>
      </c>
      <c r="C18" s="3">
        <f t="shared" si="8"/>
        <v>-1.9250000000000014</v>
      </c>
      <c r="D18" s="2">
        <f t="shared" si="0"/>
        <v>-0.1106874309062353</v>
      </c>
      <c r="E18" s="4">
        <f t="shared" si="1"/>
        <v>0.63752360077249559</v>
      </c>
      <c r="F18" s="2">
        <f t="shared" si="3"/>
        <v>-6.0863433751670443E-3</v>
      </c>
      <c r="G18" s="4">
        <f t="shared" si="2"/>
        <v>1.9167662074848009</v>
      </c>
      <c r="H18" s="4"/>
      <c r="I18" s="2">
        <f t="shared" si="9"/>
        <v>-0.11068743090623513</v>
      </c>
      <c r="J18" s="4">
        <v>0</v>
      </c>
      <c r="K18" s="4">
        <v>0</v>
      </c>
      <c r="M18" s="7">
        <f t="shared" si="10"/>
        <v>-0.11068743090623513</v>
      </c>
      <c r="N18" s="1">
        <f t="shared" si="4"/>
        <v>0</v>
      </c>
      <c r="O18" s="1">
        <f t="shared" si="5"/>
        <v>0</v>
      </c>
      <c r="P18" s="1">
        <f t="shared" si="6"/>
        <v>0</v>
      </c>
      <c r="Q18" s="1">
        <f t="shared" si="7"/>
        <v>0</v>
      </c>
      <c r="T18" s="2">
        <v>3.3846828832946541E-2</v>
      </c>
      <c r="U18" s="2">
        <v>4.8113207547169745E-2</v>
      </c>
      <c r="V18" s="2">
        <v>0.10630862951750908</v>
      </c>
      <c r="W18" s="2">
        <v>9.9761984454609598E-2</v>
      </c>
      <c r="X18" s="2">
        <v>0.13002639231143376</v>
      </c>
      <c r="Y18" s="2">
        <v>0.2196992201845529</v>
      </c>
      <c r="Z18" s="2">
        <v>4.8113207547169745E-2</v>
      </c>
      <c r="AA18" s="2">
        <v>0.13002639231143376</v>
      </c>
      <c r="AB18" s="2">
        <v>7.7314357818000778E-2</v>
      </c>
      <c r="AC18" s="2">
        <v>8.1913184764264013E-2</v>
      </c>
      <c r="AD18" s="2">
        <v>2.9201150270831033E-2</v>
      </c>
    </row>
    <row r="19" spans="1:30">
      <c r="A19" s="1" t="str">
        <v>xPortB</v>
      </c>
      <c r="C19" s="3">
        <f t="shared" si="8"/>
        <v>-1.7500000000000013</v>
      </c>
      <c r="D19" s="2">
        <f t="shared" si="0"/>
        <v>-9.3516825693853736E-2</v>
      </c>
      <c r="E19" s="4">
        <f t="shared" si="1"/>
        <v>0.87932432246197589</v>
      </c>
      <c r="F19" s="2">
        <f t="shared" si="3"/>
        <v>-3.7533593999070081E-4</v>
      </c>
      <c r="G19" s="4">
        <f t="shared" si="2"/>
        <v>2.6437596108948598</v>
      </c>
      <c r="H19" s="4"/>
      <c r="I19" s="2">
        <f t="shared" si="9"/>
        <v>-9.3516825693853584E-2</v>
      </c>
      <c r="J19" s="4">
        <v>1</v>
      </c>
      <c r="K19" s="4">
        <v>0</v>
      </c>
      <c r="M19" s="7">
        <f t="shared" si="10"/>
        <v>-9.3516825693853584E-2</v>
      </c>
      <c r="N19" s="1">
        <f t="shared" si="4"/>
        <v>1</v>
      </c>
      <c r="O19" s="1">
        <f t="shared" si="5"/>
        <v>0</v>
      </c>
      <c r="P19" s="1">
        <f t="shared" si="6"/>
        <v>0</v>
      </c>
      <c r="Q19" s="1">
        <f t="shared" si="7"/>
        <v>0</v>
      </c>
      <c r="T19" s="2">
        <v>3.3809234402806476E-2</v>
      </c>
      <c r="U19" s="2">
        <v>5.6163031303984701E-2</v>
      </c>
      <c r="V19" s="2">
        <v>0.12542064402377417</v>
      </c>
      <c r="W19" s="2">
        <v>0.11870347686799176</v>
      </c>
      <c r="X19" s="2">
        <v>0.14942945963429444</v>
      </c>
      <c r="Y19" s="2">
        <v>0.22641536141664087</v>
      </c>
      <c r="Z19" s="2">
        <v>5.6163031303984701E-2</v>
      </c>
      <c r="AA19" s="2">
        <v>0.14942945963429444</v>
      </c>
      <c r="AB19" s="2">
        <v>8.4517814526071836E-2</v>
      </c>
      <c r="AC19" s="2">
        <v>9.3266428330309736E-2</v>
      </c>
      <c r="AD19" s="2">
        <v>2.8354783222087135E-2</v>
      </c>
    </row>
    <row r="20" spans="1:30">
      <c r="A20" s="1" t="e">
        <v>#N/A</v>
      </c>
      <c r="C20" s="3">
        <f t="shared" si="8"/>
        <v>-1.5750000000000013</v>
      </c>
      <c r="D20" s="2">
        <f t="shared" si="0"/>
        <v>-7.6346220481472202E-2</v>
      </c>
      <c r="E20" s="4">
        <f t="shared" si="1"/>
        <v>1.1762554181344369</v>
      </c>
      <c r="F20" s="2">
        <f t="shared" si="3"/>
        <v>5.3356714951856496E-3</v>
      </c>
      <c r="G20" s="4">
        <f t="shared" si="2"/>
        <v>3.5365069373417031</v>
      </c>
      <c r="H20" s="4"/>
      <c r="I20" s="2">
        <f t="shared" si="9"/>
        <v>-7.6346220481472035E-2</v>
      </c>
      <c r="J20" s="4">
        <v>0</v>
      </c>
      <c r="K20" s="4">
        <v>0</v>
      </c>
      <c r="M20" s="7">
        <f t="shared" si="10"/>
        <v>-7.6346220481472035E-2</v>
      </c>
      <c r="N20" s="1">
        <f t="shared" si="4"/>
        <v>0</v>
      </c>
      <c r="O20" s="1">
        <f t="shared" si="5"/>
        <v>0</v>
      </c>
      <c r="P20" s="1">
        <f t="shared" si="6"/>
        <v>0</v>
      </c>
      <c r="Q20" s="1">
        <f t="shared" si="7"/>
        <v>0</v>
      </c>
      <c r="T20" s="2">
        <v>3.3845030377765761E-2</v>
      </c>
      <c r="U20" s="2">
        <v>5.9359732334657744E-2</v>
      </c>
      <c r="V20" s="2">
        <v>0.11898926569772983</v>
      </c>
      <c r="W20" s="2">
        <v>0.10893607400569016</v>
      </c>
      <c r="X20" s="2">
        <v>0.10098446815186723</v>
      </c>
      <c r="Y20" s="2">
        <v>0.22763810853669764</v>
      </c>
      <c r="Z20" s="2">
        <v>5.9359732334657744E-2</v>
      </c>
      <c r="AA20" s="2">
        <v>0.10098446815186723</v>
      </c>
      <c r="AB20" s="2">
        <v>7.8513280061547147E-2</v>
      </c>
      <c r="AC20" s="2">
        <v>4.1624735817209491E-2</v>
      </c>
      <c r="AD20" s="2">
        <v>1.9153547726889403E-2</v>
      </c>
    </row>
    <row r="21" spans="1:30">
      <c r="C21" s="3">
        <f t="shared" si="8"/>
        <v>-1.4000000000000012</v>
      </c>
      <c r="D21" s="2">
        <f t="shared" si="0"/>
        <v>-5.917561526909064E-2</v>
      </c>
      <c r="E21" s="4">
        <f t="shared" si="1"/>
        <v>1.525997841203703</v>
      </c>
      <c r="F21" s="2">
        <f t="shared" si="3"/>
        <v>1.1046678930362007E-2</v>
      </c>
      <c r="G21" s="4">
        <f t="shared" si="2"/>
        <v>4.5880357859219307</v>
      </c>
      <c r="H21" s="4"/>
      <c r="I21" s="2">
        <f t="shared" si="9"/>
        <v>-5.9175615269090487E-2</v>
      </c>
      <c r="J21" s="4">
        <v>3</v>
      </c>
      <c r="K21" s="4">
        <v>0</v>
      </c>
      <c r="M21" s="7">
        <f t="shared" si="10"/>
        <v>-5.9175615269090487E-2</v>
      </c>
      <c r="N21" s="1">
        <f t="shared" si="4"/>
        <v>0</v>
      </c>
      <c r="O21" s="1">
        <f t="shared" si="5"/>
        <v>3</v>
      </c>
      <c r="P21" s="1">
        <f t="shared" si="6"/>
        <v>0</v>
      </c>
      <c r="Q21" s="1">
        <f t="shared" si="7"/>
        <v>0</v>
      </c>
      <c r="T21" s="2">
        <v>3.3235211528417574E-2</v>
      </c>
      <c r="U21" s="2">
        <v>5.3715157163433336E-2</v>
      </c>
      <c r="V21" s="2">
        <v>0.10508816497310192</v>
      </c>
      <c r="W21" s="2">
        <v>9.7494482669089111E-2</v>
      </c>
      <c r="X21" s="2">
        <v>0.10078693783927273</v>
      </c>
      <c r="Y21" s="2">
        <v>0.2632095889431727</v>
      </c>
      <c r="Z21" s="2">
        <v>5.3715157163433336E-2</v>
      </c>
      <c r="AA21" s="2">
        <v>0.10078693783927273</v>
      </c>
      <c r="AB21" s="2">
        <v>7.8647038923015777E-2</v>
      </c>
      <c r="AC21" s="2">
        <v>4.7071780675839392E-2</v>
      </c>
      <c r="AD21" s="2">
        <v>2.4931881759582442E-2</v>
      </c>
    </row>
    <row r="22" spans="1:30">
      <c r="C22" s="3">
        <f t="shared" si="8"/>
        <v>-1.2250000000000012</v>
      </c>
      <c r="D22" s="2">
        <f t="shared" si="0"/>
        <v>-4.2005010056709077E-2</v>
      </c>
      <c r="E22" s="4">
        <f t="shared" si="1"/>
        <v>1.9200207978312387</v>
      </c>
      <c r="F22" s="2">
        <f t="shared" si="3"/>
        <v>1.6757686365538357E-2</v>
      </c>
      <c r="G22" s="4">
        <f t="shared" si="2"/>
        <v>5.7726976358075861</v>
      </c>
      <c r="H22" s="4"/>
      <c r="I22" s="2">
        <f t="shared" si="9"/>
        <v>-4.2005010056708939E-2</v>
      </c>
      <c r="J22" s="4">
        <v>5</v>
      </c>
      <c r="K22" s="4">
        <v>0</v>
      </c>
      <c r="M22" s="7">
        <f t="shared" si="10"/>
        <v>-4.2005010056708939E-2</v>
      </c>
      <c r="N22" s="1">
        <f t="shared" si="4"/>
        <v>0</v>
      </c>
      <c r="O22" s="1">
        <f t="shared" si="5"/>
        <v>5</v>
      </c>
      <c r="P22" s="1">
        <f t="shared" si="6"/>
        <v>0</v>
      </c>
      <c r="Q22" s="1">
        <f t="shared" si="7"/>
        <v>0</v>
      </c>
      <c r="T22" s="2">
        <v>3.3369389322852605E-2</v>
      </c>
      <c r="U22" s="2">
        <v>5.0470359862624825E-2</v>
      </c>
      <c r="V22" s="2">
        <v>0.10381821020822413</v>
      </c>
      <c r="W22" s="2">
        <v>9.1383859521426469E-2</v>
      </c>
      <c r="X22" s="2">
        <v>0.12877189746663764</v>
      </c>
      <c r="Y22" s="2">
        <v>0.26809361531065412</v>
      </c>
      <c r="Z22" s="2">
        <v>5.0470359862624825E-2</v>
      </c>
      <c r="AA22" s="2">
        <v>0.12877189746663764</v>
      </c>
      <c r="AB22" s="2">
        <v>8.0938488898383024E-2</v>
      </c>
      <c r="AC22" s="2">
        <v>7.8301537604012816E-2</v>
      </c>
      <c r="AD22" s="2">
        <v>3.0468129035758199E-2</v>
      </c>
    </row>
    <row r="23" spans="1:30">
      <c r="C23" s="3">
        <f t="shared" si="8"/>
        <v>-1.0500000000000012</v>
      </c>
      <c r="D23" s="2">
        <f t="shared" si="0"/>
        <v>-2.4834404844327515E-2</v>
      </c>
      <c r="E23" s="4">
        <f t="shared" si="1"/>
        <v>2.3429211796641702</v>
      </c>
      <c r="F23" s="2">
        <f t="shared" si="3"/>
        <v>2.2468693800714708E-2</v>
      </c>
      <c r="G23" s="4">
        <f t="shared" si="2"/>
        <v>7.0441817974097054</v>
      </c>
      <c r="H23" s="4"/>
      <c r="I23" s="2">
        <f t="shared" si="9"/>
        <v>-2.483440484432739E-2</v>
      </c>
      <c r="J23" s="4">
        <v>6</v>
      </c>
      <c r="K23" s="4">
        <v>4</v>
      </c>
      <c r="M23" s="7">
        <f t="shared" si="10"/>
        <v>-2.483440484432739E-2</v>
      </c>
      <c r="N23" s="1">
        <f t="shared" si="4"/>
        <v>0</v>
      </c>
      <c r="O23" s="1">
        <f t="shared" si="5"/>
        <v>6</v>
      </c>
      <c r="P23" s="1">
        <f t="shared" si="6"/>
        <v>4</v>
      </c>
      <c r="Q23" s="1">
        <f t="shared" si="7"/>
        <v>0</v>
      </c>
      <c r="T23" s="2">
        <v>3.331928031722553E-2</v>
      </c>
      <c r="U23" s="2">
        <v>3.6346130701649049E-2</v>
      </c>
      <c r="V23" s="2">
        <v>6.0213503896221043E-2</v>
      </c>
      <c r="W23" s="2">
        <v>5.3972852620848943E-2</v>
      </c>
      <c r="X23" s="2">
        <v>8.3372031532240154E-2</v>
      </c>
      <c r="Y23" s="2">
        <v>0.21263002959207666</v>
      </c>
      <c r="Z23" s="2">
        <v>3.6346130701649049E-2</v>
      </c>
      <c r="AA23" s="2">
        <v>8.3372031532240154E-2</v>
      </c>
      <c r="AB23" s="2">
        <v>6.1313094992916352E-2</v>
      </c>
      <c r="AC23" s="2">
        <v>4.7025900830591105E-2</v>
      </c>
      <c r="AD23" s="2">
        <v>2.4966964291267303E-2</v>
      </c>
    </row>
    <row r="24" spans="1:30">
      <c r="C24" s="3">
        <f t="shared" si="8"/>
        <v>-0.87500000000000111</v>
      </c>
      <c r="D24" s="2">
        <f t="shared" si="0"/>
        <v>-7.6637996319459528E-3</v>
      </c>
      <c r="E24" s="4">
        <f t="shared" si="1"/>
        <v>2.7727400477365962</v>
      </c>
      <c r="F24" s="2">
        <f t="shared" si="3"/>
        <v>2.8179701235891058E-2</v>
      </c>
      <c r="G24" s="4">
        <f t="shared" si="2"/>
        <v>8.336466946794463</v>
      </c>
      <c r="H24" s="4"/>
      <c r="I24" s="2">
        <f t="shared" si="9"/>
        <v>-7.6637996319458418E-3</v>
      </c>
      <c r="J24" s="4">
        <v>4</v>
      </c>
      <c r="K24" s="4">
        <v>5</v>
      </c>
      <c r="M24" s="7">
        <f t="shared" si="10"/>
        <v>-7.6637996319458418E-3</v>
      </c>
      <c r="N24" s="1">
        <f t="shared" si="4"/>
        <v>0</v>
      </c>
      <c r="O24" s="1">
        <f t="shared" si="5"/>
        <v>4</v>
      </c>
      <c r="P24" s="1">
        <f t="shared" si="6"/>
        <v>5</v>
      </c>
      <c r="Q24" s="1">
        <f t="shared" si="7"/>
        <v>0</v>
      </c>
      <c r="T24" s="2">
        <v>3.3469533690696718E-2</v>
      </c>
      <c r="U24" s="2">
        <v>2.830641439778514E-2</v>
      </c>
      <c r="V24" s="2">
        <v>3.4409355464539937E-2</v>
      </c>
      <c r="W24" s="2">
        <v>2.3722172751558412E-2</v>
      </c>
      <c r="X24" s="2">
        <v>1.4729385820807739E-2</v>
      </c>
      <c r="Y24" s="2">
        <v>0.16699662684316818</v>
      </c>
      <c r="Z24" s="2">
        <v>2.830641439778514E-2</v>
      </c>
      <c r="AA24" s="2">
        <v>1.4729385820807739E-2</v>
      </c>
      <c r="AB24" s="2">
        <v>4.3551162373134299E-2</v>
      </c>
      <c r="AC24" s="2">
        <v>-1.3577028576977401E-2</v>
      </c>
      <c r="AD24" s="2">
        <v>1.5244747975349159E-2</v>
      </c>
    </row>
    <row r="25" spans="1:30">
      <c r="C25" s="3">
        <f t="shared" si="8"/>
        <v>-0.70000000000000107</v>
      </c>
      <c r="D25" s="2">
        <f t="shared" si="0"/>
        <v>9.5068055804355955E-3</v>
      </c>
      <c r="E25" s="4">
        <f t="shared" si="1"/>
        <v>3.1824410184318732</v>
      </c>
      <c r="F25" s="2">
        <f t="shared" si="3"/>
        <v>3.3890708671067409E-2</v>
      </c>
      <c r="G25" s="4">
        <f t="shared" si="2"/>
        <v>9.568266012508845</v>
      </c>
      <c r="H25" s="4"/>
      <c r="I25" s="2">
        <f t="shared" si="9"/>
        <v>9.5068055804357066E-3</v>
      </c>
      <c r="J25" s="4">
        <v>7</v>
      </c>
      <c r="K25" s="4">
        <v>1</v>
      </c>
      <c r="M25" s="7">
        <f t="shared" si="10"/>
        <v>9.5068055804357066E-3</v>
      </c>
      <c r="N25" s="1">
        <f t="shared" si="4"/>
        <v>0</v>
      </c>
      <c r="O25" s="1">
        <f t="shared" si="5"/>
        <v>7</v>
      </c>
      <c r="P25" s="1">
        <f t="shared" si="6"/>
        <v>1</v>
      </c>
      <c r="Q25" s="1">
        <f t="shared" si="7"/>
        <v>0</v>
      </c>
      <c r="T25" s="2">
        <v>3.3793426796852266E-2</v>
      </c>
      <c r="U25" s="2">
        <v>1.788416563488826E-2</v>
      </c>
      <c r="V25" s="2">
        <v>1.5418717896217515E-2</v>
      </c>
      <c r="W25" s="2">
        <v>8.524787322473637E-3</v>
      </c>
      <c r="X25" s="2">
        <v>5.3197843628851382E-2</v>
      </c>
      <c r="Y25" s="2">
        <v>0.12809673928172916</v>
      </c>
      <c r="Z25" s="2">
        <v>1.788416563488826E-2</v>
      </c>
      <c r="AA25" s="2">
        <v>5.3197843628851382E-2</v>
      </c>
      <c r="AB25" s="2">
        <v>3.9208938774842127E-2</v>
      </c>
      <c r="AC25" s="2">
        <v>3.5313677993963122E-2</v>
      </c>
      <c r="AD25" s="2">
        <v>2.1324773139953866E-2</v>
      </c>
    </row>
    <row r="26" spans="1:30">
      <c r="C26" s="3">
        <f t="shared" si="8"/>
        <v>-0.52500000000000102</v>
      </c>
      <c r="D26" s="2">
        <f t="shared" si="0"/>
        <v>2.6677410792817158E-2</v>
      </c>
      <c r="E26" s="4">
        <f t="shared" si="1"/>
        <v>3.5425117809650106</v>
      </c>
      <c r="F26" s="2">
        <f t="shared" si="3"/>
        <v>3.9601716106243759E-2</v>
      </c>
      <c r="G26" s="4">
        <f t="shared" si="2"/>
        <v>10.650847848052678</v>
      </c>
      <c r="H26" s="4"/>
      <c r="I26" s="2">
        <f t="shared" si="9"/>
        <v>2.6677410792817255E-2</v>
      </c>
      <c r="J26" s="4">
        <v>21</v>
      </c>
      <c r="K26" s="4">
        <v>22</v>
      </c>
      <c r="M26" s="7">
        <f t="shared" si="10"/>
        <v>2.6677410792817255E-2</v>
      </c>
      <c r="N26" s="1">
        <f t="shared" si="4"/>
        <v>0</v>
      </c>
      <c r="O26" s="1">
        <f t="shared" si="5"/>
        <v>21</v>
      </c>
      <c r="P26" s="1">
        <f t="shared" si="6"/>
        <v>0</v>
      </c>
      <c r="Q26" s="1">
        <f t="shared" si="7"/>
        <v>22</v>
      </c>
      <c r="T26" s="2">
        <v>3.4684828626208697E-2</v>
      </c>
      <c r="U26" s="2">
        <v>2.2172153761265134E-2</v>
      </c>
      <c r="V26" s="2">
        <v>1.6696396717802209E-2</v>
      </c>
      <c r="W26" s="2">
        <v>7.1008425626624128E-3</v>
      </c>
      <c r="X26" s="2">
        <v>4.2593004298206782E-2</v>
      </c>
      <c r="Y26" s="2">
        <v>0.10986063053464523</v>
      </c>
      <c r="Z26" s="2">
        <v>2.2172153761265134E-2</v>
      </c>
      <c r="AA26" s="2">
        <v>4.2593004298206782E-2</v>
      </c>
      <c r="AB26" s="2">
        <v>3.718471710056253E-2</v>
      </c>
      <c r="AC26" s="2">
        <v>2.0420850536941648E-2</v>
      </c>
      <c r="AD26" s="2">
        <v>1.5012563339297395E-2</v>
      </c>
    </row>
    <row r="27" spans="1:30">
      <c r="C27" s="3">
        <f t="shared" si="8"/>
        <v>-0.35000000000000103</v>
      </c>
      <c r="D27" s="2">
        <f t="shared" si="0"/>
        <v>4.3848016005198706E-2</v>
      </c>
      <c r="E27" s="4">
        <f t="shared" si="1"/>
        <v>3.8243882436428183</v>
      </c>
      <c r="F27" s="2">
        <f t="shared" si="3"/>
        <v>4.5312723541420109E-2</v>
      </c>
      <c r="G27" s="4">
        <f t="shared" si="2"/>
        <v>11.498332204226307</v>
      </c>
      <c r="H27" s="4"/>
      <c r="I27" s="2">
        <f t="shared" si="9"/>
        <v>4.3848016005198803E-2</v>
      </c>
      <c r="J27" s="4">
        <v>10</v>
      </c>
      <c r="K27" s="4">
        <v>40</v>
      </c>
      <c r="M27" s="7">
        <f t="shared" si="10"/>
        <v>4.3848016005198803E-2</v>
      </c>
      <c r="N27" s="1">
        <f t="shared" si="4"/>
        <v>0</v>
      </c>
      <c r="O27" s="1">
        <f t="shared" si="5"/>
        <v>10</v>
      </c>
      <c r="P27" s="1">
        <f t="shared" si="6"/>
        <v>0</v>
      </c>
      <c r="Q27" s="1">
        <f t="shared" si="7"/>
        <v>40</v>
      </c>
      <c r="T27" s="2">
        <v>3.5652225619522415E-2</v>
      </c>
      <c r="U27" s="2">
        <v>1.7398448197170069E-2</v>
      </c>
      <c r="V27" s="2">
        <v>-7.3990053223977892E-3</v>
      </c>
      <c r="W27" s="2">
        <v>-1.301202310935301E-2</v>
      </c>
      <c r="X27" s="2">
        <v>1.4066919002994061E-2</v>
      </c>
      <c r="Y27" s="2">
        <v>8.8473535172517437E-2</v>
      </c>
      <c r="Z27" s="2">
        <v>1.7398448197170069E-2</v>
      </c>
      <c r="AA27" s="2">
        <v>1.4066919002994061E-2</v>
      </c>
      <c r="AB27" s="2">
        <v>2.7778900203854286E-2</v>
      </c>
      <c r="AC27" s="2">
        <v>-3.3315291941760083E-3</v>
      </c>
      <c r="AD27" s="2">
        <v>1.0380452006684217E-2</v>
      </c>
    </row>
    <row r="28" spans="1:30">
      <c r="C28" s="3">
        <f t="shared" si="8"/>
        <v>-0.17500000000000104</v>
      </c>
      <c r="D28" s="2">
        <f t="shared" si="0"/>
        <v>6.1018621217580254E-2</v>
      </c>
      <c r="E28" s="4">
        <f t="shared" si="1"/>
        <v>4.0041687991121906</v>
      </c>
      <c r="F28" s="2">
        <f t="shared" si="3"/>
        <v>5.102373097659646E-2</v>
      </c>
      <c r="G28" s="4">
        <f t="shared" si="2"/>
        <v>12.038856967653082</v>
      </c>
      <c r="H28" s="4"/>
      <c r="I28" s="2">
        <f t="shared" si="9"/>
        <v>6.1018621217580352E-2</v>
      </c>
      <c r="J28" s="4">
        <v>17</v>
      </c>
      <c r="K28" s="4">
        <v>28</v>
      </c>
      <c r="M28" s="7">
        <f t="shared" si="10"/>
        <v>6.1018621217580352E-2</v>
      </c>
      <c r="N28" s="1">
        <f t="shared" si="4"/>
        <v>0</v>
      </c>
      <c r="O28" s="1">
        <f t="shared" si="5"/>
        <v>17</v>
      </c>
      <c r="P28" s="1">
        <f t="shared" si="6"/>
        <v>0</v>
      </c>
      <c r="Q28" s="1">
        <f t="shared" si="7"/>
        <v>28</v>
      </c>
      <c r="T28" s="2">
        <v>3.6704859866121708E-2</v>
      </c>
      <c r="U28" s="2">
        <v>2.3415300546448137E-2</v>
      </c>
      <c r="V28" s="2">
        <v>3.2438527256166694E-3</v>
      </c>
      <c r="W28" s="2">
        <v>9.3159665315267759E-4</v>
      </c>
      <c r="X28" s="2">
        <v>5.1594691040202978E-2</v>
      </c>
      <c r="Y28" s="2">
        <v>6.4457620015924144E-2</v>
      </c>
      <c r="Z28" s="2">
        <v>2.3415300546448137E-2</v>
      </c>
      <c r="AA28" s="2">
        <v>5.1594691040202978E-2</v>
      </c>
      <c r="AB28" s="2">
        <v>3.271673603119532E-2</v>
      </c>
      <c r="AC28" s="2">
        <v>2.8179390493754841E-2</v>
      </c>
      <c r="AD28" s="2">
        <v>9.3014354847471836E-3</v>
      </c>
    </row>
    <row r="29" spans="1:30">
      <c r="C29" s="3">
        <f t="shared" si="8"/>
        <v>-1.0547118733938987E-15</v>
      </c>
      <c r="D29" s="2">
        <f t="shared" si="0"/>
        <v>7.8189226429961817E-2</v>
      </c>
      <c r="E29" s="4">
        <f t="shared" si="1"/>
        <v>4.0659544731660295</v>
      </c>
      <c r="F29" s="2">
        <f t="shared" si="3"/>
        <v>5.673473841177281E-2</v>
      </c>
      <c r="G29" s="4">
        <f t="shared" si="2"/>
        <v>12.224620587995243</v>
      </c>
      <c r="H29" s="4"/>
      <c r="I29" s="2">
        <f t="shared" si="9"/>
        <v>7.81892264299619E-2</v>
      </c>
      <c r="J29" s="4">
        <v>13</v>
      </c>
      <c r="K29" s="4">
        <v>48</v>
      </c>
      <c r="M29" s="7">
        <f t="shared" si="10"/>
        <v>7.81892264299619E-2</v>
      </c>
      <c r="N29" s="1">
        <f t="shared" si="4"/>
        <v>0</v>
      </c>
      <c r="O29" s="1">
        <f t="shared" si="5"/>
        <v>13</v>
      </c>
      <c r="P29" s="1">
        <f t="shared" si="6"/>
        <v>0</v>
      </c>
      <c r="Q29" s="1">
        <f t="shared" si="7"/>
        <v>48</v>
      </c>
      <c r="T29" s="2">
        <v>3.8040153644410157E-2</v>
      </c>
      <c r="U29" s="2">
        <v>1.8757507066802903E-2</v>
      </c>
      <c r="V29" s="2">
        <v>-1.7661579701907626E-2</v>
      </c>
      <c r="W29" s="2">
        <v>-1.508960512707469E-2</v>
      </c>
      <c r="X29" s="2">
        <v>5.4692372159014235E-2</v>
      </c>
      <c r="Y29" s="2">
        <v>5.9228925546841005E-2</v>
      </c>
      <c r="Z29" s="2">
        <v>1.8757507066802903E-2</v>
      </c>
      <c r="AA29" s="2">
        <v>5.4692372159014235E-2</v>
      </c>
      <c r="AB29" s="2">
        <v>2.9012838816572659E-2</v>
      </c>
      <c r="AC29" s="2">
        <v>3.5934865092211332E-2</v>
      </c>
      <c r="AD29" s="2">
        <v>1.0255331749769756E-2</v>
      </c>
    </row>
    <row r="30" spans="1:30">
      <c r="C30" s="3">
        <f t="shared" si="8"/>
        <v>0.17499999999999893</v>
      </c>
      <c r="D30" s="2">
        <f t="shared" si="0"/>
        <v>9.5359831642343365E-2</v>
      </c>
      <c r="E30" s="4">
        <f t="shared" si="1"/>
        <v>4.0041687991121924</v>
      </c>
      <c r="F30" s="2">
        <f t="shared" si="3"/>
        <v>6.2445745846949161E-2</v>
      </c>
      <c r="G30" s="4">
        <f t="shared" si="2"/>
        <v>12.038856967653087</v>
      </c>
      <c r="H30" s="4"/>
      <c r="I30" s="2">
        <f t="shared" si="9"/>
        <v>9.5359831642343448E-2</v>
      </c>
      <c r="J30" s="4">
        <v>13</v>
      </c>
      <c r="K30" s="4">
        <v>31</v>
      </c>
      <c r="M30" s="7">
        <f t="shared" si="10"/>
        <v>9.5359831642343448E-2</v>
      </c>
      <c r="N30" s="1">
        <f t="shared" si="4"/>
        <v>0</v>
      </c>
      <c r="O30" s="1">
        <f t="shared" si="5"/>
        <v>13</v>
      </c>
      <c r="P30" s="1">
        <f t="shared" si="6"/>
        <v>0</v>
      </c>
      <c r="Q30" s="1">
        <f t="shared" si="7"/>
        <v>31</v>
      </c>
      <c r="T30" s="2">
        <v>3.9496030437740304E-2</v>
      </c>
      <c r="U30" s="2">
        <v>1.2907290729072818E-2</v>
      </c>
      <c r="V30" s="2">
        <v>-3.5530294072935398E-2</v>
      </c>
      <c r="W30" s="2">
        <v>-3.2243883468880408E-2</v>
      </c>
      <c r="X30" s="2">
        <v>3.6851961896529728E-2</v>
      </c>
      <c r="Y30" s="2">
        <v>6.3979777899039192E-2</v>
      </c>
      <c r="Z30" s="2">
        <v>1.2907290729072818E-2</v>
      </c>
      <c r="AA30" s="2">
        <v>3.6851961896529728E-2</v>
      </c>
      <c r="AB30" s="2">
        <v>2.4344500517152746E-2</v>
      </c>
      <c r="AC30" s="2">
        <v>2.394467116745691E-2</v>
      </c>
      <c r="AD30" s="2">
        <v>1.1437209788079928E-2</v>
      </c>
    </row>
    <row r="31" spans="1:30">
      <c r="C31" s="3">
        <f t="shared" si="8"/>
        <v>0.34999999999999892</v>
      </c>
      <c r="D31" s="2">
        <f t="shared" si="0"/>
        <v>0.11253043685472491</v>
      </c>
      <c r="E31" s="4">
        <f t="shared" si="1"/>
        <v>3.8243882436428209</v>
      </c>
      <c r="F31" s="2">
        <f t="shared" si="3"/>
        <v>6.8156753282125504E-2</v>
      </c>
      <c r="G31" s="4">
        <f t="shared" si="2"/>
        <v>11.498332204226315</v>
      </c>
      <c r="H31" s="4"/>
      <c r="I31" s="2">
        <f t="shared" si="9"/>
        <v>0.112530436854725</v>
      </c>
      <c r="J31" s="4">
        <v>16</v>
      </c>
      <c r="K31" s="4">
        <v>11</v>
      </c>
      <c r="M31" s="7">
        <f t="shared" si="10"/>
        <v>0.112530436854725</v>
      </c>
      <c r="N31" s="1">
        <f t="shared" si="4"/>
        <v>0</v>
      </c>
      <c r="O31" s="1">
        <f t="shared" si="5"/>
        <v>16</v>
      </c>
      <c r="P31" s="1">
        <f t="shared" si="6"/>
        <v>0</v>
      </c>
      <c r="Q31" s="1">
        <f t="shared" si="7"/>
        <v>11</v>
      </c>
      <c r="T31" s="2">
        <v>4.1353690895370221E-2</v>
      </c>
      <c r="U31" s="2">
        <v>1.3687303969587283E-2</v>
      </c>
      <c r="V31" s="2">
        <v>-3.920016171961882E-2</v>
      </c>
      <c r="W31" s="2">
        <v>-3.6705747591132543E-2</v>
      </c>
      <c r="X31" s="2">
        <v>3.8661508035220615E-2</v>
      </c>
      <c r="Y31" s="2">
        <v>3.058084295814445E-2</v>
      </c>
      <c r="Z31" s="2">
        <v>1.3687303969587283E-2</v>
      </c>
      <c r="AA31" s="2">
        <v>3.8661508035220615E-2</v>
      </c>
      <c r="AB31" s="2">
        <v>2.1379220012905209E-2</v>
      </c>
      <c r="AC31" s="2">
        <v>2.4974204065633332E-2</v>
      </c>
      <c r="AD31" s="2">
        <v>7.6919160433179257E-3</v>
      </c>
    </row>
    <row r="32" spans="1:30">
      <c r="C32" s="3">
        <f t="shared" si="8"/>
        <v>0.52499999999999891</v>
      </c>
      <c r="D32" s="2">
        <f t="shared" si="0"/>
        <v>0.12970104206710648</v>
      </c>
      <c r="E32" s="4">
        <f t="shared" si="1"/>
        <v>3.5425117809650146</v>
      </c>
      <c r="F32" s="2">
        <f t="shared" si="3"/>
        <v>7.3867760717301861E-2</v>
      </c>
      <c r="G32" s="4">
        <f t="shared" si="2"/>
        <v>10.65084784805269</v>
      </c>
      <c r="H32" s="4"/>
      <c r="I32" s="2">
        <f t="shared" si="9"/>
        <v>0.12970104206710653</v>
      </c>
      <c r="J32" s="4">
        <v>16</v>
      </c>
      <c r="K32" s="4">
        <v>7</v>
      </c>
      <c r="M32" s="7">
        <f t="shared" si="10"/>
        <v>0.12970104206710653</v>
      </c>
      <c r="N32" s="1">
        <f t="shared" si="4"/>
        <v>0</v>
      </c>
      <c r="O32" s="1">
        <f t="shared" si="5"/>
        <v>16</v>
      </c>
      <c r="P32" s="1">
        <f t="shared" si="6"/>
        <v>0</v>
      </c>
      <c r="Q32" s="1">
        <f t="shared" si="7"/>
        <v>7</v>
      </c>
      <c r="T32" s="2">
        <v>4.2792323528836773E-2</v>
      </c>
      <c r="U32" s="2">
        <v>7.7253680989850526E-3</v>
      </c>
      <c r="V32" s="2">
        <v>-3.3252402458487484E-2</v>
      </c>
      <c r="W32" s="2">
        <v>-3.0598549074907666E-2</v>
      </c>
      <c r="X32" s="2">
        <v>1.0466429408599875E-2</v>
      </c>
      <c r="Y32" s="2">
        <v>1.6107546259230388E-2</v>
      </c>
      <c r="Z32" s="2">
        <v>7.7253680989850526E-3</v>
      </c>
      <c r="AA32" s="2">
        <v>1.0466429408599875E-2</v>
      </c>
      <c r="AB32" s="2">
        <v>1.8441000987760404E-2</v>
      </c>
      <c r="AC32" s="2">
        <v>2.7410613096148229E-3</v>
      </c>
      <c r="AD32" s="2">
        <v>1.0715632888775351E-2</v>
      </c>
    </row>
    <row r="33" spans="3:30">
      <c r="C33" s="3">
        <f t="shared" si="8"/>
        <v>0.69999999999999885</v>
      </c>
      <c r="D33" s="2">
        <f t="shared" si="0"/>
        <v>0.14687164727948801</v>
      </c>
      <c r="E33" s="4">
        <f t="shared" si="1"/>
        <v>3.1824410184318781</v>
      </c>
      <c r="F33" s="2">
        <f t="shared" si="3"/>
        <v>7.9578768152478205E-2</v>
      </c>
      <c r="G33" s="4">
        <f t="shared" si="2"/>
        <v>9.568266012508861</v>
      </c>
      <c r="H33" s="4"/>
      <c r="I33" s="2">
        <f t="shared" si="9"/>
        <v>0.14687164727948809</v>
      </c>
      <c r="J33" s="4">
        <v>11</v>
      </c>
      <c r="K33" s="4">
        <v>2</v>
      </c>
      <c r="M33" s="7">
        <f t="shared" si="10"/>
        <v>0.14687164727948809</v>
      </c>
      <c r="N33" s="1">
        <f t="shared" si="4"/>
        <v>0</v>
      </c>
      <c r="O33" s="1">
        <f t="shared" si="5"/>
        <v>11</v>
      </c>
      <c r="P33" s="1">
        <f t="shared" si="6"/>
        <v>0</v>
      </c>
      <c r="Q33" s="1">
        <f t="shared" si="7"/>
        <v>2</v>
      </c>
      <c r="T33" s="2">
        <v>4.4855285978740778E-2</v>
      </c>
      <c r="U33" s="2">
        <v>5.4586225688577628E-3</v>
      </c>
      <c r="V33" s="2">
        <v>-3.0898211689935784E-2</v>
      </c>
      <c r="W33" s="2">
        <v>-2.9166244212376014E-2</v>
      </c>
      <c r="X33" s="2">
        <v>1.3204810965114389E-2</v>
      </c>
      <c r="Y33" s="2">
        <v>-3.481422367071374E-2</v>
      </c>
      <c r="Z33" s="2">
        <v>5.4586225688577628E-3</v>
      </c>
      <c r="AA33" s="2">
        <v>1.3204810965114389E-2</v>
      </c>
      <c r="AB33" s="2">
        <v>1.4806118385465049E-2</v>
      </c>
      <c r="AC33" s="2">
        <v>7.7461883962566258E-3</v>
      </c>
      <c r="AD33" s="2">
        <v>9.3474958166072861E-3</v>
      </c>
    </row>
    <row r="34" spans="3:30">
      <c r="C34" s="3">
        <f t="shared" si="8"/>
        <v>0.87499999999999889</v>
      </c>
      <c r="D34" s="2">
        <f t="shared" si="0"/>
        <v>0.16404225249186957</v>
      </c>
      <c r="E34" s="4">
        <f t="shared" si="1"/>
        <v>2.7727400477366011</v>
      </c>
      <c r="F34" s="2">
        <f t="shared" si="3"/>
        <v>8.5289775587654562E-2</v>
      </c>
      <c r="G34" s="4">
        <f t="shared" si="2"/>
        <v>8.336466946794479</v>
      </c>
      <c r="H34" s="4"/>
      <c r="I34" s="2">
        <f t="shared" si="9"/>
        <v>0.16404225249186966</v>
      </c>
      <c r="J34" s="4">
        <v>15</v>
      </c>
      <c r="K34" s="4">
        <v>0</v>
      </c>
      <c r="M34" s="7">
        <f t="shared" si="10"/>
        <v>0.16404225249186966</v>
      </c>
      <c r="N34" s="1">
        <f t="shared" si="4"/>
        <v>0</v>
      </c>
      <c r="O34" s="1">
        <f t="shared" si="5"/>
        <v>15</v>
      </c>
      <c r="P34" s="1">
        <f t="shared" si="6"/>
        <v>0</v>
      </c>
      <c r="Q34" s="1">
        <f t="shared" si="7"/>
        <v>0</v>
      </c>
      <c r="T34" s="2">
        <v>4.7496312684434105E-2</v>
      </c>
      <c r="U34" s="2">
        <v>1.4045842217484061E-2</v>
      </c>
      <c r="V34" s="2">
        <v>-2.7185128478231957E-2</v>
      </c>
      <c r="W34" s="2">
        <v>-2.3142204511729547E-2</v>
      </c>
      <c r="X34" s="2">
        <v>5.3036582646688313E-3</v>
      </c>
      <c r="Y34" s="2">
        <v>-5.8834252866346692E-2</v>
      </c>
      <c r="Z34" s="2">
        <v>1.4045842217484061E-2</v>
      </c>
      <c r="AA34" s="2">
        <v>5.3036582646688313E-3</v>
      </c>
      <c r="AB34" s="2">
        <v>1.476694780480152E-2</v>
      </c>
      <c r="AC34" s="2">
        <v>-8.7421839528152301E-3</v>
      </c>
      <c r="AD34" s="2">
        <v>7.2110558731745822E-4</v>
      </c>
    </row>
    <row r="35" spans="3:30">
      <c r="C35" s="3">
        <f t="shared" si="8"/>
        <v>1.0499999999999989</v>
      </c>
      <c r="D35" s="2">
        <f t="shared" si="0"/>
        <v>0.18121285770425111</v>
      </c>
      <c r="E35" s="4">
        <f t="shared" si="1"/>
        <v>2.3429211796641756</v>
      </c>
      <c r="F35" s="2">
        <f t="shared" si="3"/>
        <v>9.1000783022830906E-2</v>
      </c>
      <c r="G35" s="4">
        <f t="shared" si="2"/>
        <v>7.0441817974097223</v>
      </c>
      <c r="H35" s="4"/>
      <c r="I35" s="2">
        <f t="shared" si="9"/>
        <v>0.18121285770425122</v>
      </c>
      <c r="J35" s="4">
        <v>7</v>
      </c>
      <c r="K35" s="4">
        <v>0</v>
      </c>
      <c r="M35" s="7">
        <f t="shared" si="10"/>
        <v>0.18121285770425122</v>
      </c>
      <c r="N35" s="1">
        <f t="shared" si="4"/>
        <v>0</v>
      </c>
      <c r="O35" s="1">
        <f t="shared" si="5"/>
        <v>7</v>
      </c>
      <c r="P35" s="1">
        <f t="shared" si="6"/>
        <v>0</v>
      </c>
      <c r="Q35" s="1">
        <f t="shared" si="7"/>
        <v>0</v>
      </c>
      <c r="T35" s="2">
        <v>4.9909146241535751E-2</v>
      </c>
      <c r="U35" s="2">
        <v>3.3543857141580924E-2</v>
      </c>
      <c r="V35" s="2">
        <v>1.4495832235808193E-2</v>
      </c>
      <c r="W35" s="2">
        <v>1.7765334690760914E-2</v>
      </c>
      <c r="X35" s="2">
        <v>7.3621392193123247E-2</v>
      </c>
      <c r="Y35" s="2">
        <v>-3.7840276311027488E-2</v>
      </c>
      <c r="Z35" s="2">
        <v>3.3543857141580924E-2</v>
      </c>
      <c r="AA35" s="2">
        <v>7.3621392193123247E-2</v>
      </c>
      <c r="AB35" s="2">
        <v>3.5113187115792449E-2</v>
      </c>
      <c r="AC35" s="2">
        <v>4.0077535051542323E-2</v>
      </c>
      <c r="AD35" s="2">
        <v>1.5693299742115252E-3</v>
      </c>
    </row>
    <row r="36" spans="3:30">
      <c r="C36" s="3">
        <f t="shared" si="8"/>
        <v>1.224999999999999</v>
      </c>
      <c r="D36" s="2">
        <f t="shared" si="0"/>
        <v>0.19838346291663267</v>
      </c>
      <c r="E36" s="4">
        <f t="shared" si="1"/>
        <v>1.9200207978312445</v>
      </c>
      <c r="F36" s="2">
        <f t="shared" si="3"/>
        <v>9.6711790458007263E-2</v>
      </c>
      <c r="G36" s="4">
        <f t="shared" si="2"/>
        <v>5.7726976358076012</v>
      </c>
      <c r="H36" s="4"/>
      <c r="I36" s="2">
        <f t="shared" si="9"/>
        <v>0.19838346291663278</v>
      </c>
      <c r="J36" s="4">
        <v>6</v>
      </c>
      <c r="K36" s="4">
        <v>0</v>
      </c>
      <c r="M36" s="7">
        <f t="shared" si="10"/>
        <v>0.19838346291663278</v>
      </c>
      <c r="N36" s="1">
        <f t="shared" si="4"/>
        <v>0</v>
      </c>
      <c r="O36" s="1">
        <f t="shared" si="5"/>
        <v>6</v>
      </c>
      <c r="P36" s="1">
        <f t="shared" si="6"/>
        <v>0</v>
      </c>
      <c r="Q36" s="1">
        <f t="shared" si="7"/>
        <v>0</v>
      </c>
      <c r="T36" s="2">
        <v>5.221878754135556E-2</v>
      </c>
      <c r="U36" s="2">
        <v>4.4104580091009149E-2</v>
      </c>
      <c r="V36" s="2">
        <v>4.2737937082671262E-2</v>
      </c>
      <c r="W36" s="2">
        <v>4.9893879823248888E-2</v>
      </c>
      <c r="X36" s="2">
        <v>0.1556853146597299</v>
      </c>
      <c r="Y36" s="2">
        <v>-1.0045984873321423E-3</v>
      </c>
      <c r="Z36" s="2">
        <v>4.4104580091009149E-2</v>
      </c>
      <c r="AA36" s="2">
        <v>0.1556853146597299</v>
      </c>
      <c r="AB36" s="2">
        <v>5.525110508761049E-2</v>
      </c>
      <c r="AC36" s="2">
        <v>0.11158073456872075</v>
      </c>
      <c r="AD36" s="2">
        <v>1.1146524996601341E-2</v>
      </c>
    </row>
    <row r="37" spans="3:30">
      <c r="C37" s="3">
        <f t="shared" si="8"/>
        <v>1.399999999999999</v>
      </c>
      <c r="D37" s="2">
        <f t="shared" si="0"/>
        <v>0.21555406812901423</v>
      </c>
      <c r="E37" s="4">
        <f t="shared" si="1"/>
        <v>1.5259978412037081</v>
      </c>
      <c r="F37" s="2">
        <f t="shared" si="3"/>
        <v>0.10242279789318362</v>
      </c>
      <c r="G37" s="4">
        <f t="shared" si="2"/>
        <v>4.5880357859219423</v>
      </c>
      <c r="H37" s="4"/>
      <c r="I37" s="2">
        <f t="shared" si="9"/>
        <v>0.21555406812901434</v>
      </c>
      <c r="J37" s="4">
        <v>5</v>
      </c>
      <c r="K37" s="4">
        <v>0</v>
      </c>
      <c r="M37" s="7">
        <f t="shared" si="10"/>
        <v>0.21555406812901434</v>
      </c>
      <c r="N37" s="1">
        <f t="shared" si="4"/>
        <v>0</v>
      </c>
      <c r="O37" s="1">
        <f t="shared" si="5"/>
        <v>5</v>
      </c>
      <c r="P37" s="1">
        <f t="shared" si="6"/>
        <v>0</v>
      </c>
      <c r="Q37" s="1">
        <f t="shared" si="7"/>
        <v>0</v>
      </c>
      <c r="T37" s="2">
        <v>5.41002507773507E-2</v>
      </c>
      <c r="U37" s="2">
        <v>5.7151867369464204E-2</v>
      </c>
      <c r="V37" s="2">
        <v>6.6156422328011555E-2</v>
      </c>
      <c r="W37" s="2">
        <v>7.3128386791295075E-2</v>
      </c>
      <c r="X37" s="2">
        <v>0.17465466420067011</v>
      </c>
      <c r="Y37" s="2">
        <v>2.5159807316265548E-2</v>
      </c>
      <c r="Z37" s="2">
        <v>5.7151867369464204E-2</v>
      </c>
      <c r="AA37" s="2">
        <v>0.17465466420067011</v>
      </c>
      <c r="AB37" s="2">
        <v>6.6675240189245991E-2</v>
      </c>
      <c r="AC37" s="2">
        <v>0.1175027968312059</v>
      </c>
      <c r="AD37" s="2">
        <v>9.5233728197817863E-3</v>
      </c>
    </row>
    <row r="38" spans="3:30">
      <c r="C38" s="3">
        <f t="shared" si="8"/>
        <v>1.5749999999999991</v>
      </c>
      <c r="D38" s="2">
        <f t="shared" si="0"/>
        <v>0.23272467334139579</v>
      </c>
      <c r="E38" s="4">
        <f t="shared" si="1"/>
        <v>1.1762554181344409</v>
      </c>
      <c r="F38" s="2">
        <f t="shared" si="3"/>
        <v>0.10813380532835996</v>
      </c>
      <c r="G38" s="4">
        <f t="shared" si="2"/>
        <v>3.5365069373417155</v>
      </c>
      <c r="H38" s="4"/>
      <c r="I38" s="2">
        <f t="shared" si="9"/>
        <v>0.2327246733413959</v>
      </c>
      <c r="J38" s="4">
        <v>7</v>
      </c>
      <c r="K38" s="4">
        <v>0</v>
      </c>
      <c r="M38" s="7">
        <f t="shared" si="10"/>
        <v>0.2327246733413959</v>
      </c>
      <c r="N38" s="1">
        <f t="shared" si="4"/>
        <v>0</v>
      </c>
      <c r="O38" s="1">
        <f t="shared" si="5"/>
        <v>7</v>
      </c>
      <c r="P38" s="1">
        <f t="shared" si="6"/>
        <v>0</v>
      </c>
      <c r="Q38" s="1">
        <f t="shared" si="7"/>
        <v>0</v>
      </c>
      <c r="T38" s="2">
        <v>5.6202805563711822E-2</v>
      </c>
      <c r="U38" s="2">
        <v>7.3611573445133027E-2</v>
      </c>
      <c r="V38" s="2">
        <v>0.11053407256649583</v>
      </c>
      <c r="W38" s="2">
        <v>0.11481189160747185</v>
      </c>
      <c r="X38" s="2">
        <v>0.20187827632163491</v>
      </c>
      <c r="Y38" s="2">
        <v>3.0059993608954505E-2</v>
      </c>
      <c r="Z38" s="2">
        <v>7.3611573445133027E-2</v>
      </c>
      <c r="AA38" s="2">
        <v>0.20187827632163491</v>
      </c>
      <c r="AB38" s="2">
        <v>8.1190983536824926E-2</v>
      </c>
      <c r="AC38" s="2">
        <v>0.12826670287650188</v>
      </c>
      <c r="AD38" s="2">
        <v>7.5794100916918988E-3</v>
      </c>
    </row>
    <row r="39" spans="3:30">
      <c r="C39" s="3">
        <f t="shared" si="8"/>
        <v>1.7499999999999991</v>
      </c>
      <c r="D39" s="2">
        <f t="shared" si="0"/>
        <v>0.24989527855377736</v>
      </c>
      <c r="E39" s="4">
        <f t="shared" si="1"/>
        <v>0.87932432246197934</v>
      </c>
      <c r="F39" s="2">
        <f t="shared" si="3"/>
        <v>0.11384481276353631</v>
      </c>
      <c r="G39" s="4">
        <f t="shared" si="2"/>
        <v>2.6437596108948722</v>
      </c>
      <c r="H39" s="4"/>
      <c r="I39" s="2">
        <f t="shared" si="9"/>
        <v>0.24989527855377747</v>
      </c>
      <c r="J39" s="4">
        <v>1</v>
      </c>
      <c r="K39" s="4">
        <v>0</v>
      </c>
      <c r="M39" s="7">
        <f t="shared" si="10"/>
        <v>0.24989527855377747</v>
      </c>
      <c r="N39" s="1">
        <f t="shared" si="4"/>
        <v>0</v>
      </c>
      <c r="O39" s="1">
        <f t="shared" si="5"/>
        <v>1</v>
      </c>
      <c r="P39" s="1">
        <f t="shared" si="6"/>
        <v>0</v>
      </c>
      <c r="Q39" s="1">
        <f t="shared" si="7"/>
        <v>0</v>
      </c>
      <c r="T39" s="2">
        <v>5.7682695327604394E-2</v>
      </c>
      <c r="U39" s="2">
        <v>7.6505526844674154E-2</v>
      </c>
      <c r="V39" s="2">
        <v>0.12201789701306254</v>
      </c>
      <c r="W39" s="2">
        <v>0.12547241118669694</v>
      </c>
      <c r="X39" s="2">
        <v>0.26069666785680479</v>
      </c>
      <c r="Y39" s="2">
        <v>2.8015615334450406E-2</v>
      </c>
      <c r="Z39" s="2">
        <v>7.6505526844674154E-2</v>
      </c>
      <c r="AA39" s="2">
        <v>0.26069666785680479</v>
      </c>
      <c r="AB39" s="2">
        <v>9.0112159487371085E-2</v>
      </c>
      <c r="AC39" s="2">
        <v>0.18419114101213063</v>
      </c>
      <c r="AD39" s="2">
        <v>1.3606632642696931E-2</v>
      </c>
    </row>
    <row r="40" spans="3:30">
      <c r="C40" s="3">
        <f t="shared" si="8"/>
        <v>1.9249999999999992</v>
      </c>
      <c r="D40" s="2">
        <f t="shared" si="0"/>
        <v>0.26706588376615892</v>
      </c>
      <c r="E40" s="4">
        <f t="shared" si="1"/>
        <v>0.63752360077249803</v>
      </c>
      <c r="F40" s="2">
        <f t="shared" si="3"/>
        <v>0.11955582019871266</v>
      </c>
      <c r="G40" s="4">
        <f t="shared" si="2"/>
        <v>1.9167662074848091</v>
      </c>
      <c r="H40" s="4"/>
      <c r="I40" s="2">
        <f t="shared" si="9"/>
        <v>0.26706588376615903</v>
      </c>
      <c r="J40" s="4">
        <v>3</v>
      </c>
      <c r="K40" s="4">
        <v>0</v>
      </c>
      <c r="M40" s="7">
        <f t="shared" si="10"/>
        <v>0.26706588376615903</v>
      </c>
      <c r="N40" s="1">
        <f t="shared" si="4"/>
        <v>0</v>
      </c>
      <c r="O40" s="1">
        <f t="shared" si="5"/>
        <v>3</v>
      </c>
      <c r="P40" s="1">
        <f t="shared" si="6"/>
        <v>0</v>
      </c>
      <c r="Q40" s="1">
        <f t="shared" si="7"/>
        <v>0</v>
      </c>
      <c r="T40" s="2">
        <v>5.9367692936041827E-2</v>
      </c>
      <c r="U40" s="2">
        <v>7.2082654777478217E-2</v>
      </c>
      <c r="V40" s="2">
        <v>9.9974928459656498E-2</v>
      </c>
      <c r="W40" s="2">
        <v>0.10108757475999242</v>
      </c>
      <c r="X40" s="2">
        <v>0.26109470847399008</v>
      </c>
      <c r="Y40" s="2">
        <v>4.4128069323419616E-2</v>
      </c>
      <c r="Z40" s="2">
        <v>7.2082654777478217E-2</v>
      </c>
      <c r="AA40" s="2">
        <v>0.26109470847399008</v>
      </c>
      <c r="AB40" s="2">
        <v>8.752064004747459E-2</v>
      </c>
      <c r="AC40" s="2">
        <v>0.18901205369651186</v>
      </c>
      <c r="AD40" s="2">
        <v>1.5437985269996374E-2</v>
      </c>
    </row>
    <row r="41" spans="3:30">
      <c r="C41" s="3">
        <f t="shared" si="8"/>
        <v>2.0999999999999992</v>
      </c>
      <c r="D41" s="2">
        <f t="shared" si="0"/>
        <v>0.28423648897854048</v>
      </c>
      <c r="E41" s="4">
        <f t="shared" si="1"/>
        <v>0.44827361653067682</v>
      </c>
      <c r="F41" s="2">
        <f t="shared" si="3"/>
        <v>0.12526682763388902</v>
      </c>
      <c r="G41" s="4">
        <f t="shared" si="2"/>
        <v>1.3477708414745029</v>
      </c>
      <c r="H41" s="4"/>
      <c r="I41" s="2">
        <f t="shared" si="9"/>
        <v>0.28423648897854059</v>
      </c>
      <c r="J41" s="4">
        <v>1</v>
      </c>
      <c r="K41" s="4">
        <v>0</v>
      </c>
      <c r="M41" s="7">
        <f t="shared" si="10"/>
        <v>0.28423648897854059</v>
      </c>
      <c r="N41" s="1">
        <f t="shared" si="4"/>
        <v>0</v>
      </c>
      <c r="O41" s="1">
        <f t="shared" si="5"/>
        <v>1</v>
      </c>
      <c r="P41" s="1">
        <f t="shared" si="6"/>
        <v>0</v>
      </c>
      <c r="Q41" s="1">
        <f t="shared" si="7"/>
        <v>0</v>
      </c>
      <c r="T41" s="2">
        <v>6.0353106955295166E-2</v>
      </c>
      <c r="U41" s="2">
        <v>7.3905643316845016E-2</v>
      </c>
      <c r="V41" s="2">
        <v>0.11046536731116308</v>
      </c>
      <c r="W41" s="2">
        <v>0.11299512833313252</v>
      </c>
      <c r="X41" s="2">
        <v>0.21447135683159724</v>
      </c>
      <c r="Y41" s="2">
        <v>5.4333289864738399E-2</v>
      </c>
      <c r="Z41" s="2">
        <v>7.3905643316845016E-2</v>
      </c>
      <c r="AA41" s="2">
        <v>0.21447135683159724</v>
      </c>
      <c r="AB41" s="2">
        <v>8.6793632043395214E-2</v>
      </c>
      <c r="AC41" s="2">
        <v>0.14056571351475222</v>
      </c>
      <c r="AD41" s="2">
        <v>1.2887988726550198E-2</v>
      </c>
    </row>
    <row r="42" spans="3:30">
      <c r="C42" s="3">
        <f t="shared" si="8"/>
        <v>2.274999999999999</v>
      </c>
      <c r="D42" s="2">
        <f t="shared" si="0"/>
        <v>0.30140709419092199</v>
      </c>
      <c r="E42" s="4">
        <f t="shared" si="1"/>
        <v>0.30569604679574419</v>
      </c>
      <c r="F42" s="2">
        <f t="shared" si="3"/>
        <v>0.13097783506906535</v>
      </c>
      <c r="G42" s="4">
        <f t="shared" si="2"/>
        <v>0.91909986006757183</v>
      </c>
      <c r="H42" s="4"/>
      <c r="I42" s="2">
        <f t="shared" si="9"/>
        <v>0.30140709419092215</v>
      </c>
      <c r="J42" s="4">
        <v>0</v>
      </c>
      <c r="K42" s="4">
        <v>0</v>
      </c>
      <c r="M42" s="7">
        <f t="shared" si="10"/>
        <v>0.30140709419092215</v>
      </c>
      <c r="N42" s="1">
        <f t="shared" si="4"/>
        <v>0</v>
      </c>
      <c r="O42" s="1">
        <f t="shared" si="5"/>
        <v>0</v>
      </c>
      <c r="P42" s="1">
        <f t="shared" si="6"/>
        <v>0</v>
      </c>
      <c r="Q42" s="1">
        <f t="shared" si="7"/>
        <v>0</v>
      </c>
      <c r="T42" s="2">
        <v>6.106081574127642E-2</v>
      </c>
      <c r="U42" s="2">
        <v>8.0953311887962398E-2</v>
      </c>
      <c r="V42" s="2">
        <v>0.13482604926487962</v>
      </c>
      <c r="W42" s="2">
        <v>0.14061080438884588</v>
      </c>
      <c r="X42" s="2">
        <v>0.29745134987278465</v>
      </c>
      <c r="Y42" s="2">
        <v>5.4019437922925295E-2</v>
      </c>
      <c r="Z42" s="2">
        <v>8.0953311887962398E-2</v>
      </c>
      <c r="AA42" s="2">
        <v>0.29745134987278465</v>
      </c>
      <c r="AB42" s="2">
        <v>0.10131650320437799</v>
      </c>
      <c r="AC42" s="2">
        <v>0.21649803798482226</v>
      </c>
      <c r="AD42" s="2">
        <v>2.0363191316415591E-2</v>
      </c>
    </row>
    <row r="43" spans="3:30">
      <c r="C43" s="3">
        <f t="shared" si="8"/>
        <v>2.4499999999999988</v>
      </c>
      <c r="D43" s="2">
        <f t="shared" si="0"/>
        <v>0.31857769940330355</v>
      </c>
      <c r="E43" s="4">
        <f t="shared" si="1"/>
        <v>0.20217907147855796</v>
      </c>
      <c r="F43" s="2">
        <f t="shared" si="3"/>
        <v>0.13668884250424171</v>
      </c>
      <c r="G43" s="4">
        <f t="shared" si="2"/>
        <v>0.60786771125206807</v>
      </c>
      <c r="H43" s="4"/>
      <c r="I43" s="2">
        <f t="shared" si="9"/>
        <v>0.31857769940330372</v>
      </c>
      <c r="J43" s="4">
        <v>1</v>
      </c>
      <c r="K43" s="4">
        <v>0</v>
      </c>
      <c r="M43" s="7">
        <f t="shared" si="10"/>
        <v>0.31857769940330372</v>
      </c>
      <c r="N43" s="1">
        <f t="shared" si="4"/>
        <v>0</v>
      </c>
      <c r="O43" s="1">
        <f t="shared" si="5"/>
        <v>1</v>
      </c>
      <c r="P43" s="1">
        <f t="shared" si="6"/>
        <v>0</v>
      </c>
      <c r="Q43" s="1">
        <f t="shared" si="7"/>
        <v>0</v>
      </c>
      <c r="T43" s="2">
        <v>6.1972375288845472E-2</v>
      </c>
      <c r="U43" s="2">
        <v>8.8080926290405204E-2</v>
      </c>
      <c r="V43" s="2">
        <v>0.15521171210660167</v>
      </c>
      <c r="W43" s="2">
        <v>0.15647459998251301</v>
      </c>
      <c r="X43" s="2">
        <v>0.26440768364499245</v>
      </c>
      <c r="Y43" s="2">
        <v>5.848877829574306E-2</v>
      </c>
      <c r="Z43" s="2">
        <v>8.8080926290405204E-2</v>
      </c>
      <c r="AA43" s="2">
        <v>0.26440768364499245</v>
      </c>
      <c r="AB43" s="2">
        <v>0.10325255767644828</v>
      </c>
      <c r="AC43" s="2">
        <v>0.17632675735458725</v>
      </c>
      <c r="AD43" s="2">
        <v>1.5171631386043077E-2</v>
      </c>
    </row>
    <row r="44" spans="3:30">
      <c r="C44" s="3">
        <f t="shared" si="8"/>
        <v>2.6249999999999987</v>
      </c>
      <c r="D44" s="2">
        <f t="shared" si="0"/>
        <v>0.33574830461568506</v>
      </c>
      <c r="E44" s="4">
        <f t="shared" si="1"/>
        <v>0.12968277774156936</v>
      </c>
      <c r="F44" s="2">
        <f t="shared" si="3"/>
        <v>0.14239984993941807</v>
      </c>
      <c r="G44" s="4">
        <f t="shared" si="2"/>
        <v>0.38990174758488072</v>
      </c>
      <c r="H44" s="4"/>
      <c r="I44" s="2">
        <f t="shared" si="9"/>
        <v>0.33574830461568528</v>
      </c>
      <c r="J44" s="4">
        <v>1</v>
      </c>
      <c r="K44" s="4">
        <v>0</v>
      </c>
      <c r="M44" s="7">
        <f t="shared" si="10"/>
        <v>0.33574830461568528</v>
      </c>
      <c r="N44" s="1">
        <f t="shared" si="4"/>
        <v>0</v>
      </c>
      <c r="O44" s="1">
        <f t="shared" si="5"/>
        <v>1</v>
      </c>
      <c r="P44" s="1">
        <f t="shared" si="6"/>
        <v>0</v>
      </c>
      <c r="Q44" s="1">
        <f t="shared" si="7"/>
        <v>0</v>
      </c>
      <c r="T44" s="2">
        <v>6.2650530655853798E-2</v>
      </c>
      <c r="U44" s="2">
        <v>0.10233100648194293</v>
      </c>
      <c r="V44" s="2">
        <v>0.17564256798883027</v>
      </c>
      <c r="W44" s="2">
        <v>0.17641697921413257</v>
      </c>
      <c r="X44" s="2">
        <v>0.36980027851716035</v>
      </c>
      <c r="Y44" s="2">
        <v>8.1585411906398786E-2</v>
      </c>
      <c r="Z44" s="2">
        <v>0.10233100648194293</v>
      </c>
      <c r="AA44" s="2">
        <v>0.36980027851716035</v>
      </c>
      <c r="AB44" s="2">
        <v>0.12190288973877339</v>
      </c>
      <c r="AC44" s="2">
        <v>0.26746927203521742</v>
      </c>
      <c r="AD44" s="2">
        <v>1.9571883256830458E-2</v>
      </c>
    </row>
    <row r="45" spans="3:30">
      <c r="C45" s="3">
        <f t="shared" si="8"/>
        <v>2.7999999999999985</v>
      </c>
      <c r="D45" s="2">
        <f t="shared" si="0"/>
        <v>0.35291890982806662</v>
      </c>
      <c r="E45" s="4">
        <f t="shared" si="1"/>
        <v>8.0672987928383691E-2</v>
      </c>
      <c r="F45" s="2">
        <f t="shared" si="3"/>
        <v>0.1481108573745944</v>
      </c>
      <c r="G45" s="4">
        <f t="shared" si="2"/>
        <v>0.2425498553003943</v>
      </c>
      <c r="H45" s="4"/>
      <c r="I45" s="2">
        <f t="shared" si="9"/>
        <v>0.35291890982806684</v>
      </c>
      <c r="J45" s="4">
        <v>0</v>
      </c>
      <c r="K45" s="4">
        <v>0</v>
      </c>
      <c r="M45" s="7">
        <f t="shared" si="10"/>
        <v>0.35291890982806684</v>
      </c>
      <c r="N45" s="1">
        <f t="shared" si="4"/>
        <v>0</v>
      </c>
      <c r="O45" s="1">
        <f t="shared" si="5"/>
        <v>0</v>
      </c>
      <c r="P45" s="1">
        <f t="shared" si="6"/>
        <v>0</v>
      </c>
      <c r="Q45" s="1">
        <f t="shared" si="7"/>
        <v>0</v>
      </c>
      <c r="T45" s="2">
        <v>6.2399279988119671E-2</v>
      </c>
      <c r="U45" s="2">
        <v>0.10983259880580021</v>
      </c>
      <c r="V45" s="2">
        <v>0.18982628108975508</v>
      </c>
      <c r="W45" s="2">
        <v>0.18474552670055</v>
      </c>
      <c r="X45" s="2">
        <v>0.37577752494767247</v>
      </c>
      <c r="Y45" s="2">
        <v>0.11104070751755701</v>
      </c>
      <c r="Z45" s="2">
        <v>0.10983259880580021</v>
      </c>
      <c r="AA45" s="2">
        <v>0.37577752494767247</v>
      </c>
      <c r="AB45" s="2">
        <v>0.12832190390019332</v>
      </c>
      <c r="AC45" s="2">
        <v>0.26594492614187226</v>
      </c>
      <c r="AD45" s="2">
        <v>1.8489305094393116E-2</v>
      </c>
    </row>
    <row r="46" spans="3:30">
      <c r="C46" s="3">
        <f t="shared" si="8"/>
        <v>2.9749999999999983</v>
      </c>
      <c r="D46" s="2">
        <f t="shared" si="0"/>
        <v>0.37008951504044812</v>
      </c>
      <c r="E46" s="4">
        <f t="shared" si="1"/>
        <v>4.8671385816290304E-2</v>
      </c>
      <c r="F46" s="2">
        <f t="shared" si="3"/>
        <v>0.15382186480977073</v>
      </c>
      <c r="G46" s="4">
        <f t="shared" si="2"/>
        <v>0.14633445333016321</v>
      </c>
      <c r="H46" s="4"/>
      <c r="I46" s="2">
        <f t="shared" si="9"/>
        <v>0.3700895150404484</v>
      </c>
      <c r="J46" s="4">
        <v>0</v>
      </c>
      <c r="K46" s="4">
        <v>0</v>
      </c>
      <c r="M46" s="7">
        <f t="shared" si="10"/>
        <v>0.3700895150404484</v>
      </c>
      <c r="N46" s="1">
        <f t="shared" si="4"/>
        <v>0</v>
      </c>
      <c r="O46" s="1">
        <f t="shared" si="5"/>
        <v>0</v>
      </c>
      <c r="P46" s="1">
        <f t="shared" si="6"/>
        <v>0</v>
      </c>
      <c r="Q46" s="1">
        <f t="shared" si="7"/>
        <v>0</v>
      </c>
      <c r="T46" s="2">
        <v>6.2272688561977318E-2</v>
      </c>
      <c r="U46" s="2">
        <v>0.10375763310291641</v>
      </c>
      <c r="V46" s="2">
        <v>0.17439204851636725</v>
      </c>
      <c r="W46" s="2">
        <v>0.16945160354332711</v>
      </c>
      <c r="X46" s="2">
        <v>0.38664318911002526</v>
      </c>
      <c r="Y46" s="2">
        <v>0.1559369240761459</v>
      </c>
      <c r="Z46" s="2">
        <v>0.10375763310291641</v>
      </c>
      <c r="AA46" s="2">
        <v>0.38664318911002526</v>
      </c>
      <c r="AB46" s="2">
        <v>0.13015448411586686</v>
      </c>
      <c r="AC46" s="2">
        <v>0.28288555600710885</v>
      </c>
      <c r="AD46" s="2">
        <v>2.6396851012950445E-2</v>
      </c>
    </row>
    <row r="47" spans="3:30">
      <c r="C47" s="3">
        <f t="shared" si="8"/>
        <v>3.1499999999999981</v>
      </c>
      <c r="D47" s="2">
        <f t="shared" si="0"/>
        <v>0.38726012025282969</v>
      </c>
      <c r="E47" s="4">
        <f t="shared" si="1"/>
        <v>2.8478624751752848E-2</v>
      </c>
      <c r="F47" s="2">
        <f t="shared" si="3"/>
        <v>0.15953287224494708</v>
      </c>
      <c r="G47" s="4">
        <f t="shared" si="2"/>
        <v>8.5623285935856358E-2</v>
      </c>
      <c r="H47" s="4"/>
      <c r="I47" s="2">
        <f t="shared" si="9"/>
        <v>0.38726012025282996</v>
      </c>
      <c r="J47" s="4">
        <v>0</v>
      </c>
      <c r="K47" s="4">
        <v>0</v>
      </c>
      <c r="M47" s="7">
        <f t="shared" si="10"/>
        <v>0.38726012025282996</v>
      </c>
      <c r="N47" s="1">
        <f t="shared" si="4"/>
        <v>0</v>
      </c>
      <c r="O47" s="1">
        <f t="shared" si="5"/>
        <v>0</v>
      </c>
      <c r="P47" s="1">
        <f t="shared" si="6"/>
        <v>0</v>
      </c>
      <c r="Q47" s="1">
        <f t="shared" si="7"/>
        <v>0</v>
      </c>
      <c r="T47" s="2">
        <v>6.1892735135453236E-2</v>
      </c>
      <c r="U47" s="2">
        <v>8.4919359020899199E-2</v>
      </c>
      <c r="V47" s="2">
        <v>0.1300891997152307</v>
      </c>
      <c r="W47" s="2">
        <v>0.12245340268747285</v>
      </c>
      <c r="X47" s="2">
        <v>0.34700392567134797</v>
      </c>
      <c r="Y47" s="2">
        <v>0.14980493959250718</v>
      </c>
      <c r="Z47" s="2">
        <v>8.4919359020899199E-2</v>
      </c>
      <c r="AA47" s="2">
        <v>0.34700392567134797</v>
      </c>
      <c r="AB47" s="2">
        <v>0.11437345023647241</v>
      </c>
      <c r="AC47" s="2">
        <v>0.26208456665044877</v>
      </c>
      <c r="AD47" s="2">
        <v>2.9454091215573214E-2</v>
      </c>
    </row>
    <row r="48" spans="3:30">
      <c r="C48" s="3">
        <f t="shared" si="8"/>
        <v>3.324999999999998</v>
      </c>
      <c r="D48" s="2">
        <f t="shared" si="0"/>
        <v>0.40443072546521119</v>
      </c>
      <c r="E48" s="4">
        <f t="shared" si="1"/>
        <v>1.6160844286289951E-2</v>
      </c>
      <c r="F48" s="2">
        <f t="shared" si="3"/>
        <v>0.16524387968012344</v>
      </c>
      <c r="G48" s="4">
        <f t="shared" si="2"/>
        <v>4.8588883885788185E-2</v>
      </c>
      <c r="H48" s="4"/>
      <c r="I48" s="2">
        <f t="shared" si="9"/>
        <v>0.40443072546521153</v>
      </c>
      <c r="J48" s="4">
        <v>0</v>
      </c>
      <c r="K48" s="4">
        <v>0</v>
      </c>
      <c r="M48" s="7">
        <f t="shared" si="10"/>
        <v>0.40443072546521153</v>
      </c>
      <c r="N48" s="1">
        <f t="shared" si="4"/>
        <v>0</v>
      </c>
      <c r="O48" s="1">
        <f t="shared" si="5"/>
        <v>0</v>
      </c>
      <c r="P48" s="1">
        <f t="shared" si="6"/>
        <v>0</v>
      </c>
      <c r="Q48" s="1">
        <f t="shared" si="7"/>
        <v>0</v>
      </c>
      <c r="T48" s="2">
        <v>6.0841915435825511E-2</v>
      </c>
      <c r="U48" s="2">
        <v>7.7588948775476396E-2</v>
      </c>
      <c r="V48" s="2">
        <v>0.11332428448900389</v>
      </c>
      <c r="W48" s="2">
        <v>0.10785418392709212</v>
      </c>
      <c r="X48" s="2">
        <v>0.32099214891730976</v>
      </c>
      <c r="Y48" s="2">
        <v>0.14481712362661225</v>
      </c>
      <c r="Z48" s="2">
        <v>7.7588948775476396E-2</v>
      </c>
      <c r="AA48" s="2">
        <v>0.32099214891730976</v>
      </c>
      <c r="AB48" s="2">
        <v>0.1068786266914622</v>
      </c>
      <c r="AC48" s="2">
        <v>0.24340320014183336</v>
      </c>
      <c r="AD48" s="2">
        <v>2.9289677915985801E-2</v>
      </c>
    </row>
    <row r="49" spans="3:30">
      <c r="C49" s="3">
        <f t="shared" si="8"/>
        <v>3.4999999999999978</v>
      </c>
      <c r="D49" s="2">
        <f t="shared" si="0"/>
        <v>0.42160133067759276</v>
      </c>
      <c r="E49" s="4">
        <f t="shared" si="1"/>
        <v>8.8942392969867251E-3</v>
      </c>
      <c r="F49" s="2">
        <f t="shared" si="3"/>
        <v>0.17095488711529977</v>
      </c>
      <c r="G49" s="4">
        <f t="shared" si="2"/>
        <v>2.6741248959395472E-2</v>
      </c>
      <c r="H49" s="4"/>
      <c r="I49" s="2">
        <f>MAX(D49,F49)</f>
        <v>0.42160133067759276</v>
      </c>
      <c r="J49" s="4">
        <v>0</v>
      </c>
      <c r="K49" s="4">
        <v>0</v>
      </c>
      <c r="M49" s="7">
        <f t="shared" si="10"/>
        <v>0.42160133067759276</v>
      </c>
      <c r="N49" s="1">
        <f t="shared" si="4"/>
        <v>0</v>
      </c>
      <c r="O49" s="1">
        <f t="shared" si="5"/>
        <v>0</v>
      </c>
      <c r="P49" s="1">
        <f t="shared" si="6"/>
        <v>0</v>
      </c>
      <c r="Q49" s="1">
        <f t="shared" si="7"/>
        <v>0</v>
      </c>
      <c r="T49" s="2">
        <v>6.0915235723582706E-2</v>
      </c>
      <c r="U49" s="2">
        <v>6.9454861584617333E-2</v>
      </c>
      <c r="V49" s="2">
        <v>9.1547500596173226E-2</v>
      </c>
      <c r="W49" s="2">
        <v>8.6447796316572179E-2</v>
      </c>
      <c r="X49" s="2">
        <v>0.30212311874580977</v>
      </c>
      <c r="Y49" s="2">
        <v>0.16297987066089337</v>
      </c>
      <c r="Z49" s="2">
        <v>6.9454861584617333E-2</v>
      </c>
      <c r="AA49" s="2">
        <v>0.30212311874580977</v>
      </c>
      <c r="AB49" s="2">
        <v>0.10171293265219794</v>
      </c>
      <c r="AC49" s="2">
        <v>0.23266825716119244</v>
      </c>
      <c r="AD49" s="2">
        <v>3.2258071067580607E-2</v>
      </c>
    </row>
    <row r="50" spans="3:30">
      <c r="I50" s="2">
        <f>(rmax-rmin)/40+I49</f>
        <v>0.43877193588997432</v>
      </c>
      <c r="J50" s="1">
        <v>0</v>
      </c>
      <c r="K50" s="1">
        <v>0</v>
      </c>
      <c r="M50" s="7">
        <f t="shared" si="10"/>
        <v>0.43877193588997432</v>
      </c>
      <c r="N50" s="1">
        <f t="shared" si="4"/>
        <v>0</v>
      </c>
      <c r="O50" s="1">
        <f t="shared" si="5"/>
        <v>0</v>
      </c>
      <c r="P50" s="1">
        <f t="shared" si="6"/>
        <v>0</v>
      </c>
      <c r="Q50" s="1">
        <f t="shared" si="7"/>
        <v>0</v>
      </c>
      <c r="T50" s="2">
        <v>5.9992065220070945E-2</v>
      </c>
      <c r="U50" s="2">
        <v>5.4226408453655228E-2</v>
      </c>
      <c r="V50" s="2">
        <v>4.839168351870593E-2</v>
      </c>
      <c r="W50" s="2">
        <v>4.3847642422239819E-2</v>
      </c>
      <c r="X50" s="2">
        <v>0.28437201063935191</v>
      </c>
      <c r="Y50" s="2">
        <v>0.17035655170373798</v>
      </c>
      <c r="Z50" s="2">
        <v>5.4226408453655228E-2</v>
      </c>
      <c r="AA50" s="2">
        <v>0.28437201063935191</v>
      </c>
      <c r="AB50" s="2">
        <v>9.0115462283804557E-2</v>
      </c>
      <c r="AC50" s="2">
        <v>0.23014560218569668</v>
      </c>
      <c r="AD50" s="2">
        <v>3.5889053830149328E-2</v>
      </c>
    </row>
    <row r="51" spans="3:30">
      <c r="T51" s="2">
        <v>5.9124164788372457E-2</v>
      </c>
      <c r="U51" s="2">
        <v>5.5541201670236573E-2</v>
      </c>
      <c r="V51" s="2">
        <v>5.2153271233048804E-2</v>
      </c>
      <c r="W51" s="2">
        <v>5.0166336076967299E-2</v>
      </c>
      <c r="X51" s="2">
        <v>0.26000517290955938</v>
      </c>
      <c r="Y51" s="2">
        <v>0.16814547737915064</v>
      </c>
      <c r="Z51" s="2">
        <v>5.5541201670236573E-2</v>
      </c>
      <c r="AA51" s="2">
        <v>0.26000517290955938</v>
      </c>
      <c r="AB51" s="2">
        <v>8.816322832108249E-2</v>
      </c>
      <c r="AC51" s="2">
        <v>0.20446397123932281</v>
      </c>
      <c r="AD51" s="2">
        <v>3.2622026650845917E-2</v>
      </c>
    </row>
    <row r="52" spans="3:30">
      <c r="T52" s="2">
        <v>5.8875287894736283E-2</v>
      </c>
      <c r="U52" s="2">
        <v>5.461895393912175E-2</v>
      </c>
      <c r="V52" s="2">
        <v>5.7312175300432866E-2</v>
      </c>
      <c r="W52" s="2">
        <v>5.5397282574666029E-2</v>
      </c>
      <c r="X52" s="2">
        <v>0.16567974512529737</v>
      </c>
      <c r="Y52" s="2">
        <v>0.12669663549455557</v>
      </c>
      <c r="Z52" s="2">
        <v>5.461895393912175E-2</v>
      </c>
      <c r="AA52" s="2">
        <v>0.16567974512529737</v>
      </c>
      <c r="AB52" s="2">
        <v>7.54081231907755E-2</v>
      </c>
      <c r="AC52" s="2">
        <v>0.11106079118617562</v>
      </c>
      <c r="AD52" s="2">
        <v>2.078916925165375E-2</v>
      </c>
    </row>
    <row r="53" spans="3:30">
      <c r="T53" s="2">
        <v>5.8343253334608658E-2</v>
      </c>
      <c r="U53" s="2">
        <v>5.2169749799823251E-2</v>
      </c>
      <c r="V53" s="2">
        <v>4.2692837090665847E-2</v>
      </c>
      <c r="W53" s="2">
        <v>4.1064109504291624E-2</v>
      </c>
      <c r="X53" s="2">
        <v>0.1872854223195668</v>
      </c>
      <c r="Y53" s="2">
        <v>0.1184347810105808</v>
      </c>
      <c r="Z53" s="2">
        <v>5.2169749799823251E-2</v>
      </c>
      <c r="AA53" s="2">
        <v>0.1872854223195668</v>
      </c>
      <c r="AB53" s="2">
        <v>7.3336316639797158E-2</v>
      </c>
      <c r="AC53" s="2">
        <v>0.13511567251974355</v>
      </c>
      <c r="AD53" s="2">
        <v>2.1166566839973908E-2</v>
      </c>
    </row>
    <row r="54" spans="3:30">
      <c r="T54" s="2">
        <v>5.8290219680777966E-2</v>
      </c>
      <c r="U54" s="2">
        <v>5.7553187991187693E-2</v>
      </c>
      <c r="V54" s="2">
        <v>5.1729991666409791E-2</v>
      </c>
      <c r="W54" s="2">
        <v>4.9001286685864898E-2</v>
      </c>
      <c r="X54" s="2">
        <v>0.2033287554245542</v>
      </c>
      <c r="Y54" s="2">
        <v>0.12398532582949207</v>
      </c>
      <c r="Z54" s="2">
        <v>5.7553187991187693E-2</v>
      </c>
      <c r="AA54" s="2">
        <v>0.2033287554245542</v>
      </c>
      <c r="AB54" s="2">
        <v>7.7704964600139842E-2</v>
      </c>
      <c r="AC54" s="2">
        <v>0.1457755674333665</v>
      </c>
      <c r="AD54" s="2">
        <v>2.0151776608952149E-2</v>
      </c>
    </row>
    <row r="55" spans="3:30">
      <c r="T55" s="2">
        <v>5.7718240253825215E-2</v>
      </c>
      <c r="U55" s="2">
        <v>6.0311743760643743E-2</v>
      </c>
      <c r="V55" s="2">
        <v>5.7021438057294649E-2</v>
      </c>
      <c r="W55" s="2">
        <v>5.8473076981234273E-2</v>
      </c>
      <c r="X55" s="2">
        <v>0.24095239630519272</v>
      </c>
      <c r="Y55" s="2">
        <v>0.14794077863695665</v>
      </c>
      <c r="Z55" s="2">
        <v>6.0311743760643743E-2</v>
      </c>
      <c r="AA55" s="2">
        <v>0.24095239630519272</v>
      </c>
      <c r="AB55" s="2">
        <v>8.53290635010448E-2</v>
      </c>
      <c r="AC55" s="2">
        <v>0.18064065254454897</v>
      </c>
      <c r="AD55" s="2">
        <v>2.5017319740401056E-2</v>
      </c>
    </row>
    <row r="56" spans="3:30">
      <c r="T56" s="2">
        <v>5.7160188384260513E-2</v>
      </c>
      <c r="U56" s="2">
        <v>5.854367755744927E-2</v>
      </c>
      <c r="V56" s="2">
        <v>5.7849881611281795E-2</v>
      </c>
      <c r="W56" s="2">
        <v>6.0708539419581209E-2</v>
      </c>
      <c r="X56" s="2">
        <v>0.27862211320929542</v>
      </c>
      <c r="Y56" s="2">
        <v>0.16144596426797952</v>
      </c>
      <c r="Z56" s="2">
        <v>5.854367755744927E-2</v>
      </c>
      <c r="AA56" s="2">
        <v>0.27862211320929542</v>
      </c>
      <c r="AB56" s="2">
        <v>9.0297111798688975E-2</v>
      </c>
      <c r="AC56" s="2">
        <v>0.22007843565184615</v>
      </c>
      <c r="AD56" s="2">
        <v>3.1753434241239706E-2</v>
      </c>
    </row>
    <row r="57" spans="3:30">
      <c r="T57" s="2">
        <v>5.7296953711037046E-2</v>
      </c>
      <c r="U57" s="2">
        <v>4.9405548216644446E-2</v>
      </c>
      <c r="V57" s="2">
        <v>2.7514933851284118E-2</v>
      </c>
      <c r="W57" s="2">
        <v>3.6303000029382915E-2</v>
      </c>
      <c r="X57" s="2">
        <v>0.22960272308791718</v>
      </c>
      <c r="Y57" s="2">
        <v>0.14394814794071786</v>
      </c>
      <c r="Z57" s="2">
        <v>4.9405548216644446E-2</v>
      </c>
      <c r="AA57" s="2">
        <v>0.22960272308791718</v>
      </c>
      <c r="AB57" s="2">
        <v>7.7325912168113173E-2</v>
      </c>
      <c r="AC57" s="2">
        <v>0.18019717487127274</v>
      </c>
      <c r="AD57" s="2">
        <v>2.7920363951468727E-2</v>
      </c>
    </row>
    <row r="58" spans="3:30">
      <c r="T58" s="2">
        <v>5.6794785911784107E-2</v>
      </c>
      <c r="U58" s="2">
        <v>4.5370840741681739E-2</v>
      </c>
      <c r="V58" s="2">
        <v>2.2338434197396895E-2</v>
      </c>
      <c r="W58" s="2">
        <v>3.2634236758760427E-2</v>
      </c>
      <c r="X58" s="2">
        <v>0.26342002442002488</v>
      </c>
      <c r="Y58" s="2">
        <v>0.15307924383589366</v>
      </c>
      <c r="Z58" s="2">
        <v>4.5370840741681739E-2</v>
      </c>
      <c r="AA58" s="2">
        <v>0.26342002442002488</v>
      </c>
      <c r="AB58" s="2">
        <v>8.0081670951267822E-2</v>
      </c>
      <c r="AC58" s="2">
        <v>0.21804918367834314</v>
      </c>
      <c r="AD58" s="2">
        <v>3.4710830209586083E-2</v>
      </c>
    </row>
    <row r="59" spans="3:30">
      <c r="T59" s="2">
        <v>5.6635861985899982E-2</v>
      </c>
      <c r="U59" s="2">
        <v>5.1496538482987075E-2</v>
      </c>
      <c r="V59" s="2">
        <v>4.1074062270709311E-2</v>
      </c>
      <c r="W59" s="2">
        <v>5.3500081690851964E-2</v>
      </c>
      <c r="X59" s="2">
        <v>0.26162573358351748</v>
      </c>
      <c r="Y59" s="2">
        <v>0.17976552136479818</v>
      </c>
      <c r="Z59" s="2">
        <v>5.1496538482987075E-2</v>
      </c>
      <c r="AA59" s="2">
        <v>0.26162573358351748</v>
      </c>
      <c r="AB59" s="2">
        <v>8.7064124732236389E-2</v>
      </c>
      <c r="AC59" s="2">
        <v>0.21012919510053041</v>
      </c>
      <c r="AD59" s="2">
        <v>3.5567586249249314E-2</v>
      </c>
    </row>
    <row r="60" spans="3:30">
      <c r="T60" s="2">
        <v>5.705963787550572E-2</v>
      </c>
      <c r="U60" s="2">
        <v>5.2362452834703976E-2</v>
      </c>
      <c r="V60" s="2">
        <v>4.0344657362114678E-2</v>
      </c>
      <c r="W60" s="2">
        <v>4.9118293722609785E-2</v>
      </c>
      <c r="X60" s="2">
        <v>0.19825295069199012</v>
      </c>
      <c r="Y60" s="2">
        <v>0.15862109524666557</v>
      </c>
      <c r="Z60" s="2">
        <v>5.2362452834703976E-2</v>
      </c>
      <c r="AA60" s="2">
        <v>0.19825295069199012</v>
      </c>
      <c r="AB60" s="2">
        <v>7.839976392356128E-2</v>
      </c>
      <c r="AC60" s="2">
        <v>0.14589049785728614</v>
      </c>
      <c r="AD60" s="2">
        <v>2.6037311088857304E-2</v>
      </c>
    </row>
    <row r="61" spans="3:30">
      <c r="T61" s="2">
        <v>5.6961015210668542E-2</v>
      </c>
      <c r="U61" s="2">
        <v>5.970018409748401E-2</v>
      </c>
      <c r="V61" s="2">
        <v>6.1751367314037964E-2</v>
      </c>
      <c r="W61" s="2">
        <v>7.0845178466675263E-2</v>
      </c>
      <c r="X61" s="2">
        <v>0.25133848337493858</v>
      </c>
      <c r="Y61" s="2">
        <v>0.12805121088279936</v>
      </c>
      <c r="Z61" s="2">
        <v>5.970018409748401E-2</v>
      </c>
      <c r="AA61" s="2">
        <v>0.25133848337493858</v>
      </c>
      <c r="AB61" s="2">
        <v>8.5649150018927797E-2</v>
      </c>
      <c r="AC61" s="2">
        <v>0.19163829927745457</v>
      </c>
      <c r="AD61" s="2">
        <v>2.5948965921443787E-2</v>
      </c>
    </row>
    <row r="62" spans="3:30">
      <c r="T62" s="2">
        <v>5.7021288053800356E-2</v>
      </c>
      <c r="U62" s="2">
        <v>6.4083812915328719E-2</v>
      </c>
      <c r="V62" s="2">
        <v>7.1165930770506147E-2</v>
      </c>
      <c r="W62" s="2">
        <v>8.3167540845239696E-2</v>
      </c>
      <c r="X62" s="2">
        <v>0.29414845733940886</v>
      </c>
      <c r="Y62" s="2">
        <v>0.13116185042433148</v>
      </c>
      <c r="Z62" s="2">
        <v>6.4083812915328719E-2</v>
      </c>
      <c r="AA62" s="2">
        <v>0.29414845733940886</v>
      </c>
      <c r="AB62" s="2">
        <v>9.2883403256381669E-2</v>
      </c>
      <c r="AC62" s="2">
        <v>0.23006464442408014</v>
      </c>
      <c r="AD62" s="2">
        <v>2.879959034105295E-2</v>
      </c>
    </row>
    <row r="63" spans="3:30">
      <c r="T63" s="2">
        <v>5.7724828628558544E-2</v>
      </c>
      <c r="U63" s="2">
        <v>6.4573183731158057E-2</v>
      </c>
      <c r="V63" s="2">
        <v>7.0722263588979706E-2</v>
      </c>
      <c r="W63" s="2">
        <v>8.1500319754904016E-2</v>
      </c>
      <c r="X63" s="2">
        <v>0.34698993587214755</v>
      </c>
      <c r="Y63" s="2">
        <v>0.15505170022408787</v>
      </c>
      <c r="Z63" s="2">
        <v>6.4573183731158057E-2</v>
      </c>
      <c r="AA63" s="2">
        <v>0.34698993587214755</v>
      </c>
      <c r="AB63" s="2">
        <v>0.10074615463140699</v>
      </c>
      <c r="AC63" s="2">
        <v>0.28241675214098949</v>
      </c>
      <c r="AD63" s="2">
        <v>3.617297090024893E-2</v>
      </c>
    </row>
    <row r="64" spans="3:30">
      <c r="T64" s="2">
        <v>5.7576949508158837E-2</v>
      </c>
      <c r="U64" s="2">
        <v>7.2829021416596085E-2</v>
      </c>
      <c r="V64" s="2">
        <v>9.9238059840178527E-2</v>
      </c>
      <c r="W64" s="2">
        <v>0.10761906174450875</v>
      </c>
      <c r="X64" s="2">
        <v>0.52138258534677462</v>
      </c>
      <c r="Y64" s="2">
        <v>0.23167848681798198</v>
      </c>
      <c r="Z64" s="2">
        <v>7.2829021416596085E-2</v>
      </c>
      <c r="AA64" s="2">
        <v>0.52138258534677462</v>
      </c>
      <c r="AB64" s="2">
        <v>0.13206319627068341</v>
      </c>
      <c r="AC64" s="2">
        <v>0.44855356393017853</v>
      </c>
      <c r="AD64" s="2">
        <v>5.9234174854087329E-2</v>
      </c>
    </row>
    <row r="65" spans="20:30">
      <c r="T65" s="2">
        <v>5.7552963612560459E-2</v>
      </c>
      <c r="U65" s="2">
        <v>7.0036010450091002E-2</v>
      </c>
      <c r="V65" s="2">
        <v>9.1115204761230473E-2</v>
      </c>
      <c r="W65" s="2">
        <v>0.10002971326697363</v>
      </c>
      <c r="X65" s="2">
        <v>0.40648294370341165</v>
      </c>
      <c r="Y65" s="2">
        <v>0.20923580780081186</v>
      </c>
      <c r="Z65" s="2">
        <v>7.0036010450091002E-2</v>
      </c>
      <c r="AA65" s="2">
        <v>0.40648294370341165</v>
      </c>
      <c r="AB65" s="2">
        <v>0.11646644980453211</v>
      </c>
      <c r="AC65" s="2">
        <v>0.33644693325332065</v>
      </c>
      <c r="AD65" s="2">
        <v>4.6430439354441105E-2</v>
      </c>
    </row>
    <row r="66" spans="20:30">
      <c r="T66" s="2">
        <v>5.7916630677983916E-2</v>
      </c>
      <c r="U66" s="2">
        <v>6.883283454467648E-2</v>
      </c>
      <c r="V66" s="2">
        <v>9.0887747615554071E-2</v>
      </c>
      <c r="W66" s="2">
        <v>9.7133595198808154E-2</v>
      </c>
      <c r="X66" s="2">
        <v>0.40446134781515619</v>
      </c>
      <c r="Y66" s="2">
        <v>0.22750870445202453</v>
      </c>
      <c r="Z66" s="2">
        <v>6.883283454467648E-2</v>
      </c>
      <c r="AA66" s="2">
        <v>0.40446134781515619</v>
      </c>
      <c r="AB66" s="2">
        <v>0.11784073830161391</v>
      </c>
      <c r="AC66" s="2">
        <v>0.33562851327047971</v>
      </c>
      <c r="AD66" s="2">
        <v>4.9007903756937435E-2</v>
      </c>
    </row>
    <row r="67" spans="20:30">
      <c r="T67" s="2">
        <v>5.8118525671688737E-2</v>
      </c>
      <c r="U67" s="2">
        <v>6.423527061192158E-2</v>
      </c>
      <c r="V67" s="2">
        <v>8.4938509142861607E-2</v>
      </c>
      <c r="W67" s="2">
        <v>8.892857142857169E-2</v>
      </c>
      <c r="X67" s="2">
        <v>0.32111912184983082</v>
      </c>
      <c r="Y67" s="2">
        <v>0.19089731184950787</v>
      </c>
      <c r="Z67" s="2">
        <v>6.423527061192158E-2</v>
      </c>
      <c r="AA67" s="2">
        <v>0.32111912184983082</v>
      </c>
      <c r="AB67" s="2">
        <v>0.10407114132411373</v>
      </c>
      <c r="AC67" s="2">
        <v>0.25688385123790924</v>
      </c>
      <c r="AD67" s="2">
        <v>3.9835870712192148E-2</v>
      </c>
    </row>
    <row r="68" spans="20:30">
      <c r="T68" s="2">
        <v>5.818528956427893E-2</v>
      </c>
      <c r="U68" s="2">
        <v>5.9144010438524575E-2</v>
      </c>
      <c r="V68" s="2">
        <v>7.1688814200782769E-2</v>
      </c>
      <c r="W68" s="2">
        <v>7.5520723605668749E-2</v>
      </c>
      <c r="X68" s="2">
        <v>0.28513744182676048</v>
      </c>
      <c r="Y68" s="2">
        <v>0.15773278831256077</v>
      </c>
      <c r="Z68" s="2">
        <v>5.9144010438524575E-2</v>
      </c>
      <c r="AA68" s="2">
        <v>0.28513744182676048</v>
      </c>
      <c r="AB68" s="2">
        <v>9.4015022620569197E-2</v>
      </c>
      <c r="AC68" s="2">
        <v>0.22599343138823591</v>
      </c>
      <c r="AD68" s="2">
        <v>3.4871012182044622E-2</v>
      </c>
    </row>
    <row r="69" spans="20:30">
      <c r="T69" s="2">
        <v>5.8740114380781083E-2</v>
      </c>
      <c r="U69" s="2">
        <v>6.6373706857090653E-2</v>
      </c>
      <c r="V69" s="2">
        <v>9.5314182995813512E-2</v>
      </c>
      <c r="W69" s="2">
        <v>9.6545075634064004E-2</v>
      </c>
      <c r="X69" s="2">
        <v>0.33363281743346529</v>
      </c>
      <c r="Y69" s="2">
        <v>0.16198746780874385</v>
      </c>
      <c r="Z69" s="2">
        <v>6.6373706857090653E-2</v>
      </c>
      <c r="AA69" s="2">
        <v>0.33363281743346529</v>
      </c>
      <c r="AB69" s="2">
        <v>0.10475538226330827</v>
      </c>
      <c r="AC69" s="2">
        <v>0.26725911057637464</v>
      </c>
      <c r="AD69" s="2">
        <v>3.8381675406217619E-2</v>
      </c>
    </row>
    <row r="70" spans="20:30">
      <c r="T70" s="2">
        <v>5.8771214624669055E-2</v>
      </c>
      <c r="U70" s="2">
        <v>7.1700835231587101E-2</v>
      </c>
      <c r="V70" s="2">
        <v>0.1109258784303675</v>
      </c>
      <c r="W70" s="2">
        <v>0.10723220216810581</v>
      </c>
      <c r="X70" s="2">
        <v>0.26909729101292035</v>
      </c>
      <c r="Y70" s="2">
        <v>0.11137845303503591</v>
      </c>
      <c r="Z70" s="2">
        <v>7.1700835231587101E-2</v>
      </c>
      <c r="AA70" s="2">
        <v>0.26909729101292035</v>
      </c>
      <c r="AB70" s="2">
        <v>9.6419073300136202E-2</v>
      </c>
      <c r="AC70" s="2">
        <v>0.19739645578133325</v>
      </c>
      <c r="AD70" s="2">
        <v>2.47182380685491E-2</v>
      </c>
    </row>
    <row r="71" spans="20:30">
      <c r="T71" s="2">
        <v>5.8902549142895388E-2</v>
      </c>
      <c r="U71" s="2">
        <v>7.0347837287005888E-2</v>
      </c>
      <c r="V71" s="2">
        <v>0.10735464764467628</v>
      </c>
      <c r="W71" s="2">
        <v>0.10365294872337083</v>
      </c>
      <c r="X71" s="2">
        <v>0.35005000714387768</v>
      </c>
      <c r="Y71" s="2">
        <v>0.11378308776819623</v>
      </c>
      <c r="Z71" s="2">
        <v>7.0347837287005888E-2</v>
      </c>
      <c r="AA71" s="2">
        <v>0.35005000714387768</v>
      </c>
      <c r="AB71" s="2">
        <v>0.10397012742816039</v>
      </c>
      <c r="AC71" s="2">
        <v>0.2797021698568718</v>
      </c>
      <c r="AD71" s="2">
        <v>3.3622290141154504E-2</v>
      </c>
    </row>
    <row r="72" spans="20:30">
      <c r="T72" s="2">
        <v>5.9295957175191427E-2</v>
      </c>
      <c r="U72" s="2">
        <v>7.5401187074082499E-2</v>
      </c>
      <c r="V72" s="2">
        <v>0.1223506743737961</v>
      </c>
      <c r="W72" s="2">
        <v>0.1198551530444949</v>
      </c>
      <c r="X72" s="2">
        <v>0.47999404001192025</v>
      </c>
      <c r="Y72" s="2">
        <v>0.16802358296803854</v>
      </c>
      <c r="Z72" s="2">
        <v>7.5401187074082499E-2</v>
      </c>
      <c r="AA72" s="2">
        <v>0.47999404001192025</v>
      </c>
      <c r="AB72" s="2">
        <v>0.12621044233482895</v>
      </c>
      <c r="AC72" s="2">
        <v>0.40459285293783775</v>
      </c>
      <c r="AD72" s="2">
        <v>5.080925526074645E-2</v>
      </c>
    </row>
    <row r="73" spans="20:30">
      <c r="T73" s="2">
        <v>5.9295957175191427E-2</v>
      </c>
      <c r="U73" s="2">
        <v>7.1769147464051608E-2</v>
      </c>
      <c r="V73" s="2">
        <v>0.11190656950879507</v>
      </c>
      <c r="W73" s="2">
        <v>0.10909780455943707</v>
      </c>
      <c r="X73" s="2">
        <v>0.41066866974740979</v>
      </c>
      <c r="Y73" s="2">
        <v>0.17430765923388236</v>
      </c>
      <c r="Z73" s="2">
        <v>7.1769147464051608E-2</v>
      </c>
      <c r="AA73" s="2">
        <v>0.41066866974740979</v>
      </c>
      <c r="AB73" s="2">
        <v>0.11742296363895331</v>
      </c>
      <c r="AC73" s="2">
        <v>0.33889952228335818</v>
      </c>
      <c r="AD73" s="2">
        <v>4.5653816174901704E-2</v>
      </c>
    </row>
    <row r="74" spans="20:30">
      <c r="T74" s="2">
        <v>5.9102852059711442E-2</v>
      </c>
      <c r="U74" s="2">
        <v>6.9853435525077501E-2</v>
      </c>
      <c r="V74" s="2">
        <v>0.11346130849799185</v>
      </c>
      <c r="W74" s="2">
        <v>0.10913366543288916</v>
      </c>
      <c r="X74" s="2">
        <v>0.30685658221396372</v>
      </c>
      <c r="Y74" s="2">
        <v>0.14259143390591955</v>
      </c>
      <c r="Z74" s="2">
        <v>6.9853435525077501E-2</v>
      </c>
      <c r="AA74" s="2">
        <v>0.30685658221396372</v>
      </c>
      <c r="AB74" s="2">
        <v>0.10374106858743989</v>
      </c>
      <c r="AC74" s="2">
        <v>0.23700314668888622</v>
      </c>
      <c r="AD74" s="2">
        <v>3.3887633062362393E-2</v>
      </c>
    </row>
    <row r="75" spans="20:30">
      <c r="T75" s="2">
        <v>5.9240083974076096E-2</v>
      </c>
      <c r="U75" s="2">
        <v>6.8036343408121702E-2</v>
      </c>
      <c r="V75" s="2">
        <v>0.11365943893517283</v>
      </c>
      <c r="W75" s="2">
        <v>0.10541949146715424</v>
      </c>
      <c r="X75" s="2">
        <v>0.30162457240253171</v>
      </c>
      <c r="Y75" s="2">
        <v>0.10859237172628067</v>
      </c>
      <c r="Z75" s="2">
        <v>6.8036343408121702E-2</v>
      </c>
      <c r="AA75" s="2">
        <v>0.30162457240253171</v>
      </c>
      <c r="AB75" s="2">
        <v>9.9353263780964179E-2</v>
      </c>
      <c r="AC75" s="2">
        <v>0.23358822899441001</v>
      </c>
      <c r="AD75" s="2">
        <v>3.1316920372842477E-2</v>
      </c>
    </row>
    <row r="76" spans="20:30">
      <c r="T76" s="2">
        <v>5.9215268057839054E-2</v>
      </c>
      <c r="U76" s="2">
        <v>6.15535861016554E-2</v>
      </c>
      <c r="V76" s="2">
        <v>8.5051563820794707E-2</v>
      </c>
      <c r="W76" s="2">
        <v>7.8696822399871413E-2</v>
      </c>
      <c r="X76" s="2">
        <v>0.1928519886912532</v>
      </c>
      <c r="Y76" s="2">
        <v>5.720979333491516E-2</v>
      </c>
      <c r="Z76" s="2">
        <v>6.15535861016554E-2</v>
      </c>
      <c r="AA76" s="2">
        <v>0.1928519886912532</v>
      </c>
      <c r="AB76" s="2">
        <v>7.7144009463768523E-2</v>
      </c>
      <c r="AC76" s="2">
        <v>0.1312984025895978</v>
      </c>
      <c r="AD76" s="2">
        <v>1.5590423362113123E-2</v>
      </c>
    </row>
    <row r="77" spans="20:30">
      <c r="T77" s="2">
        <v>5.9573154345502699E-2</v>
      </c>
      <c r="U77" s="2">
        <v>7.5782682014810865E-2</v>
      </c>
      <c r="V77" s="2">
        <v>0.12985645933014323</v>
      </c>
      <c r="W77" s="2">
        <v>0.10566832786353841</v>
      </c>
      <c r="X77" s="2">
        <v>8.0949401298405332E-2</v>
      </c>
      <c r="Y77" s="2">
        <v>-1.8623373020870027E-2</v>
      </c>
      <c r="Z77" s="2">
        <v>7.5782682014810865E-2</v>
      </c>
      <c r="AA77" s="2">
        <v>8.0949401298405332E-2</v>
      </c>
      <c r="AB77" s="2">
        <v>6.7149926921354131E-2</v>
      </c>
      <c r="AC77" s="2">
        <v>5.1667192835944675E-3</v>
      </c>
      <c r="AD77" s="2">
        <v>-8.6327550934567343E-3</v>
      </c>
    </row>
    <row r="78" spans="20:30">
      <c r="T78" s="2">
        <v>5.9231567124872875E-2</v>
      </c>
      <c r="U78" s="2">
        <v>8.0058181818182472E-2</v>
      </c>
      <c r="V78" s="2">
        <v>0.13988351447325953</v>
      </c>
      <c r="W78" s="2">
        <v>0.11511279696546195</v>
      </c>
      <c r="X78" s="2">
        <v>9.0473901104341392E-2</v>
      </c>
      <c r="Y78" s="2">
        <v>-6.9515934042457261E-2</v>
      </c>
      <c r="Z78" s="2">
        <v>8.0058181818182472E-2</v>
      </c>
      <c r="AA78" s="2">
        <v>9.0473901104341392E-2</v>
      </c>
      <c r="AB78" s="2">
        <v>6.5217029594315246E-2</v>
      </c>
      <c r="AC78" s="2">
        <v>1.041571928615892E-2</v>
      </c>
      <c r="AD78" s="2">
        <v>-1.4841152223867227E-2</v>
      </c>
    </row>
    <row r="79" spans="20:30">
      <c r="T79" s="2">
        <v>5.8818895306125052E-2</v>
      </c>
      <c r="U79" s="2">
        <v>7.7341324283341395E-2</v>
      </c>
      <c r="V79" s="2">
        <v>0.11686077289571206</v>
      </c>
      <c r="W79" s="2">
        <v>9.3368317481141494E-2</v>
      </c>
      <c r="X79" s="2">
        <v>0.21991696144779138</v>
      </c>
      <c r="Y79" s="2">
        <v>-7.4425143806032046E-2</v>
      </c>
      <c r="Z79" s="2">
        <v>7.7341324283341395E-2</v>
      </c>
      <c r="AA79" s="2">
        <v>0.21991696144779138</v>
      </c>
      <c r="AB79" s="2">
        <v>7.2715670883257949E-2</v>
      </c>
      <c r="AC79" s="2">
        <v>0.14257563716444999</v>
      </c>
      <c r="AD79" s="2">
        <v>-4.6256534000834459E-3</v>
      </c>
    </row>
    <row r="80" spans="20:30">
      <c r="T80" s="2">
        <v>5.8943199544799763E-2</v>
      </c>
      <c r="U80" s="2">
        <v>7.4335033572519693E-2</v>
      </c>
      <c r="V80" s="2">
        <v>0.11321724349218276</v>
      </c>
      <c r="W80" s="2">
        <v>9.4520476389469366E-2</v>
      </c>
      <c r="X80" s="2">
        <v>0.23660810781178077</v>
      </c>
      <c r="Y80" s="2">
        <v>-5.6283913837409938E-2</v>
      </c>
      <c r="Z80" s="2">
        <v>7.4335033572519693E-2</v>
      </c>
      <c r="AA80" s="2">
        <v>0.23660810781178077</v>
      </c>
      <c r="AB80" s="2">
        <v>7.5711294515254157E-2</v>
      </c>
      <c r="AC80" s="2">
        <v>0.16227307423926107</v>
      </c>
      <c r="AD80" s="2">
        <v>1.3762609427344641E-3</v>
      </c>
    </row>
    <row r="81" spans="20:30">
      <c r="T81" s="2">
        <v>5.8278255661896594E-2</v>
      </c>
      <c r="U81" s="2">
        <v>7.0298191391941156E-2</v>
      </c>
      <c r="V81" s="2">
        <v>0.10190750955708539</v>
      </c>
      <c r="W81" s="2">
        <v>8.6868268969708229E-2</v>
      </c>
      <c r="X81" s="2">
        <v>0.285786109094325</v>
      </c>
      <c r="Y81" s="2">
        <v>-5.1147408667796324E-2</v>
      </c>
      <c r="Z81" s="2">
        <v>7.0298191391941156E-2</v>
      </c>
      <c r="AA81" s="2">
        <v>0.285786109094325</v>
      </c>
      <c r="AB81" s="2">
        <v>7.8510394865474648E-2</v>
      </c>
      <c r="AC81" s="2">
        <v>0.21548791770238385</v>
      </c>
      <c r="AD81" s="2">
        <v>8.2122034735334914E-3</v>
      </c>
    </row>
    <row r="82" spans="20:30">
      <c r="T82" s="2">
        <v>5.7555463819012997E-2</v>
      </c>
      <c r="U82" s="2">
        <v>6.3871392842719033E-2</v>
      </c>
      <c r="V82" s="2">
        <v>9.1089820052073112E-2</v>
      </c>
      <c r="W82" s="2">
        <v>8.0750574419198751E-2</v>
      </c>
      <c r="X82" s="2">
        <v>0.32489812951239982</v>
      </c>
      <c r="Y82" s="2">
        <v>-2.844162674678119E-2</v>
      </c>
      <c r="Z82" s="2">
        <v>6.3871392842719033E-2</v>
      </c>
      <c r="AA82" s="2">
        <v>0.32489812951239982</v>
      </c>
      <c r="AB82" s="2">
        <v>8.1994560917467457E-2</v>
      </c>
      <c r="AC82" s="2">
        <v>0.26102673666968079</v>
      </c>
      <c r="AD82" s="2">
        <v>1.8123168074748425E-2</v>
      </c>
    </row>
    <row r="83" spans="20:30">
      <c r="T83" s="2">
        <v>5.7016085219764756E-2</v>
      </c>
      <c r="U83" s="2">
        <v>5.7463616286312025E-2</v>
      </c>
      <c r="V83" s="2">
        <v>6.4629152228558695E-2</v>
      </c>
      <c r="W83" s="2">
        <v>6.2684431726728329E-2</v>
      </c>
      <c r="X83" s="2">
        <v>0.19736188837141211</v>
      </c>
      <c r="Y83" s="2">
        <v>-4.8654617436642011E-2</v>
      </c>
      <c r="Z83" s="2">
        <v>5.7463616286312025E-2</v>
      </c>
      <c r="AA83" s="2">
        <v>0.19736188837141211</v>
      </c>
      <c r="AB83" s="2">
        <v>6.1856489727519295E-2</v>
      </c>
      <c r="AC83" s="2">
        <v>0.13989827208510008</v>
      </c>
      <c r="AD83" s="2">
        <v>4.3928734412072706E-3</v>
      </c>
    </row>
    <row r="84" spans="20:30">
      <c r="T84" s="2">
        <v>5.6483297345844452E-2</v>
      </c>
      <c r="U84" s="2">
        <v>6.0810048777736991E-2</v>
      </c>
      <c r="V84" s="2">
        <v>6.6043174684517369E-2</v>
      </c>
      <c r="W84" s="2">
        <v>6.4914067472947368E-2</v>
      </c>
      <c r="X84" s="2">
        <v>0.18460510392926421</v>
      </c>
      <c r="Y84" s="2">
        <v>-6.630769491330113E-2</v>
      </c>
      <c r="Z84" s="2">
        <v>6.0810048777736991E-2</v>
      </c>
      <c r="AA84" s="2">
        <v>0.18460510392926421</v>
      </c>
      <c r="AB84" s="2">
        <v>5.924811866803871E-2</v>
      </c>
      <c r="AC84" s="2">
        <v>0.12379505515152722</v>
      </c>
      <c r="AD84" s="2">
        <v>-1.5619301096982813E-3</v>
      </c>
    </row>
    <row r="85" spans="20:30">
      <c r="T85" s="2">
        <v>5.5825838441417419E-2</v>
      </c>
      <c r="U85" s="2">
        <v>5.9434008602844202E-2</v>
      </c>
      <c r="V85" s="2">
        <v>6.5292162005220256E-2</v>
      </c>
      <c r="W85" s="2">
        <v>6.2740628166160439E-2</v>
      </c>
      <c r="X85" s="2">
        <v>0.2182231834245667</v>
      </c>
      <c r="Y85" s="2">
        <v>-4.4563795230874059E-2</v>
      </c>
      <c r="Z85" s="2">
        <v>5.9434008602844202E-2</v>
      </c>
      <c r="AA85" s="2">
        <v>0.2182231834245667</v>
      </c>
      <c r="AB85" s="2">
        <v>6.4025537917500472E-2</v>
      </c>
      <c r="AC85" s="2">
        <v>0.1587891748217225</v>
      </c>
      <c r="AD85" s="2">
        <v>4.5915293146562702E-3</v>
      </c>
    </row>
    <row r="86" spans="20:30">
      <c r="T86" s="2">
        <v>5.5473923561902616E-2</v>
      </c>
      <c r="U86" s="2">
        <v>5.3080290747606229E-2</v>
      </c>
      <c r="V86" s="2">
        <v>4.4025951874056446E-2</v>
      </c>
      <c r="W86" s="2">
        <v>4.3533352569973705E-2</v>
      </c>
      <c r="X86" s="2">
        <v>0.21025828465014462</v>
      </c>
      <c r="Y86" s="2">
        <v>-2.7493823670953099E-2</v>
      </c>
      <c r="Z86" s="2">
        <v>5.3080290747606229E-2</v>
      </c>
      <c r="AA86" s="2">
        <v>0.21025828465014462</v>
      </c>
      <c r="AB86" s="2">
        <v>6.0077367398034098E-2</v>
      </c>
      <c r="AC86" s="2">
        <v>0.15717799390253839</v>
      </c>
      <c r="AD86" s="2">
        <v>6.9970766504278692E-3</v>
      </c>
    </row>
    <row r="87" spans="20:30">
      <c r="T87" s="2">
        <v>5.4520362193326566E-2</v>
      </c>
      <c r="U87" s="2">
        <v>5.1313212683509413E-2</v>
      </c>
      <c r="V87" s="2">
        <v>3.1059934308301562E-2</v>
      </c>
      <c r="W87" s="2">
        <v>3.1461093487590963E-2</v>
      </c>
      <c r="X87" s="2">
        <v>0.22756218645143145</v>
      </c>
      <c r="Y87" s="2">
        <v>5.6564622793280339E-3</v>
      </c>
      <c r="Z87" s="2">
        <v>5.1313212683509413E-2</v>
      </c>
      <c r="AA87" s="2">
        <v>0.22756218645143145</v>
      </c>
      <c r="AB87" s="2">
        <v>6.1965470017679422E-2</v>
      </c>
      <c r="AC87" s="2">
        <v>0.17624897376792203</v>
      </c>
      <c r="AD87" s="2">
        <v>1.0652257334170009E-2</v>
      </c>
    </row>
    <row r="88" spans="20:30">
      <c r="T88" s="2">
        <v>5.3984656410503762E-2</v>
      </c>
      <c r="U88" s="2">
        <v>4.9262581724190291E-2</v>
      </c>
      <c r="V88" s="2">
        <v>2.6986263804751554E-2</v>
      </c>
      <c r="W88" s="2">
        <v>2.4889517850936516E-2</v>
      </c>
      <c r="X88" s="2">
        <v>0.20203161464772323</v>
      </c>
      <c r="Y88" s="2">
        <v>1.5129526459532139E-2</v>
      </c>
      <c r="Z88" s="2">
        <v>4.9262581724190291E-2</v>
      </c>
      <c r="AA88" s="2">
        <v>0.20203161464772323</v>
      </c>
      <c r="AB88" s="2">
        <v>5.8822278653965256E-2</v>
      </c>
      <c r="AC88" s="2">
        <v>0.15276903292353294</v>
      </c>
      <c r="AD88" s="2">
        <v>9.5596969297749648E-3</v>
      </c>
    </row>
    <row r="89" spans="20:30">
      <c r="T89" s="2">
        <v>5.3718249205954471E-2</v>
      </c>
      <c r="U89" s="2">
        <v>3.7927838283603243E-2</v>
      </c>
      <c r="V89" s="2">
        <v>-3.3212743045887283E-3</v>
      </c>
      <c r="W89" s="2">
        <v>7.9641369538403506E-3</v>
      </c>
      <c r="X89" s="2">
        <v>0.398238200051936</v>
      </c>
      <c r="Y89" s="2">
        <v>9.8288305348144256E-2</v>
      </c>
      <c r="Z89" s="2">
        <v>3.7927838283603243E-2</v>
      </c>
      <c r="AA89" s="2">
        <v>0.398238200051936</v>
      </c>
      <c r="AB89" s="2">
        <v>8.0768845236270759E-2</v>
      </c>
      <c r="AC89" s="2">
        <v>0.36031036176833275</v>
      </c>
      <c r="AD89" s="2">
        <v>4.2841006952667515E-2</v>
      </c>
    </row>
    <row r="90" spans="20:30">
      <c r="T90" s="2">
        <v>5.3482683354957761E-2</v>
      </c>
      <c r="U90" s="2">
        <v>3.2281089234249993E-2</v>
      </c>
      <c r="V90" s="2">
        <v>-2.0143137821779566E-2</v>
      </c>
      <c r="W90" s="2">
        <v>-3.6641840924279689E-3</v>
      </c>
      <c r="X90" s="2">
        <v>0.27803546214678776</v>
      </c>
      <c r="Y90" s="2">
        <v>0.12567507376267439</v>
      </c>
      <c r="Z90" s="2">
        <v>3.2281089234249993E-2</v>
      </c>
      <c r="AA90" s="2">
        <v>0.27803546214678776</v>
      </c>
      <c r="AB90" s="2">
        <v>6.7959772000429339E-2</v>
      </c>
      <c r="AC90" s="2">
        <v>0.24575437291253777</v>
      </c>
      <c r="AD90" s="2">
        <v>3.5678682766179345E-2</v>
      </c>
    </row>
    <row r="91" spans="20:30">
      <c r="T91" s="2">
        <v>5.3347215292388617E-2</v>
      </c>
      <c r="U91" s="2">
        <v>2.9202217143316611E-2</v>
      </c>
      <c r="V91" s="2">
        <v>-1.6429671762057119E-2</v>
      </c>
      <c r="W91" s="2">
        <v>5.3154471934919734E-3</v>
      </c>
      <c r="X91" s="2">
        <v>0.25668885257287322</v>
      </c>
      <c r="Y91" s="2">
        <v>0.16276126805330526</v>
      </c>
      <c r="Z91" s="2">
        <v>2.9202217143316611E-2</v>
      </c>
      <c r="AA91" s="2">
        <v>0.25668885257287322</v>
      </c>
      <c r="AB91" s="2">
        <v>7.0427418966287306E-2</v>
      </c>
      <c r="AC91" s="2">
        <v>0.22748663542955661</v>
      </c>
      <c r="AD91" s="2">
        <v>4.1225201822970695E-2</v>
      </c>
    </row>
    <row r="92" spans="20:30">
      <c r="T92" s="2">
        <v>5.3658268518570695E-2</v>
      </c>
      <c r="U92" s="2">
        <v>3.1638524161424986E-2</v>
      </c>
      <c r="V92" s="2">
        <v>-1.9104774418067683E-2</v>
      </c>
      <c r="W92" s="2">
        <v>-4.1759133319030362E-4</v>
      </c>
      <c r="X92" s="2">
        <v>0.20896254943746539</v>
      </c>
      <c r="Y92" s="2">
        <v>0.20253632325978121</v>
      </c>
      <c r="Z92" s="2">
        <v>3.1638524161424986E-2</v>
      </c>
      <c r="AA92" s="2">
        <v>0.20896254943746539</v>
      </c>
      <c r="AB92" s="2">
        <v>6.9190637370026717E-2</v>
      </c>
      <c r="AC92" s="2">
        <v>0.17732402527604041</v>
      </c>
      <c r="AD92" s="2">
        <v>3.7552113208601731E-2</v>
      </c>
    </row>
    <row r="93" spans="20:30">
      <c r="T93" s="2">
        <v>5.4436491098348583E-2</v>
      </c>
      <c r="U93" s="2">
        <v>2.9852542078314226E-2</v>
      </c>
      <c r="V93" s="2">
        <v>-2.6040343028032265E-2</v>
      </c>
      <c r="W93" s="2">
        <v>-8.2197321152427394E-3</v>
      </c>
      <c r="X93" s="2">
        <v>0.21041541168115541</v>
      </c>
      <c r="Y93" s="2">
        <v>0.26467525728649322</v>
      </c>
      <c r="Z93" s="2">
        <v>2.9852542078314226E-2</v>
      </c>
      <c r="AA93" s="2">
        <v>0.21041541168115541</v>
      </c>
      <c r="AB93" s="2">
        <v>7.4286559139443084E-2</v>
      </c>
      <c r="AC93" s="2">
        <v>0.18056286960284118</v>
      </c>
      <c r="AD93" s="2">
        <v>4.4434017061128858E-2</v>
      </c>
    </row>
    <row r="94" spans="20:30">
      <c r="T94" s="2">
        <v>5.5417793283753403E-2</v>
      </c>
      <c r="U94" s="2">
        <v>2.5486487566430016E-2</v>
      </c>
      <c r="V94" s="2">
        <v>-2.9088151970753096E-2</v>
      </c>
      <c r="W94" s="2">
        <v>-1.8472586398318169E-2</v>
      </c>
      <c r="X94" s="2">
        <v>0.10345899821765103</v>
      </c>
      <c r="Y94" s="2">
        <v>0.26629647593797956</v>
      </c>
      <c r="Z94" s="2">
        <v>2.5486487566430016E-2</v>
      </c>
      <c r="AA94" s="2">
        <v>0.10345899821765103</v>
      </c>
      <c r="AB94" s="2">
        <v>6.2477018977175641E-2</v>
      </c>
      <c r="AC94" s="2">
        <v>7.7972510651221016E-2</v>
      </c>
      <c r="AD94" s="2">
        <v>3.6990531410745625E-2</v>
      </c>
    </row>
    <row r="95" spans="20:30">
      <c r="T95" s="2">
        <v>5.636319672262613E-2</v>
      </c>
      <c r="U95" s="2">
        <v>3.7633041033536818E-2</v>
      </c>
      <c r="V95" s="2">
        <v>1.2264344633518887E-2</v>
      </c>
      <c r="W95" s="2">
        <v>1.1047266432658409E-2</v>
      </c>
      <c r="X95" s="2">
        <v>0.11729497611472994</v>
      </c>
      <c r="Y95" s="2">
        <v>0.33520797989010642</v>
      </c>
      <c r="Z95" s="2">
        <v>3.7633041033536818E-2</v>
      </c>
      <c r="AA95" s="2">
        <v>0.11729497611472994</v>
      </c>
      <c r="AB95" s="2">
        <v>7.9526359171768118E-2</v>
      </c>
      <c r="AC95" s="2">
        <v>7.9661935081193125E-2</v>
      </c>
      <c r="AD95" s="2">
        <v>4.18933181382313E-2</v>
      </c>
    </row>
    <row r="96" spans="20:30">
      <c r="T96" s="2">
        <v>5.6939192148582896E-2</v>
      </c>
      <c r="U96" s="2">
        <v>3.6565998870394578E-2</v>
      </c>
      <c r="V96" s="2">
        <v>2.7839202018988374E-2</v>
      </c>
      <c r="W96" s="2">
        <v>1.8721084531793331E-2</v>
      </c>
      <c r="X96" s="2">
        <v>0.17941241561203114</v>
      </c>
      <c r="Y96" s="2">
        <v>0.3110099512576936</v>
      </c>
      <c r="Z96" s="2">
        <v>3.6565998870394578E-2</v>
      </c>
      <c r="AA96" s="2">
        <v>0.17941241561203114</v>
      </c>
      <c r="AB96" s="2">
        <v>8.5824461303381561E-2</v>
      </c>
      <c r="AC96" s="2">
        <v>0.14284641674163656</v>
      </c>
      <c r="AD96" s="2">
        <v>4.9258462432986982E-2</v>
      </c>
    </row>
    <row r="97" spans="20:30">
      <c r="T97" s="2">
        <v>5.7629068782493187E-2</v>
      </c>
      <c r="U97" s="2">
        <v>3.5328948675661165E-2</v>
      </c>
      <c r="V97" s="2">
        <v>2.0941279358823062E-2</v>
      </c>
      <c r="W97" s="2">
        <v>1.2596229473031739E-2</v>
      </c>
      <c r="X97" s="2">
        <v>0.10128076015344512</v>
      </c>
      <c r="Y97" s="2">
        <v>0.22683412347502352</v>
      </c>
      <c r="Z97" s="2">
        <v>3.5328948675661165E-2</v>
      </c>
      <c r="AA97" s="2">
        <v>0.10128076015344512</v>
      </c>
      <c r="AB97" s="2">
        <v>6.8512668504845053E-2</v>
      </c>
      <c r="AC97" s="2">
        <v>6.595181147778395E-2</v>
      </c>
      <c r="AD97" s="2">
        <v>3.3183719829183889E-2</v>
      </c>
    </row>
    <row r="98" spans="20:30">
      <c r="T98" s="2">
        <v>5.9256638704646925E-2</v>
      </c>
      <c r="U98" s="2">
        <v>4.1188444426763393E-2</v>
      </c>
      <c r="V98" s="2">
        <v>3.4309157580085126E-2</v>
      </c>
      <c r="W98" s="2">
        <v>2.1075030957333096E-2</v>
      </c>
      <c r="X98" s="2">
        <v>0.10477345800552618</v>
      </c>
      <c r="Y98" s="2">
        <v>0.19739205109492053</v>
      </c>
      <c r="Z98" s="2">
        <v>4.1188444426763393E-2</v>
      </c>
      <c r="AA98" s="2">
        <v>0.10477345800552618</v>
      </c>
      <c r="AB98" s="2">
        <v>6.9502133558786289E-2</v>
      </c>
      <c r="AC98" s="2">
        <v>6.3585013578762783E-2</v>
      </c>
      <c r="AD98" s="2">
        <v>2.8313689132022896E-2</v>
      </c>
    </row>
    <row r="99" spans="20:30">
      <c r="T99" s="2">
        <v>6.0759886347687919E-2</v>
      </c>
      <c r="U99" s="2">
        <v>4.8154729270016849E-2</v>
      </c>
      <c r="V99" s="2">
        <v>5.1933186365948902E-2</v>
      </c>
      <c r="W99" s="2">
        <v>4.5649709337385325E-2</v>
      </c>
      <c r="X99" s="2">
        <v>7.2489467349181824E-2</v>
      </c>
      <c r="Y99" s="2">
        <v>0.19715918605192306</v>
      </c>
      <c r="Z99" s="2">
        <v>4.8154729270016849E-2</v>
      </c>
      <c r="AA99" s="2">
        <v>7.2489467349181824E-2</v>
      </c>
      <c r="AB99" s="2">
        <v>7.1918571011289553E-2</v>
      </c>
      <c r="AC99" s="2">
        <v>2.4334738079164975E-2</v>
      </c>
      <c r="AD99" s="2">
        <v>2.3763841741272704E-2</v>
      </c>
    </row>
    <row r="100" spans="20:30">
      <c r="T100" s="2">
        <v>6.2191874403842551E-2</v>
      </c>
      <c r="U100" s="2">
        <v>5.1929232917495405E-2</v>
      </c>
      <c r="V100" s="2">
        <v>6.4570159362066004E-2</v>
      </c>
      <c r="W100" s="2">
        <v>5.9652862731798262E-2</v>
      </c>
      <c r="X100" s="2">
        <v>8.9749040387068213E-2</v>
      </c>
      <c r="Y100" s="2">
        <v>0.18586859509839049</v>
      </c>
      <c r="Z100" s="2">
        <v>5.1929232917495405E-2</v>
      </c>
      <c r="AA100" s="2">
        <v>8.9749040387068213E-2</v>
      </c>
      <c r="AB100" s="2">
        <v>7.6272926251603118E-2</v>
      </c>
      <c r="AC100" s="2">
        <v>3.7819807469572808E-2</v>
      </c>
      <c r="AD100" s="2">
        <v>2.4343693334107713E-2</v>
      </c>
    </row>
    <row r="101" spans="20:30">
      <c r="T101" s="2">
        <v>6.333845523197934E-2</v>
      </c>
      <c r="U101" s="2">
        <v>5.7035543794446086E-2</v>
      </c>
      <c r="V101" s="2">
        <v>7.9442060346345045E-2</v>
      </c>
      <c r="W101" s="2">
        <v>7.5558356257346304E-2</v>
      </c>
      <c r="X101" s="2">
        <v>0.16319272866360879</v>
      </c>
      <c r="Y101" s="2">
        <v>0.20825688442748769</v>
      </c>
      <c r="Z101" s="2">
        <v>5.7035543794446086E-2</v>
      </c>
      <c r="AA101" s="2">
        <v>0.16319272866360879</v>
      </c>
      <c r="AB101" s="2">
        <v>9.0017784964913056E-2</v>
      </c>
      <c r="AC101" s="2">
        <v>0.1061571848691627</v>
      </c>
      <c r="AD101" s="2">
        <v>3.2982241170466969E-2</v>
      </c>
    </row>
    <row r="102" spans="20:30">
      <c r="T102" s="2">
        <v>6.4250612828337328E-2</v>
      </c>
      <c r="U102" s="2">
        <v>5.7872695724778822E-2</v>
      </c>
      <c r="V102" s="2">
        <v>7.1131369939725353E-2</v>
      </c>
      <c r="W102" s="2">
        <v>6.9899493273596125E-2</v>
      </c>
      <c r="X102" s="2">
        <v>0.13283954377982621</v>
      </c>
      <c r="Y102" s="2">
        <v>0.19567591566692943</v>
      </c>
      <c r="Z102" s="2">
        <v>5.7872695724778822E-2</v>
      </c>
      <c r="AA102" s="2">
        <v>0.13283954377982621</v>
      </c>
      <c r="AB102" s="2">
        <v>8.4867208252654258E-2</v>
      </c>
      <c r="AC102" s="2">
        <v>7.4966848055047386E-2</v>
      </c>
      <c r="AD102" s="2">
        <v>2.6994512527875436E-2</v>
      </c>
    </row>
    <row r="103" spans="20:30">
      <c r="T103" s="2">
        <v>6.5874218582296251E-2</v>
      </c>
      <c r="U103" s="2">
        <v>6.19505333489625E-2</v>
      </c>
      <c r="V103" s="2">
        <v>8.249652123103246E-2</v>
      </c>
      <c r="W103" s="2">
        <v>7.302023035149463E-2</v>
      </c>
      <c r="X103" s="2">
        <v>6.0914931929829663E-2</v>
      </c>
      <c r="Y103" s="2">
        <v>0.16875638285641736</v>
      </c>
      <c r="Z103" s="2">
        <v>6.19505333489625E-2</v>
      </c>
      <c r="AA103" s="2">
        <v>6.0914931929829663E-2</v>
      </c>
      <c r="AB103" s="2">
        <v>7.7650969262921782E-2</v>
      </c>
      <c r="AC103" s="2">
        <v>-1.0356014191328367E-3</v>
      </c>
      <c r="AD103" s="2">
        <v>1.5700435913959282E-2</v>
      </c>
    </row>
    <row r="104" spans="20:30">
      <c r="T104" s="2">
        <v>6.662618966295164E-2</v>
      </c>
      <c r="U104" s="2">
        <v>6.9721788871555113E-2</v>
      </c>
      <c r="V104" s="2">
        <v>0.10520409086795168</v>
      </c>
      <c r="W104" s="2">
        <v>9.0643239952732602E-2</v>
      </c>
      <c r="X104" s="2">
        <v>-4.2197624897195696E-2</v>
      </c>
      <c r="Y104" s="2">
        <v>9.68997565155163E-2</v>
      </c>
      <c r="Z104" s="2">
        <v>6.9721788871555113E-2</v>
      </c>
      <c r="AA104" s="2">
        <v>-4.2197624897195696E-2</v>
      </c>
      <c r="AB104" s="2">
        <v>6.5340219962531823E-2</v>
      </c>
      <c r="AC104" s="2">
        <v>-0.11191941376875081</v>
      </c>
      <c r="AD104" s="2">
        <v>-4.3815689090232895E-3</v>
      </c>
    </row>
    <row r="105" spans="20:30">
      <c r="T105" s="2">
        <v>6.651868277423123E-2</v>
      </c>
      <c r="U105" s="2">
        <v>8.1301762857958426E-2</v>
      </c>
      <c r="V105" s="2">
        <v>0.13377995424562883</v>
      </c>
      <c r="W105" s="2">
        <v>0.11625787106446706</v>
      </c>
      <c r="X105" s="2">
        <v>-9.1043785968247026E-2</v>
      </c>
      <c r="Y105" s="2">
        <v>4.0745880351362063E-2</v>
      </c>
      <c r="Z105" s="2">
        <v>8.1301762857958426E-2</v>
      </c>
      <c r="AA105" s="2">
        <v>-9.1043785968247026E-2</v>
      </c>
      <c r="AB105" s="2">
        <v>6.1363509642232549E-2</v>
      </c>
      <c r="AC105" s="2">
        <v>-0.17234554882620545</v>
      </c>
      <c r="AD105" s="2">
        <v>-1.9938253215725878E-2</v>
      </c>
    </row>
    <row r="106" spans="20:30">
      <c r="T106" s="2">
        <v>6.7580580897621534E-2</v>
      </c>
      <c r="U106" s="2">
        <v>9.6074292950611762E-2</v>
      </c>
      <c r="V106" s="2">
        <v>0.1421038931163694</v>
      </c>
      <c r="W106" s="2">
        <v>0.13823975355587037</v>
      </c>
      <c r="X106" s="2">
        <v>-9.0049123859737845E-3</v>
      </c>
      <c r="Y106" s="2">
        <v>4.4743230098624798E-2</v>
      </c>
      <c r="Z106" s="2">
        <v>9.6074292950611762E-2</v>
      </c>
      <c r="AA106" s="2">
        <v>-9.0049123859737845E-3</v>
      </c>
      <c r="AB106" s="2">
        <v>7.5005916182361021E-2</v>
      </c>
      <c r="AC106" s="2">
        <v>-0.10507920533658555</v>
      </c>
      <c r="AD106" s="2">
        <v>-2.1068376768250741E-2</v>
      </c>
    </row>
    <row r="107" spans="20:30">
      <c r="T107" s="2">
        <v>6.7146561438977459E-2</v>
      </c>
      <c r="U107" s="2">
        <v>9.5573245942249363E-2</v>
      </c>
      <c r="V107" s="2">
        <v>0.13833791675863316</v>
      </c>
      <c r="W107" s="2">
        <v>0.13443589713103532</v>
      </c>
      <c r="X107" s="2">
        <v>-8.1987832220776435E-2</v>
      </c>
      <c r="Y107" s="2">
        <v>-1.434071837667994E-2</v>
      </c>
      <c r="Z107" s="2">
        <v>9.5573245942249363E-2</v>
      </c>
      <c r="AA107" s="2">
        <v>-8.1987832220776435E-2</v>
      </c>
      <c r="AB107" s="2">
        <v>6.0775131642934882E-2</v>
      </c>
      <c r="AC107" s="2">
        <v>-0.1775610781630258</v>
      </c>
      <c r="AD107" s="2">
        <v>-3.4798114299314481E-2</v>
      </c>
    </row>
    <row r="108" spans="20:30">
      <c r="T108" s="2">
        <v>6.6342702538163767E-2</v>
      </c>
      <c r="U108" s="2">
        <v>9.7565353401966259E-2</v>
      </c>
      <c r="V108" s="2">
        <v>0.11887543626829089</v>
      </c>
      <c r="W108" s="2">
        <v>0.12530657748049068</v>
      </c>
      <c r="X108" s="2">
        <v>-0.2167674198166134</v>
      </c>
      <c r="Y108" s="2">
        <v>-2.0929481408582862E-2</v>
      </c>
      <c r="Z108" s="2">
        <v>9.7565353401966259E-2</v>
      </c>
      <c r="AA108" s="2">
        <v>-0.2167674198166134</v>
      </c>
      <c r="AB108" s="2">
        <v>4.3576397861637042E-2</v>
      </c>
      <c r="AC108" s="2">
        <v>-0.31433277321857966</v>
      </c>
      <c r="AD108" s="2">
        <v>-5.3988955540329217E-2</v>
      </c>
    </row>
    <row r="109" spans="20:30">
      <c r="T109" s="2">
        <v>6.5923201866033398E-2</v>
      </c>
      <c r="U109" s="2">
        <v>9.8423056008700049E-2</v>
      </c>
      <c r="V109" s="2">
        <v>0.10817946596729588</v>
      </c>
      <c r="W109" s="2">
        <v>0.12385402078356123</v>
      </c>
      <c r="X109" s="2">
        <v>-0.12971859575607469</v>
      </c>
      <c r="Y109" s="2">
        <v>2.0207083897027633E-2</v>
      </c>
      <c r="Z109" s="2">
        <v>9.8423056008700049E-2</v>
      </c>
      <c r="AA109" s="2">
        <v>-0.12971859575607469</v>
      </c>
      <c r="AB109" s="2">
        <v>5.5056104023067709E-2</v>
      </c>
      <c r="AC109" s="2">
        <v>-0.22814165176477474</v>
      </c>
      <c r="AD109" s="2">
        <v>-4.336695198563234E-2</v>
      </c>
    </row>
    <row r="110" spans="20:30">
      <c r="T110" s="2">
        <v>6.3856459449188829E-2</v>
      </c>
      <c r="U110" s="2">
        <v>9.9286128216721226E-2</v>
      </c>
      <c r="V110" s="2">
        <v>0.10844078346944919</v>
      </c>
      <c r="W110" s="2">
        <v>0.13115198040785514</v>
      </c>
      <c r="X110" s="2">
        <v>-0.1055359878151152</v>
      </c>
      <c r="Y110" s="2">
        <v>4.5914395094595495E-2</v>
      </c>
      <c r="Z110" s="2">
        <v>9.9286128216721226E-2</v>
      </c>
      <c r="AA110" s="2">
        <v>-0.1055359878151152</v>
      </c>
      <c r="AB110" s="2">
        <v>5.9853959661944997E-2</v>
      </c>
      <c r="AC110" s="2">
        <v>-0.20482211603183642</v>
      </c>
      <c r="AD110" s="2">
        <v>-3.9432168554776229E-2</v>
      </c>
    </row>
    <row r="111" spans="20:30">
      <c r="T111" s="2">
        <v>6.1448209428016431E-2</v>
      </c>
      <c r="U111" s="2">
        <v>9.1071799945801502E-2</v>
      </c>
      <c r="V111" s="2">
        <v>9.4397522036259174E-2</v>
      </c>
      <c r="W111" s="2">
        <v>0.11228503212263075</v>
      </c>
      <c r="X111" s="2">
        <v>-0.14830313538649564</v>
      </c>
      <c r="Y111" s="2">
        <v>1.6618212855026959E-2</v>
      </c>
      <c r="Z111" s="2">
        <v>9.1071799945801502E-2</v>
      </c>
      <c r="AA111" s="2">
        <v>-0.14830313538649564</v>
      </c>
      <c r="AB111" s="2">
        <v>4.7331047871330488E-2</v>
      </c>
      <c r="AC111" s="2">
        <v>-0.23937493533229715</v>
      </c>
      <c r="AD111" s="2">
        <v>-4.3740752074471013E-2</v>
      </c>
    </row>
    <row r="112" spans="20:30">
      <c r="T112" s="2">
        <v>5.9035471004308393E-2</v>
      </c>
      <c r="U112" s="2">
        <v>9.6571199579226441E-2</v>
      </c>
      <c r="V112" s="2">
        <v>0.11052775592571029</v>
      </c>
      <c r="W112" s="2">
        <v>0.12692316484923261</v>
      </c>
      <c r="X112" s="2">
        <v>-0.1432934230561721</v>
      </c>
      <c r="Y112" s="2">
        <v>1.447860747619778E-2</v>
      </c>
      <c r="Z112" s="2">
        <v>9.6571199579226441E-2</v>
      </c>
      <c r="AA112" s="2">
        <v>-0.1432934230561721</v>
      </c>
      <c r="AB112" s="2">
        <v>5.0038465979573704E-2</v>
      </c>
      <c r="AC112" s="2">
        <v>-0.23986462263539854</v>
      </c>
      <c r="AD112" s="2">
        <v>-4.6532733599652737E-2</v>
      </c>
    </row>
    <row r="113" spans="20:30">
      <c r="T113" s="2">
        <v>5.6432448070572461E-2</v>
      </c>
      <c r="U113" s="2">
        <v>9.463463724631449E-2</v>
      </c>
      <c r="V113" s="2">
        <v>0.11036510962285662</v>
      </c>
      <c r="W113" s="2">
        <v>0.12354372760664289</v>
      </c>
      <c r="X113" s="2">
        <v>-0.24389003778691831</v>
      </c>
      <c r="Y113" s="2">
        <v>-3.6228735591620209E-3</v>
      </c>
      <c r="Z113" s="2">
        <v>9.463463724631449E-2</v>
      </c>
      <c r="AA113" s="2">
        <v>-0.24389003778691831</v>
      </c>
      <c r="AB113" s="2">
        <v>3.6319280348259597E-2</v>
      </c>
      <c r="AC113" s="2">
        <v>-0.3385246750332328</v>
      </c>
      <c r="AD113" s="2">
        <v>-5.8315356898054893E-2</v>
      </c>
    </row>
    <row r="114" spans="20:30">
      <c r="T114" s="2">
        <v>5.3747164636837708E-2</v>
      </c>
      <c r="U114" s="2">
        <v>0.1040487377754753</v>
      </c>
      <c r="V114" s="2">
        <v>0.12740181914259696</v>
      </c>
      <c r="W114" s="2">
        <v>0.1295346649946254</v>
      </c>
      <c r="X114" s="2">
        <v>-0.26620853926992616</v>
      </c>
      <c r="Y114" s="2">
        <v>-7.8567706970124052E-3</v>
      </c>
      <c r="Z114" s="2">
        <v>0.1040487377754753</v>
      </c>
      <c r="AA114" s="2">
        <v>-0.26620853926992616</v>
      </c>
      <c r="AB114" s="2">
        <v>3.5565573512994761E-2</v>
      </c>
      <c r="AC114" s="2">
        <v>-0.37025727704540146</v>
      </c>
      <c r="AD114" s="2">
        <v>-6.8483164262480536E-2</v>
      </c>
    </row>
    <row r="115" spans="20:30">
      <c r="T115" s="2">
        <v>5.0110589580428577E-2</v>
      </c>
      <c r="U115" s="2">
        <v>0.10940633221112228</v>
      </c>
      <c r="V115" s="2">
        <v>0.14844576020300226</v>
      </c>
      <c r="W115" s="2">
        <v>0.14559024726649805</v>
      </c>
      <c r="X115" s="2">
        <v>-0.24904113798897176</v>
      </c>
      <c r="Y115" s="2">
        <v>1.158719197444702E-2</v>
      </c>
      <c r="Z115" s="2">
        <v>0.10940633221112228</v>
      </c>
      <c r="AA115" s="2">
        <v>-0.24904113798897176</v>
      </c>
      <c r="AB115" s="2">
        <v>4.1654134156824077E-2</v>
      </c>
      <c r="AC115" s="2">
        <v>-0.35844747020009404</v>
      </c>
      <c r="AD115" s="2">
        <v>-6.7752198054298204E-2</v>
      </c>
    </row>
    <row r="116" spans="20:30">
      <c r="T116" s="2">
        <v>4.6340053596144681E-2</v>
      </c>
      <c r="U116" s="2">
        <v>9.6107336873958893E-2</v>
      </c>
      <c r="V116" s="2">
        <v>9.7804783508306237E-2</v>
      </c>
      <c r="W116" s="2">
        <v>0.11161940617031285</v>
      </c>
      <c r="X116" s="2">
        <v>-0.1222353118765096</v>
      </c>
      <c r="Y116" s="2">
        <v>3.1107968581713941E-2</v>
      </c>
      <c r="Z116" s="2">
        <v>9.6107336873958893E-2</v>
      </c>
      <c r="AA116" s="2">
        <v>-0.1222353118765096</v>
      </c>
      <c r="AB116" s="2">
        <v>4.4610445123850567E-2</v>
      </c>
      <c r="AC116" s="2">
        <v>-0.21834264875046849</v>
      </c>
      <c r="AD116" s="2">
        <v>-5.1496891750108326E-2</v>
      </c>
    </row>
    <row r="117" spans="20:30">
      <c r="T117" s="2">
        <v>4.2535154001095421E-2</v>
      </c>
      <c r="U117" s="2">
        <v>8.3406365175216379E-2</v>
      </c>
      <c r="V117" s="2">
        <v>6.7047029795706203E-2</v>
      </c>
      <c r="W117" s="2">
        <v>8.4443632612713371E-2</v>
      </c>
      <c r="X117" s="2">
        <v>-0.11885825625284041</v>
      </c>
      <c r="Y117" s="2">
        <v>2.7955044235094206E-2</v>
      </c>
      <c r="Z117" s="2">
        <v>8.3406365175216379E-2</v>
      </c>
      <c r="AA117" s="2">
        <v>-0.11885825625284041</v>
      </c>
      <c r="AB117" s="2">
        <v>3.5666958557136683E-2</v>
      </c>
      <c r="AC117" s="2">
        <v>-0.20226462142805679</v>
      </c>
      <c r="AD117" s="2">
        <v>-4.7739406618079697E-2</v>
      </c>
    </row>
    <row r="118" spans="20:30">
      <c r="T118" s="2">
        <v>3.7974416210075468E-2</v>
      </c>
      <c r="U118" s="2">
        <v>7.1359588574408273E-2</v>
      </c>
      <c r="V118" s="2">
        <v>6.3033027143636566E-2</v>
      </c>
      <c r="W118" s="2">
        <v>7.5631673538429034E-2</v>
      </c>
      <c r="X118" s="2">
        <v>-0.16146724953260183</v>
      </c>
      <c r="Y118" s="2">
        <v>1.3029374996715193E-2</v>
      </c>
      <c r="Z118" s="2">
        <v>7.1359588574408273E-2</v>
      </c>
      <c r="AA118" s="2">
        <v>-0.16146724953260183</v>
      </c>
      <c r="AB118" s="2">
        <v>2.5145849577096459E-2</v>
      </c>
      <c r="AC118" s="2">
        <v>-0.2328268381070101</v>
      </c>
      <c r="AD118" s="2">
        <v>-4.6213738997311814E-2</v>
      </c>
    </row>
    <row r="119" spans="20:30">
      <c r="T119" s="2">
        <v>3.4982155089043676E-2</v>
      </c>
      <c r="U119" s="2">
        <v>6.9617905280079162E-2</v>
      </c>
      <c r="V119" s="2">
        <v>6.0574459053677865E-2</v>
      </c>
      <c r="W119" s="2">
        <v>7.6676378728488315E-2</v>
      </c>
      <c r="X119" s="2">
        <v>-9.5131211775082103E-2</v>
      </c>
      <c r="Y119" s="2">
        <v>1.7928167057952304E-2</v>
      </c>
      <c r="Z119" s="2">
        <v>6.9617905280079162E-2</v>
      </c>
      <c r="AA119" s="2">
        <v>-9.5131211775082103E-2</v>
      </c>
      <c r="AB119" s="2">
        <v>3.0457647379033392E-2</v>
      </c>
      <c r="AC119" s="2">
        <v>-0.16474911705516126</v>
      </c>
      <c r="AD119" s="2">
        <v>-3.916025790104577E-2</v>
      </c>
    </row>
    <row r="120" spans="20:30">
      <c r="T120" s="2">
        <v>3.2062519399524092E-2</v>
      </c>
      <c r="U120" s="2">
        <v>5.3242065670665584E-2</v>
      </c>
      <c r="V120" s="2">
        <v>3.2541395183580901E-2</v>
      </c>
      <c r="W120" s="2">
        <v>5.3476270426412897E-2</v>
      </c>
      <c r="X120" s="2">
        <v>2.4031559637103239E-3</v>
      </c>
      <c r="Y120" s="2">
        <v>3.0401774569108531E-2</v>
      </c>
      <c r="Z120" s="2">
        <v>5.3242065670665584E-2</v>
      </c>
      <c r="AA120" s="2">
        <v>2.4031559637103239E-3</v>
      </c>
      <c r="AB120" s="2">
        <v>3.3237725881109868E-2</v>
      </c>
      <c r="AC120" s="2">
        <v>-5.083890970695526E-2</v>
      </c>
      <c r="AD120" s="2">
        <v>-2.0004339789555715E-2</v>
      </c>
    </row>
    <row r="121" spans="20:30">
      <c r="T121" s="2">
        <v>2.9283520230092508E-2</v>
      </c>
      <c r="U121" s="2">
        <v>6.2673267326732951E-2</v>
      </c>
      <c r="V121" s="2">
        <v>7.1956881991983801E-2</v>
      </c>
      <c r="W121" s="2">
        <v>7.8381067071573662E-2</v>
      </c>
      <c r="X121" s="2">
        <v>-0.12626848295397275</v>
      </c>
      <c r="Y121" s="2">
        <v>2.9890104207320523E-2</v>
      </c>
      <c r="Z121" s="2">
        <v>6.2673267326732951E-2</v>
      </c>
      <c r="AA121" s="2">
        <v>-0.12626848295397275</v>
      </c>
      <c r="AB121" s="2">
        <v>2.6305043879410069E-2</v>
      </c>
      <c r="AC121" s="2">
        <v>-0.1889417502807057</v>
      </c>
      <c r="AD121" s="2">
        <v>-3.6368223447322878E-2</v>
      </c>
    </row>
    <row r="122" spans="20:30">
      <c r="T122" s="2">
        <v>2.6994453331419699E-2</v>
      </c>
      <c r="U122" s="2">
        <v>6.1150954107819677E-2</v>
      </c>
      <c r="V122" s="2">
        <v>7.4709185720015725E-2</v>
      </c>
      <c r="W122" s="2">
        <v>8.1023409769857668E-2</v>
      </c>
      <c r="X122" s="2">
        <v>-0.13847757024983431</v>
      </c>
      <c r="Y122" s="2">
        <v>2.5194866864056031E-2</v>
      </c>
      <c r="Z122" s="2">
        <v>6.1150954107819677E-2</v>
      </c>
      <c r="AA122" s="2">
        <v>-0.13847757024983431</v>
      </c>
      <c r="AB122" s="2">
        <v>2.3857311286901332E-2</v>
      </c>
      <c r="AC122" s="2">
        <v>-0.19962852435765399</v>
      </c>
      <c r="AD122" s="2">
        <v>-3.7293642820918349E-2</v>
      </c>
    </row>
    <row r="123" spans="20:30">
      <c r="T123" s="2">
        <v>2.5116555729528978E-2</v>
      </c>
      <c r="U123" s="2">
        <v>6.7123746592117506E-2</v>
      </c>
      <c r="V123" s="2">
        <v>8.6897052402320929E-2</v>
      </c>
      <c r="W123" s="2">
        <v>8.6266254640479101E-2</v>
      </c>
      <c r="X123" s="2">
        <v>-0.1798834640653646</v>
      </c>
      <c r="Y123" s="2">
        <v>1.678322196883375E-2</v>
      </c>
      <c r="Z123" s="2">
        <v>6.7123746592117506E-2</v>
      </c>
      <c r="AA123" s="2">
        <v>-0.1798834640653646</v>
      </c>
      <c r="AB123" s="2">
        <v>2.0276959018603158E-2</v>
      </c>
      <c r="AC123" s="2">
        <v>-0.2470072106574821</v>
      </c>
      <c r="AD123" s="2">
        <v>-4.6846787573514348E-2</v>
      </c>
    </row>
    <row r="124" spans="20:30">
      <c r="T124" s="2">
        <v>2.33309746943553E-2</v>
      </c>
      <c r="U124" s="2">
        <v>6.747597485282264E-2</v>
      </c>
      <c r="V124" s="2">
        <v>8.5446920348440036E-2</v>
      </c>
      <c r="W124" s="2">
        <v>7.533218379145934E-2</v>
      </c>
      <c r="X124" s="2">
        <v>-0.23629690505436129</v>
      </c>
      <c r="Y124" s="2">
        <v>7.4905360996797565E-3</v>
      </c>
      <c r="Z124" s="2">
        <v>6.747597485282264E-2</v>
      </c>
      <c r="AA124" s="2">
        <v>-0.23629690505436129</v>
      </c>
      <c r="AB124" s="2">
        <v>1.16103583509817E-2</v>
      </c>
      <c r="AC124" s="2">
        <v>-0.30377287990718393</v>
      </c>
      <c r="AD124" s="2">
        <v>-5.5865616501840937E-2</v>
      </c>
    </row>
    <row r="125" spans="20:30">
      <c r="T125" s="2">
        <v>2.1584161152254033E-2</v>
      </c>
      <c r="U125" s="2">
        <v>6.4791641838477299E-2</v>
      </c>
      <c r="V125" s="2">
        <v>9.521229186079494E-2</v>
      </c>
      <c r="W125" s="2">
        <v>8.1107913236193818E-2</v>
      </c>
      <c r="X125" s="2">
        <v>-0.17994610295993796</v>
      </c>
      <c r="Y125" s="2">
        <v>8.9990565669879619E-3</v>
      </c>
      <c r="Z125" s="2">
        <v>6.4791641838477299E-2</v>
      </c>
      <c r="AA125" s="2">
        <v>-0.17994610295993796</v>
      </c>
      <c r="AB125" s="2">
        <v>1.7808560630378625E-2</v>
      </c>
      <c r="AC125" s="2">
        <v>-0.24473774479841526</v>
      </c>
      <c r="AD125" s="2">
        <v>-4.6983081208098673E-2</v>
      </c>
    </row>
    <row r="126" spans="20:30">
      <c r="T126" s="2">
        <v>2.0343129792041115E-2</v>
      </c>
      <c r="U126" s="2">
        <v>5.7107591260444179E-2</v>
      </c>
      <c r="V126" s="2">
        <v>0.10901575176141498</v>
      </c>
      <c r="W126" s="2">
        <v>8.5962668887104465E-2</v>
      </c>
      <c r="X126" s="2">
        <v>-0.20485953961536629</v>
      </c>
      <c r="Y126" s="2">
        <v>2.0583784609263134E-2</v>
      </c>
      <c r="Z126" s="2">
        <v>5.7107591260444179E-2</v>
      </c>
      <c r="AA126" s="2">
        <v>-0.20485953961536629</v>
      </c>
      <c r="AB126" s="2">
        <v>1.6952590586306607E-2</v>
      </c>
      <c r="AC126" s="2">
        <v>-0.26196713087581047</v>
      </c>
      <c r="AD126" s="2">
        <v>-4.0155000674137575E-2</v>
      </c>
    </row>
    <row r="127" spans="20:30">
      <c r="T127" s="2">
        <v>1.9476757667345357E-2</v>
      </c>
      <c r="U127" s="2">
        <v>4.8487662509949736E-2</v>
      </c>
      <c r="V127" s="2">
        <v>6.4541763172431654E-2</v>
      </c>
      <c r="W127" s="2">
        <v>5.8858940500232437E-2</v>
      </c>
      <c r="X127" s="2">
        <v>-0.15106247090062808</v>
      </c>
      <c r="Y127" s="2">
        <v>9.1574527296589547E-3</v>
      </c>
      <c r="Z127" s="2">
        <v>4.8487662509949736E-2</v>
      </c>
      <c r="AA127" s="2">
        <v>-0.15106247090062808</v>
      </c>
      <c r="AB127" s="2">
        <v>1.2736713634837152E-2</v>
      </c>
      <c r="AC127" s="2">
        <v>-0.19955013341057781</v>
      </c>
      <c r="AD127" s="2">
        <v>-3.5750948875112584E-2</v>
      </c>
    </row>
    <row r="128" spans="20:30">
      <c r="T128" s="2">
        <v>1.8943857954094145E-2</v>
      </c>
      <c r="U128" s="2">
        <v>4.8003681076826288E-2</v>
      </c>
      <c r="V128" s="2">
        <v>8.017962463821493E-2</v>
      </c>
      <c r="W128" s="2">
        <v>7.3376521088488467E-2</v>
      </c>
      <c r="X128" s="2">
        <v>-0.16513419057285761</v>
      </c>
      <c r="Y128" s="2">
        <v>1.3984032814455816E-2</v>
      </c>
      <c r="Z128" s="2">
        <v>4.8003681076826288E-2</v>
      </c>
      <c r="AA128" s="2">
        <v>-0.16513419057285761</v>
      </c>
      <c r="AB128" s="2">
        <v>1.4512895881559865E-2</v>
      </c>
      <c r="AC128" s="2">
        <v>-0.2131378716496839</v>
      </c>
      <c r="AD128" s="2">
        <v>-3.3490785195266423E-2</v>
      </c>
    </row>
    <row r="129" spans="20:30">
      <c r="T129" s="2">
        <v>1.8388944519593275E-2</v>
      </c>
      <c r="U129" s="2">
        <v>5.7975832322191501E-2</v>
      </c>
      <c r="V129" s="2">
        <v>0.12104872445652726</v>
      </c>
      <c r="W129" s="2">
        <v>0.1025493673645308</v>
      </c>
      <c r="X129" s="2">
        <v>-0.22100533731444338</v>
      </c>
      <c r="Y129" s="2">
        <v>1.0071360678336028E-2</v>
      </c>
      <c r="Z129" s="2">
        <v>5.7975832322191501E-2</v>
      </c>
      <c r="AA129" s="2">
        <v>-0.22100533731444338</v>
      </c>
      <c r="AB129" s="2">
        <v>1.6258467010510851E-2</v>
      </c>
      <c r="AC129" s="2">
        <v>-0.27898116963663488</v>
      </c>
      <c r="AD129" s="2">
        <v>-4.1717365311680646E-2</v>
      </c>
    </row>
    <row r="130" spans="20:30">
      <c r="T130" s="2">
        <v>1.7956649924866674E-2</v>
      </c>
      <c r="U130" s="2">
        <v>5.6093527925098252E-2</v>
      </c>
      <c r="V130" s="2">
        <v>0.11037371294657383</v>
      </c>
      <c r="W130" s="2">
        <v>9.4629658751375967E-2</v>
      </c>
      <c r="X130" s="2">
        <v>-0.23017789793230747</v>
      </c>
      <c r="Y130" s="2">
        <v>1.3992991645628505E-2</v>
      </c>
      <c r="Z130" s="2">
        <v>5.6093527925098252E-2</v>
      </c>
      <c r="AA130" s="2">
        <v>-0.23017789793230747</v>
      </c>
      <c r="AB130" s="2">
        <v>1.346952429607025E-2</v>
      </c>
      <c r="AC130" s="2">
        <v>-0.28627142585740573</v>
      </c>
      <c r="AD130" s="2">
        <v>-4.2624003629028004E-2</v>
      </c>
    </row>
    <row r="131" spans="20:30">
      <c r="T131" s="2">
        <v>1.7555416364218424E-2</v>
      </c>
      <c r="U131" s="2">
        <v>5.6317093311312849E-2</v>
      </c>
      <c r="V131" s="2">
        <v>0.1219821920921822</v>
      </c>
      <c r="W131" s="2">
        <v>9.9123917064148692E-2</v>
      </c>
      <c r="X131" s="2">
        <v>-0.22681718997869094</v>
      </c>
      <c r="Y131" s="2">
        <v>2.0092809120938249E-2</v>
      </c>
      <c r="Z131" s="2">
        <v>5.6317093311312849E-2</v>
      </c>
      <c r="AA131" s="2">
        <v>-0.22681718997869094</v>
      </c>
      <c r="AB131" s="2">
        <v>1.5847590343098315E-2</v>
      </c>
      <c r="AC131" s="2">
        <v>-0.28313428329000379</v>
      </c>
      <c r="AD131" s="2">
        <v>-4.0469502968214534E-2</v>
      </c>
    </row>
    <row r="132" spans="20:30">
      <c r="T132" s="2">
        <v>1.7195080315482114E-2</v>
      </c>
      <c r="U132" s="2">
        <v>6.6210476116539185E-2</v>
      </c>
      <c r="V132" s="2">
        <v>0.14431090757280551</v>
      </c>
      <c r="W132" s="2">
        <v>0.1168568911414456</v>
      </c>
      <c r="X132" s="2">
        <v>-0.2476073791955179</v>
      </c>
      <c r="Y132" s="2">
        <v>1.1894008015679969E-2</v>
      </c>
      <c r="Z132" s="2">
        <v>6.6210476116539185E-2</v>
      </c>
      <c r="AA132" s="2">
        <v>-0.2476073791955179</v>
      </c>
      <c r="AB132" s="2">
        <v>1.7764030522836295E-2</v>
      </c>
      <c r="AC132" s="2">
        <v>-0.31381785531205708</v>
      </c>
      <c r="AD132" s="2">
        <v>-4.844644559370289E-2</v>
      </c>
    </row>
    <row r="133" spans="20:30">
      <c r="T133" s="2">
        <v>1.6599320786776284E-2</v>
      </c>
      <c r="U133" s="2">
        <v>5.5847550983497474E-2</v>
      </c>
      <c r="V133" s="2">
        <v>0.12254776063377926</v>
      </c>
      <c r="W133" s="2">
        <v>0.10465138861914891</v>
      </c>
      <c r="X133" s="2">
        <v>-0.13307243784278622</v>
      </c>
      <c r="Y133" s="2">
        <v>1.7725670621493661E-2</v>
      </c>
      <c r="Z133" s="2">
        <v>5.5847550983497474E-2</v>
      </c>
      <c r="AA133" s="2">
        <v>-0.13307243784278622</v>
      </c>
      <c r="AB133" s="2">
        <v>2.5069653694901446E-2</v>
      </c>
      <c r="AC133" s="2">
        <v>-0.18891998882628369</v>
      </c>
      <c r="AD133" s="2">
        <v>-3.0777897288596028E-2</v>
      </c>
    </row>
    <row r="134" spans="20:30">
      <c r="T134" s="2">
        <v>1.6107613975720136E-2</v>
      </c>
      <c r="U134" s="2">
        <v>5.6120276452412021E-2</v>
      </c>
      <c r="V134" s="2">
        <v>0.15226177789346007</v>
      </c>
      <c r="W134" s="2">
        <v>0.11576717538876302</v>
      </c>
      <c r="X134" s="2">
        <v>-8.0623265504842667E-2</v>
      </c>
      <c r="Y134" s="2">
        <v>3.4343254251713251E-2</v>
      </c>
      <c r="Z134" s="2">
        <v>5.6120276452412021E-2</v>
      </c>
      <c r="AA134" s="2">
        <v>-8.0623265504842667E-2</v>
      </c>
      <c r="AB134" s="2">
        <v>3.5840728836010645E-2</v>
      </c>
      <c r="AC134" s="2">
        <v>-0.13674354195725469</v>
      </c>
      <c r="AD134" s="2">
        <v>-2.0279547616401376E-2</v>
      </c>
    </row>
    <row r="135" spans="20:30">
      <c r="T135" s="2">
        <v>1.5805895758924215E-2</v>
      </c>
      <c r="U135" s="2">
        <v>4.9104460646606451E-2</v>
      </c>
      <c r="V135" s="2">
        <v>0.1289465404999881</v>
      </c>
      <c r="W135" s="2">
        <v>0.10400656783099294</v>
      </c>
      <c r="X135" s="2">
        <v>2.5143266832294842E-3</v>
      </c>
      <c r="Y135" s="2">
        <v>5.0517911677965488E-2</v>
      </c>
      <c r="Z135" s="2">
        <v>4.9104460646606451E-2</v>
      </c>
      <c r="AA135" s="2">
        <v>2.5143266832294842E-3</v>
      </c>
      <c r="AB135" s="2">
        <v>4.1411928613340358E-2</v>
      </c>
      <c r="AC135" s="2">
        <v>-4.6590133963376967E-2</v>
      </c>
      <c r="AD135" s="2">
        <v>-7.6925320332660932E-3</v>
      </c>
    </row>
    <row r="136" spans="20:30">
      <c r="T136" s="2">
        <v>1.5074654633948859E-2</v>
      </c>
      <c r="U136" s="2">
        <v>3.1613407080119282E-2</v>
      </c>
      <c r="V136" s="2">
        <v>5.8063814392524282E-2</v>
      </c>
      <c r="W136" s="2">
        <v>5.4170557552090326E-2</v>
      </c>
      <c r="X136" s="2">
        <v>0.10644165437569031</v>
      </c>
      <c r="Y136" s="2">
        <v>6.7235052579388332E-2</v>
      </c>
      <c r="Z136" s="2">
        <v>3.1613407080119282E-2</v>
      </c>
      <c r="AA136" s="2">
        <v>0.10644165437569031</v>
      </c>
      <c r="AB136" s="2">
        <v>3.9289775914955687E-2</v>
      </c>
      <c r="AC136" s="2">
        <v>7.4828247295571026E-2</v>
      </c>
      <c r="AD136" s="2">
        <v>7.6763688348364043E-3</v>
      </c>
    </row>
    <row r="137" spans="20:30">
      <c r="T137" s="2">
        <v>1.4435562960203985E-2</v>
      </c>
      <c r="U137" s="2">
        <v>2.8407273967638202E-2</v>
      </c>
      <c r="V137" s="2">
        <v>3.7583520218250843E-2</v>
      </c>
      <c r="W137" s="2">
        <v>4.3550047770552602E-2</v>
      </c>
      <c r="X137" s="2">
        <v>0.1206624490843804</v>
      </c>
      <c r="Y137" s="2">
        <v>7.2553676383731336E-2</v>
      </c>
      <c r="Z137" s="2">
        <v>2.8407273967638202E-2</v>
      </c>
      <c r="AA137" s="2">
        <v>0.1206624490843804</v>
      </c>
      <c r="AB137" s="2">
        <v>3.749347822255733E-2</v>
      </c>
      <c r="AC137" s="2">
        <v>9.2255175116742194E-2</v>
      </c>
      <c r="AD137" s="2">
        <v>9.086204254919128E-3</v>
      </c>
    </row>
    <row r="138" spans="20:30">
      <c r="T138" s="2">
        <v>1.3855993211257855E-2</v>
      </c>
      <c r="U138" s="2">
        <v>2.8318883306123643E-2</v>
      </c>
      <c r="V138" s="2">
        <v>3.9089617466683491E-2</v>
      </c>
      <c r="W138" s="2">
        <v>5.4101667685959809E-2</v>
      </c>
      <c r="X138" s="2">
        <v>0.243953797104838</v>
      </c>
      <c r="Y138" s="2">
        <v>9.0115328744409195E-2</v>
      </c>
      <c r="Z138" s="2">
        <v>2.8318883306123643E-2</v>
      </c>
      <c r="AA138" s="2">
        <v>0.243953797104838</v>
      </c>
      <c r="AB138" s="2">
        <v>5.248592603643034E-2</v>
      </c>
      <c r="AC138" s="2">
        <v>0.21563491379871436</v>
      </c>
      <c r="AD138" s="2">
        <v>2.4167042730306697E-2</v>
      </c>
    </row>
    <row r="139" spans="20:30">
      <c r="T139" s="2">
        <v>1.3253442263147619E-2</v>
      </c>
      <c r="U139" s="2">
        <v>2.2142088947934235E-2</v>
      </c>
      <c r="V139" s="2">
        <v>3.6577483636628605E-2</v>
      </c>
      <c r="W139" s="2">
        <v>4.9049094943789173E-2</v>
      </c>
      <c r="X139" s="2">
        <v>0.2079996143545455</v>
      </c>
      <c r="Y139" s="2">
        <v>0.10901211750921691</v>
      </c>
      <c r="Z139" s="2">
        <v>2.2142088947934235E-2</v>
      </c>
      <c r="AA139" s="2">
        <v>0.2079996143545455</v>
      </c>
      <c r="AB139" s="2">
        <v>4.9104761070785263E-2</v>
      </c>
      <c r="AC139" s="2">
        <v>0.18585752540661127</v>
      </c>
      <c r="AD139" s="2">
        <v>2.6962672122851028E-2</v>
      </c>
    </row>
    <row r="140" spans="20:30">
      <c r="T140" s="2">
        <v>1.2735955971501456E-2</v>
      </c>
      <c r="U140" s="2">
        <v>2.439682396940368E-2</v>
      </c>
      <c r="V140" s="2">
        <v>4.8658204770519964E-2</v>
      </c>
      <c r="W140" s="2">
        <v>5.1841320797982204E-2</v>
      </c>
      <c r="X140" s="2">
        <v>0.15088828054798431</v>
      </c>
      <c r="Y140" s="2">
        <v>0.1065926146745082</v>
      </c>
      <c r="Z140" s="2">
        <v>2.439682396940368E-2</v>
      </c>
      <c r="AA140" s="2">
        <v>0.15088828054798431</v>
      </c>
      <c r="AB140" s="2">
        <v>4.4605702461790561E-2</v>
      </c>
      <c r="AC140" s="2">
        <v>0.12649145657858063</v>
      </c>
      <c r="AD140" s="2">
        <v>2.0208878492386881E-2</v>
      </c>
    </row>
    <row r="141" spans="20:30">
      <c r="T141" s="2">
        <v>1.2527205491480009E-2</v>
      </c>
      <c r="U141" s="2">
        <v>2.0727613601252415E-2</v>
      </c>
      <c r="V141" s="2">
        <v>2.9333464579259561E-2</v>
      </c>
      <c r="W141" s="2">
        <v>4.1041724705015215E-2</v>
      </c>
      <c r="X141" s="2">
        <v>0.28684576934543604</v>
      </c>
      <c r="Y141" s="2">
        <v>0.11615494656531911</v>
      </c>
      <c r="Z141" s="2">
        <v>2.0727613601252415E-2</v>
      </c>
      <c r="AA141" s="2">
        <v>0.28684576934543604</v>
      </c>
      <c r="AB141" s="2">
        <v>5.5673954625368234E-2</v>
      </c>
      <c r="AC141" s="2">
        <v>0.26611815574418363</v>
      </c>
      <c r="AD141" s="2">
        <v>3.4946341024115819E-2</v>
      </c>
    </row>
    <row r="142" spans="20:30">
      <c r="T142" s="2">
        <v>1.2269317510962718E-2</v>
      </c>
      <c r="U142" s="2">
        <v>2.2726558654420304E-2</v>
      </c>
      <c r="V142" s="2">
        <v>4.1272435796686713E-2</v>
      </c>
      <c r="W142" s="2">
        <v>4.8522070179218835E-2</v>
      </c>
      <c r="X142" s="2">
        <v>0.34571847789092081</v>
      </c>
      <c r="Y142" s="2">
        <v>0.12445637665183229</v>
      </c>
      <c r="Z142" s="2">
        <v>2.2726558654420304E-2</v>
      </c>
      <c r="AA142" s="2">
        <v>0.34571847789092081</v>
      </c>
      <c r="AB142" s="2">
        <v>6.4404250672789265E-2</v>
      </c>
      <c r="AC142" s="2">
        <v>0.3229919192365005</v>
      </c>
      <c r="AD142" s="2">
        <v>4.1677692018368961E-2</v>
      </c>
    </row>
    <row r="143" spans="20:30">
      <c r="T143" s="2">
        <v>1.2080557301779482E-2</v>
      </c>
      <c r="U143" s="2">
        <v>2.2566187200333321E-2</v>
      </c>
      <c r="V143" s="2">
        <v>3.4086555188070689E-2</v>
      </c>
      <c r="W143" s="2">
        <v>4.5406640510835761E-2</v>
      </c>
      <c r="X143" s="2">
        <v>0.38520687999034453</v>
      </c>
      <c r="Y143" s="2">
        <v>0.13297328761710459</v>
      </c>
      <c r="Z143" s="2">
        <v>2.2566187200333321E-2</v>
      </c>
      <c r="AA143" s="2">
        <v>0.38520687999034453</v>
      </c>
      <c r="AB143" s="2">
        <v>6.8064233701558632E-2</v>
      </c>
      <c r="AC143" s="2">
        <v>0.36264069279001121</v>
      </c>
      <c r="AD143" s="2">
        <v>4.5498046501225312E-2</v>
      </c>
    </row>
    <row r="144" spans="20:30">
      <c r="T144" s="2">
        <v>1.1933272420566743E-2</v>
      </c>
      <c r="U144" s="2">
        <v>2.3840976939159875E-2</v>
      </c>
      <c r="V144" s="2">
        <v>4.7821414831094922E-2</v>
      </c>
      <c r="W144" s="2">
        <v>5.4047825855742415E-2</v>
      </c>
      <c r="X144" s="2">
        <v>0.35119071010335134</v>
      </c>
      <c r="Y144" s="2">
        <v>0.13841319136879182</v>
      </c>
      <c r="Z144" s="2">
        <v>2.3840976939159875E-2</v>
      </c>
      <c r="AA144" s="2">
        <v>0.35119071010335134</v>
      </c>
      <c r="AB144" s="2">
        <v>6.7498048120097409E-2</v>
      </c>
      <c r="AC144" s="2">
        <v>0.32734973316419147</v>
      </c>
      <c r="AD144" s="2">
        <v>4.3657071180937534E-2</v>
      </c>
    </row>
    <row r="145" spans="20:30">
      <c r="T145" s="2">
        <v>1.1756375735967994E-2</v>
      </c>
      <c r="U145" s="2">
        <v>1.1455948840130237E-2</v>
      </c>
      <c r="V145" s="2">
        <v>8.9933122140095634E-3</v>
      </c>
      <c r="W145" s="2">
        <v>1.822305440544314E-2</v>
      </c>
      <c r="X145" s="2">
        <v>0.22876508621341718</v>
      </c>
      <c r="Y145" s="2">
        <v>0.11479466042753028</v>
      </c>
      <c r="Z145" s="2">
        <v>1.1455948840130237E-2</v>
      </c>
      <c r="AA145" s="2">
        <v>0.22876508621341718</v>
      </c>
      <c r="AB145" s="2">
        <v>4.4101394078037037E-2</v>
      </c>
      <c r="AC145" s="2">
        <v>0.21730913737328694</v>
      </c>
      <c r="AD145" s="2">
        <v>3.2645445237906801E-2</v>
      </c>
    </row>
    <row r="146" spans="20:30">
      <c r="T146" s="2">
        <v>1.1601971689681356E-2</v>
      </c>
      <c r="U146" s="2">
        <v>6.6009159610878054E-3</v>
      </c>
      <c r="V146" s="2">
        <v>-2.5299731062495168E-2</v>
      </c>
      <c r="W146" s="2">
        <v>-4.4184400835359794E-3</v>
      </c>
      <c r="X146" s="2">
        <v>0.18328346712422849</v>
      </c>
      <c r="Y146" s="2">
        <v>8.2578317870112716E-2</v>
      </c>
      <c r="Z146" s="2">
        <v>6.6009159610878054E-3</v>
      </c>
      <c r="AA146" s="2">
        <v>0.18328346712422849</v>
      </c>
      <c r="AB146" s="2">
        <v>3.0075438825780464E-2</v>
      </c>
      <c r="AC146" s="2">
        <v>0.17668255116314069</v>
      </c>
      <c r="AD146" s="2">
        <v>2.3474522864692659E-2</v>
      </c>
    </row>
    <row r="147" spans="20:30">
      <c r="T147" s="2">
        <v>1.1391250048767176E-2</v>
      </c>
      <c r="U147" s="2">
        <v>5.0407334602551312E-3</v>
      </c>
      <c r="V147" s="2">
        <v>-1.4083842809737179E-2</v>
      </c>
      <c r="W147" s="2">
        <v>3.1993635860541048E-3</v>
      </c>
      <c r="X147" s="2">
        <v>0.19109769716164404</v>
      </c>
      <c r="Y147" s="2">
        <v>7.7954212608523754E-2</v>
      </c>
      <c r="Z147" s="2">
        <v>5.0407334602551312E-3</v>
      </c>
      <c r="AA147" s="2">
        <v>0.19109769716164404</v>
      </c>
      <c r="AB147" s="2">
        <v>3.2016441425057572E-2</v>
      </c>
      <c r="AC147" s="2">
        <v>0.18605696370138891</v>
      </c>
      <c r="AD147" s="2">
        <v>2.6975707964802441E-2</v>
      </c>
    </row>
    <row r="148" spans="20:30">
      <c r="T148" s="2">
        <v>1.1569265834748377E-2</v>
      </c>
      <c r="U148" s="2">
        <v>1.2921558053677895E-2</v>
      </c>
      <c r="V148" s="2">
        <v>3.5613560685632928E-2</v>
      </c>
      <c r="W148" s="2">
        <v>4.838940586972118E-2</v>
      </c>
      <c r="X148" s="2">
        <v>0.13172221993698785</v>
      </c>
      <c r="Y148" s="2">
        <v>6.9242819690106927E-2</v>
      </c>
      <c r="Z148" s="2">
        <v>1.2921558053677895E-2</v>
      </c>
      <c r="AA148" s="2">
        <v>0.13172221993698785</v>
      </c>
      <c r="AB148" s="2">
        <v>3.5573589340986866E-2</v>
      </c>
      <c r="AC148" s="2">
        <v>0.11880066188330995</v>
      </c>
      <c r="AD148" s="2">
        <v>2.2652031287308971E-2</v>
      </c>
    </row>
    <row r="149" spans="20:30">
      <c r="T149" s="2">
        <v>1.2024630483624454E-2</v>
      </c>
      <c r="U149" s="2">
        <v>1.9973258429295537E-2</v>
      </c>
      <c r="V149" s="2">
        <v>5.4466939699544969E-2</v>
      </c>
      <c r="W149" s="2">
        <v>6.1341131713213981E-2</v>
      </c>
      <c r="X149" s="2">
        <v>0.11456320240278672</v>
      </c>
      <c r="Y149" s="2">
        <v>6.0335113962251441E-2</v>
      </c>
      <c r="Z149" s="2">
        <v>1.9973258429295537E-2</v>
      </c>
      <c r="AA149" s="2">
        <v>0.11456320240278672</v>
      </c>
      <c r="AB149" s="2">
        <v>3.7080279862521492E-2</v>
      </c>
      <c r="AC149" s="2">
        <v>9.4589943973491186E-2</v>
      </c>
      <c r="AD149" s="2">
        <v>1.7107021433225955E-2</v>
      </c>
    </row>
    <row r="150" spans="20:30">
      <c r="T150" s="2">
        <v>1.2425663392968911E-2</v>
      </c>
      <c r="U150" s="2">
        <v>9.8749955043597737E-3</v>
      </c>
      <c r="V150" s="2">
        <v>2.5711145534949242E-2</v>
      </c>
      <c r="W150" s="2">
        <v>3.6776931070315655E-2</v>
      </c>
      <c r="X150" s="2">
        <v>0.13872736082301795</v>
      </c>
      <c r="Y150" s="2">
        <v>5.7296003633638293E-2</v>
      </c>
      <c r="Z150" s="2">
        <v>9.8749955043597737E-3</v>
      </c>
      <c r="AA150" s="2">
        <v>0.13872736082301795</v>
      </c>
      <c r="AB150" s="2">
        <v>3.305147535311255E-2</v>
      </c>
      <c r="AC150" s="2">
        <v>0.12885236531865818</v>
      </c>
      <c r="AD150" s="2">
        <v>2.3176479848752776E-2</v>
      </c>
    </row>
    <row r="151" spans="20:30">
      <c r="T151" s="2">
        <v>1.2949369817374157E-2</v>
      </c>
      <c r="U151" s="2">
        <v>1.7046275092323482E-2</v>
      </c>
      <c r="V151" s="2">
        <v>4.9123099756734012E-2</v>
      </c>
      <c r="W151" s="2">
        <v>5.5313234792793819E-2</v>
      </c>
      <c r="X151" s="2">
        <v>9.422444878242775E-2</v>
      </c>
      <c r="Y151" s="2">
        <v>4.9485780027559212E-2</v>
      </c>
      <c r="Z151" s="2">
        <v>1.7046275092323482E-2</v>
      </c>
      <c r="AA151" s="2">
        <v>9.422444878242775E-2</v>
      </c>
      <c r="AB151" s="2">
        <v>3.2993968753870909E-2</v>
      </c>
      <c r="AC151" s="2">
        <v>7.7178173690104268E-2</v>
      </c>
      <c r="AD151" s="2">
        <v>1.5947693661547427E-2</v>
      </c>
    </row>
    <row r="152" spans="20:30">
      <c r="T152" s="2">
        <v>1.3866977907405875E-2</v>
      </c>
      <c r="U152" s="2">
        <v>1.3095588501081945E-2</v>
      </c>
      <c r="V152" s="2">
        <v>3.5231672944709969E-2</v>
      </c>
      <c r="W152" s="2">
        <v>4.4394255168865415E-2</v>
      </c>
      <c r="X152" s="2">
        <v>0.12856842703230575</v>
      </c>
      <c r="Y152" s="2">
        <v>6.9616047921150503E-2</v>
      </c>
      <c r="Z152" s="2">
        <v>1.3095588501081945E-2</v>
      </c>
      <c r="AA152" s="2">
        <v>0.12856842703230575</v>
      </c>
      <c r="AB152" s="2">
        <v>3.6024088110514295E-2</v>
      </c>
      <c r="AC152" s="2">
        <v>0.11547283853122381</v>
      </c>
      <c r="AD152" s="2">
        <v>2.292849960943235E-2</v>
      </c>
    </row>
    <row r="153" spans="20:30">
      <c r="T153" s="2">
        <v>1.4777917944899688E-2</v>
      </c>
      <c r="U153" s="2">
        <v>8.7219294960263483E-3</v>
      </c>
      <c r="V153" s="2">
        <v>3.4743865597357315E-2</v>
      </c>
      <c r="W153" s="2">
        <v>4.3385932806187633E-2</v>
      </c>
      <c r="X153" s="2">
        <v>0.10882047938955219</v>
      </c>
      <c r="Y153" s="2">
        <v>6.8668086874248413E-2</v>
      </c>
      <c r="Z153" s="2">
        <v>8.7219294960263483E-3</v>
      </c>
      <c r="AA153" s="2">
        <v>0.10882047938955219</v>
      </c>
      <c r="AB153" s="2">
        <v>3.3822988388787036E-2</v>
      </c>
      <c r="AC153" s="2">
        <v>0.10009854989352585</v>
      </c>
      <c r="AD153" s="2">
        <v>2.5101058892760687E-2</v>
      </c>
    </row>
    <row r="154" spans="20:30">
      <c r="T154" s="2">
        <v>1.592692717662092E-2</v>
      </c>
      <c r="U154" s="2">
        <v>6.2568482279092841E-3</v>
      </c>
      <c r="V154" s="2">
        <v>3.4185490896232018E-2</v>
      </c>
      <c r="W154" s="2">
        <v>4.1558196889772248E-2</v>
      </c>
      <c r="X154" s="2">
        <v>6.2294582048588287E-2</v>
      </c>
      <c r="Y154" s="2">
        <v>5.1942205801996932E-2</v>
      </c>
      <c r="Z154" s="2">
        <v>6.2568482279092841E-3</v>
      </c>
      <c r="AA154" s="2">
        <v>6.2294582048588287E-2</v>
      </c>
      <c r="AB154" s="2">
        <v>2.7587195974760337E-2</v>
      </c>
      <c r="AC154" s="2">
        <v>5.6037733820679003E-2</v>
      </c>
      <c r="AD154" s="2">
        <v>2.1330347746851053E-2</v>
      </c>
    </row>
    <row r="155" spans="20:30">
      <c r="T155" s="2">
        <v>1.7103267180223813E-2</v>
      </c>
      <c r="U155" s="2">
        <v>-1.0346057795218577E-3</v>
      </c>
      <c r="V155" s="2">
        <v>1.2341946007180304E-2</v>
      </c>
      <c r="W155" s="2">
        <v>2.4322263639444452E-2</v>
      </c>
      <c r="X155" s="2">
        <v>6.9780390284657212E-2</v>
      </c>
      <c r="Y155" s="2">
        <v>5.4647497330271078E-2</v>
      </c>
      <c r="Z155" s="2">
        <v>-1.0346057795218577E-3</v>
      </c>
      <c r="AA155" s="2">
        <v>6.9780390284657212E-2</v>
      </c>
      <c r="AB155" s="2">
        <v>2.4557382738315026E-2</v>
      </c>
      <c r="AC155" s="2">
        <v>7.081499606417907E-2</v>
      </c>
      <c r="AD155" s="2">
        <v>2.5591988517836884E-2</v>
      </c>
    </row>
    <row r="156" spans="20:30">
      <c r="T156" s="2">
        <v>1.8457653823459763E-2</v>
      </c>
      <c r="U156" s="2">
        <v>-3.982566113645114E-3</v>
      </c>
      <c r="V156" s="2">
        <v>9.4113873566659123E-4</v>
      </c>
      <c r="W156" s="2">
        <v>1.1486327402374874E-2</v>
      </c>
      <c r="X156" s="2">
        <v>6.6932659565443808E-2</v>
      </c>
      <c r="Y156" s="2">
        <v>4.4148268884972586E-2</v>
      </c>
      <c r="Z156" s="2">
        <v>-3.982566113645114E-3</v>
      </c>
      <c r="AA156" s="2">
        <v>6.6932659565443808E-2</v>
      </c>
      <c r="AB156" s="2">
        <v>2.1181409759211157E-2</v>
      </c>
      <c r="AC156" s="2">
        <v>7.0915225679088922E-2</v>
      </c>
      <c r="AD156" s="2">
        <v>2.5163975872856272E-2</v>
      </c>
    </row>
    <row r="157" spans="20:30">
      <c r="T157" s="2">
        <v>1.9885875001658615E-2</v>
      </c>
      <c r="U157" s="2">
        <v>1.1634113046424144E-2</v>
      </c>
      <c r="V157" s="2">
        <v>5.1429418639130642E-2</v>
      </c>
      <c r="W157" s="2">
        <v>5.2559785893119271E-2</v>
      </c>
      <c r="X157" s="2">
        <v>6.3390768052663526E-2</v>
      </c>
      <c r="Y157" s="2">
        <v>3.8565151628020988E-2</v>
      </c>
      <c r="Z157" s="2">
        <v>1.1634113046424144E-2</v>
      </c>
      <c r="AA157" s="2">
        <v>6.3390768052663526E-2</v>
      </c>
      <c r="AB157" s="2">
        <v>3.1700861226765166E-2</v>
      </c>
      <c r="AC157" s="2">
        <v>5.1756655006239383E-2</v>
      </c>
      <c r="AD157" s="2">
        <v>2.0066748180341022E-2</v>
      </c>
    </row>
    <row r="158" spans="20:30">
      <c r="T158" s="2">
        <v>2.1718234115598367E-2</v>
      </c>
      <c r="U158" s="2">
        <v>1.6412047140986985E-2</v>
      </c>
      <c r="V158" s="2">
        <v>6.8266787936560824E-2</v>
      </c>
      <c r="W158" s="2">
        <v>6.8226340516269302E-2</v>
      </c>
      <c r="X158" s="2">
        <v>8.2373494356341226E-2</v>
      </c>
      <c r="Y158" s="2">
        <v>5.0194399265538037E-2</v>
      </c>
      <c r="Z158" s="2">
        <v>1.6412047140986985E-2</v>
      </c>
      <c r="AA158" s="2">
        <v>8.2373494356341226E-2</v>
      </c>
      <c r="AB158" s="2">
        <v>3.9406423979368825E-2</v>
      </c>
      <c r="AC158" s="2">
        <v>6.5961447215354241E-2</v>
      </c>
      <c r="AD158" s="2">
        <v>2.299437683838184E-2</v>
      </c>
    </row>
    <row r="159" spans="20:30">
      <c r="T159" s="2">
        <v>2.3433341772583605E-2</v>
      </c>
      <c r="U159" s="2">
        <v>1.8018665489379471E-2</v>
      </c>
      <c r="V159" s="2">
        <v>6.9281312918278326E-2</v>
      </c>
      <c r="W159" s="2">
        <v>6.8015307969452987E-2</v>
      </c>
      <c r="X159" s="2">
        <v>6.323526083108022E-2</v>
      </c>
      <c r="Y159" s="2">
        <v>6.1928414899790507E-2</v>
      </c>
      <c r="Z159" s="2">
        <v>1.8018665489379471E-2</v>
      </c>
      <c r="AA159" s="2">
        <v>6.323526083108022E-2</v>
      </c>
      <c r="AB159" s="2">
        <v>3.9764567097089948E-2</v>
      </c>
      <c r="AC159" s="2">
        <v>4.5216595341700749E-2</v>
      </c>
      <c r="AD159" s="2">
        <v>2.1745901607710477E-2</v>
      </c>
    </row>
    <row r="160" spans="20:30">
      <c r="T160" s="2">
        <v>2.501778512487296E-2</v>
      </c>
      <c r="U160" s="2">
        <v>1.1625406966030205E-2</v>
      </c>
      <c r="V160" s="2">
        <v>4.4841888106757821E-2</v>
      </c>
      <c r="W160" s="2">
        <v>4.7914106240611432E-2</v>
      </c>
      <c r="X160" s="2">
        <v>0.14052321806338064</v>
      </c>
      <c r="Y160" s="2">
        <v>8.6708880827848223E-2</v>
      </c>
      <c r="Z160" s="2">
        <v>1.1625406966030205E-2</v>
      </c>
      <c r="AA160" s="2">
        <v>0.14052321806338064</v>
      </c>
      <c r="AB160" s="2">
        <v>4.5670242582899312E-2</v>
      </c>
      <c r="AC160" s="2">
        <v>0.12889781109735043</v>
      </c>
      <c r="AD160" s="2">
        <v>3.4044835616869107E-2</v>
      </c>
    </row>
    <row r="161" spans="20:30">
      <c r="T161" s="2">
        <v>2.6951309761282793E-2</v>
      </c>
      <c r="U161" s="2">
        <v>1.084283478649728E-2</v>
      </c>
      <c r="V161" s="2">
        <v>3.994674893814909E-2</v>
      </c>
      <c r="W161" s="2">
        <v>4.1472994815875186E-2</v>
      </c>
      <c r="X161" s="2">
        <v>0.12556416996149289</v>
      </c>
      <c r="Y161" s="2">
        <v>9.5946830109813197E-2</v>
      </c>
      <c r="Z161" s="2">
        <v>1.084283478649728E-2</v>
      </c>
      <c r="AA161" s="2">
        <v>0.12556416996149289</v>
      </c>
      <c r="AB161" s="2">
        <v>4.4853012741824162E-2</v>
      </c>
      <c r="AC161" s="2">
        <v>0.11472133517499561</v>
      </c>
      <c r="AD161" s="2">
        <v>3.4010177955326883E-2</v>
      </c>
    </row>
    <row r="162" spans="20:30">
      <c r="T162" s="2">
        <v>2.8686154734374858E-2</v>
      </c>
      <c r="U162" s="2">
        <v>9.4528249090590766E-3</v>
      </c>
      <c r="V162" s="2">
        <v>2.4231379298707889E-2</v>
      </c>
      <c r="W162" s="2">
        <v>2.7955264894300891E-2</v>
      </c>
      <c r="X162" s="2">
        <v>0.12252288343409368</v>
      </c>
      <c r="Y162" s="2">
        <v>0.10311627116316346</v>
      </c>
      <c r="Z162" s="2">
        <v>9.4528249090590766E-3</v>
      </c>
      <c r="AA162" s="2">
        <v>0.12252288343409368</v>
      </c>
      <c r="AB162" s="2">
        <v>4.3070939737119937E-2</v>
      </c>
      <c r="AC162" s="2">
        <v>0.1130700585250346</v>
      </c>
      <c r="AD162" s="2">
        <v>3.361811482806086E-2</v>
      </c>
    </row>
    <row r="163" spans="20:30">
      <c r="T163" s="2">
        <v>3.0581164709155839E-2</v>
      </c>
      <c r="U163" s="2">
        <v>5.9232512969793483E-3</v>
      </c>
      <c r="V163" s="2">
        <v>8.3584113577293007E-3</v>
      </c>
      <c r="W163" s="2">
        <v>1.1339258351210857E-2</v>
      </c>
      <c r="X163" s="2">
        <v>8.7200004304548884E-2</v>
      </c>
      <c r="Y163" s="2">
        <v>7.870716931067423E-2</v>
      </c>
      <c r="Z163" s="2">
        <v>5.9232512969793483E-3</v>
      </c>
      <c r="AA163" s="2">
        <v>8.7200004304548884E-2</v>
      </c>
      <c r="AB163" s="2">
        <v>3.4443391816692183E-2</v>
      </c>
      <c r="AC163" s="2">
        <v>8.1276753007569535E-2</v>
      </c>
      <c r="AD163" s="2">
        <v>2.8520140519712835E-2</v>
      </c>
    </row>
    <row r="164" spans="20:30">
      <c r="T164" s="2">
        <v>3.2258602441199047E-2</v>
      </c>
      <c r="U164" s="2">
        <v>1.4414671566704174E-2</v>
      </c>
      <c r="V164" s="2">
        <v>2.7026797793072932E-2</v>
      </c>
      <c r="W164" s="2">
        <v>2.3979694075212166E-2</v>
      </c>
      <c r="X164" s="2">
        <v>8.4442176671395419E-2</v>
      </c>
      <c r="Y164" s="2">
        <v>6.9555777430613031E-2</v>
      </c>
      <c r="Z164" s="2">
        <v>1.4414671566704174E-2</v>
      </c>
      <c r="AA164" s="2">
        <v>8.4442176671395419E-2</v>
      </c>
      <c r="AB164" s="2">
        <v>3.8071212974299301E-2</v>
      </c>
      <c r="AC164" s="2">
        <v>7.0027505104691246E-2</v>
      </c>
      <c r="AD164" s="2">
        <v>2.3656541407595127E-2</v>
      </c>
    </row>
    <row r="165" spans="20:30">
      <c r="T165" s="2">
        <v>3.3913333099816256E-2</v>
      </c>
      <c r="U165" s="2">
        <v>1.5812950445295737E-2</v>
      </c>
      <c r="V165" s="2">
        <v>2.6960949052291516E-2</v>
      </c>
      <c r="W165" s="2">
        <v>2.4290560105899139E-2</v>
      </c>
      <c r="X165" s="2">
        <v>4.9119556688679511E-2</v>
      </c>
      <c r="Y165" s="2">
        <v>7.5037435268813679E-2</v>
      </c>
      <c r="Z165" s="2">
        <v>1.5812950445295737E-2</v>
      </c>
      <c r="AA165" s="2">
        <v>4.9119556688679511E-2</v>
      </c>
      <c r="AB165" s="2">
        <v>3.6078811706006089E-2</v>
      </c>
      <c r="AC165" s="2">
        <v>3.3306606243383774E-2</v>
      </c>
      <c r="AD165" s="2">
        <v>2.0265861260710352E-2</v>
      </c>
    </row>
    <row r="166" spans="20:30">
      <c r="T166" s="2">
        <v>3.5807224420288497E-2</v>
      </c>
      <c r="U166" s="2">
        <v>1.8027965480746033E-2</v>
      </c>
      <c r="V166" s="2">
        <v>1.6825890604606375E-2</v>
      </c>
      <c r="W166" s="2">
        <v>1.7956243987864884E-2</v>
      </c>
      <c r="X166" s="2">
        <v>0.10380284834856357</v>
      </c>
      <c r="Y166" s="2">
        <v>0.10599851340455535</v>
      </c>
      <c r="Z166" s="2">
        <v>1.8027965480746033E-2</v>
      </c>
      <c r="AA166" s="2">
        <v>0.10380284834856357</v>
      </c>
      <c r="AB166" s="2">
        <v>4.4164758392777864E-2</v>
      </c>
      <c r="AC166" s="2">
        <v>8.5774882867817537E-2</v>
      </c>
      <c r="AD166" s="2">
        <v>2.6136792912031831E-2</v>
      </c>
    </row>
    <row r="167" spans="20:30">
      <c r="T167" s="2">
        <v>3.7399160678744048E-2</v>
      </c>
      <c r="U167" s="2">
        <v>2.1468621018637224E-2</v>
      </c>
      <c r="V167" s="2">
        <v>2.6865006078912179E-2</v>
      </c>
      <c r="W167" s="2">
        <v>2.7400319243079618E-2</v>
      </c>
      <c r="X167" s="2">
        <v>8.3986609625740227E-2</v>
      </c>
      <c r="Y167" s="2">
        <v>9.4977809985667072E-2</v>
      </c>
      <c r="Z167" s="2">
        <v>2.1468621018637224E-2</v>
      </c>
      <c r="AA167" s="2">
        <v>8.3986609625740227E-2</v>
      </c>
      <c r="AB167" s="2">
        <v>4.4169416934575656E-2</v>
      </c>
      <c r="AC167" s="2">
        <v>6.2517988607103003E-2</v>
      </c>
      <c r="AD167" s="2">
        <v>2.2700795915938432E-2</v>
      </c>
    </row>
    <row r="168" spans="20:30">
      <c r="T168" s="2">
        <v>3.9107544248016435E-2</v>
      </c>
      <c r="U168" s="2">
        <v>2.2491508308088104E-2</v>
      </c>
      <c r="V168" s="2">
        <v>1.8509929586372431E-2</v>
      </c>
      <c r="W168" s="2">
        <v>2.2570454734391898E-2</v>
      </c>
      <c r="X168" s="2">
        <v>0.11726362906875898</v>
      </c>
      <c r="Y168" s="2">
        <v>0.11975106360525234</v>
      </c>
      <c r="Z168" s="2">
        <v>2.2491508308088104E-2</v>
      </c>
      <c r="AA168" s="2">
        <v>0.11726362906875898</v>
      </c>
      <c r="AB168" s="2">
        <v>4.961243065429459E-2</v>
      </c>
      <c r="AC168" s="2">
        <v>9.4772120760670875E-2</v>
      </c>
      <c r="AD168" s="2">
        <v>2.7120922346206486E-2</v>
      </c>
    </row>
    <row r="169" spans="20:30">
      <c r="T169" s="2">
        <v>4.0604803347863427E-2</v>
      </c>
      <c r="U169" s="2">
        <v>2.0032974001268578E-2</v>
      </c>
      <c r="V169" s="2">
        <v>-2.3515457162053277E-3</v>
      </c>
      <c r="W169" s="2">
        <v>7.0867304253678931E-3</v>
      </c>
      <c r="X169" s="2">
        <v>0.15415602984677168</v>
      </c>
      <c r="Y169" s="2">
        <v>0.15575482536231289</v>
      </c>
      <c r="Z169" s="2">
        <v>2.0032974001268578E-2</v>
      </c>
      <c r="AA169" s="2">
        <v>0.15415602984677168</v>
      </c>
      <c r="AB169" s="2">
        <v>5.3770303065883283E-2</v>
      </c>
      <c r="AC169" s="2">
        <v>0.1341230558455031</v>
      </c>
      <c r="AD169" s="2">
        <v>3.3737329064614706E-2</v>
      </c>
    </row>
    <row r="170" spans="20:30">
      <c r="T170" s="2">
        <v>4.2550018543972667E-2</v>
      </c>
      <c r="U170" s="2">
        <v>1.7495996079442522E-2</v>
      </c>
      <c r="V170" s="2">
        <v>-1.5419376757551118E-2</v>
      </c>
      <c r="W170" s="2">
        <v>-4.7550654430077444E-3</v>
      </c>
      <c r="X170" s="2">
        <v>8.6370667006272939E-2</v>
      </c>
      <c r="Y170" s="2">
        <v>0.1309655907800209</v>
      </c>
      <c r="Z170" s="2">
        <v>1.7495996079442522E-2</v>
      </c>
      <c r="AA170" s="2">
        <v>8.6370667006272939E-2</v>
      </c>
      <c r="AB170" s="2">
        <v>4.2740790438504081E-2</v>
      </c>
      <c r="AC170" s="2">
        <v>6.8874670926830417E-2</v>
      </c>
      <c r="AD170" s="2">
        <v>2.5244794359061559E-2</v>
      </c>
    </row>
    <row r="171" spans="20:30">
      <c r="T171" s="2">
        <v>4.4266296787577986E-2</v>
      </c>
      <c r="U171" s="2">
        <v>1.7442564092220225E-2</v>
      </c>
      <c r="V171" s="2">
        <v>-1.8251841248022704E-2</v>
      </c>
      <c r="W171" s="2">
        <v>-8.0542979121771552E-3</v>
      </c>
      <c r="X171" s="2">
        <v>8.6301468862238329E-2</v>
      </c>
      <c r="Y171" s="2">
        <v>0.10909609040582158</v>
      </c>
      <c r="Z171" s="2">
        <v>1.7442564092220225E-2</v>
      </c>
      <c r="AA171" s="2">
        <v>8.6301468862238329E-2</v>
      </c>
      <c r="AB171" s="2">
        <v>4.0786546813797023E-2</v>
      </c>
      <c r="AC171" s="2">
        <v>6.8858904770018103E-2</v>
      </c>
      <c r="AD171" s="2">
        <v>2.3343982721576798E-2</v>
      </c>
    </row>
    <row r="172" spans="20:30">
      <c r="T172" s="2">
        <v>4.6248138897643454E-2</v>
      </c>
      <c r="U172" s="2">
        <v>2.8585308092845763E-2</v>
      </c>
      <c r="V172" s="2">
        <v>9.7070134204624292E-3</v>
      </c>
      <c r="W172" s="2">
        <v>1.458682868824468E-2</v>
      </c>
      <c r="X172" s="2">
        <v>5.3812640166623238E-2</v>
      </c>
      <c r="Y172" s="2">
        <v>8.7838597027687371E-2</v>
      </c>
      <c r="Z172" s="2">
        <v>2.8585308092845763E-2</v>
      </c>
      <c r="AA172" s="2">
        <v>5.3812640166623238E-2</v>
      </c>
      <c r="AB172" s="2">
        <v>4.2577108188408069E-2</v>
      </c>
      <c r="AC172" s="2">
        <v>2.5227332073777475E-2</v>
      </c>
      <c r="AD172" s="2">
        <v>1.3991800095562307E-2</v>
      </c>
    </row>
    <row r="173" spans="20:30">
      <c r="T173" s="2">
        <v>4.7725291219719912E-2</v>
      </c>
      <c r="U173" s="2">
        <v>2.8897288711509983E-2</v>
      </c>
      <c r="V173" s="2">
        <v>7.8880955186999557E-3</v>
      </c>
      <c r="W173" s="2">
        <v>1.7088174982912374E-2</v>
      </c>
      <c r="X173" s="2">
        <v>8.8820458812216785E-2</v>
      </c>
      <c r="Y173" s="2">
        <v>8.7191330904902609E-2</v>
      </c>
      <c r="Z173" s="2">
        <v>2.8897288711509983E-2</v>
      </c>
      <c r="AA173" s="2">
        <v>8.8820458812216785E-2</v>
      </c>
      <c r="AB173" s="2">
        <v>4.6851180502884129E-2</v>
      </c>
      <c r="AC173" s="2">
        <v>5.9923170100706802E-2</v>
      </c>
      <c r="AD173" s="2">
        <v>1.7953891791374146E-2</v>
      </c>
    </row>
    <row r="174" spans="20:30">
      <c r="T174" s="2">
        <v>4.8989432089217244E-2</v>
      </c>
      <c r="U174" s="2">
        <v>3.6892743923029547E-2</v>
      </c>
      <c r="V174" s="2">
        <v>3.0820620119278885E-2</v>
      </c>
      <c r="W174" s="2">
        <v>3.6701496660546118E-2</v>
      </c>
      <c r="X174" s="2">
        <v>0.10790641387656397</v>
      </c>
      <c r="Y174" s="2">
        <v>7.0275897100571916E-2</v>
      </c>
      <c r="Z174" s="2">
        <v>3.6892743923029547E-2</v>
      </c>
      <c r="AA174" s="2">
        <v>0.10790641387656397</v>
      </c>
      <c r="AB174" s="2">
        <v>5.2754433212607664E-2</v>
      </c>
      <c r="AC174" s="2">
        <v>7.101366995353442E-2</v>
      </c>
      <c r="AD174" s="2">
        <v>1.5861689289578117E-2</v>
      </c>
    </row>
    <row r="175" spans="20:30">
      <c r="T175" s="2">
        <v>5.0456745931114044E-2</v>
      </c>
      <c r="U175" s="2">
        <v>4.1299273532065861E-2</v>
      </c>
      <c r="V175" s="2">
        <v>4.4363642401148651E-2</v>
      </c>
      <c r="W175" s="2">
        <v>5.1883701883702171E-2</v>
      </c>
      <c r="X175" s="2">
        <v>0.16340354489184583</v>
      </c>
      <c r="Y175" s="2">
        <v>0.10437702664796711</v>
      </c>
      <c r="Z175" s="2">
        <v>4.1299273532065861E-2</v>
      </c>
      <c r="AA175" s="2">
        <v>0.16340354489184583</v>
      </c>
      <c r="AB175" s="2">
        <v>6.5761091901229987E-2</v>
      </c>
      <c r="AC175" s="2">
        <v>0.12210427135977997</v>
      </c>
      <c r="AD175" s="2">
        <v>2.4461818369164126E-2</v>
      </c>
    </row>
    <row r="176" spans="20:30">
      <c r="T176" s="2">
        <v>5.1529806746746676E-2</v>
      </c>
      <c r="U176" s="2">
        <v>4.3137018445660535E-2</v>
      </c>
      <c r="V176" s="2">
        <v>4.9666358350951345E-2</v>
      </c>
      <c r="W176" s="2">
        <v>5.9401500326157874E-2</v>
      </c>
      <c r="X176" s="2">
        <v>0.14232145241521743</v>
      </c>
      <c r="Y176" s="2">
        <v>0.10633206072346524</v>
      </c>
      <c r="Z176" s="2">
        <v>4.3137018445660535E-2</v>
      </c>
      <c r="AA176" s="2">
        <v>0.14232145241521743</v>
      </c>
      <c r="AB176" s="2">
        <v>6.5850742399518575E-2</v>
      </c>
      <c r="AC176" s="2">
        <v>9.9184433969556896E-2</v>
      </c>
      <c r="AD176" s="2">
        <v>2.2713723953858039E-2</v>
      </c>
    </row>
    <row r="177" spans="20:30">
      <c r="T177" s="2">
        <v>5.2296360208342163E-2</v>
      </c>
      <c r="U177" s="2">
        <v>3.9365111155618138E-2</v>
      </c>
      <c r="V177" s="2">
        <v>3.1186340840853033E-2</v>
      </c>
      <c r="W177" s="2">
        <v>4.3333925657884187E-2</v>
      </c>
      <c r="X177" s="2">
        <v>0.15794243570111588</v>
      </c>
      <c r="Y177" s="2">
        <v>0.1039453863426143</v>
      </c>
      <c r="Z177" s="2">
        <v>3.9365111155618138E-2</v>
      </c>
      <c r="AA177" s="2">
        <v>0.15794243570111588</v>
      </c>
      <c r="AB177" s="2">
        <v>6.3725500073979646E-2</v>
      </c>
      <c r="AC177" s="2">
        <v>0.11857732454549774</v>
      </c>
      <c r="AD177" s="2">
        <v>2.4360388918361509E-2</v>
      </c>
    </row>
    <row r="178" spans="20:30">
      <c r="T178" s="2">
        <v>5.3319585156718308E-2</v>
      </c>
      <c r="U178" s="2">
        <v>4.0115758905588716E-2</v>
      </c>
      <c r="V178" s="2">
        <v>3.3053919719164604E-2</v>
      </c>
      <c r="W178" s="2">
        <v>4.2846873914693884E-2</v>
      </c>
      <c r="X178" s="2">
        <v>0.14513431606627547</v>
      </c>
      <c r="Y178" s="2">
        <v>8.6991326171334205E-2</v>
      </c>
      <c r="Z178" s="2">
        <v>4.0115758905588716E-2</v>
      </c>
      <c r="AA178" s="2">
        <v>0.14513431606627547</v>
      </c>
      <c r="AB178" s="2">
        <v>6.1474012056064842E-2</v>
      </c>
      <c r="AC178" s="2">
        <v>0.10501855716068675</v>
      </c>
      <c r="AD178" s="2">
        <v>2.1358253150476125E-2</v>
      </c>
    </row>
    <row r="179" spans="20:30">
      <c r="T179" s="2">
        <v>5.3931845336597561E-2</v>
      </c>
      <c r="U179" s="2">
        <v>4.731913193317161E-2</v>
      </c>
      <c r="V179" s="2">
        <v>4.7707226344057219E-2</v>
      </c>
      <c r="W179" s="2">
        <v>5.5424072642968003E-2</v>
      </c>
      <c r="X179" s="2">
        <v>0.119698145521689</v>
      </c>
      <c r="Y179" s="2">
        <v>9.2082366762270551E-2</v>
      </c>
      <c r="Z179" s="2">
        <v>4.731913193317161E-2</v>
      </c>
      <c r="AA179" s="2">
        <v>0.119698145521689</v>
      </c>
      <c r="AB179" s="2">
        <v>6.3189016988714417E-2</v>
      </c>
      <c r="AC179" s="2">
        <v>7.2379013588517394E-2</v>
      </c>
      <c r="AD179" s="2">
        <v>1.5869885055542807E-2</v>
      </c>
    </row>
    <row r="180" spans="20:30">
      <c r="T180" s="2">
        <v>5.4397609929996982E-2</v>
      </c>
      <c r="U180" s="2">
        <v>5.0033917918637094E-2</v>
      </c>
      <c r="V180" s="2">
        <v>5.8238118893856328E-2</v>
      </c>
      <c r="W180" s="2">
        <v>6.591601967399674E-2</v>
      </c>
      <c r="X180" s="2">
        <v>0.11830230637270511</v>
      </c>
      <c r="Y180" s="2">
        <v>8.4672958374208074E-2</v>
      </c>
      <c r="Z180" s="2">
        <v>5.0033917918637094E-2</v>
      </c>
      <c r="AA180" s="2">
        <v>0.11830230637270511</v>
      </c>
      <c r="AB180" s="2">
        <v>6.4915137088338834E-2</v>
      </c>
      <c r="AC180" s="2">
        <v>6.8268388454068019E-2</v>
      </c>
      <c r="AD180" s="2">
        <v>1.488121916970174E-2</v>
      </c>
    </row>
    <row r="181" spans="20:30">
      <c r="T181" s="2">
        <v>5.5264155729844111E-2</v>
      </c>
      <c r="U181" s="2">
        <v>5.0906631389439072E-2</v>
      </c>
      <c r="V181" s="2">
        <v>6.8463652198493818E-2</v>
      </c>
      <c r="W181" s="2">
        <v>7.361013829388674E-2</v>
      </c>
      <c r="X181" s="2">
        <v>0.15236386124336887</v>
      </c>
      <c r="Y181" s="2">
        <v>8.3926819350169213E-2</v>
      </c>
      <c r="Z181" s="2">
        <v>5.0906631389439072E-2</v>
      </c>
      <c r="AA181" s="2">
        <v>0.15236386124336887</v>
      </c>
      <c r="AB181" s="2">
        <v>7.055918811245783E-2</v>
      </c>
      <c r="AC181" s="2">
        <v>0.1014572298539298</v>
      </c>
      <c r="AD181" s="2">
        <v>1.9652556723018758E-2</v>
      </c>
    </row>
    <row r="182" spans="20:30">
      <c r="T182" s="2">
        <v>5.5223306403232586E-2</v>
      </c>
      <c r="U182" s="2">
        <v>4.8213948777024118E-2</v>
      </c>
      <c r="V182" s="2">
        <v>5.8876841720158613E-2</v>
      </c>
      <c r="W182" s="2">
        <v>6.6603615135628624E-2</v>
      </c>
      <c r="X182" s="2">
        <v>0.22791672627012138</v>
      </c>
      <c r="Y182" s="2">
        <v>0.12823864059182677</v>
      </c>
      <c r="Z182" s="2">
        <v>4.8213948777024118E-2</v>
      </c>
      <c r="AA182" s="2">
        <v>0.22791672627012138</v>
      </c>
      <c r="AB182" s="2">
        <v>8.0596630451092249E-2</v>
      </c>
      <c r="AC182" s="2">
        <v>0.17970277749309727</v>
      </c>
      <c r="AD182" s="2">
        <v>3.2382681674068131E-2</v>
      </c>
    </row>
    <row r="183" spans="20:30">
      <c r="T183" s="2">
        <v>5.5251358464582179E-2</v>
      </c>
      <c r="U183" s="2">
        <v>5.0880471038375674E-2</v>
      </c>
      <c r="V183" s="2">
        <v>5.4675752366355246E-2</v>
      </c>
      <c r="W183" s="2">
        <v>6.1206889537958498E-2</v>
      </c>
      <c r="X183" s="2">
        <v>0.20588241361420168</v>
      </c>
      <c r="Y183" s="2">
        <v>0.14276726694954811</v>
      </c>
      <c r="Z183" s="2">
        <v>5.0880471038375674E-2</v>
      </c>
      <c r="AA183" s="2">
        <v>0.20588241361420168</v>
      </c>
      <c r="AB183" s="2">
        <v>7.9166958582935015E-2</v>
      </c>
      <c r="AC183" s="2">
        <v>0.155001942575826</v>
      </c>
      <c r="AD183" s="2">
        <v>2.8286487544559341E-2</v>
      </c>
    </row>
    <row r="184" spans="20:30">
      <c r="T184" s="2">
        <v>5.5393580924261832E-2</v>
      </c>
      <c r="U184" s="2">
        <v>5.312198673672186E-2</v>
      </c>
      <c r="V184" s="2">
        <v>6.0169446455819564E-2</v>
      </c>
      <c r="W184" s="2">
        <v>5.5782553201737084E-2</v>
      </c>
      <c r="X184" s="2">
        <v>0.16133050059072418</v>
      </c>
      <c r="Y184" s="2">
        <v>0.14895119644301169</v>
      </c>
      <c r="Z184" s="2">
        <v>5.312198673672186E-2</v>
      </c>
      <c r="AA184" s="2">
        <v>0.16133050059072418</v>
      </c>
      <c r="AB184" s="2">
        <v>7.5632358804932354E-2</v>
      </c>
      <c r="AC184" s="2">
        <v>0.10820851385400232</v>
      </c>
      <c r="AD184" s="2">
        <v>2.2510372068210494E-2</v>
      </c>
    </row>
    <row r="185" spans="20:30">
      <c r="T185" s="2">
        <v>5.5329688179243997E-2</v>
      </c>
      <c r="U185" s="2">
        <v>5.6142065023572219E-2</v>
      </c>
      <c r="V185" s="2">
        <v>6.0477887810070907E-2</v>
      </c>
      <c r="W185" s="2">
        <v>5.2609108159392681E-2</v>
      </c>
      <c r="X185" s="2">
        <v>0.15134511355927494</v>
      </c>
      <c r="Y185" s="2">
        <v>0.1152054577897943</v>
      </c>
      <c r="Z185" s="2">
        <v>5.6142065023572219E-2</v>
      </c>
      <c r="AA185" s="2">
        <v>0.15134511355927494</v>
      </c>
      <c r="AB185" s="2">
        <v>7.1242807323832508E-2</v>
      </c>
      <c r="AC185" s="2">
        <v>9.5203048535702717E-2</v>
      </c>
      <c r="AD185" s="2">
        <v>1.5100742300260289E-2</v>
      </c>
    </row>
    <row r="186" spans="20:30">
      <c r="T186" s="2">
        <v>5.5492856845250405E-2</v>
      </c>
      <c r="U186" s="2">
        <v>5.726354060845873E-2</v>
      </c>
      <c r="V186" s="2">
        <v>5.5031465388073242E-2</v>
      </c>
      <c r="W186" s="2">
        <v>5.1359421902798408E-2</v>
      </c>
      <c r="X186" s="2">
        <v>0.16439689997847551</v>
      </c>
      <c r="Y186" s="2">
        <v>0.13963578641397789</v>
      </c>
      <c r="Z186" s="2">
        <v>5.726354060845873E-2</v>
      </c>
      <c r="AA186" s="2">
        <v>0.16439689997847551</v>
      </c>
      <c r="AB186" s="2">
        <v>7.451513985180358E-2</v>
      </c>
      <c r="AC186" s="2">
        <v>0.10713335937001678</v>
      </c>
      <c r="AD186" s="2">
        <v>1.7251599243344851E-2</v>
      </c>
    </row>
    <row r="187" spans="20:30">
      <c r="T187" s="2">
        <v>5.545736053860284E-2</v>
      </c>
      <c r="U187" s="2">
        <v>5.7627972055056986E-2</v>
      </c>
      <c r="V187" s="2">
        <v>5.8535964961089926E-2</v>
      </c>
      <c r="W187" s="2">
        <v>5.3832678008331358E-2</v>
      </c>
      <c r="X187" s="2">
        <v>0.14558855086890365</v>
      </c>
      <c r="Y187" s="2">
        <v>0.15510139153986335</v>
      </c>
      <c r="Z187" s="2">
        <v>5.7627972055056986E-2</v>
      </c>
      <c r="AA187" s="2">
        <v>0.14558855086890365</v>
      </c>
      <c r="AB187" s="2">
        <v>7.4797336012625948E-2</v>
      </c>
      <c r="AC187" s="2">
        <v>8.7960578813846668E-2</v>
      </c>
      <c r="AD187" s="2">
        <v>1.7169363957568962E-2</v>
      </c>
    </row>
    <row r="188" spans="20:30">
      <c r="T188" s="2">
        <v>5.491992072591434E-2</v>
      </c>
      <c r="U188" s="2">
        <v>7.1357694049190457E-2</v>
      </c>
      <c r="V188" s="2">
        <v>8.1706031376374888E-2</v>
      </c>
      <c r="W188" s="2">
        <v>6.0481046757744794E-2</v>
      </c>
      <c r="X188" s="2">
        <v>7.7211446807227579E-2</v>
      </c>
      <c r="Y188" s="2">
        <v>0.11699869494086523</v>
      </c>
      <c r="Z188" s="2">
        <v>7.1357694049190457E-2</v>
      </c>
      <c r="AA188" s="2">
        <v>7.7211446807227579E-2</v>
      </c>
      <c r="AB188" s="2">
        <v>6.8235451756097465E-2</v>
      </c>
      <c r="AC188" s="2">
        <v>5.8537527580371229E-3</v>
      </c>
      <c r="AD188" s="2">
        <v>-3.1222422930929916E-3</v>
      </c>
    </row>
    <row r="189" spans="20:30">
      <c r="T189" s="2">
        <v>5.5129233418056645E-2</v>
      </c>
      <c r="U189" s="2">
        <v>7.3792525363470807E-2</v>
      </c>
      <c r="V189" s="2">
        <v>9.0856440160260066E-2</v>
      </c>
      <c r="W189" s="2">
        <v>6.9667340192458349E-2</v>
      </c>
      <c r="X189" s="2">
        <v>5.493962610589409E-2</v>
      </c>
      <c r="Y189" s="2">
        <v>0.10261909303075756</v>
      </c>
      <c r="Z189" s="2">
        <v>7.3792525363470807E-2</v>
      </c>
      <c r="AA189" s="2">
        <v>5.493962610589409E-2</v>
      </c>
      <c r="AB189" s="2">
        <v>6.6752119194312412E-2</v>
      </c>
      <c r="AC189" s="2">
        <v>-1.8852899257576716E-2</v>
      </c>
      <c r="AD189" s="2">
        <v>-7.0404061691583947E-3</v>
      </c>
    </row>
    <row r="190" spans="20:30">
      <c r="T190" s="2">
        <v>5.4166084264392067E-2</v>
      </c>
      <c r="U190" s="2">
        <v>9.0856667803956626E-2</v>
      </c>
      <c r="V190" s="2">
        <v>0.12151454522357752</v>
      </c>
      <c r="W190" s="2">
        <v>8.8082219365231751E-2</v>
      </c>
      <c r="X190" s="2">
        <v>-2.3111145558129542E-2</v>
      </c>
      <c r="Y190" s="2">
        <v>5.6903395195326611E-2</v>
      </c>
      <c r="Z190" s="2">
        <v>9.0856667803956626E-2</v>
      </c>
      <c r="AA190" s="2">
        <v>-2.3111145558129542E-2</v>
      </c>
      <c r="AB190" s="2">
        <v>6.0507610335192336E-2</v>
      </c>
      <c r="AC190" s="2">
        <v>-0.11396781336208617</v>
      </c>
      <c r="AD190" s="2">
        <v>-3.034905746876429E-2</v>
      </c>
    </row>
    <row r="191" spans="20:30">
      <c r="T191" s="2">
        <v>5.2480791638622293E-2</v>
      </c>
      <c r="U191" s="2">
        <v>9.2603808497345952E-2</v>
      </c>
      <c r="V191" s="2">
        <v>0.11553230259093294</v>
      </c>
      <c r="W191" s="2">
        <v>7.3046091420116088E-2</v>
      </c>
      <c r="X191" s="2">
        <v>-3.5991164564129763E-2</v>
      </c>
      <c r="Y191" s="2">
        <v>6.256425448322056E-2</v>
      </c>
      <c r="Z191" s="2">
        <v>9.2603808497345952E-2</v>
      </c>
      <c r="AA191" s="2">
        <v>-3.5991164564129763E-2</v>
      </c>
      <c r="AB191" s="2">
        <v>5.701592506205972E-2</v>
      </c>
      <c r="AC191" s="2">
        <v>-0.12859497306147571</v>
      </c>
      <c r="AD191" s="2">
        <v>-3.5587883435286231E-2</v>
      </c>
    </row>
    <row r="192" spans="20:30">
      <c r="T192" s="2">
        <v>5.0642117917846008E-2</v>
      </c>
      <c r="U192" s="2">
        <v>9.147091656176487E-2</v>
      </c>
      <c r="V192" s="2">
        <v>0.12406700361462741</v>
      </c>
      <c r="W192" s="2">
        <v>7.6674319098792854E-2</v>
      </c>
      <c r="X192" s="2">
        <v>-5.0770867043615442E-2</v>
      </c>
      <c r="Y192" s="2">
        <v>2.3432098986957195E-2</v>
      </c>
      <c r="Z192" s="2">
        <v>9.147091656176487E-2</v>
      </c>
      <c r="AA192" s="2">
        <v>-5.0770867043615442E-2</v>
      </c>
      <c r="AB192" s="2">
        <v>5.1808406080775693E-2</v>
      </c>
      <c r="AC192" s="2">
        <v>-0.14224178360538031</v>
      </c>
      <c r="AD192" s="2">
        <v>-3.9662510480989177E-2</v>
      </c>
    </row>
    <row r="193" spans="20:30">
      <c r="T193" s="2">
        <v>4.8206851055904387E-2</v>
      </c>
      <c r="U193" s="2">
        <v>7.7454924045241569E-2</v>
      </c>
      <c r="V193" s="2">
        <v>9.9167379970430458E-2</v>
      </c>
      <c r="W193" s="2">
        <v>6.8661811561220087E-2</v>
      </c>
      <c r="X193" s="2">
        <v>-4.6764088223452793E-2</v>
      </c>
      <c r="Y193" s="2">
        <v>1.6588418907193425E-2</v>
      </c>
      <c r="Z193" s="2">
        <v>7.7454924045241569E-2</v>
      </c>
      <c r="AA193" s="2">
        <v>-4.6764088223452793E-2</v>
      </c>
      <c r="AB193" s="2">
        <v>4.5614270154015465E-2</v>
      </c>
      <c r="AC193" s="2">
        <v>-0.12421901226869436</v>
      </c>
      <c r="AD193" s="2">
        <v>-3.1840653891226103E-2</v>
      </c>
    </row>
    <row r="194" spans="20:30">
      <c r="T194" s="2">
        <v>4.5863633294779937E-2</v>
      </c>
      <c r="U194" s="2">
        <v>7.4053547066847969E-2</v>
      </c>
      <c r="V194" s="2">
        <v>9.3475410093522671E-2</v>
      </c>
      <c r="W194" s="2">
        <v>6.8934413698211738E-2</v>
      </c>
      <c r="X194" s="2">
        <v>-6.6975109652027576E-2</v>
      </c>
      <c r="Y194" s="2">
        <v>1.3003973943368274E-2</v>
      </c>
      <c r="Z194" s="2">
        <v>7.4053547066847969E-2</v>
      </c>
      <c r="AA194" s="2">
        <v>-6.6975109652027576E-2</v>
      </c>
      <c r="AB194" s="2">
        <v>4.1181040162382283E-2</v>
      </c>
      <c r="AC194" s="2">
        <v>-0.14102865671887554</v>
      </c>
      <c r="AD194" s="2">
        <v>-3.2872506904465686E-2</v>
      </c>
    </row>
    <row r="195" spans="20:30">
      <c r="T195" s="2">
        <v>4.3604444753306826E-2</v>
      </c>
      <c r="U195" s="2">
        <v>7.2880164879995268E-2</v>
      </c>
      <c r="V195" s="2">
        <v>0.1043502851487017</v>
      </c>
      <c r="W195" s="2">
        <v>7.1231427388564583E-2</v>
      </c>
      <c r="X195" s="2">
        <v>-0.13119914192127657</v>
      </c>
      <c r="Y195" s="2">
        <v>-2.3903057560091812E-3</v>
      </c>
      <c r="Z195" s="2">
        <v>7.2880164879995268E-2</v>
      </c>
      <c r="AA195" s="2">
        <v>-0.13119914192127657</v>
      </c>
      <c r="AB195" s="2">
        <v>3.3289465350650999E-2</v>
      </c>
      <c r="AC195" s="2">
        <v>-0.20407930680127184</v>
      </c>
      <c r="AD195" s="2">
        <v>-3.959069952934427E-2</v>
      </c>
    </row>
    <row r="196" spans="20:30">
      <c r="T196" s="2">
        <v>4.0895116134711751E-2</v>
      </c>
      <c r="U196" s="2">
        <v>6.7203572729905847E-2</v>
      </c>
      <c r="V196" s="2">
        <v>9.0414468784608237E-2</v>
      </c>
      <c r="W196" s="2">
        <v>6.1503018506409601E-2</v>
      </c>
      <c r="X196" s="2">
        <v>-0.11093721725697836</v>
      </c>
      <c r="Y196" s="2">
        <v>-3.21207252296416E-2</v>
      </c>
      <c r="Z196" s="2">
        <v>6.7203572729905847E-2</v>
      </c>
      <c r="AA196" s="2">
        <v>-0.11093721725697836</v>
      </c>
      <c r="AB196" s="2">
        <v>2.8053869820786247E-2</v>
      </c>
      <c r="AC196" s="2">
        <v>-0.17814078998688421</v>
      </c>
      <c r="AD196" s="2">
        <v>-3.9149702909119601E-2</v>
      </c>
    </row>
    <row r="197" spans="20:30">
      <c r="T197" s="2">
        <v>3.8202749263170466E-2</v>
      </c>
      <c r="U197" s="2">
        <v>6.1913991128050849E-2</v>
      </c>
      <c r="V197" s="2">
        <v>8.6712520959518313E-2</v>
      </c>
      <c r="W197" s="2">
        <v>5.8602610903300878E-2</v>
      </c>
      <c r="X197" s="2">
        <v>-0.11139733027672105</v>
      </c>
      <c r="Y197" s="2">
        <v>-2.5689304982240757E-2</v>
      </c>
      <c r="Z197" s="2">
        <v>6.1913991128050849E-2</v>
      </c>
      <c r="AA197" s="2">
        <v>-0.11139733027672105</v>
      </c>
      <c r="AB197" s="2">
        <v>2.6115623404776057E-2</v>
      </c>
      <c r="AC197" s="2">
        <v>-0.1733113214047719</v>
      </c>
      <c r="AD197" s="2">
        <v>-3.5798367723274792E-2</v>
      </c>
    </row>
    <row r="198" spans="20:30">
      <c r="T198" s="2">
        <v>3.588805431897879E-2</v>
      </c>
      <c r="U198" s="2">
        <v>6.4800426639204378E-2</v>
      </c>
      <c r="V198" s="2">
        <v>9.003666000121191E-2</v>
      </c>
      <c r="W198" s="2">
        <v>3.6520455629770909E-2</v>
      </c>
      <c r="X198" s="2">
        <v>-0.21975839578827328</v>
      </c>
      <c r="Y198" s="2">
        <v>-0.10866212258849095</v>
      </c>
      <c r="Z198" s="2">
        <v>6.4800426639204378E-2</v>
      </c>
      <c r="AA198" s="2">
        <v>-0.21975839578827328</v>
      </c>
      <c r="AB198" s="2">
        <v>4.2377295488316841E-3</v>
      </c>
      <c r="AC198" s="2">
        <v>-0.28455882242747765</v>
      </c>
      <c r="AD198" s="2">
        <v>-6.0562697090372694E-2</v>
      </c>
    </row>
    <row r="199" spans="20:30">
      <c r="T199" s="2">
        <v>3.4531370321334354E-2</v>
      </c>
      <c r="U199" s="2">
        <v>7.0207642868913567E-2</v>
      </c>
      <c r="V199" s="2">
        <v>7.9505433027701633E-2</v>
      </c>
      <c r="W199" s="2">
        <v>3.0439825931483089E-3</v>
      </c>
      <c r="X199" s="2">
        <v>-0.36096306880188644</v>
      </c>
      <c r="Y199" s="2">
        <v>-0.18900100762926819</v>
      </c>
      <c r="Z199" s="2">
        <v>7.0207642868913567E-2</v>
      </c>
      <c r="AA199" s="2">
        <v>-0.36096306880188644</v>
      </c>
      <c r="AB199" s="2">
        <v>-2.2455016633471943E-2</v>
      </c>
      <c r="AC199" s="2">
        <v>-0.43117071167080001</v>
      </c>
      <c r="AD199" s="2">
        <v>-9.2662659502385503E-2</v>
      </c>
    </row>
    <row r="200" spans="20:30">
      <c r="T200" s="2">
        <v>3.2558769308783875E-2</v>
      </c>
      <c r="U200" s="2">
        <v>6.3538594345730726E-2</v>
      </c>
      <c r="V200" s="2">
        <v>0.10339523009448182</v>
      </c>
      <c r="W200" s="2">
        <v>1.739692124572656E-2</v>
      </c>
      <c r="X200" s="2">
        <v>-0.38093624372616608</v>
      </c>
      <c r="Y200" s="2">
        <v>-0.19838718886076712</v>
      </c>
      <c r="Z200" s="2">
        <v>6.3538594345730726E-2</v>
      </c>
      <c r="AA200" s="2">
        <v>-0.38093624372616608</v>
      </c>
      <c r="AB200" s="2">
        <v>-2.3219884035707471E-2</v>
      </c>
      <c r="AC200" s="2">
        <v>-0.44447483807189681</v>
      </c>
      <c r="AD200" s="2">
        <v>-8.67584783814382E-2</v>
      </c>
    </row>
    <row r="201" spans="20:30">
      <c r="T201" s="2">
        <v>2.9715346293284872E-2</v>
      </c>
      <c r="U201" s="2">
        <v>6.7025572005383838E-2</v>
      </c>
      <c r="V201" s="2">
        <v>0.14207946355193179</v>
      </c>
      <c r="W201" s="2">
        <v>5.2399218354201471E-2</v>
      </c>
      <c r="X201" s="2">
        <v>-0.36997838899121982</v>
      </c>
      <c r="Y201" s="2">
        <v>-0.21386881010128611</v>
      </c>
      <c r="Z201" s="2">
        <v>6.7025572005383838E-2</v>
      </c>
      <c r="AA201" s="2">
        <v>-0.36997838899121982</v>
      </c>
      <c r="AB201" s="2">
        <v>-1.7376621371456447E-2</v>
      </c>
      <c r="AC201" s="2">
        <v>-0.43700396099660366</v>
      </c>
      <c r="AD201" s="2">
        <v>-8.4402193376840282E-2</v>
      </c>
    </row>
    <row r="202" spans="20:30">
      <c r="T202" s="2">
        <v>2.6025489758702003E-2</v>
      </c>
      <c r="U202" s="2">
        <v>4.4206269493048289E-2</v>
      </c>
      <c r="V202" s="2">
        <v>7.6311262450710293E-2</v>
      </c>
      <c r="W202" s="2">
        <v>2.5880661394680038E-2</v>
      </c>
      <c r="X202" s="2">
        <v>-0.38626809988094457</v>
      </c>
      <c r="Y202" s="2">
        <v>-0.18464189356643135</v>
      </c>
      <c r="Z202" s="2">
        <v>4.4206269493048289E-2</v>
      </c>
      <c r="AA202" s="2">
        <v>-0.38626809988094457</v>
      </c>
      <c r="AB202" s="2">
        <v>-2.9438435131542727E-2</v>
      </c>
      <c r="AC202" s="2">
        <v>-0.43047436937399286</v>
      </c>
      <c r="AD202" s="2">
        <v>-7.3644704624591023E-2</v>
      </c>
    </row>
    <row r="203" spans="20:30">
      <c r="T203" s="2">
        <v>2.376750764743063E-2</v>
      </c>
      <c r="U203" s="2">
        <v>3.4224183460129565E-2</v>
      </c>
      <c r="V203" s="2">
        <v>6.1510635016334358E-2</v>
      </c>
      <c r="W203" s="2">
        <v>2.0591956555733759E-2</v>
      </c>
      <c r="X203" s="2">
        <v>-0.43320420982371644</v>
      </c>
      <c r="Y203" s="2">
        <v>-0.19855832533567053</v>
      </c>
      <c r="Z203" s="2">
        <v>3.4224183460129565E-2</v>
      </c>
      <c r="AA203" s="2">
        <v>-0.43320420982371644</v>
      </c>
      <c r="AB203" s="2">
        <v>-3.9659822189003616E-2</v>
      </c>
      <c r="AC203" s="2">
        <v>-0.467428393283846</v>
      </c>
      <c r="AD203" s="2">
        <v>-7.388400564913318E-2</v>
      </c>
    </row>
    <row r="204" spans="20:30">
      <c r="T204" s="2">
        <v>2.1482960598206757E-2</v>
      </c>
      <c r="U204" s="2">
        <v>3.6179500459152747E-2</v>
      </c>
      <c r="V204" s="2">
        <v>7.7618038372258891E-2</v>
      </c>
      <c r="W204" s="2">
        <v>3.126106852924937E-2</v>
      </c>
      <c r="X204" s="2">
        <v>-0.38088208395062673</v>
      </c>
      <c r="Y204" s="2">
        <v>-0.1760695210203902</v>
      </c>
      <c r="Z204" s="2">
        <v>3.6179500459152747E-2</v>
      </c>
      <c r="AA204" s="2">
        <v>-0.38088208395062673</v>
      </c>
      <c r="AB204" s="2">
        <v>-3.0447819461932219E-2</v>
      </c>
      <c r="AC204" s="2">
        <v>-0.41706158440977947</v>
      </c>
      <c r="AD204" s="2">
        <v>-6.6627319921084963E-2</v>
      </c>
    </row>
    <row r="205" spans="20:30">
      <c r="T205" s="2">
        <v>1.9612327551199016E-2</v>
      </c>
      <c r="U205" s="2">
        <v>4.427324674868327E-2</v>
      </c>
      <c r="V205" s="2">
        <v>7.4281082305634127E-2</v>
      </c>
      <c r="W205" s="2">
        <v>3.8361337677733642E-2</v>
      </c>
      <c r="X205" s="2">
        <v>-0.35313138803112687</v>
      </c>
      <c r="Y205" s="2">
        <v>-0.17533539822949651</v>
      </c>
      <c r="Z205" s="2">
        <v>4.427324674868327E-2</v>
      </c>
      <c r="AA205" s="2">
        <v>-0.35313138803112687</v>
      </c>
      <c r="AB205" s="2">
        <v>-2.7348948177257724E-2</v>
      </c>
      <c r="AC205" s="2">
        <v>-0.39740463477981014</v>
      </c>
      <c r="AD205" s="2">
        <v>-7.1622194925940991E-2</v>
      </c>
    </row>
    <row r="206" spans="20:30">
      <c r="T206" s="2">
        <v>1.7573651073628405E-2</v>
      </c>
      <c r="U206" s="2">
        <v>5.0084459086959354E-2</v>
      </c>
      <c r="V206" s="2">
        <v>7.801986312682696E-2</v>
      </c>
      <c r="W206" s="2">
        <v>5.3619187917447464E-2</v>
      </c>
      <c r="X206" s="2">
        <v>-0.32568416753850227</v>
      </c>
      <c r="Y206" s="2">
        <v>-0.1620422004026475</v>
      </c>
      <c r="Z206" s="2">
        <v>5.0084459086959354E-2</v>
      </c>
      <c r="AA206" s="2">
        <v>-0.32568416753850227</v>
      </c>
      <c r="AB206" s="2">
        <v>-2.18134602441774E-2</v>
      </c>
      <c r="AC206" s="2">
        <v>-0.37576862662546162</v>
      </c>
      <c r="AD206" s="2">
        <v>-7.1897919331136761E-2</v>
      </c>
    </row>
    <row r="207" spans="20:30">
      <c r="T207" s="2">
        <v>1.5710275997175893E-2</v>
      </c>
      <c r="U207" s="2">
        <v>4.506650958740277E-2</v>
      </c>
      <c r="V207" s="2">
        <v>6.5369240180387811E-2</v>
      </c>
      <c r="W207" s="2">
        <v>6.0468777956700581E-2</v>
      </c>
      <c r="X207" s="2">
        <v>-0.26214206355886915</v>
      </c>
      <c r="Y207" s="2">
        <v>-0.15105536087187066</v>
      </c>
      <c r="Z207" s="2">
        <v>4.506650958740277E-2</v>
      </c>
      <c r="AA207" s="2">
        <v>-0.26214206355886915</v>
      </c>
      <c r="AB207" s="2">
        <v>-1.6374151672036919E-2</v>
      </c>
      <c r="AC207" s="2">
        <v>-0.30720857314627192</v>
      </c>
      <c r="AD207" s="2">
        <v>-6.1440661259439686E-2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size="42" baseType="lpstr">
      <vt:lpstr>Asset Classes</vt:lpstr>
      <vt:lpstr>Distribution Charts</vt:lpstr>
      <vt:lpstr>Boiler Room</vt:lpstr>
      <vt:lpstr>asset1ix</vt:lpstr>
      <vt:lpstr>asset2ix</vt:lpstr>
      <vt:lpstr>assetnames</vt:lpstr>
      <vt:lpstr>assetreturns</vt:lpstr>
      <vt:lpstr>bins1</vt:lpstr>
      <vt:lpstr>bins2</vt:lpstr>
      <vt:lpstr>chartevars</vt:lpstr>
      <vt:lpstr>chartmeans</vt:lpstr>
      <vt:lpstr>chartstdevs</vt:lpstr>
      <vt:lpstr>columnnames</vt:lpstr>
      <vt:lpstr>confidence</vt:lpstr>
      <vt:lpstr>correls</vt:lpstr>
      <vt:lpstr>covars</vt:lpstr>
      <vt:lpstr>evars</vt:lpstr>
      <vt:lpstr>evarsyearly</vt:lpstr>
      <vt:lpstr>meana</vt:lpstr>
      <vt:lpstr>meanb</vt:lpstr>
      <vt:lpstr>means</vt:lpstr>
      <vt:lpstr>Min_xPortA</vt:lpstr>
      <vt:lpstr>name1</vt:lpstr>
      <vt:lpstr>name2</vt:lpstr>
      <vt:lpstr>PortA_TE</vt:lpstr>
      <vt:lpstr>portfolionames</vt:lpstr>
      <vt:lpstr>portfolioreturns</vt:lpstr>
      <vt:lpstr>rbins</vt:lpstr>
      <vt:lpstr>returns</vt:lpstr>
      <vt:lpstr>rmax</vt:lpstr>
      <vt:lpstr>rmin</vt:lpstr>
      <vt:lpstr>stdeva</vt:lpstr>
      <vt:lpstr>stdevb</vt:lpstr>
      <vt:lpstr>stdevs</vt:lpstr>
      <vt:lpstr>stdevsyearly</vt:lpstr>
      <vt:lpstr>sumwtsa</vt:lpstr>
      <vt:lpstr>wtsa</vt:lpstr>
      <vt:lpstr>wtsb</vt:lpstr>
      <vt:lpstr>wtsbench</vt:lpstr>
      <vt:lpstr>xPortA_Ave</vt:lpstr>
      <vt:lpstr>zmax</vt:lpstr>
      <vt:lpstr>zmin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Grava</dc:creator>
  <cp:lastModifiedBy>Alan Cubbon</cp:lastModifiedBy>
  <dcterms:created xsi:type="dcterms:W3CDTF">2009-06-29T15:06:44Z</dcterms:created>
  <dcterms:modified xsi:type="dcterms:W3CDTF">2024-11-17T20:47:26Z</dcterms:modified>
</cp:coreProperties>
</file>