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922004\Desktop\孙洪斌\学习文档集\信贷脚本\导入数据\"/>
    </mc:Choice>
  </mc:AlternateContent>
  <bookViews>
    <workbookView minimized="1" xWindow="0" yWindow="0" windowWidth="17325" windowHeight="2115"/>
  </bookViews>
  <sheets>
    <sheet name="Global" sheetId="1" r:id="rId1"/>
    <sheet name="号码获取" sheetId="2" r:id="rId2"/>
  </sheets>
  <calcPr calcId="152511"/>
</workbook>
</file>

<file path=xl/calcChain.xml><?xml version="1.0" encoding="utf-8"?>
<calcChain xmlns="http://schemas.openxmlformats.org/spreadsheetml/2006/main">
  <c r="L189" i="1" l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L112" i="1"/>
  <c r="L111" i="1"/>
  <c r="E111" i="1"/>
  <c r="L110" i="1"/>
  <c r="E110" i="1"/>
  <c r="L109" i="1"/>
  <c r="E109" i="1"/>
  <c r="L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L85" i="1"/>
  <c r="E85" i="1"/>
  <c r="L84" i="1"/>
  <c r="L83" i="1"/>
  <c r="E83" i="1"/>
  <c r="L82" i="1"/>
  <c r="E82" i="1"/>
  <c r="L81" i="1"/>
  <c r="L80" i="1"/>
  <c r="E80" i="1"/>
  <c r="L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L69" i="1"/>
  <c r="E69" i="1"/>
  <c r="L68" i="1"/>
  <c r="E68" i="1"/>
  <c r="L67" i="1"/>
  <c r="E67" i="1"/>
  <c r="L66" i="1"/>
  <c r="E66" i="1"/>
  <c r="L65" i="1"/>
  <c r="E65" i="1"/>
  <c r="L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</calcChain>
</file>

<file path=xl/sharedStrings.xml><?xml version="1.0" encoding="utf-8"?>
<sst xmlns="http://schemas.openxmlformats.org/spreadsheetml/2006/main" count="2358" uniqueCount="438">
  <si>
    <t>用户ID</t>
  </si>
  <si>
    <t>申请编号</t>
  </si>
  <si>
    <t>雇佣类型</t>
  </si>
  <si>
    <t>客户姓名</t>
  </si>
  <si>
    <t>证件号码</t>
  </si>
  <si>
    <t>业务品种</t>
  </si>
  <si>
    <t>专案类型</t>
  </si>
  <si>
    <t>授信总额</t>
  </si>
  <si>
    <t>期限</t>
  </si>
  <si>
    <t>还款方式</t>
  </si>
  <si>
    <t>入账账户</t>
  </si>
  <si>
    <t>手机号码</t>
  </si>
  <si>
    <t>婚姻</t>
  </si>
  <si>
    <t>户口所在地</t>
  </si>
  <si>
    <t>家庭有本地房产</t>
  </si>
  <si>
    <t>职业类型</t>
  </si>
  <si>
    <t>所得税缴费基数</t>
  </si>
  <si>
    <t>月均银行流水</t>
  </si>
  <si>
    <t>住房公积金缴费基数</t>
  </si>
  <si>
    <t>社保缴费基数</t>
  </si>
  <si>
    <t>寿险年缴金额</t>
  </si>
  <si>
    <t>职称级别</t>
  </si>
  <si>
    <t>公务员级别</t>
  </si>
  <si>
    <t>职务</t>
  </si>
  <si>
    <t>入账机构</t>
  </si>
  <si>
    <t>城市</t>
  </si>
  <si>
    <t>业务品种1</t>
  </si>
  <si>
    <t>营销专属方案</t>
  </si>
  <si>
    <t>还款方式1</t>
  </si>
  <si>
    <t>UPL2013082100000004</t>
  </si>
  <si>
    <t>优良职业客户</t>
  </si>
  <si>
    <t>林立英</t>
  </si>
  <si>
    <t>消费类公务员信用速贷</t>
  </si>
  <si>
    <t>村委干部专案</t>
  </si>
  <si>
    <t>等额本息</t>
  </si>
  <si>
    <t>UPL2013090200000052</t>
  </si>
  <si>
    <t>陈伟雄</t>
  </si>
  <si>
    <t>消费类标准工薪贷</t>
  </si>
  <si>
    <t>高新技术企业华为专案</t>
  </si>
  <si>
    <t>UPL2013091100000012</t>
  </si>
  <si>
    <t>标准受薪客户</t>
  </si>
  <si>
    <t>王旭润</t>
  </si>
  <si>
    <t>代发户随借随还</t>
  </si>
  <si>
    <t>UPL2013091200000031</t>
  </si>
  <si>
    <t>刘卫东</t>
  </si>
  <si>
    <t>UPL2013092300000031</t>
  </si>
  <si>
    <t>洪美针</t>
  </si>
  <si>
    <t>UPL2013092700000019</t>
  </si>
  <si>
    <t>龚映勤</t>
  </si>
  <si>
    <t>UPL2013092900000032</t>
  </si>
  <si>
    <t>陈定平</t>
  </si>
  <si>
    <t>UPL2013093000000099</t>
  </si>
  <si>
    <t>曹淑珍</t>
  </si>
  <si>
    <t>UPL2013101800000055</t>
  </si>
  <si>
    <t>耿安平</t>
  </si>
  <si>
    <t>UPL2013102100000077</t>
  </si>
  <si>
    <t>熊开泉</t>
  </si>
  <si>
    <t>UPL2013102200000082</t>
  </si>
  <si>
    <t>李华丽</t>
  </si>
  <si>
    <t>高新技术优质企业专案</t>
  </si>
  <si>
    <t>UPL2013102400000063</t>
  </si>
  <si>
    <t>叶静君</t>
  </si>
  <si>
    <t>UPL2013102500000033</t>
  </si>
  <si>
    <t>黄晓华</t>
  </si>
  <si>
    <t>UPL2013102500000062</t>
  </si>
  <si>
    <t>李建锋</t>
  </si>
  <si>
    <t>UPL2013102600000044</t>
  </si>
  <si>
    <t>周素娥</t>
  </si>
  <si>
    <t>UPL2013102900000032</t>
  </si>
  <si>
    <t>张三立</t>
  </si>
  <si>
    <t>UPL2013110100000017</t>
  </si>
  <si>
    <t>李中元</t>
  </si>
  <si>
    <t>UPL2013110700000021</t>
  </si>
  <si>
    <t>李文俊</t>
  </si>
  <si>
    <t>UPL2013110700000030</t>
  </si>
  <si>
    <t>姜鹏</t>
  </si>
  <si>
    <t>UPL2013111800000080</t>
  </si>
  <si>
    <t>张喜生</t>
  </si>
  <si>
    <t>UPL2013112100000075</t>
  </si>
  <si>
    <t>李喜阳</t>
  </si>
  <si>
    <t>UPL2013112100000082</t>
  </si>
  <si>
    <t>罗爱明</t>
  </si>
  <si>
    <t>UPL2013112500000014</t>
  </si>
  <si>
    <t>UPL2013112800000070</t>
  </si>
  <si>
    <t>张润武</t>
  </si>
  <si>
    <t>42212819710629171X</t>
  </si>
  <si>
    <t>UPL2014011500000004</t>
  </si>
  <si>
    <t>卢银丽</t>
  </si>
  <si>
    <t>UPL2014011600000008</t>
  </si>
  <si>
    <t>张世平</t>
  </si>
  <si>
    <t>UPL2014040100000013</t>
  </si>
  <si>
    <t>刘翠杰</t>
  </si>
  <si>
    <t>UPL2014042200000006</t>
  </si>
  <si>
    <t>蒙理明</t>
  </si>
  <si>
    <t>UPL2014042500000065</t>
  </si>
  <si>
    <t>岑莹</t>
  </si>
  <si>
    <t>UPL2014050700000043</t>
  </si>
  <si>
    <t>贺小平</t>
  </si>
  <si>
    <t>UPL2014052900000043</t>
  </si>
  <si>
    <t>肖辉</t>
  </si>
  <si>
    <t>随心e贷</t>
  </si>
  <si>
    <t>UPL2014053000000003</t>
  </si>
  <si>
    <t>邹红娜</t>
  </si>
  <si>
    <t>UPL2014060500000022</t>
  </si>
  <si>
    <t>何会</t>
  </si>
  <si>
    <t>不规则还款</t>
  </si>
  <si>
    <t>UPL2014061200000056</t>
  </si>
  <si>
    <t>林群</t>
  </si>
  <si>
    <t>UPL2014061200000074</t>
  </si>
  <si>
    <t>王丹</t>
  </si>
  <si>
    <t>UPL2014061300000053</t>
  </si>
  <si>
    <t>涂少权</t>
  </si>
  <si>
    <t>UPL2014070100000027</t>
  </si>
  <si>
    <t>汪宁疑</t>
  </si>
  <si>
    <t>UPL2014070200000067</t>
  </si>
  <si>
    <t>夏更异</t>
  </si>
  <si>
    <t>UPL2014070200000070</t>
  </si>
  <si>
    <t>戴素能</t>
  </si>
  <si>
    <t>33022419741017002X</t>
  </si>
  <si>
    <t>UPL2014070400000029</t>
  </si>
  <si>
    <t>UPL2014070900000003</t>
  </si>
  <si>
    <t>滕德仲</t>
  </si>
  <si>
    <t>UPL2014071800000026</t>
  </si>
  <si>
    <t>李金阳</t>
  </si>
  <si>
    <t>UPL2014072300000007</t>
  </si>
  <si>
    <t>邹丽芳</t>
  </si>
  <si>
    <t>UPL2014080400000028</t>
  </si>
  <si>
    <t>洪桂纯</t>
  </si>
  <si>
    <t>UPL2014080400000065</t>
  </si>
  <si>
    <t>蒋红梅</t>
  </si>
  <si>
    <t>UPL2014080500000070</t>
  </si>
  <si>
    <t>张丹丹</t>
  </si>
  <si>
    <t>UPL2014080600000028</t>
  </si>
  <si>
    <t>周丽</t>
  </si>
  <si>
    <t>UPL2014081400000038</t>
  </si>
  <si>
    <t>肖吉瑶</t>
  </si>
  <si>
    <t>UPL2014082100000064</t>
  </si>
  <si>
    <t>冯宾召</t>
  </si>
  <si>
    <t>UPL2014082100000066</t>
  </si>
  <si>
    <t>李飞</t>
  </si>
  <si>
    <t>UPL2014082500000045</t>
  </si>
  <si>
    <t>卢立光</t>
  </si>
  <si>
    <t>UPL2014082700000003</t>
  </si>
  <si>
    <t>任勇</t>
  </si>
  <si>
    <t>UPL2014082900000016</t>
  </si>
  <si>
    <t>吴小聪</t>
  </si>
  <si>
    <t>UPL2014090100000030</t>
  </si>
  <si>
    <t>罗艳花</t>
  </si>
  <si>
    <t>UPL2014090300000091</t>
  </si>
  <si>
    <t>后丽琼</t>
  </si>
  <si>
    <t>UPL2014090900000005</t>
  </si>
  <si>
    <t>王琳</t>
  </si>
  <si>
    <t>UPL2014091100000072</t>
  </si>
  <si>
    <t>洪华伟</t>
  </si>
  <si>
    <t>UPL2014091500000049</t>
  </si>
  <si>
    <t>段炼</t>
  </si>
  <si>
    <t>UPL2014091700000080</t>
  </si>
  <si>
    <t>王磊</t>
  </si>
  <si>
    <t>UPL2014092500000015</t>
  </si>
  <si>
    <t>向丽</t>
  </si>
  <si>
    <t>UPL2014100800000024</t>
  </si>
  <si>
    <t>高山虎</t>
  </si>
  <si>
    <t>UPL2014100900000036</t>
  </si>
  <si>
    <t>陈晓静</t>
  </si>
  <si>
    <t>UPL2014110300000048</t>
  </si>
  <si>
    <t>李树飞</t>
  </si>
  <si>
    <t>44018319760821071X</t>
  </si>
  <si>
    <t>UPL2014110700000027</t>
  </si>
  <si>
    <t>李国万</t>
  </si>
  <si>
    <t>UPL2014111300000036</t>
  </si>
  <si>
    <t>黄考峰</t>
  </si>
  <si>
    <t>UPL2014112700000051</t>
  </si>
  <si>
    <t>邓亚力</t>
  </si>
  <si>
    <t>UPL2014112800000062</t>
  </si>
  <si>
    <t>席隆元</t>
  </si>
  <si>
    <t>UPL2014120100000061</t>
  </si>
  <si>
    <t>程亮</t>
  </si>
  <si>
    <t>UPL2014120400000059</t>
  </si>
  <si>
    <t>UPL2014121600000035</t>
  </si>
  <si>
    <t>张国英</t>
  </si>
  <si>
    <t>UPL2014122200000030</t>
  </si>
  <si>
    <t>杨亚</t>
  </si>
  <si>
    <t>UPL2014122600000054</t>
  </si>
  <si>
    <t>胡钰鑫</t>
  </si>
  <si>
    <t>UPL2014122600000070</t>
  </si>
  <si>
    <t>程永雄</t>
  </si>
  <si>
    <t>UPL2014122900000005</t>
  </si>
  <si>
    <t>UPL2015010600000020</t>
  </si>
  <si>
    <t>王梓铧</t>
  </si>
  <si>
    <t>UPL2015010800000013</t>
  </si>
  <si>
    <t>UPL2015010800000025</t>
  </si>
  <si>
    <t>舒美蓉</t>
  </si>
  <si>
    <t>UPL2015011200000054</t>
  </si>
  <si>
    <t>吴彬铭</t>
  </si>
  <si>
    <t>35082119830508333X</t>
  </si>
  <si>
    <t>UPL2015011200000064</t>
  </si>
  <si>
    <t>李庆云</t>
  </si>
  <si>
    <t>UPL2015011400000119</t>
  </si>
  <si>
    <t>李珠莲</t>
  </si>
  <si>
    <t>35052419770127454X</t>
  </si>
  <si>
    <t>UPL2015011500000114</t>
  </si>
  <si>
    <t>谢冰清</t>
  </si>
  <si>
    <t>UPL2015011900000005</t>
  </si>
  <si>
    <t>陈晓敏</t>
  </si>
  <si>
    <t>UPL2015011900000096</t>
  </si>
  <si>
    <t>杨成炽</t>
  </si>
  <si>
    <t>44162219830518741X</t>
  </si>
  <si>
    <t>UPL2015011900000127</t>
  </si>
  <si>
    <t>陈宏鑫</t>
  </si>
  <si>
    <t>UPL2015012100000049</t>
  </si>
  <si>
    <t>UPL2015012600000095</t>
  </si>
  <si>
    <t>刘姣</t>
  </si>
  <si>
    <t>UPL2015012700000085</t>
  </si>
  <si>
    <t>刁素良</t>
  </si>
  <si>
    <t>UPL2015012800000079</t>
  </si>
  <si>
    <t>傅代冬</t>
  </si>
  <si>
    <t>UPL2015012900000011</t>
  </si>
  <si>
    <t>邹朝正</t>
  </si>
  <si>
    <t>UPL2015020200000005</t>
  </si>
  <si>
    <t>王芳</t>
  </si>
  <si>
    <t>UPL2015020200000028</t>
  </si>
  <si>
    <t>杨娇娇</t>
  </si>
  <si>
    <t>UPL2015020600000016</t>
  </si>
  <si>
    <t>沙初</t>
  </si>
  <si>
    <t>UPL2015020600000038</t>
  </si>
  <si>
    <t>郭子衍</t>
  </si>
  <si>
    <t>UPL2015030400000005</t>
  </si>
  <si>
    <t>徐明秀</t>
  </si>
  <si>
    <t>先息后本</t>
  </si>
  <si>
    <t>UPL2015030400000012</t>
  </si>
  <si>
    <t>韦利香</t>
  </si>
  <si>
    <t>UPL2015031100000007</t>
  </si>
  <si>
    <t>陈勇安</t>
  </si>
  <si>
    <t>UPL2015031600000051</t>
  </si>
  <si>
    <t>何志伟</t>
  </si>
  <si>
    <t>UPL2015031600000058</t>
  </si>
  <si>
    <t>马海宾</t>
  </si>
  <si>
    <t>UPL2015031700000032</t>
  </si>
  <si>
    <t>曾红梅</t>
  </si>
  <si>
    <t>UPL2015031800000065</t>
  </si>
  <si>
    <t>张丰堂</t>
  </si>
  <si>
    <t>UPL2015032000000074</t>
  </si>
  <si>
    <t>王端爱</t>
  </si>
  <si>
    <t>UPL2015032500000024</t>
  </si>
  <si>
    <t>张丽</t>
  </si>
  <si>
    <t>UPL2015032600000031</t>
  </si>
  <si>
    <t>刘智君</t>
  </si>
  <si>
    <t>UPL2015033000000049</t>
  </si>
  <si>
    <t>姚俊有</t>
  </si>
  <si>
    <t>UPL2015040900000025</t>
  </si>
  <si>
    <t>吕初胜</t>
  </si>
  <si>
    <t>UPL2015041600000015</t>
  </si>
  <si>
    <t>梅利民</t>
  </si>
  <si>
    <t>UPL2015042700000061</t>
  </si>
  <si>
    <t>孙莲顺</t>
  </si>
  <si>
    <t>42282219650303304X</t>
  </si>
  <si>
    <t>UPL2015042800000025</t>
  </si>
  <si>
    <t>宇世红</t>
  </si>
  <si>
    <t>UPL2015042900000055</t>
  </si>
  <si>
    <t>于银霞</t>
  </si>
  <si>
    <t>UPL2015050400000031</t>
  </si>
  <si>
    <t>唐青艳</t>
  </si>
  <si>
    <t>UPL2015051100000046</t>
  </si>
  <si>
    <t>杨先旭</t>
  </si>
  <si>
    <t>52212119880510186X</t>
  </si>
  <si>
    <t>UPL2015051300000036</t>
  </si>
  <si>
    <t>舒德畦</t>
  </si>
  <si>
    <t>50038119841218941X</t>
  </si>
  <si>
    <t>UPL2015051300000082</t>
  </si>
  <si>
    <t>李爱姣</t>
  </si>
  <si>
    <t>UPL2015051300000096</t>
  </si>
  <si>
    <t>吴艳华</t>
  </si>
  <si>
    <t>UPL2015051400000010</t>
  </si>
  <si>
    <t>王国华</t>
  </si>
  <si>
    <t>UPL2015051900000014</t>
  </si>
  <si>
    <t>孙丽娜</t>
  </si>
  <si>
    <t>UPL2015051900000066</t>
  </si>
  <si>
    <t>吴迪</t>
  </si>
  <si>
    <t>UPL2015052000000031</t>
  </si>
  <si>
    <t>王正琼</t>
  </si>
  <si>
    <t>UPL2015052000000110</t>
  </si>
  <si>
    <t>石金兰</t>
  </si>
  <si>
    <t>UPL2015052500000086</t>
  </si>
  <si>
    <t>孙少生</t>
  </si>
  <si>
    <t>UPL2015052500000090</t>
  </si>
  <si>
    <t>邓惠兰</t>
  </si>
  <si>
    <t>UPL2015052500000152</t>
  </si>
  <si>
    <t>谢对生</t>
  </si>
  <si>
    <t>44172119780806001X</t>
  </si>
  <si>
    <t>UPL2015052800000043</t>
  </si>
  <si>
    <t>杨婷</t>
  </si>
  <si>
    <t>UPL2015052800000057</t>
  </si>
  <si>
    <t>汪杏如</t>
  </si>
  <si>
    <t>UPL2015052900000054</t>
  </si>
  <si>
    <t>周锡开</t>
  </si>
  <si>
    <t>UPL2015060200000090</t>
  </si>
  <si>
    <t>李林</t>
  </si>
  <si>
    <t>UPL2015060300000111</t>
  </si>
  <si>
    <t>符浩之</t>
  </si>
  <si>
    <t>UPL2015060800000045</t>
  </si>
  <si>
    <t>皮力太</t>
  </si>
  <si>
    <t>UPL2015060900000085</t>
  </si>
  <si>
    <t>刘红芳</t>
  </si>
  <si>
    <t>UPL2015061200000039</t>
  </si>
  <si>
    <t>艾斯买提汗·提拉汗</t>
  </si>
  <si>
    <t>UPL2015061200000110</t>
  </si>
  <si>
    <t>张美平</t>
  </si>
  <si>
    <t>UPL2015061500000004</t>
  </si>
  <si>
    <t>黎广斌</t>
  </si>
  <si>
    <t>UPL2015061500000108</t>
  </si>
  <si>
    <t>张玉珍</t>
  </si>
  <si>
    <t>UPL2015061900000023</t>
  </si>
  <si>
    <t>谭伟</t>
  </si>
  <si>
    <t>UPL2015062300000039</t>
  </si>
  <si>
    <t>冯凯</t>
  </si>
  <si>
    <t>UPL2015062300000043</t>
  </si>
  <si>
    <t>陈红梅</t>
  </si>
  <si>
    <t>UPL2015062300000047</t>
  </si>
  <si>
    <t>吴建华</t>
  </si>
  <si>
    <t>UPL2015062400000033</t>
  </si>
  <si>
    <t>黄惠玲</t>
  </si>
  <si>
    <t>UPL2015062400000069</t>
  </si>
  <si>
    <t>李改华</t>
  </si>
  <si>
    <t>UPL2015063000000110</t>
  </si>
  <si>
    <t>谢广南</t>
  </si>
  <si>
    <t>44520219720827381X</t>
  </si>
  <si>
    <t>UPL2015063000000125</t>
  </si>
  <si>
    <t>李海翠</t>
  </si>
  <si>
    <t>UPL2015070700000116</t>
  </si>
  <si>
    <t>肖群</t>
  </si>
  <si>
    <t>UPL2015071500000039</t>
  </si>
  <si>
    <t>王小花</t>
  </si>
  <si>
    <t>UPL2015072000000074</t>
  </si>
  <si>
    <t>刘琳</t>
  </si>
  <si>
    <t>UPL2015072100000110</t>
  </si>
  <si>
    <t>陈兰云</t>
  </si>
  <si>
    <t>UPL2015072400000001</t>
  </si>
  <si>
    <t>胡江</t>
  </si>
  <si>
    <t>UPL2015072700000038</t>
  </si>
  <si>
    <t>黄金玲</t>
  </si>
  <si>
    <t>普通方案</t>
  </si>
  <si>
    <t>UPL2015072900000087</t>
  </si>
  <si>
    <t>谭爱武</t>
  </si>
  <si>
    <t>UPL2015073000000002</t>
  </si>
  <si>
    <t>饶如碧</t>
  </si>
  <si>
    <t>UPL2015073000000012</t>
  </si>
  <si>
    <t>黄雅恋</t>
  </si>
  <si>
    <t>UPL2015081000000070</t>
  </si>
  <si>
    <t>黄朝辉</t>
  </si>
  <si>
    <t>UPL2015081700000024</t>
  </si>
  <si>
    <t>丘德清</t>
  </si>
  <si>
    <t>UPL2015082600000054</t>
  </si>
  <si>
    <t>王明华</t>
  </si>
  <si>
    <t>UPL2015082600000088</t>
  </si>
  <si>
    <t>陈文武</t>
  </si>
  <si>
    <t>UPL2015082700000077</t>
  </si>
  <si>
    <t>沈琴</t>
  </si>
  <si>
    <t>UPL2015082800000133</t>
  </si>
  <si>
    <t>冯炫</t>
  </si>
  <si>
    <t>UPL2015090900000132</t>
  </si>
  <si>
    <t>袁海珍</t>
  </si>
  <si>
    <t>UPL2015091100000159</t>
  </si>
  <si>
    <t>刘晓君</t>
  </si>
  <si>
    <t>UPL2015091600000073</t>
  </si>
  <si>
    <t>陈凤</t>
  </si>
  <si>
    <t>UPL2015091800000095</t>
  </si>
  <si>
    <t>李素敏</t>
  </si>
  <si>
    <t>UPL2015092100000140</t>
  </si>
  <si>
    <t>颜栋茂</t>
  </si>
  <si>
    <t>UPL2015100900000032</t>
  </si>
  <si>
    <t>陈晓甜</t>
  </si>
  <si>
    <t>UPL2015100900000092</t>
  </si>
  <si>
    <t>万利</t>
  </si>
  <si>
    <t>UPL2015101300000039</t>
  </si>
  <si>
    <t>杨宝燕</t>
  </si>
  <si>
    <t>UPL2015102000000004</t>
  </si>
  <si>
    <t>UPL2015102600000106</t>
  </si>
  <si>
    <t>潘香萍</t>
  </si>
  <si>
    <t>UPL2015102800000122</t>
  </si>
  <si>
    <t>唐菊香</t>
  </si>
  <si>
    <t>UPL2015110600000018</t>
  </si>
  <si>
    <t>廖建辉</t>
  </si>
  <si>
    <t>UPL2015112000000097</t>
  </si>
  <si>
    <t>张玲忍</t>
  </si>
  <si>
    <t>UPL2015112600000020</t>
  </si>
  <si>
    <t>张富永</t>
  </si>
  <si>
    <t>UPL2015112600000056</t>
  </si>
  <si>
    <t>陈文莲</t>
  </si>
  <si>
    <t>UPL2015121400000008</t>
  </si>
  <si>
    <t>卢燕凤</t>
  </si>
  <si>
    <t>UPL2015121600000074</t>
  </si>
  <si>
    <t>林丽瑜</t>
  </si>
  <si>
    <t>UPL2015122100000039</t>
  </si>
  <si>
    <t>UPL2015122100000087</t>
  </si>
  <si>
    <t>UPL2016011900000141</t>
  </si>
  <si>
    <t>刘云</t>
  </si>
  <si>
    <t>UPL2016012700000021</t>
  </si>
  <si>
    <t>孙小丽</t>
  </si>
  <si>
    <t>UPL2016022200000031</t>
  </si>
  <si>
    <t>UPL2016031800000038</t>
  </si>
  <si>
    <t>费同礼</t>
  </si>
  <si>
    <t>UPL2016033100000067</t>
  </si>
  <si>
    <t>杨世兰</t>
  </si>
  <si>
    <t>UPL2016050400000120</t>
  </si>
  <si>
    <t>陈道江</t>
  </si>
  <si>
    <t>UPL2016051100000080</t>
  </si>
  <si>
    <t>UPL2016051100000111</t>
  </si>
  <si>
    <t>UPL2016051300000075</t>
  </si>
  <si>
    <t>邵天宇</t>
  </si>
  <si>
    <t>UPL2016052500000017</t>
  </si>
  <si>
    <t>张玉斌</t>
  </si>
  <si>
    <t>UPL2016060700000080</t>
  </si>
  <si>
    <t>陈振东</t>
  </si>
  <si>
    <t>UPL2016062400000112</t>
  </si>
  <si>
    <t>林上叶</t>
  </si>
  <si>
    <t>UPL2016070800000104</t>
  </si>
  <si>
    <t>杨锦挥</t>
  </si>
  <si>
    <t>6231288000010866976</t>
  </si>
  <si>
    <t>6235957400000050303</t>
  </si>
  <si>
    <t>6235957400000050311</t>
  </si>
  <si>
    <t>6235957400000050329</t>
  </si>
  <si>
    <t>6235957400000050220</t>
  </si>
  <si>
    <t>6235957400000050261</t>
  </si>
  <si>
    <t>6235957400000050279</t>
  </si>
  <si>
    <t>6235957400000050287</t>
  </si>
  <si>
    <t>6235957400000050295</t>
  </si>
  <si>
    <t>6235957400000050337</t>
  </si>
  <si>
    <t>6235957400000050345</t>
  </si>
  <si>
    <t>6235957400000050352</t>
  </si>
  <si>
    <t>6235957400000050360</t>
  </si>
  <si>
    <t>6235957400000050378</t>
  </si>
  <si>
    <t>6235957400000050386</t>
  </si>
  <si>
    <t>6235957400000050394</t>
  </si>
  <si>
    <t>6235957400000050402</t>
  </si>
  <si>
    <t>6235957400000050410</t>
  </si>
  <si>
    <t>客户姓名</t>
    <phoneticPr fontId="1" type="noConversion"/>
  </si>
  <si>
    <t>证件号码</t>
    <phoneticPr fontId="1" type="noConversion"/>
  </si>
  <si>
    <t>雇佣类型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</si>
</sst>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Mic Shell Dlg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1"/>
      </patternFill>
    </fill>
    <fill>
      <patternFill patternType="solid">
        <fgColor indexed="50"/>
        <bgColor indexed="1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89"/>
  <sheetViews>
    <sheetView tabSelected="1" workbookViewId="0">
      <selection sqref="A1:XFD1048576"/>
    </sheetView>
  </sheetViews>
  <sheetFormatPr defaultColWidth="9.125" defaultRowHeight="14.25"/>
  <cols>
    <col min="1" max="1" width="9.125" style="1" customWidth="1"/>
    <col min="2" max="2" width="20.625" style="1" customWidth="1"/>
    <col min="3" max="3" width="12.25" style="2" customWidth="1"/>
    <col min="4" max="4" width="16.5" style="2" customWidth="1"/>
    <col min="5" max="5" width="19.25" style="3" customWidth="1"/>
    <col min="6" max="7" width="19.75" style="2" customWidth="1"/>
    <col min="8" max="8" width="9.125" style="4" customWidth="1"/>
    <col min="9" max="9" width="9.125" style="2" customWidth="1"/>
    <col min="10" max="10" width="10.375" style="2" customWidth="1"/>
    <col min="11" max="11" width="9.125" style="5" customWidth="1"/>
    <col min="12" max="12" width="12.875" style="2" customWidth="1"/>
    <col min="13" max="13" width="9.125" style="5" customWidth="1"/>
    <col min="14" max="14" width="10.375" style="5" customWidth="1"/>
    <col min="15" max="15" width="14.125" style="5" customWidth="1"/>
    <col min="16" max="16" width="9.125" style="5" customWidth="1"/>
    <col min="17" max="17" width="14.125" style="5" customWidth="1"/>
    <col min="18" max="18" width="12.25" style="5" customWidth="1"/>
    <col min="19" max="19" width="17.875" style="5" customWidth="1"/>
    <col min="20" max="21" width="12.25" style="5" customWidth="1"/>
    <col min="22" max="22" width="9.125" style="5" customWidth="1"/>
    <col min="23" max="23" width="10.375" style="5" customWidth="1"/>
    <col min="24" max="26" width="9.125" style="5" customWidth="1"/>
    <col min="27" max="27" width="9.5" style="5" customWidth="1"/>
    <col min="28" max="28" width="12.25" style="5" customWidth="1"/>
    <col min="29" max="29" width="9.5" style="5" customWidth="1"/>
    <col min="30" max="256" width="9.125" style="5" customWidth="1"/>
  </cols>
  <sheetData>
    <row r="1" spans="1:29" ht="12.75" customHeight="1">
      <c r="A1" s="1" t="s">
        <v>0</v>
      </c>
      <c r="B1" s="1" t="s">
        <v>1</v>
      </c>
      <c r="C1" s="18" t="s">
        <v>437</v>
      </c>
      <c r="D1" s="18" t="s">
        <v>435</v>
      </c>
      <c r="E1" s="19" t="s">
        <v>436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s="13" customFormat="1" ht="11.25" customHeight="1">
      <c r="A2" s="12"/>
      <c r="B2" s="12" t="s">
        <v>29</v>
      </c>
      <c r="C2" s="14" t="s">
        <v>30</v>
      </c>
      <c r="D2" s="14" t="s">
        <v>31</v>
      </c>
      <c r="E2" s="15" t="str">
        <f>"350128196802283911"</f>
        <v>350128196802283911</v>
      </c>
      <c r="F2" s="14" t="s">
        <v>32</v>
      </c>
      <c r="G2" s="14" t="s">
        <v>33</v>
      </c>
      <c r="H2" s="16">
        <v>69000</v>
      </c>
      <c r="I2" s="14">
        <v>36</v>
      </c>
      <c r="J2" s="14" t="s">
        <v>34</v>
      </c>
      <c r="K2" s="17"/>
      <c r="L2" s="14" t="str">
        <f>"13713553318"</f>
        <v>13713553318</v>
      </c>
    </row>
    <row r="3" spans="1:29" s="13" customFormat="1" ht="11.25" customHeight="1">
      <c r="A3" s="12"/>
      <c r="B3" s="12" t="s">
        <v>35</v>
      </c>
      <c r="C3" s="14" t="s">
        <v>30</v>
      </c>
      <c r="D3" s="14" t="s">
        <v>36</v>
      </c>
      <c r="E3" s="15" t="str">
        <f>"441521197206133452"</f>
        <v>441521197206133452</v>
      </c>
      <c r="F3" s="14" t="s">
        <v>37</v>
      </c>
      <c r="G3" s="14" t="s">
        <v>38</v>
      </c>
      <c r="H3" s="16">
        <v>360000</v>
      </c>
      <c r="I3" s="14">
        <v>36</v>
      </c>
      <c r="J3" s="14" t="s">
        <v>34</v>
      </c>
      <c r="K3" s="17"/>
      <c r="L3" s="14" t="str">
        <f>"13266609822"</f>
        <v>13266609822</v>
      </c>
    </row>
    <row r="4" spans="1:29" s="13" customFormat="1" ht="11.25" customHeight="1">
      <c r="A4" s="12"/>
      <c r="B4" s="12" t="s">
        <v>39</v>
      </c>
      <c r="C4" s="14" t="s">
        <v>40</v>
      </c>
      <c r="D4" s="14" t="s">
        <v>41</v>
      </c>
      <c r="E4" s="15" t="str">
        <f>"513002198510276704"</f>
        <v>513002198510276704</v>
      </c>
      <c r="F4" s="14" t="s">
        <v>37</v>
      </c>
      <c r="G4" s="14" t="s">
        <v>42</v>
      </c>
      <c r="H4" s="16">
        <v>92000</v>
      </c>
      <c r="I4" s="14">
        <v>36</v>
      </c>
      <c r="J4" s="14" t="s">
        <v>34</v>
      </c>
      <c r="K4" s="17"/>
      <c r="L4" s="14" t="str">
        <f>"13828021092"</f>
        <v>13828021092</v>
      </c>
    </row>
    <row r="5" spans="1:29" s="13" customFormat="1" ht="11.25" customHeight="1">
      <c r="A5" s="12"/>
      <c r="B5" s="12" t="s">
        <v>43</v>
      </c>
      <c r="C5" s="14" t="s">
        <v>40</v>
      </c>
      <c r="D5" s="14" t="s">
        <v>44</v>
      </c>
      <c r="E5" s="15" t="str">
        <f>"440301197302082117"</f>
        <v>440301197302082117</v>
      </c>
      <c r="F5" s="14" t="s">
        <v>37</v>
      </c>
      <c r="G5" s="14" t="s">
        <v>42</v>
      </c>
      <c r="H5" s="16">
        <v>180000</v>
      </c>
      <c r="I5" s="14">
        <v>36</v>
      </c>
      <c r="J5" s="14" t="s">
        <v>34</v>
      </c>
      <c r="K5" s="17"/>
      <c r="L5" s="14" t="str">
        <f>"13902935592"</f>
        <v>13902935592</v>
      </c>
    </row>
    <row r="6" spans="1:29" s="13" customFormat="1" ht="11.25" customHeight="1">
      <c r="A6" s="12"/>
      <c r="B6" s="12" t="s">
        <v>45</v>
      </c>
      <c r="C6" s="14" t="s">
        <v>30</v>
      </c>
      <c r="D6" s="14" t="s">
        <v>46</v>
      </c>
      <c r="E6" s="15" t="str">
        <f>"330327197211102504"</f>
        <v>330327197211102504</v>
      </c>
      <c r="F6" s="14" t="s">
        <v>37</v>
      </c>
      <c r="G6" s="14" t="s">
        <v>42</v>
      </c>
      <c r="H6" s="16">
        <v>146000</v>
      </c>
      <c r="I6" s="14">
        <v>36</v>
      </c>
      <c r="J6" s="14" t="s">
        <v>34</v>
      </c>
      <c r="K6" s="17"/>
      <c r="L6" s="14" t="str">
        <f>"13823388523"</f>
        <v>13823388523</v>
      </c>
    </row>
    <row r="7" spans="1:29" s="13" customFormat="1" ht="11.25" customHeight="1">
      <c r="A7" s="12"/>
      <c r="B7" s="12" t="s">
        <v>47</v>
      </c>
      <c r="C7" s="14" t="s">
        <v>30</v>
      </c>
      <c r="D7" s="14" t="s">
        <v>48</v>
      </c>
      <c r="E7" s="15" t="str">
        <f>"441522198802170664"</f>
        <v>441522198802170664</v>
      </c>
      <c r="F7" s="14" t="s">
        <v>37</v>
      </c>
      <c r="G7" s="14" t="s">
        <v>38</v>
      </c>
      <c r="H7" s="16">
        <v>241000</v>
      </c>
      <c r="I7" s="14">
        <v>36</v>
      </c>
      <c r="J7" s="14" t="s">
        <v>34</v>
      </c>
      <c r="K7" s="17"/>
      <c r="L7" s="14" t="str">
        <f>"13570510672"</f>
        <v>13570510672</v>
      </c>
    </row>
    <row r="8" spans="1:29" s="13" customFormat="1" ht="11.25" customHeight="1">
      <c r="A8" s="12"/>
      <c r="B8" s="12" t="s">
        <v>49</v>
      </c>
      <c r="C8" s="14" t="s">
        <v>30</v>
      </c>
      <c r="D8" s="14" t="s">
        <v>50</v>
      </c>
      <c r="E8" s="15" t="str">
        <f>"445224197706070917"</f>
        <v>445224197706070917</v>
      </c>
      <c r="F8" s="14" t="s">
        <v>37</v>
      </c>
      <c r="G8" s="14" t="s">
        <v>38</v>
      </c>
      <c r="H8" s="16">
        <v>234000</v>
      </c>
      <c r="I8" s="14">
        <v>36</v>
      </c>
      <c r="J8" s="14" t="s">
        <v>34</v>
      </c>
      <c r="K8" s="17"/>
      <c r="L8" s="14" t="str">
        <f>"13682534918"</f>
        <v>13682534918</v>
      </c>
    </row>
    <row r="9" spans="1:29" s="13" customFormat="1" ht="11.25" customHeight="1">
      <c r="A9" s="12"/>
      <c r="B9" s="12" t="s">
        <v>51</v>
      </c>
      <c r="C9" s="14" t="s">
        <v>30</v>
      </c>
      <c r="D9" s="14" t="s">
        <v>52</v>
      </c>
      <c r="E9" s="15" t="str">
        <f>"220602196511271245"</f>
        <v>220602196511271245</v>
      </c>
      <c r="F9" s="14" t="s">
        <v>37</v>
      </c>
      <c r="G9" s="14" t="s">
        <v>38</v>
      </c>
      <c r="H9" s="16">
        <v>139000</v>
      </c>
      <c r="I9" s="14">
        <v>36</v>
      </c>
      <c r="J9" s="14" t="s">
        <v>34</v>
      </c>
      <c r="K9" s="17"/>
      <c r="L9" s="14" t="str">
        <f>"18026913067"</f>
        <v>18026913067</v>
      </c>
    </row>
    <row r="10" spans="1:29" s="13" customFormat="1" ht="11.25" customHeight="1">
      <c r="A10" s="12"/>
      <c r="B10" s="12" t="s">
        <v>53</v>
      </c>
      <c r="C10" s="14" t="s">
        <v>30</v>
      </c>
      <c r="D10" s="14" t="s">
        <v>54</v>
      </c>
      <c r="E10" s="15" t="str">
        <f>"141181197701100037"</f>
        <v>141181197701100037</v>
      </c>
      <c r="F10" s="14" t="s">
        <v>37</v>
      </c>
      <c r="G10" s="14" t="s">
        <v>42</v>
      </c>
      <c r="H10" s="16">
        <v>500000</v>
      </c>
      <c r="I10" s="14">
        <v>36</v>
      </c>
      <c r="J10" s="14" t="s">
        <v>34</v>
      </c>
      <c r="K10" s="17"/>
      <c r="L10" s="14" t="str">
        <f>"13612832804"</f>
        <v>13612832804</v>
      </c>
    </row>
    <row r="11" spans="1:29" s="13" customFormat="1" ht="11.25" customHeight="1">
      <c r="A11" s="12"/>
      <c r="B11" s="12" t="s">
        <v>55</v>
      </c>
      <c r="C11" s="14" t="s">
        <v>40</v>
      </c>
      <c r="D11" s="14" t="s">
        <v>56</v>
      </c>
      <c r="E11" s="15" t="str">
        <f>"432424197502211817"</f>
        <v>432424197502211817</v>
      </c>
      <c r="F11" s="14" t="s">
        <v>37</v>
      </c>
      <c r="G11" s="14" t="s">
        <v>42</v>
      </c>
      <c r="H11" s="16">
        <v>105000</v>
      </c>
      <c r="I11" s="14">
        <v>36</v>
      </c>
      <c r="J11" s="14" t="s">
        <v>34</v>
      </c>
      <c r="K11" s="17"/>
      <c r="L11" s="14" t="str">
        <f>"15322998475"</f>
        <v>15322998475</v>
      </c>
    </row>
    <row r="12" spans="1:29" s="13" customFormat="1" ht="11.25" customHeight="1">
      <c r="A12" s="12"/>
      <c r="B12" s="12" t="s">
        <v>57</v>
      </c>
      <c r="C12" s="14" t="s">
        <v>30</v>
      </c>
      <c r="D12" s="14" t="s">
        <v>58</v>
      </c>
      <c r="E12" s="15" t="str">
        <f>"430426198204070038"</f>
        <v>430426198204070038</v>
      </c>
      <c r="F12" s="14" t="s">
        <v>37</v>
      </c>
      <c r="G12" s="14" t="s">
        <v>59</v>
      </c>
      <c r="H12" s="16">
        <v>174000</v>
      </c>
      <c r="I12" s="14">
        <v>36</v>
      </c>
      <c r="J12" s="14" t="s">
        <v>34</v>
      </c>
      <c r="K12" s="17"/>
      <c r="L12" s="14" t="str">
        <f>"13823101423"</f>
        <v>13823101423</v>
      </c>
    </row>
    <row r="13" spans="1:29" s="13" customFormat="1" ht="11.25" customHeight="1">
      <c r="A13" s="12"/>
      <c r="B13" s="12" t="s">
        <v>60</v>
      </c>
      <c r="C13" s="14" t="s">
        <v>30</v>
      </c>
      <c r="D13" s="14" t="s">
        <v>61</v>
      </c>
      <c r="E13" s="15" t="str">
        <f>"440527197308291221"</f>
        <v>440527197308291221</v>
      </c>
      <c r="F13" s="14" t="s">
        <v>37</v>
      </c>
      <c r="G13" s="14" t="s">
        <v>59</v>
      </c>
      <c r="H13" s="16">
        <v>400000</v>
      </c>
      <c r="I13" s="14">
        <v>36</v>
      </c>
      <c r="J13" s="14" t="s">
        <v>34</v>
      </c>
      <c r="K13" s="17"/>
      <c r="L13" s="14" t="str">
        <f>"13760447333"</f>
        <v>13760447333</v>
      </c>
    </row>
    <row r="14" spans="1:29" s="13" customFormat="1" ht="11.25" customHeight="1">
      <c r="A14" s="12"/>
      <c r="B14" s="12" t="s">
        <v>62</v>
      </c>
      <c r="C14" s="14" t="s">
        <v>30</v>
      </c>
      <c r="D14" s="14" t="s">
        <v>63</v>
      </c>
      <c r="E14" s="15" t="str">
        <f>"440301197301247522"</f>
        <v>440301197301247522</v>
      </c>
      <c r="F14" s="14" t="s">
        <v>37</v>
      </c>
      <c r="G14" s="14" t="s">
        <v>59</v>
      </c>
      <c r="H14" s="16">
        <v>500000</v>
      </c>
      <c r="I14" s="14">
        <v>36</v>
      </c>
      <c r="J14" s="14" t="s">
        <v>34</v>
      </c>
      <c r="K14" s="17"/>
      <c r="L14" s="14" t="str">
        <f>"13620212705"</f>
        <v>13620212705</v>
      </c>
    </row>
    <row r="15" spans="1:29" s="13" customFormat="1" ht="11.25" customHeight="1">
      <c r="A15" s="12"/>
      <c r="B15" s="12" t="s">
        <v>64</v>
      </c>
      <c r="C15" s="14" t="s">
        <v>30</v>
      </c>
      <c r="D15" s="14" t="s">
        <v>65</v>
      </c>
      <c r="E15" s="15" t="str">
        <f>"432826197309300054"</f>
        <v>432826197309300054</v>
      </c>
      <c r="F15" s="14" t="s">
        <v>37</v>
      </c>
      <c r="G15" s="14" t="s">
        <v>59</v>
      </c>
      <c r="H15" s="16">
        <v>143000</v>
      </c>
      <c r="I15" s="14">
        <v>36</v>
      </c>
      <c r="J15" s="14" t="s">
        <v>34</v>
      </c>
      <c r="K15" s="17"/>
      <c r="L15" s="14" t="str">
        <f>"13537576815"</f>
        <v>13537576815</v>
      </c>
    </row>
    <row r="16" spans="1:29" s="13" customFormat="1" ht="11.25" customHeight="1">
      <c r="A16" s="12"/>
      <c r="B16" s="12" t="s">
        <v>66</v>
      </c>
      <c r="C16" s="14" t="s">
        <v>30</v>
      </c>
      <c r="D16" s="14" t="s">
        <v>67</v>
      </c>
      <c r="E16" s="15" t="str">
        <f>"430426197206190020"</f>
        <v>430426197206190020</v>
      </c>
      <c r="F16" s="14" t="s">
        <v>37</v>
      </c>
      <c r="G16" s="14" t="s">
        <v>59</v>
      </c>
      <c r="H16" s="16">
        <v>300000</v>
      </c>
      <c r="I16" s="14">
        <v>36</v>
      </c>
      <c r="J16" s="14" t="s">
        <v>34</v>
      </c>
      <c r="K16" s="17"/>
      <c r="L16" s="14" t="str">
        <f>"13076906598"</f>
        <v>13076906598</v>
      </c>
    </row>
    <row r="17" spans="1:12" s="13" customFormat="1">
      <c r="A17" s="12"/>
      <c r="B17" s="12" t="s">
        <v>68</v>
      </c>
      <c r="C17" s="14" t="s">
        <v>30</v>
      </c>
      <c r="D17" s="14" t="s">
        <v>69</v>
      </c>
      <c r="E17" s="15" t="str">
        <f>"440525196908091293"</f>
        <v>440525196908091293</v>
      </c>
      <c r="F17" s="14" t="s">
        <v>37</v>
      </c>
      <c r="G17" s="14" t="s">
        <v>59</v>
      </c>
      <c r="H17" s="16">
        <v>83000</v>
      </c>
      <c r="I17" s="14">
        <v>36</v>
      </c>
      <c r="J17" s="14" t="s">
        <v>34</v>
      </c>
      <c r="K17" s="17"/>
      <c r="L17" s="14" t="str">
        <f>"15220263859"</f>
        <v>15220263859</v>
      </c>
    </row>
    <row r="18" spans="1:12" s="13" customFormat="1">
      <c r="A18" s="12"/>
      <c r="B18" s="12" t="s">
        <v>70</v>
      </c>
      <c r="C18" s="14" t="s">
        <v>30</v>
      </c>
      <c r="D18" s="14" t="s">
        <v>71</v>
      </c>
      <c r="E18" s="15" t="str">
        <f>"360681198708153010"</f>
        <v>360681198708153010</v>
      </c>
      <c r="F18" s="14" t="s">
        <v>37</v>
      </c>
      <c r="G18" s="14" t="s">
        <v>59</v>
      </c>
      <c r="H18" s="16">
        <v>236000</v>
      </c>
      <c r="I18" s="14">
        <v>36</v>
      </c>
      <c r="J18" s="14" t="s">
        <v>34</v>
      </c>
      <c r="K18" s="17"/>
      <c r="L18" s="14" t="str">
        <f>"13751198051"</f>
        <v>13751198051</v>
      </c>
    </row>
    <row r="19" spans="1:12" s="13" customFormat="1">
      <c r="A19" s="12"/>
      <c r="B19" s="12" t="s">
        <v>72</v>
      </c>
      <c r="C19" s="14" t="s">
        <v>30</v>
      </c>
      <c r="D19" s="14" t="s">
        <v>73</v>
      </c>
      <c r="E19" s="15" t="str">
        <f>"512924197708037997"</f>
        <v>512924197708037997</v>
      </c>
      <c r="F19" s="14" t="s">
        <v>37</v>
      </c>
      <c r="G19" s="14" t="s">
        <v>59</v>
      </c>
      <c r="H19" s="16">
        <v>127000</v>
      </c>
      <c r="I19" s="14">
        <v>6</v>
      </c>
      <c r="J19" s="14" t="s">
        <v>34</v>
      </c>
      <c r="K19" s="17"/>
      <c r="L19" s="14" t="str">
        <f>"13510281599"</f>
        <v>13510281599</v>
      </c>
    </row>
    <row r="20" spans="1:12" s="13" customFormat="1">
      <c r="A20" s="12"/>
      <c r="B20" s="12" t="s">
        <v>74</v>
      </c>
      <c r="C20" s="14" t="s">
        <v>30</v>
      </c>
      <c r="D20" s="14" t="s">
        <v>75</v>
      </c>
      <c r="E20" s="15" t="str">
        <f>"230403198112180414"</f>
        <v>230403198112180414</v>
      </c>
      <c r="F20" s="14" t="s">
        <v>37</v>
      </c>
      <c r="G20" s="14" t="s">
        <v>59</v>
      </c>
      <c r="H20" s="16">
        <v>110000</v>
      </c>
      <c r="I20" s="14">
        <v>24</v>
      </c>
      <c r="J20" s="14" t="s">
        <v>34</v>
      </c>
      <c r="L20" s="14" t="str">
        <f>"13922888327"</f>
        <v>13922888327</v>
      </c>
    </row>
    <row r="21" spans="1:12" s="13" customFormat="1">
      <c r="A21" s="12"/>
      <c r="B21" s="12" t="s">
        <v>76</v>
      </c>
      <c r="C21" s="14" t="s">
        <v>40</v>
      </c>
      <c r="D21" s="14" t="s">
        <v>77</v>
      </c>
      <c r="E21" s="15" t="str">
        <f>"430421198105275132"</f>
        <v>430421198105275132</v>
      </c>
      <c r="F21" s="14" t="s">
        <v>37</v>
      </c>
      <c r="G21" s="14" t="s">
        <v>42</v>
      </c>
      <c r="H21" s="16">
        <v>500000</v>
      </c>
      <c r="I21" s="14">
        <v>36</v>
      </c>
      <c r="J21" s="14" t="s">
        <v>34</v>
      </c>
      <c r="L21" s="14" t="str">
        <f>"18688933885"</f>
        <v>18688933885</v>
      </c>
    </row>
    <row r="22" spans="1:12" s="13" customFormat="1">
      <c r="A22" s="12"/>
      <c r="B22" s="12" t="s">
        <v>78</v>
      </c>
      <c r="C22" s="14" t="s">
        <v>30</v>
      </c>
      <c r="D22" s="14" t="s">
        <v>79</v>
      </c>
      <c r="E22" s="15" t="str">
        <f>"432501197411114529"</f>
        <v>432501197411114529</v>
      </c>
      <c r="F22" s="14" t="s">
        <v>37</v>
      </c>
      <c r="G22" s="14" t="s">
        <v>42</v>
      </c>
      <c r="H22" s="16">
        <v>300000</v>
      </c>
      <c r="I22" s="14">
        <v>36</v>
      </c>
      <c r="J22" s="14" t="s">
        <v>34</v>
      </c>
      <c r="L22" s="14" t="str">
        <f>"13580894201"</f>
        <v>13580894201</v>
      </c>
    </row>
    <row r="23" spans="1:12" s="13" customFormat="1">
      <c r="A23" s="12"/>
      <c r="B23" s="12" t="s">
        <v>80</v>
      </c>
      <c r="C23" s="14" t="s">
        <v>40</v>
      </c>
      <c r="D23" s="14" t="s">
        <v>81</v>
      </c>
      <c r="E23" s="15" t="str">
        <f>"440106197405151876"</f>
        <v>440106197405151876</v>
      </c>
      <c r="F23" s="14" t="s">
        <v>37</v>
      </c>
      <c r="G23" s="14" t="s">
        <v>42</v>
      </c>
      <c r="H23" s="16">
        <v>60000</v>
      </c>
      <c r="I23" s="14">
        <v>36</v>
      </c>
      <c r="J23" s="14" t="s">
        <v>34</v>
      </c>
      <c r="L23" s="14" t="str">
        <f>"13378615889"</f>
        <v>13378615889</v>
      </c>
    </row>
    <row r="24" spans="1:12" s="13" customFormat="1">
      <c r="A24" s="12"/>
      <c r="B24" s="12" t="s">
        <v>82</v>
      </c>
      <c r="C24" s="14" t="s">
        <v>30</v>
      </c>
      <c r="D24" s="14" t="s">
        <v>73</v>
      </c>
      <c r="E24" s="15" t="str">
        <f>"512924197708037997"</f>
        <v>512924197708037997</v>
      </c>
      <c r="F24" s="14" t="s">
        <v>37</v>
      </c>
      <c r="G24" s="14" t="s">
        <v>42</v>
      </c>
      <c r="H24" s="16">
        <v>125000</v>
      </c>
      <c r="I24" s="14">
        <v>36</v>
      </c>
      <c r="J24" s="14" t="s">
        <v>34</v>
      </c>
      <c r="L24" s="14" t="str">
        <f>"13510281599"</f>
        <v>13510281599</v>
      </c>
    </row>
    <row r="25" spans="1:12" s="13" customFormat="1">
      <c r="A25" s="12"/>
      <c r="B25" s="12" t="s">
        <v>83</v>
      </c>
      <c r="C25" s="14" t="s">
        <v>30</v>
      </c>
      <c r="D25" s="14" t="s">
        <v>84</v>
      </c>
      <c r="E25" s="15" t="s">
        <v>85</v>
      </c>
      <c r="F25" s="14" t="s">
        <v>37</v>
      </c>
      <c r="G25" s="14" t="s">
        <v>42</v>
      </c>
      <c r="H25" s="16">
        <v>94000</v>
      </c>
      <c r="I25" s="14">
        <v>24</v>
      </c>
      <c r="J25" s="14" t="s">
        <v>34</v>
      </c>
      <c r="L25" s="14" t="str">
        <f>"13412219080"</f>
        <v>13412219080</v>
      </c>
    </row>
    <row r="26" spans="1:12" s="13" customFormat="1">
      <c r="A26" s="12"/>
      <c r="B26" s="12" t="s">
        <v>86</v>
      </c>
      <c r="C26" s="14" t="s">
        <v>40</v>
      </c>
      <c r="D26" s="14" t="s">
        <v>87</v>
      </c>
      <c r="E26" s="15" t="str">
        <f>"440125197201290320"</f>
        <v>440125197201290320</v>
      </c>
      <c r="F26" s="14" t="s">
        <v>37</v>
      </c>
      <c r="G26" s="14" t="s">
        <v>42</v>
      </c>
      <c r="H26" s="16">
        <v>410000</v>
      </c>
      <c r="I26" s="14">
        <v>36</v>
      </c>
      <c r="J26" s="14" t="s">
        <v>34</v>
      </c>
      <c r="L26" s="14" t="str">
        <f>"13662384477"</f>
        <v>13662384477</v>
      </c>
    </row>
    <row r="27" spans="1:12" s="13" customFormat="1">
      <c r="A27" s="12"/>
      <c r="B27" s="12" t="s">
        <v>88</v>
      </c>
      <c r="C27" s="14" t="s">
        <v>30</v>
      </c>
      <c r="D27" s="14" t="s">
        <v>89</v>
      </c>
      <c r="E27" s="15" t="str">
        <f>"441425197103113598"</f>
        <v>441425197103113598</v>
      </c>
      <c r="F27" s="14" t="s">
        <v>37</v>
      </c>
      <c r="G27" s="14" t="s">
        <v>42</v>
      </c>
      <c r="H27" s="16">
        <v>180000</v>
      </c>
      <c r="I27" s="14">
        <v>36</v>
      </c>
      <c r="J27" s="14" t="s">
        <v>34</v>
      </c>
      <c r="L27" s="14" t="str">
        <f>"13802562591"</f>
        <v>13802562591</v>
      </c>
    </row>
    <row r="28" spans="1:12" s="13" customFormat="1">
      <c r="A28" s="12"/>
      <c r="B28" s="12" t="s">
        <v>90</v>
      </c>
      <c r="C28" s="14" t="s">
        <v>30</v>
      </c>
      <c r="D28" s="14" t="s">
        <v>91</v>
      </c>
      <c r="E28" s="15" t="str">
        <f>"370830197810023966"</f>
        <v>370830197810023966</v>
      </c>
      <c r="F28" s="14" t="s">
        <v>37</v>
      </c>
      <c r="G28" s="14" t="s">
        <v>42</v>
      </c>
      <c r="H28" s="16">
        <v>300000</v>
      </c>
      <c r="I28" s="14">
        <v>12</v>
      </c>
      <c r="J28" s="14" t="s">
        <v>34</v>
      </c>
      <c r="L28" s="14" t="str">
        <f>"13692101496"</f>
        <v>13692101496</v>
      </c>
    </row>
    <row r="29" spans="1:12" s="13" customFormat="1">
      <c r="A29" s="12"/>
      <c r="B29" s="12" t="s">
        <v>92</v>
      </c>
      <c r="C29" s="14" t="s">
        <v>40</v>
      </c>
      <c r="D29" s="14" t="s">
        <v>93</v>
      </c>
      <c r="E29" s="15" t="str">
        <f>"452124197304202714"</f>
        <v>452124197304202714</v>
      </c>
      <c r="F29" s="14" t="s">
        <v>37</v>
      </c>
      <c r="G29" s="14" t="s">
        <v>42</v>
      </c>
      <c r="H29" s="16">
        <v>110000</v>
      </c>
      <c r="I29" s="14">
        <v>36</v>
      </c>
      <c r="J29" s="14" t="s">
        <v>34</v>
      </c>
      <c r="L29" s="14" t="str">
        <f>"13427977368"</f>
        <v>13427977368</v>
      </c>
    </row>
    <row r="30" spans="1:12" s="13" customFormat="1">
      <c r="A30" s="12"/>
      <c r="B30" s="12" t="s">
        <v>94</v>
      </c>
      <c r="C30" s="14" t="s">
        <v>30</v>
      </c>
      <c r="D30" s="14" t="s">
        <v>95</v>
      </c>
      <c r="E30" s="15" t="str">
        <f>"452402198410025240"</f>
        <v>452402198410025240</v>
      </c>
      <c r="F30" s="14" t="s">
        <v>37</v>
      </c>
      <c r="G30" s="14" t="s">
        <v>42</v>
      </c>
      <c r="H30" s="16">
        <v>95000</v>
      </c>
      <c r="I30" s="14">
        <v>36</v>
      </c>
      <c r="J30" s="14" t="s">
        <v>34</v>
      </c>
      <c r="L30" s="14" t="str">
        <f>"13424005488"</f>
        <v>13424005488</v>
      </c>
    </row>
    <row r="31" spans="1:12" s="13" customFormat="1">
      <c r="A31" s="12"/>
      <c r="B31" s="12" t="s">
        <v>96</v>
      </c>
      <c r="C31" s="14" t="s">
        <v>40</v>
      </c>
      <c r="D31" s="14" t="s">
        <v>97</v>
      </c>
      <c r="E31" s="15" t="str">
        <f>"430322197211244184"</f>
        <v>430322197211244184</v>
      </c>
      <c r="F31" s="14" t="s">
        <v>37</v>
      </c>
      <c r="G31" s="14" t="s">
        <v>42</v>
      </c>
      <c r="H31" s="16">
        <v>500000</v>
      </c>
      <c r="I31" s="14">
        <v>24</v>
      </c>
      <c r="J31" s="14" t="s">
        <v>34</v>
      </c>
      <c r="L31" s="14" t="str">
        <f>"18664888095"</f>
        <v>18664888095</v>
      </c>
    </row>
    <row r="32" spans="1:12" s="13" customFormat="1">
      <c r="A32" s="12"/>
      <c r="B32" s="12" t="s">
        <v>98</v>
      </c>
      <c r="C32" s="14" t="s">
        <v>30</v>
      </c>
      <c r="D32" s="14" t="s">
        <v>99</v>
      </c>
      <c r="E32" s="15" t="str">
        <f>"441481198609234210"</f>
        <v>441481198609234210</v>
      </c>
      <c r="F32" s="14" t="s">
        <v>37</v>
      </c>
      <c r="G32" s="14" t="s">
        <v>100</v>
      </c>
      <c r="H32" s="16">
        <v>87000</v>
      </c>
      <c r="I32" s="14">
        <v>36</v>
      </c>
      <c r="J32" s="14" t="s">
        <v>34</v>
      </c>
      <c r="L32" s="14" t="str">
        <f>"13823102857"</f>
        <v>13823102857</v>
      </c>
    </row>
    <row r="33" spans="1:12" s="13" customFormat="1">
      <c r="A33" s="12"/>
      <c r="B33" s="12" t="s">
        <v>101</v>
      </c>
      <c r="C33" s="14" t="s">
        <v>30</v>
      </c>
      <c r="D33" s="14" t="s">
        <v>102</v>
      </c>
      <c r="E33" s="15" t="str">
        <f>"445221197903141260"</f>
        <v>445221197903141260</v>
      </c>
      <c r="F33" s="14" t="s">
        <v>37</v>
      </c>
      <c r="G33" s="14" t="s">
        <v>100</v>
      </c>
      <c r="H33" s="16">
        <v>403000</v>
      </c>
      <c r="I33" s="14">
        <v>36</v>
      </c>
      <c r="J33" s="14" t="s">
        <v>34</v>
      </c>
      <c r="L33" s="14" t="str">
        <f>"13689535828"</f>
        <v>13689535828</v>
      </c>
    </row>
    <row r="34" spans="1:12" s="13" customFormat="1">
      <c r="A34" s="12"/>
      <c r="B34" s="12" t="s">
        <v>103</v>
      </c>
      <c r="C34" s="14" t="s">
        <v>30</v>
      </c>
      <c r="D34" s="14" t="s">
        <v>104</v>
      </c>
      <c r="E34" s="15" t="str">
        <f>"511381198308290529"</f>
        <v>511381198308290529</v>
      </c>
      <c r="F34" s="14" t="s">
        <v>37</v>
      </c>
      <c r="G34" s="14" t="s">
        <v>100</v>
      </c>
      <c r="H34" s="16">
        <v>79000</v>
      </c>
      <c r="I34" s="14">
        <v>36</v>
      </c>
      <c r="J34" s="14" t="s">
        <v>105</v>
      </c>
      <c r="L34" s="14" t="str">
        <f>"13424793100"</f>
        <v>13424793100</v>
      </c>
    </row>
    <row r="35" spans="1:12" s="13" customFormat="1">
      <c r="A35" s="12"/>
      <c r="B35" s="12" t="s">
        <v>106</v>
      </c>
      <c r="C35" s="14" t="s">
        <v>30</v>
      </c>
      <c r="D35" s="14" t="s">
        <v>107</v>
      </c>
      <c r="E35" s="15" t="str">
        <f>"350102197101280815"</f>
        <v>350102197101280815</v>
      </c>
      <c r="F35" s="14" t="s">
        <v>37</v>
      </c>
      <c r="G35" s="14" t="s">
        <v>100</v>
      </c>
      <c r="H35" s="16">
        <v>500000</v>
      </c>
      <c r="I35" s="14">
        <v>12</v>
      </c>
      <c r="J35" s="14" t="s">
        <v>105</v>
      </c>
      <c r="L35" s="14" t="str">
        <f>"15070063508"</f>
        <v>15070063508</v>
      </c>
    </row>
    <row r="36" spans="1:12" s="13" customFormat="1">
      <c r="A36" s="12"/>
      <c r="B36" s="12" t="s">
        <v>108</v>
      </c>
      <c r="C36" s="14" t="s">
        <v>40</v>
      </c>
      <c r="D36" s="14" t="s">
        <v>109</v>
      </c>
      <c r="E36" s="15" t="str">
        <f>"510824198711201628"</f>
        <v>510824198711201628</v>
      </c>
      <c r="F36" s="14" t="s">
        <v>37</v>
      </c>
      <c r="G36" s="14" t="s">
        <v>100</v>
      </c>
      <c r="H36" s="16">
        <v>67000</v>
      </c>
      <c r="I36" s="14">
        <v>12</v>
      </c>
      <c r="J36" s="14" t="s">
        <v>105</v>
      </c>
      <c r="L36" s="14" t="str">
        <f>"13883882212"</f>
        <v>13883882212</v>
      </c>
    </row>
    <row r="37" spans="1:12" s="13" customFormat="1">
      <c r="A37" s="12"/>
      <c r="B37" s="12" t="s">
        <v>110</v>
      </c>
      <c r="C37" s="14" t="s">
        <v>30</v>
      </c>
      <c r="D37" s="14" t="s">
        <v>111</v>
      </c>
      <c r="E37" s="15" t="str">
        <f>"441523196905026339"</f>
        <v>441523196905026339</v>
      </c>
      <c r="F37" s="14" t="s">
        <v>37</v>
      </c>
      <c r="G37" s="14" t="s">
        <v>100</v>
      </c>
      <c r="H37" s="16">
        <v>200000</v>
      </c>
      <c r="I37" s="14">
        <v>12</v>
      </c>
      <c r="J37" s="14" t="s">
        <v>105</v>
      </c>
      <c r="L37" s="14" t="str">
        <f>"13728722469"</f>
        <v>13728722469</v>
      </c>
    </row>
    <row r="38" spans="1:12" s="13" customFormat="1">
      <c r="A38" s="12"/>
      <c r="B38" s="12" t="s">
        <v>112</v>
      </c>
      <c r="C38" s="14" t="s">
        <v>30</v>
      </c>
      <c r="D38" s="14" t="s">
        <v>113</v>
      </c>
      <c r="E38" s="15" t="str">
        <f>"432924198007248518"</f>
        <v>432924198007248518</v>
      </c>
      <c r="F38" s="14" t="s">
        <v>37</v>
      </c>
      <c r="G38" s="14" t="s">
        <v>100</v>
      </c>
      <c r="H38" s="16">
        <v>500000</v>
      </c>
      <c r="I38" s="14">
        <v>12</v>
      </c>
      <c r="J38" s="14" t="s">
        <v>105</v>
      </c>
      <c r="L38" s="14" t="str">
        <f>"13652628860"</f>
        <v>13652628860</v>
      </c>
    </row>
    <row r="39" spans="1:12" s="13" customFormat="1">
      <c r="A39" s="12"/>
      <c r="B39" s="12" t="s">
        <v>114</v>
      </c>
      <c r="C39" s="14" t="s">
        <v>30</v>
      </c>
      <c r="D39" s="14" t="s">
        <v>115</v>
      </c>
      <c r="E39" s="15" t="str">
        <f>"430523197602262125"</f>
        <v>430523197602262125</v>
      </c>
      <c r="F39" s="14" t="s">
        <v>37</v>
      </c>
      <c r="G39" s="14" t="s">
        <v>100</v>
      </c>
      <c r="H39" s="16">
        <v>160000</v>
      </c>
      <c r="I39" s="14">
        <v>24</v>
      </c>
      <c r="J39" s="14" t="s">
        <v>105</v>
      </c>
      <c r="L39" s="14" t="str">
        <f>"13428601673"</f>
        <v>13428601673</v>
      </c>
    </row>
    <row r="40" spans="1:12" s="13" customFormat="1">
      <c r="A40" s="12"/>
      <c r="B40" s="12" t="s">
        <v>116</v>
      </c>
      <c r="C40" s="14" t="s">
        <v>30</v>
      </c>
      <c r="D40" s="14" t="s">
        <v>117</v>
      </c>
      <c r="E40" s="15" t="s">
        <v>118</v>
      </c>
      <c r="F40" s="14" t="s">
        <v>37</v>
      </c>
      <c r="G40" s="14" t="s">
        <v>100</v>
      </c>
      <c r="H40" s="16">
        <v>500000</v>
      </c>
      <c r="I40" s="14">
        <v>24</v>
      </c>
      <c r="J40" s="14" t="s">
        <v>105</v>
      </c>
      <c r="L40" s="14" t="str">
        <f>"13527990839"</f>
        <v>13527990839</v>
      </c>
    </row>
    <row r="41" spans="1:12" s="13" customFormat="1">
      <c r="A41" s="12"/>
      <c r="B41" s="12" t="s">
        <v>119</v>
      </c>
      <c r="C41" s="14" t="s">
        <v>30</v>
      </c>
      <c r="D41" s="14" t="s">
        <v>111</v>
      </c>
      <c r="E41" s="15" t="str">
        <f>"441523196905026339"</f>
        <v>441523196905026339</v>
      </c>
      <c r="F41" s="14" t="s">
        <v>37</v>
      </c>
      <c r="G41" s="14" t="s">
        <v>100</v>
      </c>
      <c r="H41" s="16">
        <v>200000</v>
      </c>
      <c r="I41" s="14">
        <v>3</v>
      </c>
      <c r="J41" s="14" t="s">
        <v>105</v>
      </c>
      <c r="L41" s="14" t="str">
        <f>"13728722469"</f>
        <v>13728722469</v>
      </c>
    </row>
    <row r="42" spans="1:12" s="13" customFormat="1">
      <c r="A42" s="12"/>
      <c r="B42" s="12" t="s">
        <v>120</v>
      </c>
      <c r="C42" s="14" t="s">
        <v>40</v>
      </c>
      <c r="D42" s="14" t="s">
        <v>121</v>
      </c>
      <c r="E42" s="15" t="str">
        <f>"430482198401218071"</f>
        <v>430482198401218071</v>
      </c>
      <c r="F42" s="14" t="s">
        <v>37</v>
      </c>
      <c r="G42" s="14" t="s">
        <v>100</v>
      </c>
      <c r="H42" s="16">
        <v>97000</v>
      </c>
      <c r="I42" s="14">
        <v>3</v>
      </c>
      <c r="J42" s="14" t="s">
        <v>105</v>
      </c>
      <c r="L42" s="14" t="str">
        <f>"13714524485"</f>
        <v>13714524485</v>
      </c>
    </row>
    <row r="43" spans="1:12" s="13" customFormat="1">
      <c r="A43" s="12"/>
      <c r="B43" s="12" t="s">
        <v>122</v>
      </c>
      <c r="C43" s="14" t="s">
        <v>30</v>
      </c>
      <c r="D43" s="14" t="s">
        <v>123</v>
      </c>
      <c r="E43" s="15" t="str">
        <f>"441900197110250435"</f>
        <v>441900197110250435</v>
      </c>
      <c r="F43" s="14" t="s">
        <v>37</v>
      </c>
      <c r="G43" s="14" t="s">
        <v>100</v>
      </c>
      <c r="H43" s="16">
        <v>129000</v>
      </c>
      <c r="I43" s="14">
        <v>6</v>
      </c>
      <c r="J43" s="14" t="s">
        <v>105</v>
      </c>
      <c r="L43" s="14" t="str">
        <f>"13809269233"</f>
        <v>13809269233</v>
      </c>
    </row>
    <row r="44" spans="1:12" s="13" customFormat="1">
      <c r="A44" s="12"/>
      <c r="B44" s="12" t="s">
        <v>124</v>
      </c>
      <c r="C44" s="14" t="s">
        <v>30</v>
      </c>
      <c r="D44" s="14" t="s">
        <v>125</v>
      </c>
      <c r="E44" s="15" t="str">
        <f>"421181198905217642"</f>
        <v>421181198905217642</v>
      </c>
      <c r="F44" s="14" t="s">
        <v>37</v>
      </c>
      <c r="G44" s="14" t="s">
        <v>100</v>
      </c>
      <c r="H44" s="16">
        <v>500000</v>
      </c>
      <c r="I44" s="14">
        <v>6</v>
      </c>
      <c r="J44" s="14" t="s">
        <v>105</v>
      </c>
      <c r="L44" s="14" t="str">
        <f>"18813383116"</f>
        <v>18813383116</v>
      </c>
    </row>
    <row r="45" spans="1:12" s="13" customFormat="1">
      <c r="A45" s="12"/>
      <c r="B45" s="12" t="s">
        <v>126</v>
      </c>
      <c r="C45" s="14" t="s">
        <v>30</v>
      </c>
      <c r="D45" s="14" t="s">
        <v>127</v>
      </c>
      <c r="E45" s="15" t="str">
        <f>"445221198401221222"</f>
        <v>445221198401221222</v>
      </c>
      <c r="F45" s="14" t="s">
        <v>37</v>
      </c>
      <c r="G45" s="14" t="s">
        <v>100</v>
      </c>
      <c r="H45" s="16">
        <v>115000</v>
      </c>
      <c r="I45" s="14">
        <v>6</v>
      </c>
      <c r="J45" s="14" t="s">
        <v>105</v>
      </c>
      <c r="L45" s="14" t="str">
        <f>"13790488761"</f>
        <v>13790488761</v>
      </c>
    </row>
    <row r="46" spans="1:12" s="13" customFormat="1">
      <c r="A46" s="12"/>
      <c r="B46" s="12" t="s">
        <v>128</v>
      </c>
      <c r="C46" s="14" t="s">
        <v>30</v>
      </c>
      <c r="D46" s="14" t="s">
        <v>129</v>
      </c>
      <c r="E46" s="15" t="str">
        <f>"512927197702113361"</f>
        <v>512927197702113361</v>
      </c>
      <c r="F46" s="14" t="s">
        <v>37</v>
      </c>
      <c r="G46" s="14" t="s">
        <v>100</v>
      </c>
      <c r="H46" s="16">
        <v>260000</v>
      </c>
      <c r="I46" s="14">
        <v>6</v>
      </c>
      <c r="J46" s="14" t="s">
        <v>105</v>
      </c>
      <c r="L46" s="14" t="str">
        <f>"18028090487"</f>
        <v>18028090487</v>
      </c>
    </row>
    <row r="47" spans="1:12" s="13" customFormat="1">
      <c r="A47" s="12"/>
      <c r="B47" s="12" t="s">
        <v>130</v>
      </c>
      <c r="C47" s="14" t="s">
        <v>30</v>
      </c>
      <c r="D47" s="14" t="s">
        <v>131</v>
      </c>
      <c r="E47" s="15" t="str">
        <f>"411381198402206203"</f>
        <v>411381198402206203</v>
      </c>
      <c r="F47" s="14" t="s">
        <v>37</v>
      </c>
      <c r="G47" s="14" t="s">
        <v>100</v>
      </c>
      <c r="H47" s="16">
        <v>145000</v>
      </c>
      <c r="I47" s="14">
        <v>6</v>
      </c>
      <c r="J47" s="14" t="s">
        <v>105</v>
      </c>
      <c r="L47" s="14" t="str">
        <f>"18002743888"</f>
        <v>18002743888</v>
      </c>
    </row>
    <row r="48" spans="1:12" s="13" customFormat="1">
      <c r="A48" s="12"/>
      <c r="B48" s="12" t="s">
        <v>132</v>
      </c>
      <c r="C48" s="14" t="s">
        <v>30</v>
      </c>
      <c r="D48" s="14" t="s">
        <v>133</v>
      </c>
      <c r="E48" s="15" t="str">
        <f>"362301198210115045"</f>
        <v>362301198210115045</v>
      </c>
      <c r="F48" s="14" t="s">
        <v>37</v>
      </c>
      <c r="G48" s="14" t="s">
        <v>100</v>
      </c>
      <c r="H48" s="16">
        <v>300000</v>
      </c>
      <c r="I48" s="14">
        <v>6</v>
      </c>
      <c r="J48" s="14" t="s">
        <v>105</v>
      </c>
      <c r="L48" s="14" t="str">
        <f>"13342607784"</f>
        <v>13342607784</v>
      </c>
    </row>
    <row r="49" spans="1:12" s="13" customFormat="1">
      <c r="A49" s="12"/>
      <c r="B49" s="12" t="s">
        <v>134</v>
      </c>
      <c r="C49" s="14" t="s">
        <v>30</v>
      </c>
      <c r="D49" s="14" t="s">
        <v>135</v>
      </c>
      <c r="E49" s="15" t="str">
        <f>"500106198411193125"</f>
        <v>500106198411193125</v>
      </c>
      <c r="F49" s="14" t="s">
        <v>37</v>
      </c>
      <c r="G49" s="14" t="s">
        <v>100</v>
      </c>
      <c r="H49" s="16">
        <v>176000</v>
      </c>
      <c r="I49" s="14">
        <v>6</v>
      </c>
      <c r="J49" s="14" t="s">
        <v>105</v>
      </c>
      <c r="L49" s="14" t="str">
        <f>"18602339229"</f>
        <v>18602339229</v>
      </c>
    </row>
    <row r="50" spans="1:12" s="13" customFormat="1">
      <c r="A50" s="12"/>
      <c r="B50" s="12" t="s">
        <v>136</v>
      </c>
      <c r="C50" s="14" t="s">
        <v>30</v>
      </c>
      <c r="D50" s="14" t="s">
        <v>137</v>
      </c>
      <c r="E50" s="15" t="str">
        <f>"130531198212241437"</f>
        <v>130531198212241437</v>
      </c>
      <c r="F50" s="14" t="s">
        <v>37</v>
      </c>
      <c r="G50" s="14" t="s">
        <v>100</v>
      </c>
      <c r="H50" s="16">
        <v>500000</v>
      </c>
      <c r="I50" s="14">
        <v>36</v>
      </c>
      <c r="J50" s="14" t="s">
        <v>105</v>
      </c>
      <c r="L50" s="14" t="str">
        <f>"13923790299"</f>
        <v>13923790299</v>
      </c>
    </row>
    <row r="51" spans="1:12" s="13" customFormat="1">
      <c r="A51" s="12"/>
      <c r="B51" s="12" t="s">
        <v>138</v>
      </c>
      <c r="C51" s="14" t="s">
        <v>30</v>
      </c>
      <c r="D51" s="14" t="s">
        <v>139</v>
      </c>
      <c r="E51" s="15" t="str">
        <f>"430528198209163071"</f>
        <v>430528198209163071</v>
      </c>
      <c r="F51" s="14" t="s">
        <v>37</v>
      </c>
      <c r="G51" s="14" t="s">
        <v>100</v>
      </c>
      <c r="H51" s="16">
        <v>225000</v>
      </c>
      <c r="I51" s="14">
        <v>36</v>
      </c>
      <c r="J51" s="14" t="s">
        <v>105</v>
      </c>
      <c r="L51" s="14" t="str">
        <f>"13717343508"</f>
        <v>13717343508</v>
      </c>
    </row>
    <row r="52" spans="1:12" s="13" customFormat="1">
      <c r="A52" s="12"/>
      <c r="B52" s="12" t="s">
        <v>140</v>
      </c>
      <c r="C52" s="14" t="s">
        <v>40</v>
      </c>
      <c r="D52" s="14" t="s">
        <v>141</v>
      </c>
      <c r="E52" s="15" t="str">
        <f>"220105197401120610"</f>
        <v>220105197401120610</v>
      </c>
      <c r="F52" s="14" t="s">
        <v>37</v>
      </c>
      <c r="G52" s="14" t="s">
        <v>100</v>
      </c>
      <c r="H52" s="16">
        <v>297000</v>
      </c>
      <c r="I52" s="14">
        <v>36</v>
      </c>
      <c r="J52" s="14" t="s">
        <v>105</v>
      </c>
      <c r="L52" s="14" t="str">
        <f>"15986600091"</f>
        <v>15986600091</v>
      </c>
    </row>
    <row r="53" spans="1:12" s="13" customFormat="1">
      <c r="A53" s="12"/>
      <c r="B53" s="12" t="s">
        <v>142</v>
      </c>
      <c r="C53" s="14" t="s">
        <v>40</v>
      </c>
      <c r="D53" s="14" t="s">
        <v>143</v>
      </c>
      <c r="E53" s="15" t="str">
        <f>"500382198708118051"</f>
        <v>500382198708118051</v>
      </c>
      <c r="F53" s="14" t="s">
        <v>37</v>
      </c>
      <c r="G53" s="14" t="s">
        <v>100</v>
      </c>
      <c r="H53" s="16">
        <v>137000</v>
      </c>
      <c r="I53" s="14">
        <v>36</v>
      </c>
      <c r="J53" s="14" t="s">
        <v>105</v>
      </c>
      <c r="L53" s="14" t="str">
        <f>"18725937985"</f>
        <v>18725937985</v>
      </c>
    </row>
    <row r="54" spans="1:12" s="13" customFormat="1">
      <c r="A54" s="12"/>
      <c r="B54" s="12" t="s">
        <v>144</v>
      </c>
      <c r="C54" s="14" t="s">
        <v>30</v>
      </c>
      <c r="D54" s="14" t="s">
        <v>145</v>
      </c>
      <c r="E54" s="15" t="str">
        <f>"440182198810251556"</f>
        <v>440182198810251556</v>
      </c>
      <c r="F54" s="14" t="s">
        <v>37</v>
      </c>
      <c r="G54" s="14" t="s">
        <v>100</v>
      </c>
      <c r="H54" s="16">
        <v>246000</v>
      </c>
      <c r="I54" s="14">
        <v>36</v>
      </c>
      <c r="J54" s="14" t="s">
        <v>105</v>
      </c>
      <c r="L54" s="14" t="str">
        <f>"13533333321"</f>
        <v>13533333321</v>
      </c>
    </row>
    <row r="55" spans="1:12" s="13" customFormat="1">
      <c r="A55" s="12"/>
      <c r="B55" s="12" t="s">
        <v>146</v>
      </c>
      <c r="C55" s="14" t="s">
        <v>30</v>
      </c>
      <c r="D55" s="14" t="s">
        <v>147</v>
      </c>
      <c r="E55" s="15" t="str">
        <f>"362226198509223624"</f>
        <v>362226198509223624</v>
      </c>
      <c r="F55" s="14" t="s">
        <v>37</v>
      </c>
      <c r="G55" s="14" t="s">
        <v>100</v>
      </c>
      <c r="H55" s="16">
        <v>108000</v>
      </c>
      <c r="I55" s="14">
        <v>36</v>
      </c>
      <c r="J55" s="14" t="s">
        <v>105</v>
      </c>
      <c r="L55" s="14" t="str">
        <f>"18122929077"</f>
        <v>18122929077</v>
      </c>
    </row>
    <row r="56" spans="1:12" s="13" customFormat="1">
      <c r="A56" s="12"/>
      <c r="B56" s="12" t="s">
        <v>148</v>
      </c>
      <c r="C56" s="14" t="s">
        <v>30</v>
      </c>
      <c r="D56" s="14" t="s">
        <v>149</v>
      </c>
      <c r="E56" s="15" t="str">
        <f>"650108198411261920"</f>
        <v>650108198411261920</v>
      </c>
      <c r="F56" s="14" t="s">
        <v>37</v>
      </c>
      <c r="G56" s="14" t="s">
        <v>100</v>
      </c>
      <c r="H56" s="16">
        <v>500000</v>
      </c>
      <c r="I56" s="14">
        <v>36</v>
      </c>
      <c r="J56" s="14" t="s">
        <v>105</v>
      </c>
      <c r="L56" s="14" t="str">
        <f>"13822118282"</f>
        <v>13822118282</v>
      </c>
    </row>
    <row r="57" spans="1:12" s="13" customFormat="1">
      <c r="A57" s="12"/>
      <c r="B57" s="12" t="s">
        <v>150</v>
      </c>
      <c r="C57" s="14" t="s">
        <v>40</v>
      </c>
      <c r="D57" s="14" t="s">
        <v>151</v>
      </c>
      <c r="E57" s="15" t="str">
        <f>"360421198904222848"</f>
        <v>360421198904222848</v>
      </c>
      <c r="F57" s="14" t="s">
        <v>37</v>
      </c>
      <c r="G57" s="14" t="s">
        <v>100</v>
      </c>
      <c r="H57" s="16">
        <v>67000</v>
      </c>
      <c r="I57" s="14">
        <v>36</v>
      </c>
      <c r="J57" s="14" t="s">
        <v>105</v>
      </c>
      <c r="L57" s="14" t="str">
        <f>"13590247093"</f>
        <v>13590247093</v>
      </c>
    </row>
    <row r="58" spans="1:12" s="13" customFormat="1">
      <c r="A58" s="12"/>
      <c r="B58" s="12" t="s">
        <v>152</v>
      </c>
      <c r="C58" s="14" t="s">
        <v>30</v>
      </c>
      <c r="D58" s="14" t="s">
        <v>153</v>
      </c>
      <c r="E58" s="15" t="str">
        <f>"445224196909124239"</f>
        <v>445224196909124239</v>
      </c>
      <c r="F58" s="14" t="s">
        <v>37</v>
      </c>
      <c r="G58" s="14" t="s">
        <v>100</v>
      </c>
      <c r="H58" s="16">
        <v>500000</v>
      </c>
      <c r="I58" s="14">
        <v>36</v>
      </c>
      <c r="J58" s="14" t="s">
        <v>105</v>
      </c>
      <c r="L58" s="14" t="str">
        <f>"13138883888"</f>
        <v>13138883888</v>
      </c>
    </row>
    <row r="59" spans="1:12" s="13" customFormat="1">
      <c r="A59" s="12"/>
      <c r="B59" s="12" t="s">
        <v>154</v>
      </c>
      <c r="C59" s="14" t="s">
        <v>30</v>
      </c>
      <c r="D59" s="14" t="s">
        <v>155</v>
      </c>
      <c r="E59" s="15" t="str">
        <f>"500106198409032111"</f>
        <v>500106198409032111</v>
      </c>
      <c r="F59" s="14" t="s">
        <v>37</v>
      </c>
      <c r="G59" s="14" t="s">
        <v>100</v>
      </c>
      <c r="H59" s="16">
        <v>500000</v>
      </c>
      <c r="I59" s="14">
        <v>36</v>
      </c>
      <c r="J59" s="14" t="s">
        <v>105</v>
      </c>
      <c r="L59" s="14" t="str">
        <f>"13883840689"</f>
        <v>13883840689</v>
      </c>
    </row>
    <row r="60" spans="1:12" s="13" customFormat="1">
      <c r="A60" s="12"/>
      <c r="B60" s="12" t="s">
        <v>156</v>
      </c>
      <c r="C60" s="14" t="s">
        <v>30</v>
      </c>
      <c r="D60" s="14" t="s">
        <v>157</v>
      </c>
      <c r="E60" s="15" t="str">
        <f>"500235198602148172"</f>
        <v>500235198602148172</v>
      </c>
      <c r="F60" s="14" t="s">
        <v>37</v>
      </c>
      <c r="G60" s="14" t="s">
        <v>100</v>
      </c>
      <c r="H60" s="16">
        <v>186000</v>
      </c>
      <c r="I60" s="14">
        <v>36</v>
      </c>
      <c r="J60" s="14" t="s">
        <v>105</v>
      </c>
      <c r="L60" s="14" t="str">
        <f>"15520022228"</f>
        <v>15520022228</v>
      </c>
    </row>
    <row r="61" spans="1:12" s="13" customFormat="1">
      <c r="A61" s="12"/>
      <c r="B61" s="12" t="s">
        <v>158</v>
      </c>
      <c r="C61" s="14" t="s">
        <v>30</v>
      </c>
      <c r="D61" s="14" t="s">
        <v>159</v>
      </c>
      <c r="E61" s="15" t="str">
        <f>"429001198206158161"</f>
        <v>429001198206158161</v>
      </c>
      <c r="F61" s="14" t="s">
        <v>37</v>
      </c>
      <c r="G61" s="14" t="s">
        <v>100</v>
      </c>
      <c r="H61" s="16">
        <v>500000</v>
      </c>
      <c r="I61" s="14">
        <v>36</v>
      </c>
      <c r="J61" s="14" t="s">
        <v>105</v>
      </c>
      <c r="L61" s="14" t="str">
        <f>"13714041916"</f>
        <v>13714041916</v>
      </c>
    </row>
    <row r="62" spans="1:12" s="13" customFormat="1">
      <c r="A62" s="12"/>
      <c r="B62" s="12" t="s">
        <v>160</v>
      </c>
      <c r="C62" s="14" t="s">
        <v>30</v>
      </c>
      <c r="D62" s="14" t="s">
        <v>161</v>
      </c>
      <c r="E62" s="15" t="str">
        <f>"362227198210072231"</f>
        <v>362227198210072231</v>
      </c>
      <c r="F62" s="14" t="s">
        <v>37</v>
      </c>
      <c r="G62" s="14" t="s">
        <v>100</v>
      </c>
      <c r="H62" s="16">
        <v>500000</v>
      </c>
      <c r="I62" s="14">
        <v>36</v>
      </c>
      <c r="J62" s="14" t="s">
        <v>105</v>
      </c>
      <c r="L62" s="14" t="str">
        <f>"18088888600"</f>
        <v>18088888600</v>
      </c>
    </row>
    <row r="63" spans="1:12" s="13" customFormat="1">
      <c r="A63" s="12"/>
      <c r="B63" s="12" t="s">
        <v>162</v>
      </c>
      <c r="C63" s="14" t="s">
        <v>30</v>
      </c>
      <c r="D63" s="14" t="s">
        <v>163</v>
      </c>
      <c r="E63" s="15" t="str">
        <f>"441502198110120249"</f>
        <v>441502198110120249</v>
      </c>
      <c r="F63" s="14" t="s">
        <v>37</v>
      </c>
      <c r="G63" s="14" t="s">
        <v>100</v>
      </c>
      <c r="H63" s="16">
        <v>127000</v>
      </c>
      <c r="I63" s="14">
        <v>36</v>
      </c>
      <c r="J63" s="14" t="s">
        <v>105</v>
      </c>
      <c r="L63" s="14" t="str">
        <f>"13418676496"</f>
        <v>13418676496</v>
      </c>
    </row>
    <row r="64" spans="1:12" s="13" customFormat="1">
      <c r="A64" s="12"/>
      <c r="B64" s="12" t="s">
        <v>164</v>
      </c>
      <c r="C64" s="14" t="s">
        <v>30</v>
      </c>
      <c r="D64" s="14" t="s">
        <v>165</v>
      </c>
      <c r="E64" s="15" t="s">
        <v>166</v>
      </c>
      <c r="F64" s="14" t="s">
        <v>37</v>
      </c>
      <c r="G64" s="14" t="s">
        <v>100</v>
      </c>
      <c r="H64" s="16">
        <v>200000</v>
      </c>
      <c r="I64" s="14">
        <v>36</v>
      </c>
      <c r="J64" s="14" t="s">
        <v>105</v>
      </c>
      <c r="L64" s="14" t="str">
        <f>"13929898606"</f>
        <v>13929898606</v>
      </c>
    </row>
    <row r="65" spans="1:12" s="13" customFormat="1">
      <c r="A65" s="12"/>
      <c r="B65" s="12" t="s">
        <v>167</v>
      </c>
      <c r="C65" s="14" t="s">
        <v>40</v>
      </c>
      <c r="D65" s="14" t="s">
        <v>168</v>
      </c>
      <c r="E65" s="15" t="str">
        <f>"511923198410100436"</f>
        <v>511923198410100436</v>
      </c>
      <c r="F65" s="14" t="s">
        <v>37</v>
      </c>
      <c r="G65" s="14" t="s">
        <v>100</v>
      </c>
      <c r="H65" s="16">
        <v>279000</v>
      </c>
      <c r="I65" s="14">
        <v>36</v>
      </c>
      <c r="J65" s="14" t="s">
        <v>105</v>
      </c>
      <c r="L65" s="14" t="str">
        <f>"13048933099"</f>
        <v>13048933099</v>
      </c>
    </row>
    <row r="66" spans="1:12" s="13" customFormat="1">
      <c r="A66" s="12"/>
      <c r="B66" s="12" t="s">
        <v>169</v>
      </c>
      <c r="C66" s="14" t="s">
        <v>40</v>
      </c>
      <c r="D66" s="14" t="s">
        <v>170</v>
      </c>
      <c r="E66" s="15" t="str">
        <f>"441422197801173724"</f>
        <v>441422197801173724</v>
      </c>
      <c r="F66" s="14" t="s">
        <v>37</v>
      </c>
      <c r="G66" s="14" t="s">
        <v>100</v>
      </c>
      <c r="H66" s="16">
        <v>220000</v>
      </c>
      <c r="I66" s="14">
        <v>36</v>
      </c>
      <c r="J66" s="14" t="s">
        <v>105</v>
      </c>
      <c r="L66" s="14" t="str">
        <f>"13824305033"</f>
        <v>13824305033</v>
      </c>
    </row>
    <row r="67" spans="1:12" s="13" customFormat="1">
      <c r="A67" s="12"/>
      <c r="B67" s="12" t="s">
        <v>171</v>
      </c>
      <c r="C67" s="14" t="s">
        <v>30</v>
      </c>
      <c r="D67" s="14" t="s">
        <v>172</v>
      </c>
      <c r="E67" s="15" t="str">
        <f>"430703197901036465"</f>
        <v>430703197901036465</v>
      </c>
      <c r="F67" s="14" t="s">
        <v>37</v>
      </c>
      <c r="G67" s="14" t="s">
        <v>100</v>
      </c>
      <c r="H67" s="16">
        <v>200000</v>
      </c>
      <c r="I67" s="14">
        <v>36</v>
      </c>
      <c r="J67" s="14" t="s">
        <v>105</v>
      </c>
      <c r="L67" s="14" t="str">
        <f>"13502875593"</f>
        <v>13502875593</v>
      </c>
    </row>
    <row r="68" spans="1:12" s="13" customFormat="1">
      <c r="A68" s="12"/>
      <c r="B68" s="12" t="s">
        <v>173</v>
      </c>
      <c r="C68" s="14" t="s">
        <v>30</v>
      </c>
      <c r="D68" s="14" t="s">
        <v>174</v>
      </c>
      <c r="E68" s="15" t="str">
        <f>"512925197209212136"</f>
        <v>512925197209212136</v>
      </c>
      <c r="F68" s="14" t="s">
        <v>37</v>
      </c>
      <c r="G68" s="14" t="s">
        <v>100</v>
      </c>
      <c r="H68" s="16">
        <v>120000</v>
      </c>
      <c r="I68" s="14">
        <v>24</v>
      </c>
      <c r="J68" s="14" t="s">
        <v>105</v>
      </c>
      <c r="L68" s="14" t="str">
        <f>"13823264826"</f>
        <v>13823264826</v>
      </c>
    </row>
    <row r="69" spans="1:12" s="13" customFormat="1">
      <c r="A69" s="12"/>
      <c r="B69" s="12" t="s">
        <v>175</v>
      </c>
      <c r="C69" s="14" t="s">
        <v>40</v>
      </c>
      <c r="D69" s="14" t="s">
        <v>176</v>
      </c>
      <c r="E69" s="15" t="str">
        <f>"500384198907280337"</f>
        <v>500384198907280337</v>
      </c>
      <c r="F69" s="14" t="s">
        <v>37</v>
      </c>
      <c r="G69" s="14" t="s">
        <v>100</v>
      </c>
      <c r="H69" s="16">
        <v>84000</v>
      </c>
      <c r="I69" s="14">
        <v>36</v>
      </c>
      <c r="J69" s="14" t="s">
        <v>105</v>
      </c>
      <c r="L69" s="14" t="str">
        <f>"15223822246"</f>
        <v>15223822246</v>
      </c>
    </row>
    <row r="70" spans="1:12" s="13" customFormat="1">
      <c r="A70" s="12"/>
      <c r="B70" s="12" t="s">
        <v>177</v>
      </c>
      <c r="C70" s="14" t="s">
        <v>30</v>
      </c>
      <c r="D70" s="14" t="s">
        <v>165</v>
      </c>
      <c r="E70" s="15" t="s">
        <v>166</v>
      </c>
      <c r="F70" s="14" t="s">
        <v>37</v>
      </c>
      <c r="G70" s="14" t="s">
        <v>100</v>
      </c>
      <c r="H70" s="16">
        <v>200000</v>
      </c>
      <c r="I70" s="14">
        <v>36</v>
      </c>
      <c r="J70" s="14" t="s">
        <v>105</v>
      </c>
      <c r="L70" s="14" t="str">
        <f>"13929898606"</f>
        <v>13929898606</v>
      </c>
    </row>
    <row r="71" spans="1:12" s="13" customFormat="1">
      <c r="A71" s="12"/>
      <c r="B71" s="12" t="s">
        <v>178</v>
      </c>
      <c r="C71" s="14" t="s">
        <v>30</v>
      </c>
      <c r="D71" s="14" t="s">
        <v>179</v>
      </c>
      <c r="E71" s="15" t="str">
        <f>"440922197012120861"</f>
        <v>440922197012120861</v>
      </c>
      <c r="F71" s="14" t="s">
        <v>37</v>
      </c>
      <c r="G71" s="14" t="s">
        <v>100</v>
      </c>
      <c r="H71" s="16">
        <v>280000</v>
      </c>
      <c r="I71" s="14">
        <v>36</v>
      </c>
      <c r="J71" s="14" t="s">
        <v>105</v>
      </c>
      <c r="L71" s="14" t="str">
        <f>"18925191866"</f>
        <v>18925191866</v>
      </c>
    </row>
    <row r="72" spans="1:12" s="13" customFormat="1">
      <c r="A72" s="12"/>
      <c r="B72" s="12" t="s">
        <v>180</v>
      </c>
      <c r="C72" s="14" t="s">
        <v>30</v>
      </c>
      <c r="D72" s="14" t="s">
        <v>181</v>
      </c>
      <c r="E72" s="15" t="str">
        <f>"510219198006146922"</f>
        <v>510219198006146922</v>
      </c>
      <c r="F72" s="14" t="s">
        <v>37</v>
      </c>
      <c r="G72" s="14" t="s">
        <v>100</v>
      </c>
      <c r="H72" s="16">
        <v>200000</v>
      </c>
      <c r="I72" s="14">
        <v>24</v>
      </c>
      <c r="J72" s="14" t="s">
        <v>105</v>
      </c>
      <c r="L72" s="14" t="str">
        <f>"18607595396"</f>
        <v>18607595396</v>
      </c>
    </row>
    <row r="73" spans="1:12" s="13" customFormat="1">
      <c r="A73" s="12"/>
      <c r="B73" s="12" t="s">
        <v>182</v>
      </c>
      <c r="C73" s="14" t="s">
        <v>30</v>
      </c>
      <c r="D73" s="14" t="s">
        <v>183</v>
      </c>
      <c r="E73" s="15" t="str">
        <f>"350821198810241263"</f>
        <v>350821198810241263</v>
      </c>
      <c r="F73" s="14" t="s">
        <v>37</v>
      </c>
      <c r="G73" s="14" t="s">
        <v>100</v>
      </c>
      <c r="H73" s="16">
        <v>400000</v>
      </c>
      <c r="I73" s="14">
        <v>36</v>
      </c>
      <c r="J73" s="14" t="s">
        <v>105</v>
      </c>
      <c r="L73" s="14" t="str">
        <f>"13631651692"</f>
        <v>13631651692</v>
      </c>
    </row>
    <row r="74" spans="1:12" s="13" customFormat="1">
      <c r="A74" s="12"/>
      <c r="B74" s="12" t="s">
        <v>184</v>
      </c>
      <c r="C74" s="14" t="s">
        <v>30</v>
      </c>
      <c r="D74" s="14" t="s">
        <v>185</v>
      </c>
      <c r="E74" s="15" t="str">
        <f>"441281197606010056"</f>
        <v>441281197606010056</v>
      </c>
      <c r="F74" s="14" t="s">
        <v>37</v>
      </c>
      <c r="G74" s="14" t="s">
        <v>100</v>
      </c>
      <c r="H74" s="16">
        <v>80000</v>
      </c>
      <c r="I74" s="14">
        <v>36</v>
      </c>
      <c r="J74" s="14" t="s">
        <v>105</v>
      </c>
      <c r="L74" s="14" t="str">
        <f>"13602301392"</f>
        <v>13602301392</v>
      </c>
    </row>
    <row r="75" spans="1:12" s="13" customFormat="1">
      <c r="A75" s="12"/>
      <c r="B75" s="12" t="s">
        <v>186</v>
      </c>
      <c r="C75" s="14" t="s">
        <v>30</v>
      </c>
      <c r="D75" s="14" t="s">
        <v>181</v>
      </c>
      <c r="E75" s="15" t="str">
        <f>"510219198006146922"</f>
        <v>510219198006146922</v>
      </c>
      <c r="F75" s="14" t="s">
        <v>37</v>
      </c>
      <c r="G75" s="14" t="s">
        <v>100</v>
      </c>
      <c r="H75" s="16">
        <v>200000</v>
      </c>
      <c r="I75" s="14">
        <v>24</v>
      </c>
      <c r="J75" s="14" t="s">
        <v>105</v>
      </c>
      <c r="L75" s="14" t="str">
        <f>"18607595396"</f>
        <v>18607595396</v>
      </c>
    </row>
    <row r="76" spans="1:12" s="13" customFormat="1">
      <c r="A76" s="12"/>
      <c r="B76" s="12" t="s">
        <v>187</v>
      </c>
      <c r="C76" s="14" t="s">
        <v>40</v>
      </c>
      <c r="D76" s="14" t="s">
        <v>188</v>
      </c>
      <c r="E76" s="15" t="str">
        <f>"440924197704032734"</f>
        <v>440924197704032734</v>
      </c>
      <c r="F76" s="14" t="s">
        <v>37</v>
      </c>
      <c r="G76" s="14" t="s">
        <v>100</v>
      </c>
      <c r="H76" s="16">
        <v>500000</v>
      </c>
      <c r="I76" s="14">
        <v>36</v>
      </c>
      <c r="J76" s="14" t="s">
        <v>105</v>
      </c>
      <c r="L76" s="14" t="str">
        <f>"13510017303"</f>
        <v>13510017303</v>
      </c>
    </row>
    <row r="77" spans="1:12" s="13" customFormat="1">
      <c r="A77" s="12"/>
      <c r="B77" s="12" t="s">
        <v>189</v>
      </c>
      <c r="C77" s="14" t="s">
        <v>30</v>
      </c>
      <c r="D77" s="14" t="s">
        <v>181</v>
      </c>
      <c r="E77" s="15" t="str">
        <f>"510219198006146922"</f>
        <v>510219198006146922</v>
      </c>
      <c r="F77" s="14" t="s">
        <v>37</v>
      </c>
      <c r="G77" s="14" t="s">
        <v>100</v>
      </c>
      <c r="H77" s="16">
        <v>200000</v>
      </c>
      <c r="I77" s="14">
        <v>24</v>
      </c>
      <c r="J77" s="14" t="s">
        <v>105</v>
      </c>
      <c r="L77" s="14" t="str">
        <f>"18607595396"</f>
        <v>18607595396</v>
      </c>
    </row>
    <row r="78" spans="1:12" s="13" customFormat="1">
      <c r="A78" s="12"/>
      <c r="B78" s="12" t="s">
        <v>190</v>
      </c>
      <c r="C78" s="14" t="s">
        <v>40</v>
      </c>
      <c r="D78" s="14" t="s">
        <v>191</v>
      </c>
      <c r="E78" s="15" t="str">
        <f>"430105198309071522"</f>
        <v>430105198309071522</v>
      </c>
      <c r="F78" s="14" t="s">
        <v>37</v>
      </c>
      <c r="G78" s="14" t="s">
        <v>100</v>
      </c>
      <c r="H78" s="16">
        <v>250000</v>
      </c>
      <c r="I78" s="14">
        <v>36</v>
      </c>
      <c r="J78" s="14" t="s">
        <v>105</v>
      </c>
      <c r="L78" s="14" t="str">
        <f>"13751052949"</f>
        <v>13751052949</v>
      </c>
    </row>
    <row r="79" spans="1:12" s="13" customFormat="1">
      <c r="A79" s="12"/>
      <c r="B79" s="12" t="s">
        <v>192</v>
      </c>
      <c r="C79" s="14" t="s">
        <v>30</v>
      </c>
      <c r="D79" s="14" t="s">
        <v>193</v>
      </c>
      <c r="E79" s="15" t="s">
        <v>194</v>
      </c>
      <c r="F79" s="14" t="s">
        <v>37</v>
      </c>
      <c r="G79" s="14" t="s">
        <v>100</v>
      </c>
      <c r="H79" s="16">
        <v>200000</v>
      </c>
      <c r="I79" s="14">
        <v>24</v>
      </c>
      <c r="J79" s="14" t="s">
        <v>105</v>
      </c>
      <c r="L79" s="14" t="str">
        <f>"13532996008"</f>
        <v>13532996008</v>
      </c>
    </row>
    <row r="80" spans="1:12" s="13" customFormat="1">
      <c r="A80" s="12"/>
      <c r="B80" s="12" t="s">
        <v>195</v>
      </c>
      <c r="C80" s="14" t="s">
        <v>30</v>
      </c>
      <c r="D80" s="14" t="s">
        <v>196</v>
      </c>
      <c r="E80" s="15" t="str">
        <f>"432822197309094902"</f>
        <v>432822197309094902</v>
      </c>
      <c r="F80" s="14" t="s">
        <v>37</v>
      </c>
      <c r="G80" s="14" t="s">
        <v>100</v>
      </c>
      <c r="H80" s="16">
        <v>150000</v>
      </c>
      <c r="I80" s="14">
        <v>36</v>
      </c>
      <c r="J80" s="14" t="s">
        <v>105</v>
      </c>
      <c r="L80" s="14" t="str">
        <f>"15986399768"</f>
        <v>15986399768</v>
      </c>
    </row>
    <row r="81" spans="1:12" s="13" customFormat="1">
      <c r="A81" s="12"/>
      <c r="B81" s="12" t="s">
        <v>197</v>
      </c>
      <c r="C81" s="14" t="s">
        <v>30</v>
      </c>
      <c r="D81" s="14" t="s">
        <v>198</v>
      </c>
      <c r="E81" s="15" t="s">
        <v>199</v>
      </c>
      <c r="F81" s="14" t="s">
        <v>37</v>
      </c>
      <c r="G81" s="14" t="s">
        <v>100</v>
      </c>
      <c r="H81" s="16">
        <v>300000</v>
      </c>
      <c r="I81" s="14">
        <v>24</v>
      </c>
      <c r="J81" s="14" t="s">
        <v>105</v>
      </c>
      <c r="L81" s="14" t="str">
        <f>"13600263890"</f>
        <v>13600263890</v>
      </c>
    </row>
    <row r="82" spans="1:12" s="13" customFormat="1">
      <c r="A82" s="12"/>
      <c r="B82" s="12" t="s">
        <v>200</v>
      </c>
      <c r="C82" s="14" t="s">
        <v>30</v>
      </c>
      <c r="D82" s="14" t="s">
        <v>201</v>
      </c>
      <c r="E82" s="15" t="str">
        <f>"422822198801182544"</f>
        <v>422822198801182544</v>
      </c>
      <c r="F82" s="14" t="s">
        <v>37</v>
      </c>
      <c r="G82" s="14" t="s">
        <v>100</v>
      </c>
      <c r="H82" s="16">
        <v>300000</v>
      </c>
      <c r="I82" s="14">
        <v>36</v>
      </c>
      <c r="J82" s="14" t="s">
        <v>105</v>
      </c>
      <c r="L82" s="14" t="str">
        <f>"13600320969"</f>
        <v>13600320969</v>
      </c>
    </row>
    <row r="83" spans="1:12" s="13" customFormat="1">
      <c r="A83" s="12"/>
      <c r="B83" s="12" t="s">
        <v>202</v>
      </c>
      <c r="C83" s="14" t="s">
        <v>30</v>
      </c>
      <c r="D83" s="14" t="s">
        <v>203</v>
      </c>
      <c r="E83" s="15" t="str">
        <f>"445281198208220320"</f>
        <v>445281198208220320</v>
      </c>
      <c r="F83" s="14" t="s">
        <v>37</v>
      </c>
      <c r="G83" s="14" t="s">
        <v>100</v>
      </c>
      <c r="H83" s="16">
        <v>300000</v>
      </c>
      <c r="I83" s="14">
        <v>24</v>
      </c>
      <c r="J83" s="14" t="s">
        <v>105</v>
      </c>
      <c r="L83" s="14" t="str">
        <f>"13922899664"</f>
        <v>13922899664</v>
      </c>
    </row>
    <row r="84" spans="1:12" s="13" customFormat="1">
      <c r="A84" s="12"/>
      <c r="B84" s="12" t="s">
        <v>204</v>
      </c>
      <c r="C84" s="14" t="s">
        <v>30</v>
      </c>
      <c r="D84" s="14" t="s">
        <v>205</v>
      </c>
      <c r="E84" s="15" t="s">
        <v>206</v>
      </c>
      <c r="F84" s="14" t="s">
        <v>37</v>
      </c>
      <c r="G84" s="14" t="s">
        <v>100</v>
      </c>
      <c r="H84" s="16">
        <v>220000</v>
      </c>
      <c r="I84" s="14">
        <v>36</v>
      </c>
      <c r="J84" s="14" t="s">
        <v>105</v>
      </c>
      <c r="L84" s="14" t="str">
        <f>"18682373398"</f>
        <v>18682373398</v>
      </c>
    </row>
    <row r="85" spans="1:12" s="13" customFormat="1">
      <c r="A85" s="12"/>
      <c r="B85" s="12" t="s">
        <v>207</v>
      </c>
      <c r="C85" s="14" t="s">
        <v>40</v>
      </c>
      <c r="D85" s="14" t="s">
        <v>208</v>
      </c>
      <c r="E85" s="15" t="str">
        <f>"445281198205143710"</f>
        <v>445281198205143710</v>
      </c>
      <c r="F85" s="14" t="s">
        <v>37</v>
      </c>
      <c r="G85" s="14" t="s">
        <v>100</v>
      </c>
      <c r="H85" s="16">
        <v>300000</v>
      </c>
      <c r="I85" s="14">
        <v>36</v>
      </c>
      <c r="J85" s="14" t="s">
        <v>105</v>
      </c>
      <c r="L85" s="14" t="str">
        <f>"13714710939"</f>
        <v>13714710939</v>
      </c>
    </row>
    <row r="86" spans="1:12" s="13" customFormat="1">
      <c r="A86" s="12"/>
      <c r="B86" s="12" t="s">
        <v>209</v>
      </c>
      <c r="C86" s="14" t="s">
        <v>30</v>
      </c>
      <c r="D86" s="14" t="s">
        <v>193</v>
      </c>
      <c r="E86" s="15" t="s">
        <v>194</v>
      </c>
      <c r="F86" s="14" t="s">
        <v>37</v>
      </c>
      <c r="G86" s="14" t="s">
        <v>100</v>
      </c>
      <c r="H86" s="16">
        <v>150000</v>
      </c>
      <c r="I86" s="14">
        <v>24</v>
      </c>
      <c r="J86" s="14" t="s">
        <v>105</v>
      </c>
      <c r="L86" s="14" t="str">
        <f>"13532996008"</f>
        <v>13532996008</v>
      </c>
    </row>
    <row r="87" spans="1:12" s="13" customFormat="1">
      <c r="A87" s="12"/>
      <c r="B87" s="12" t="s">
        <v>210</v>
      </c>
      <c r="C87" s="14" t="s">
        <v>40</v>
      </c>
      <c r="D87" s="14" t="s">
        <v>211</v>
      </c>
      <c r="E87" s="15" t="str">
        <f>"430411198209173023"</f>
        <v>430411198209173023</v>
      </c>
      <c r="F87" s="14" t="s">
        <v>37</v>
      </c>
      <c r="G87" s="14" t="s">
        <v>100</v>
      </c>
      <c r="H87" s="16">
        <v>327000</v>
      </c>
      <c r="I87" s="14">
        <v>36</v>
      </c>
      <c r="J87" s="14" t="s">
        <v>105</v>
      </c>
      <c r="L87" s="14" t="str">
        <f>"13590258885"</f>
        <v>13590258885</v>
      </c>
    </row>
    <row r="88" spans="1:12" s="13" customFormat="1">
      <c r="A88" s="12"/>
      <c r="B88" s="12" t="s">
        <v>212</v>
      </c>
      <c r="C88" s="14" t="s">
        <v>30</v>
      </c>
      <c r="D88" s="14" t="s">
        <v>213</v>
      </c>
      <c r="E88" s="15" t="str">
        <f>"510521195906081903"</f>
        <v>510521195906081903</v>
      </c>
      <c r="F88" s="14" t="s">
        <v>37</v>
      </c>
      <c r="G88" s="14" t="s">
        <v>100</v>
      </c>
      <c r="H88" s="16">
        <v>180000</v>
      </c>
      <c r="I88" s="14">
        <v>36</v>
      </c>
      <c r="J88" s="14" t="s">
        <v>105</v>
      </c>
      <c r="L88" s="14" t="str">
        <f>"13751117096"</f>
        <v>13751117096</v>
      </c>
    </row>
    <row r="89" spans="1:12" s="13" customFormat="1">
      <c r="A89" s="12"/>
      <c r="B89" s="12" t="s">
        <v>214</v>
      </c>
      <c r="C89" s="14" t="s">
        <v>30</v>
      </c>
      <c r="D89" s="14" t="s">
        <v>215</v>
      </c>
      <c r="E89" s="15" t="str">
        <f>"511221198201017475"</f>
        <v>511221198201017475</v>
      </c>
      <c r="F89" s="14" t="s">
        <v>37</v>
      </c>
      <c r="G89" s="14" t="s">
        <v>100</v>
      </c>
      <c r="H89" s="16">
        <v>92000</v>
      </c>
      <c r="I89" s="14">
        <v>36</v>
      </c>
      <c r="J89" s="14" t="s">
        <v>105</v>
      </c>
      <c r="L89" s="14" t="str">
        <f>"15826447446"</f>
        <v>15826447446</v>
      </c>
    </row>
    <row r="90" spans="1:12" s="13" customFormat="1">
      <c r="A90" s="12"/>
      <c r="B90" s="12" t="s">
        <v>216</v>
      </c>
      <c r="C90" s="14" t="s">
        <v>30</v>
      </c>
      <c r="D90" s="14" t="s">
        <v>217</v>
      </c>
      <c r="E90" s="15" t="str">
        <f>"510215196210050456"</f>
        <v>510215196210050456</v>
      </c>
      <c r="F90" s="14" t="s">
        <v>37</v>
      </c>
      <c r="G90" s="14" t="s">
        <v>100</v>
      </c>
      <c r="H90" s="16">
        <v>130000</v>
      </c>
      <c r="I90" s="14">
        <v>36</v>
      </c>
      <c r="J90" s="14" t="s">
        <v>105</v>
      </c>
      <c r="L90" s="14" t="str">
        <f>"13983700887"</f>
        <v>13983700887</v>
      </c>
    </row>
    <row r="91" spans="1:12" s="13" customFormat="1">
      <c r="A91" s="12"/>
      <c r="B91" s="12" t="s">
        <v>218</v>
      </c>
      <c r="C91" s="14" t="s">
        <v>40</v>
      </c>
      <c r="D91" s="14" t="s">
        <v>219</v>
      </c>
      <c r="E91" s="15" t="str">
        <f>"430723197906290644"</f>
        <v>430723197906290644</v>
      </c>
      <c r="F91" s="14" t="s">
        <v>37</v>
      </c>
      <c r="G91" s="14" t="s">
        <v>100</v>
      </c>
      <c r="H91" s="16">
        <v>78000</v>
      </c>
      <c r="I91" s="14">
        <v>36</v>
      </c>
      <c r="J91" s="14" t="s">
        <v>105</v>
      </c>
      <c r="L91" s="14" t="str">
        <f>"15999662632"</f>
        <v>15999662632</v>
      </c>
    </row>
    <row r="92" spans="1:12" s="13" customFormat="1">
      <c r="A92" s="12"/>
      <c r="B92" s="12" t="s">
        <v>220</v>
      </c>
      <c r="C92" s="14" t="s">
        <v>30</v>
      </c>
      <c r="D92" s="14" t="s">
        <v>221</v>
      </c>
      <c r="E92" s="15" t="str">
        <f>"511622198808072823"</f>
        <v>511622198808072823</v>
      </c>
      <c r="F92" s="14" t="s">
        <v>37</v>
      </c>
      <c r="G92" s="14" t="s">
        <v>100</v>
      </c>
      <c r="H92" s="16">
        <v>300000</v>
      </c>
      <c r="I92" s="14">
        <v>36</v>
      </c>
      <c r="J92" s="14" t="s">
        <v>105</v>
      </c>
      <c r="L92" s="14" t="str">
        <f>"13533566391"</f>
        <v>13533566391</v>
      </c>
    </row>
    <row r="93" spans="1:12" s="13" customFormat="1">
      <c r="A93" s="12"/>
      <c r="B93" s="12" t="s">
        <v>222</v>
      </c>
      <c r="C93" s="14" t="s">
        <v>30</v>
      </c>
      <c r="D93" s="14" t="s">
        <v>223</v>
      </c>
      <c r="E93" s="15" t="str">
        <f>"452402198510290367"</f>
        <v>452402198510290367</v>
      </c>
      <c r="F93" s="14" t="s">
        <v>37</v>
      </c>
      <c r="G93" s="14" t="s">
        <v>100</v>
      </c>
      <c r="H93" s="16">
        <v>145000</v>
      </c>
      <c r="I93" s="14">
        <v>36</v>
      </c>
      <c r="J93" s="14" t="s">
        <v>105</v>
      </c>
      <c r="L93" s="14" t="str">
        <f>"18664082211"</f>
        <v>18664082211</v>
      </c>
    </row>
    <row r="94" spans="1:12" s="13" customFormat="1">
      <c r="A94" s="12"/>
      <c r="B94" s="12" t="s">
        <v>224</v>
      </c>
      <c r="C94" s="14" t="s">
        <v>30</v>
      </c>
      <c r="D94" s="14" t="s">
        <v>225</v>
      </c>
      <c r="E94" s="15" t="str">
        <f>"440122197011190311"</f>
        <v>440122197011190311</v>
      </c>
      <c r="F94" s="14" t="s">
        <v>37</v>
      </c>
      <c r="G94" s="14" t="s">
        <v>100</v>
      </c>
      <c r="H94" s="16">
        <v>148000</v>
      </c>
      <c r="I94" s="14">
        <v>36</v>
      </c>
      <c r="J94" s="14" t="s">
        <v>105</v>
      </c>
      <c r="L94" s="14" t="str">
        <f>"13926173238"</f>
        <v>13926173238</v>
      </c>
    </row>
    <row r="95" spans="1:12" s="13" customFormat="1">
      <c r="A95" s="12"/>
      <c r="B95" s="12" t="s">
        <v>226</v>
      </c>
      <c r="C95" s="14" t="s">
        <v>40</v>
      </c>
      <c r="D95" s="14" t="s">
        <v>227</v>
      </c>
      <c r="E95" s="15" t="str">
        <f>"510224196312052643"</f>
        <v>510224196312052643</v>
      </c>
      <c r="F95" s="14" t="s">
        <v>37</v>
      </c>
      <c r="G95" s="14" t="s">
        <v>100</v>
      </c>
      <c r="H95" s="16">
        <v>64000</v>
      </c>
      <c r="I95" s="14">
        <v>36</v>
      </c>
      <c r="J95" s="14" t="s">
        <v>228</v>
      </c>
      <c r="L95" s="14" t="str">
        <f>"18725636818"</f>
        <v>18725636818</v>
      </c>
    </row>
    <row r="96" spans="1:12" s="13" customFormat="1">
      <c r="A96" s="12"/>
      <c r="B96" s="12" t="s">
        <v>229</v>
      </c>
      <c r="C96" s="14" t="s">
        <v>30</v>
      </c>
      <c r="D96" s="14" t="s">
        <v>230</v>
      </c>
      <c r="E96" s="15" t="str">
        <f>"452127198404050686"</f>
        <v>452127198404050686</v>
      </c>
      <c r="F96" s="14" t="s">
        <v>37</v>
      </c>
      <c r="G96" s="14" t="s">
        <v>100</v>
      </c>
      <c r="H96" s="16">
        <v>111000</v>
      </c>
      <c r="I96" s="14">
        <v>36</v>
      </c>
      <c r="J96" s="14" t="s">
        <v>228</v>
      </c>
      <c r="L96" s="14" t="str">
        <f>"18028223699"</f>
        <v>18028223699</v>
      </c>
    </row>
    <row r="97" spans="1:12" s="13" customFormat="1">
      <c r="A97" s="12"/>
      <c r="B97" s="12" t="s">
        <v>231</v>
      </c>
      <c r="C97" s="14" t="s">
        <v>30</v>
      </c>
      <c r="D97" s="14" t="s">
        <v>232</v>
      </c>
      <c r="E97" s="15" t="str">
        <f>"440102196311273231"</f>
        <v>440102196311273231</v>
      </c>
      <c r="F97" s="14" t="s">
        <v>37</v>
      </c>
      <c r="G97" s="14" t="s">
        <v>100</v>
      </c>
      <c r="H97" s="16">
        <v>300000</v>
      </c>
      <c r="I97" s="14">
        <v>36</v>
      </c>
      <c r="J97" s="14" t="s">
        <v>228</v>
      </c>
      <c r="L97" s="14" t="str">
        <f>"15815899939"</f>
        <v>15815899939</v>
      </c>
    </row>
    <row r="98" spans="1:12" s="13" customFormat="1">
      <c r="A98" s="12"/>
      <c r="B98" s="12" t="s">
        <v>233</v>
      </c>
      <c r="C98" s="14" t="s">
        <v>30</v>
      </c>
      <c r="D98" s="14" t="s">
        <v>234</v>
      </c>
      <c r="E98" s="15" t="str">
        <f>"441623197201165234"</f>
        <v>441623197201165234</v>
      </c>
      <c r="F98" s="14" t="s">
        <v>37</v>
      </c>
      <c r="G98" s="14" t="s">
        <v>100</v>
      </c>
      <c r="H98" s="16">
        <v>420000</v>
      </c>
      <c r="I98" s="14">
        <v>36</v>
      </c>
      <c r="J98" s="14" t="s">
        <v>105</v>
      </c>
      <c r="L98" s="14" t="str">
        <f>"18664332622"</f>
        <v>18664332622</v>
      </c>
    </row>
    <row r="99" spans="1:12" s="13" customFormat="1">
      <c r="A99" s="12"/>
      <c r="B99" s="12" t="s">
        <v>235</v>
      </c>
      <c r="C99" s="14" t="s">
        <v>30</v>
      </c>
      <c r="D99" s="14" t="s">
        <v>236</v>
      </c>
      <c r="E99" s="15" t="str">
        <f>"445281197807251837"</f>
        <v>445281197807251837</v>
      </c>
      <c r="F99" s="14" t="s">
        <v>37</v>
      </c>
      <c r="G99" s="14" t="s">
        <v>100</v>
      </c>
      <c r="H99" s="16">
        <v>265000</v>
      </c>
      <c r="I99" s="14">
        <v>36</v>
      </c>
      <c r="J99" s="14" t="s">
        <v>105</v>
      </c>
      <c r="L99" s="14" t="str">
        <f>"13430688855"</f>
        <v>13430688855</v>
      </c>
    </row>
    <row r="100" spans="1:12" s="13" customFormat="1">
      <c r="A100" s="12"/>
      <c r="B100" s="12" t="s">
        <v>237</v>
      </c>
      <c r="C100" s="14" t="s">
        <v>30</v>
      </c>
      <c r="D100" s="14" t="s">
        <v>238</v>
      </c>
      <c r="E100" s="15" t="str">
        <f>"510224197405271006"</f>
        <v>510224197405271006</v>
      </c>
      <c r="F100" s="14" t="s">
        <v>37</v>
      </c>
      <c r="G100" s="14" t="s">
        <v>100</v>
      </c>
      <c r="H100" s="16">
        <v>200000</v>
      </c>
      <c r="I100" s="14">
        <v>36</v>
      </c>
      <c r="J100" s="14" t="s">
        <v>105</v>
      </c>
      <c r="L100" s="14" t="str">
        <f>"13678495094"</f>
        <v>13678495094</v>
      </c>
    </row>
    <row r="101" spans="1:12" s="13" customFormat="1">
      <c r="A101" s="12"/>
      <c r="B101" s="12" t="s">
        <v>239</v>
      </c>
      <c r="C101" s="14" t="s">
        <v>30</v>
      </c>
      <c r="D101" s="14" t="s">
        <v>240</v>
      </c>
      <c r="E101" s="15" t="str">
        <f>"412823196904156475"</f>
        <v>412823196904156475</v>
      </c>
      <c r="F101" s="14" t="s">
        <v>37</v>
      </c>
      <c r="G101" s="14" t="s">
        <v>100</v>
      </c>
      <c r="H101" s="16">
        <v>500000</v>
      </c>
      <c r="I101" s="14">
        <v>36</v>
      </c>
      <c r="J101" s="14" t="s">
        <v>105</v>
      </c>
      <c r="L101" s="14" t="str">
        <f>"13928449635"</f>
        <v>13928449635</v>
      </c>
    </row>
    <row r="102" spans="1:12" s="13" customFormat="1">
      <c r="A102" s="12"/>
      <c r="B102" s="12" t="s">
        <v>241</v>
      </c>
      <c r="C102" s="14" t="s">
        <v>30</v>
      </c>
      <c r="D102" s="14" t="s">
        <v>242</v>
      </c>
      <c r="E102" s="15" t="str">
        <f>"430223198105054526"</f>
        <v>430223198105054526</v>
      </c>
      <c r="F102" s="14" t="s">
        <v>37</v>
      </c>
      <c r="G102" s="14" t="s">
        <v>100</v>
      </c>
      <c r="H102" s="16">
        <v>200000</v>
      </c>
      <c r="I102" s="14">
        <v>36</v>
      </c>
      <c r="J102" s="14" t="s">
        <v>105</v>
      </c>
      <c r="L102" s="14" t="str">
        <f>"18665332856"</f>
        <v>18665332856</v>
      </c>
    </row>
    <row r="103" spans="1:12" s="13" customFormat="1">
      <c r="A103" s="12"/>
      <c r="B103" s="12" t="s">
        <v>243</v>
      </c>
      <c r="C103" s="14" t="s">
        <v>40</v>
      </c>
      <c r="D103" s="14" t="s">
        <v>244</v>
      </c>
      <c r="E103" s="15" t="str">
        <f>"421023198411058144"</f>
        <v>421023198411058144</v>
      </c>
      <c r="F103" s="14" t="s">
        <v>37</v>
      </c>
      <c r="G103" s="14" t="s">
        <v>100</v>
      </c>
      <c r="H103" s="16">
        <v>210000</v>
      </c>
      <c r="I103" s="14">
        <v>24</v>
      </c>
      <c r="J103" s="14" t="s">
        <v>105</v>
      </c>
      <c r="L103" s="14" t="str">
        <f>"13632639859"</f>
        <v>13632639859</v>
      </c>
    </row>
    <row r="104" spans="1:12" s="13" customFormat="1">
      <c r="A104" s="12"/>
      <c r="B104" s="12" t="s">
        <v>245</v>
      </c>
      <c r="C104" s="14" t="s">
        <v>30</v>
      </c>
      <c r="D104" s="14" t="s">
        <v>246</v>
      </c>
      <c r="E104" s="15" t="str">
        <f>"442000198211010912"</f>
        <v>442000198211010912</v>
      </c>
      <c r="F104" s="14" t="s">
        <v>37</v>
      </c>
      <c r="G104" s="14" t="s">
        <v>100</v>
      </c>
      <c r="H104" s="16">
        <v>248000</v>
      </c>
      <c r="I104" s="14">
        <v>36</v>
      </c>
      <c r="J104" s="14" t="s">
        <v>105</v>
      </c>
      <c r="L104" s="14" t="str">
        <f>"13926003205"</f>
        <v>13926003205</v>
      </c>
    </row>
    <row r="105" spans="1:12" s="13" customFormat="1">
      <c r="A105" s="12"/>
      <c r="B105" s="12" t="s">
        <v>247</v>
      </c>
      <c r="C105" s="14" t="s">
        <v>30</v>
      </c>
      <c r="D105" s="14" t="s">
        <v>248</v>
      </c>
      <c r="E105" s="15" t="str">
        <f>"430527198210221818"</f>
        <v>430527198210221818</v>
      </c>
      <c r="F105" s="14" t="s">
        <v>37</v>
      </c>
      <c r="G105" s="14" t="s">
        <v>100</v>
      </c>
      <c r="H105" s="16">
        <v>117000</v>
      </c>
      <c r="I105" s="14">
        <v>36</v>
      </c>
      <c r="J105" s="14" t="s">
        <v>105</v>
      </c>
      <c r="L105" s="14" t="str">
        <f>"15019243918"</f>
        <v>15019243918</v>
      </c>
    </row>
    <row r="106" spans="1:12" s="13" customFormat="1">
      <c r="A106" s="12"/>
      <c r="B106" s="12" t="s">
        <v>249</v>
      </c>
      <c r="C106" s="14" t="s">
        <v>30</v>
      </c>
      <c r="D106" s="14" t="s">
        <v>250</v>
      </c>
      <c r="E106" s="15" t="str">
        <f>"440527197510045016"</f>
        <v>440527197510045016</v>
      </c>
      <c r="F106" s="14" t="s">
        <v>37</v>
      </c>
      <c r="G106" s="14" t="s">
        <v>100</v>
      </c>
      <c r="H106" s="16">
        <v>300000</v>
      </c>
      <c r="I106" s="14">
        <v>36</v>
      </c>
      <c r="J106" s="14" t="s">
        <v>105</v>
      </c>
      <c r="L106" s="14" t="str">
        <f>"13600071439"</f>
        <v>13600071439</v>
      </c>
    </row>
    <row r="107" spans="1:12" s="13" customFormat="1">
      <c r="A107" s="12"/>
      <c r="B107" s="12" t="s">
        <v>251</v>
      </c>
      <c r="C107" s="14" t="s">
        <v>30</v>
      </c>
      <c r="D107" s="14" t="s">
        <v>252</v>
      </c>
      <c r="E107" s="15" t="str">
        <f>"320102196511080015"</f>
        <v>320102196511080015</v>
      </c>
      <c r="F107" s="14" t="s">
        <v>37</v>
      </c>
      <c r="G107" s="14" t="s">
        <v>100</v>
      </c>
      <c r="H107" s="16">
        <v>200000</v>
      </c>
      <c r="I107" s="14">
        <v>36</v>
      </c>
      <c r="J107" s="14" t="s">
        <v>105</v>
      </c>
      <c r="L107" s="14" t="str">
        <f>"13509673736"</f>
        <v>13509673736</v>
      </c>
    </row>
    <row r="108" spans="1:12" s="13" customFormat="1">
      <c r="A108" s="12"/>
      <c r="B108" s="12" t="s">
        <v>253</v>
      </c>
      <c r="C108" s="14" t="s">
        <v>30</v>
      </c>
      <c r="D108" s="14" t="s">
        <v>254</v>
      </c>
      <c r="E108" s="15" t="s">
        <v>255</v>
      </c>
      <c r="F108" s="14" t="s">
        <v>37</v>
      </c>
      <c r="G108" s="14" t="s">
        <v>100</v>
      </c>
      <c r="H108" s="16">
        <v>300000</v>
      </c>
      <c r="I108" s="14">
        <v>36</v>
      </c>
      <c r="J108" s="14" t="s">
        <v>105</v>
      </c>
      <c r="L108" s="14" t="str">
        <f>"13593649753"</f>
        <v>13593649753</v>
      </c>
    </row>
    <row r="109" spans="1:12" s="13" customFormat="1">
      <c r="A109" s="12"/>
      <c r="B109" s="12" t="s">
        <v>256</v>
      </c>
      <c r="C109" s="14" t="s">
        <v>30</v>
      </c>
      <c r="D109" s="14" t="s">
        <v>257</v>
      </c>
      <c r="E109" s="15" t="str">
        <f>"341124198010164028"</f>
        <v>341124198010164028</v>
      </c>
      <c r="F109" s="14" t="s">
        <v>37</v>
      </c>
      <c r="G109" s="14" t="s">
        <v>100</v>
      </c>
      <c r="H109" s="16">
        <v>200000</v>
      </c>
      <c r="I109" s="14">
        <v>24</v>
      </c>
      <c r="J109" s="14" t="s">
        <v>105</v>
      </c>
      <c r="L109" s="14" t="str">
        <f>"13760883387"</f>
        <v>13760883387</v>
      </c>
    </row>
    <row r="110" spans="1:12" s="13" customFormat="1">
      <c r="A110" s="12"/>
      <c r="B110" s="12" t="s">
        <v>258</v>
      </c>
      <c r="C110" s="14" t="s">
        <v>30</v>
      </c>
      <c r="D110" s="14" t="s">
        <v>259</v>
      </c>
      <c r="E110" s="15" t="str">
        <f>"430723198706233826"</f>
        <v>430723198706233826</v>
      </c>
      <c r="F110" s="14" t="s">
        <v>37</v>
      </c>
      <c r="G110" s="14" t="s">
        <v>100</v>
      </c>
      <c r="H110" s="16">
        <v>130000</v>
      </c>
      <c r="I110" s="14">
        <v>24</v>
      </c>
      <c r="J110" s="14" t="s">
        <v>105</v>
      </c>
      <c r="L110" s="14" t="str">
        <f>"13528511535"</f>
        <v>13528511535</v>
      </c>
    </row>
    <row r="111" spans="1:12" s="13" customFormat="1">
      <c r="A111" s="12"/>
      <c r="B111" s="12" t="s">
        <v>260</v>
      </c>
      <c r="C111" s="14" t="s">
        <v>30</v>
      </c>
      <c r="D111" s="14" t="s">
        <v>261</v>
      </c>
      <c r="E111" s="15" t="str">
        <f>"430722197303233046"</f>
        <v>430722197303233046</v>
      </c>
      <c r="F111" s="14" t="s">
        <v>37</v>
      </c>
      <c r="G111" s="14" t="s">
        <v>100</v>
      </c>
      <c r="H111" s="16">
        <v>200000</v>
      </c>
      <c r="I111" s="14">
        <v>12</v>
      </c>
      <c r="J111" s="14" t="s">
        <v>105</v>
      </c>
      <c r="L111" s="14" t="str">
        <f>"18025233656"</f>
        <v>18025233656</v>
      </c>
    </row>
    <row r="112" spans="1:12" s="13" customFormat="1">
      <c r="A112" s="12"/>
      <c r="B112" s="12" t="s">
        <v>262</v>
      </c>
      <c r="C112" s="14" t="s">
        <v>30</v>
      </c>
      <c r="D112" s="14" t="s">
        <v>263</v>
      </c>
      <c r="E112" s="15" t="s">
        <v>264</v>
      </c>
      <c r="F112" s="14" t="s">
        <v>37</v>
      </c>
      <c r="G112" s="14" t="s">
        <v>100</v>
      </c>
      <c r="H112" s="16">
        <v>96000</v>
      </c>
      <c r="I112" s="14">
        <v>36</v>
      </c>
      <c r="J112" s="14" t="s">
        <v>105</v>
      </c>
      <c r="L112" s="14" t="str">
        <f>"13798828876"</f>
        <v>13798828876</v>
      </c>
    </row>
    <row r="113" spans="1:12" s="13" customFormat="1">
      <c r="A113" s="12"/>
      <c r="B113" s="12" t="s">
        <v>265</v>
      </c>
      <c r="C113" s="14" t="s">
        <v>30</v>
      </c>
      <c r="D113" s="14" t="s">
        <v>266</v>
      </c>
      <c r="E113" s="15" t="s">
        <v>267</v>
      </c>
      <c r="F113" s="14" t="s">
        <v>37</v>
      </c>
      <c r="G113" s="14" t="s">
        <v>100</v>
      </c>
      <c r="H113" s="16">
        <v>60000</v>
      </c>
      <c r="I113" s="14">
        <v>36</v>
      </c>
      <c r="J113" s="14" t="s">
        <v>105</v>
      </c>
      <c r="L113" s="14" t="str">
        <f>"15123820996"</f>
        <v>15123820996</v>
      </c>
    </row>
    <row r="114" spans="1:12" s="13" customFormat="1">
      <c r="A114" s="12"/>
      <c r="B114" s="12" t="s">
        <v>268</v>
      </c>
      <c r="C114" s="14" t="s">
        <v>30</v>
      </c>
      <c r="D114" s="14" t="s">
        <v>269</v>
      </c>
      <c r="E114" s="15" t="str">
        <f>"432927197404162624"</f>
        <v>432927197404162624</v>
      </c>
      <c r="F114" s="14" t="s">
        <v>37</v>
      </c>
      <c r="G114" s="14" t="s">
        <v>100</v>
      </c>
      <c r="H114" s="16">
        <v>300000</v>
      </c>
      <c r="I114" s="14">
        <v>36</v>
      </c>
      <c r="J114" s="14" t="s">
        <v>105</v>
      </c>
      <c r="L114" s="14" t="str">
        <f>"15876985640"</f>
        <v>15876985640</v>
      </c>
    </row>
    <row r="115" spans="1:12" s="13" customFormat="1">
      <c r="A115" s="12"/>
      <c r="B115" s="12" t="s">
        <v>270</v>
      </c>
      <c r="C115" s="14" t="s">
        <v>30</v>
      </c>
      <c r="D115" s="14" t="s">
        <v>271</v>
      </c>
      <c r="E115" s="15" t="str">
        <f>"362430197902192319"</f>
        <v>362430197902192319</v>
      </c>
      <c r="F115" s="14" t="s">
        <v>37</v>
      </c>
      <c r="G115" s="14" t="s">
        <v>100</v>
      </c>
      <c r="H115" s="16">
        <v>93000</v>
      </c>
      <c r="I115" s="14">
        <v>36</v>
      </c>
      <c r="J115" s="14" t="s">
        <v>105</v>
      </c>
      <c r="L115" s="14" t="str">
        <f>"15919455865"</f>
        <v>15919455865</v>
      </c>
    </row>
    <row r="116" spans="1:12" s="13" customFormat="1">
      <c r="A116" s="12"/>
      <c r="B116" s="12" t="s">
        <v>272</v>
      </c>
      <c r="C116" s="14" t="s">
        <v>30</v>
      </c>
      <c r="D116" s="14" t="s">
        <v>273</v>
      </c>
      <c r="E116" s="15" t="str">
        <f>"332626197803091695"</f>
        <v>332626197803091695</v>
      </c>
      <c r="F116" s="14" t="s">
        <v>37</v>
      </c>
      <c r="G116" s="14" t="s">
        <v>100</v>
      </c>
      <c r="H116" s="16">
        <v>120000</v>
      </c>
      <c r="I116" s="14">
        <v>36</v>
      </c>
      <c r="J116" s="14" t="s">
        <v>105</v>
      </c>
      <c r="L116" s="14" t="str">
        <f>"13510964288"</f>
        <v>13510964288</v>
      </c>
    </row>
    <row r="117" spans="1:12" s="13" customFormat="1">
      <c r="A117" s="12"/>
      <c r="B117" s="12" t="s">
        <v>274</v>
      </c>
      <c r="C117" s="14" t="s">
        <v>40</v>
      </c>
      <c r="D117" s="14" t="s">
        <v>275</v>
      </c>
      <c r="E117" s="15" t="str">
        <f>"230624198107180826"</f>
        <v>230624198107180826</v>
      </c>
      <c r="F117" s="14" t="s">
        <v>37</v>
      </c>
      <c r="G117" s="14" t="s">
        <v>100</v>
      </c>
      <c r="H117" s="16">
        <v>71000</v>
      </c>
      <c r="I117" s="14">
        <v>36</v>
      </c>
      <c r="J117" s="14" t="s">
        <v>105</v>
      </c>
      <c r="L117" s="14" t="str">
        <f>"18565388267"</f>
        <v>18565388267</v>
      </c>
    </row>
    <row r="118" spans="1:12" s="13" customFormat="1">
      <c r="A118" s="12"/>
      <c r="B118" s="12" t="s">
        <v>276</v>
      </c>
      <c r="C118" s="14" t="s">
        <v>30</v>
      </c>
      <c r="D118" s="14" t="s">
        <v>277</v>
      </c>
      <c r="E118" s="15" t="str">
        <f>"452702198402074778"</f>
        <v>452702198402074778</v>
      </c>
      <c r="F118" s="14" t="s">
        <v>37</v>
      </c>
      <c r="G118" s="14" t="s">
        <v>100</v>
      </c>
      <c r="H118" s="16">
        <v>300000</v>
      </c>
      <c r="I118" s="14">
        <v>36</v>
      </c>
      <c r="J118" s="14" t="s">
        <v>105</v>
      </c>
      <c r="L118" s="14" t="str">
        <f>"13603016477"</f>
        <v>13603016477</v>
      </c>
    </row>
    <row r="119" spans="1:12" s="13" customFormat="1">
      <c r="A119" s="12"/>
      <c r="B119" s="12" t="s">
        <v>278</v>
      </c>
      <c r="C119" s="14" t="s">
        <v>30</v>
      </c>
      <c r="D119" s="14" t="s">
        <v>279</v>
      </c>
      <c r="E119" s="15" t="str">
        <f>"500224198707114244"</f>
        <v>500224198707114244</v>
      </c>
      <c r="F119" s="14" t="s">
        <v>37</v>
      </c>
      <c r="G119" s="14" t="s">
        <v>100</v>
      </c>
      <c r="H119" s="16">
        <v>89000</v>
      </c>
      <c r="I119" s="14">
        <v>36</v>
      </c>
      <c r="J119" s="14" t="s">
        <v>105</v>
      </c>
      <c r="L119" s="14" t="str">
        <f>"13883617505"</f>
        <v>13883617505</v>
      </c>
    </row>
    <row r="120" spans="1:12" s="13" customFormat="1">
      <c r="A120" s="12"/>
      <c r="B120" s="12" t="s">
        <v>280</v>
      </c>
      <c r="C120" s="14" t="s">
        <v>30</v>
      </c>
      <c r="D120" s="14" t="s">
        <v>281</v>
      </c>
      <c r="E120" s="15" t="str">
        <f>"522221198209132825"</f>
        <v>522221198209132825</v>
      </c>
      <c r="F120" s="14" t="s">
        <v>37</v>
      </c>
      <c r="G120" s="14" t="s">
        <v>100</v>
      </c>
      <c r="H120" s="16">
        <v>168000</v>
      </c>
      <c r="I120" s="14">
        <v>36</v>
      </c>
      <c r="J120" s="14" t="s">
        <v>105</v>
      </c>
      <c r="L120" s="14" t="str">
        <f>"15322821012"</f>
        <v>15322821012</v>
      </c>
    </row>
    <row r="121" spans="1:12" s="13" customFormat="1">
      <c r="A121" s="12"/>
      <c r="B121" s="12" t="s">
        <v>282</v>
      </c>
      <c r="C121" s="14" t="s">
        <v>30</v>
      </c>
      <c r="D121" s="14" t="s">
        <v>283</v>
      </c>
      <c r="E121" s="15" t="str">
        <f>"440525196302153437"</f>
        <v>440525196302153437</v>
      </c>
      <c r="F121" s="14" t="s">
        <v>37</v>
      </c>
      <c r="G121" s="14" t="s">
        <v>100</v>
      </c>
      <c r="H121" s="16">
        <v>150000</v>
      </c>
      <c r="I121" s="14">
        <v>24</v>
      </c>
      <c r="J121" s="14" t="s">
        <v>105</v>
      </c>
      <c r="L121" s="14" t="str">
        <f>"13829220317"</f>
        <v>13829220317</v>
      </c>
    </row>
    <row r="122" spans="1:12" s="13" customFormat="1">
      <c r="A122" s="12"/>
      <c r="B122" s="12" t="s">
        <v>284</v>
      </c>
      <c r="C122" s="14" t="s">
        <v>30</v>
      </c>
      <c r="D122" s="14" t="s">
        <v>285</v>
      </c>
      <c r="E122" s="15" t="str">
        <f>"442527197003291329"</f>
        <v>442527197003291329</v>
      </c>
      <c r="F122" s="14" t="s">
        <v>37</v>
      </c>
      <c r="G122" s="14" t="s">
        <v>100</v>
      </c>
      <c r="H122" s="16">
        <v>100000</v>
      </c>
      <c r="I122" s="14">
        <v>36</v>
      </c>
      <c r="J122" s="14" t="s">
        <v>105</v>
      </c>
      <c r="L122" s="14" t="str">
        <f>"13360660117"</f>
        <v>13360660117</v>
      </c>
    </row>
    <row r="123" spans="1:12" s="13" customFormat="1">
      <c r="A123" s="12"/>
      <c r="B123" s="12" t="s">
        <v>286</v>
      </c>
      <c r="C123" s="14" t="s">
        <v>30</v>
      </c>
      <c r="D123" s="14" t="s">
        <v>287</v>
      </c>
      <c r="E123" s="15" t="s">
        <v>288</v>
      </c>
      <c r="F123" s="14" t="s">
        <v>37</v>
      </c>
      <c r="G123" s="14" t="s">
        <v>100</v>
      </c>
      <c r="H123" s="16">
        <v>188000</v>
      </c>
      <c r="I123" s="14">
        <v>36</v>
      </c>
      <c r="J123" s="14" t="s">
        <v>105</v>
      </c>
      <c r="L123" s="14" t="str">
        <f>"13713087628"</f>
        <v>13713087628</v>
      </c>
    </row>
    <row r="124" spans="1:12" s="13" customFormat="1">
      <c r="A124" s="12"/>
      <c r="B124" s="12" t="s">
        <v>289</v>
      </c>
      <c r="C124" s="14" t="s">
        <v>30</v>
      </c>
      <c r="D124" s="14" t="s">
        <v>290</v>
      </c>
      <c r="E124" s="15" t="str">
        <f>"430621198903030026"</f>
        <v>430621198903030026</v>
      </c>
      <c r="F124" s="14" t="s">
        <v>37</v>
      </c>
      <c r="G124" s="14" t="s">
        <v>100</v>
      </c>
      <c r="H124" s="16">
        <v>200000</v>
      </c>
      <c r="I124" s="14">
        <v>36</v>
      </c>
      <c r="J124" s="14" t="s">
        <v>105</v>
      </c>
      <c r="L124" s="14" t="str">
        <f>"13425117851"</f>
        <v>13425117851</v>
      </c>
    </row>
    <row r="125" spans="1:12" s="13" customFormat="1">
      <c r="A125" s="12"/>
      <c r="B125" s="12" t="s">
        <v>291</v>
      </c>
      <c r="C125" s="14" t="s">
        <v>40</v>
      </c>
      <c r="D125" s="14" t="s">
        <v>292</v>
      </c>
      <c r="E125" s="15" t="str">
        <f>"421122198504153924"</f>
        <v>421122198504153924</v>
      </c>
      <c r="F125" s="14" t="s">
        <v>37</v>
      </c>
      <c r="G125" s="14" t="s">
        <v>100</v>
      </c>
      <c r="H125" s="16">
        <v>238000</v>
      </c>
      <c r="I125" s="14">
        <v>36</v>
      </c>
      <c r="J125" s="14" t="s">
        <v>105</v>
      </c>
      <c r="L125" s="14" t="str">
        <f>"15013775831"</f>
        <v>15013775831</v>
      </c>
    </row>
    <row r="126" spans="1:12" s="13" customFormat="1">
      <c r="A126" s="12"/>
      <c r="B126" s="12" t="s">
        <v>293</v>
      </c>
      <c r="C126" s="14" t="s">
        <v>30</v>
      </c>
      <c r="D126" s="14" t="s">
        <v>294</v>
      </c>
      <c r="E126" s="15" t="str">
        <f>"440623197107010016"</f>
        <v>440623197107010016</v>
      </c>
      <c r="F126" s="14" t="s">
        <v>37</v>
      </c>
      <c r="G126" s="14" t="s">
        <v>100</v>
      </c>
      <c r="H126" s="16">
        <v>286000</v>
      </c>
      <c r="I126" s="14">
        <v>12</v>
      </c>
      <c r="J126" s="14" t="s">
        <v>105</v>
      </c>
      <c r="L126" s="14" t="str">
        <f>"18666511477"</f>
        <v>18666511477</v>
      </c>
    </row>
    <row r="127" spans="1:12" s="13" customFormat="1">
      <c r="A127" s="12"/>
      <c r="B127" s="12" t="s">
        <v>295</v>
      </c>
      <c r="C127" s="14" t="s">
        <v>40</v>
      </c>
      <c r="D127" s="14" t="s">
        <v>296</v>
      </c>
      <c r="E127" s="15" t="str">
        <f>"512326197010155916"</f>
        <v>512326197010155916</v>
      </c>
      <c r="F127" s="14" t="s">
        <v>37</v>
      </c>
      <c r="G127" s="14" t="s">
        <v>100</v>
      </c>
      <c r="H127" s="16">
        <v>218000</v>
      </c>
      <c r="I127" s="14">
        <v>12</v>
      </c>
      <c r="J127" s="14" t="s">
        <v>105</v>
      </c>
      <c r="L127" s="14" t="str">
        <f>"13996870915"</f>
        <v>13996870915</v>
      </c>
    </row>
    <row r="128" spans="1:12" s="13" customFormat="1">
      <c r="A128" s="12"/>
      <c r="B128" s="12" t="s">
        <v>297</v>
      </c>
      <c r="C128" s="14" t="s">
        <v>30</v>
      </c>
      <c r="D128" s="14" t="s">
        <v>298</v>
      </c>
      <c r="E128" s="15" t="str">
        <f>"440301198908292316"</f>
        <v>440301198908292316</v>
      </c>
      <c r="F128" s="14" t="s">
        <v>37</v>
      </c>
      <c r="G128" s="14" t="s">
        <v>100</v>
      </c>
      <c r="H128" s="16">
        <v>300000</v>
      </c>
      <c r="I128" s="14">
        <v>12</v>
      </c>
      <c r="J128" s="14" t="s">
        <v>105</v>
      </c>
      <c r="L128" s="14" t="str">
        <f>"13802583688"</f>
        <v>13802583688</v>
      </c>
    </row>
    <row r="129" spans="1:12" s="13" customFormat="1">
      <c r="A129" s="12"/>
      <c r="B129" s="12" t="s">
        <v>299</v>
      </c>
      <c r="C129" s="14" t="s">
        <v>30</v>
      </c>
      <c r="D129" s="14" t="s">
        <v>300</v>
      </c>
      <c r="E129" s="15" t="str">
        <f>"430223197511113515"</f>
        <v>430223197511113515</v>
      </c>
      <c r="F129" s="14" t="s">
        <v>37</v>
      </c>
      <c r="G129" s="14" t="s">
        <v>100</v>
      </c>
      <c r="H129" s="16">
        <v>80000</v>
      </c>
      <c r="I129" s="14">
        <v>24</v>
      </c>
      <c r="J129" s="14" t="s">
        <v>105</v>
      </c>
      <c r="L129" s="14" t="str">
        <f>"18975333939"</f>
        <v>18975333939</v>
      </c>
    </row>
    <row r="130" spans="1:12" s="13" customFormat="1">
      <c r="A130" s="12"/>
      <c r="B130" s="12" t="s">
        <v>301</v>
      </c>
      <c r="C130" s="14" t="s">
        <v>30</v>
      </c>
      <c r="D130" s="14" t="s">
        <v>302</v>
      </c>
      <c r="E130" s="15" t="str">
        <f>"441481198505187069"</f>
        <v>441481198505187069</v>
      </c>
      <c r="F130" s="14" t="s">
        <v>37</v>
      </c>
      <c r="G130" s="14" t="s">
        <v>100</v>
      </c>
      <c r="H130" s="16">
        <v>107000</v>
      </c>
      <c r="I130" s="14">
        <v>24</v>
      </c>
      <c r="J130" s="14" t="s">
        <v>105</v>
      </c>
      <c r="L130" s="14" t="str">
        <f>"18026305376"</f>
        <v>18026305376</v>
      </c>
    </row>
    <row r="131" spans="1:12" s="13" customFormat="1">
      <c r="A131" s="12"/>
      <c r="B131" s="12" t="s">
        <v>303</v>
      </c>
      <c r="C131" s="14" t="s">
        <v>40</v>
      </c>
      <c r="D131" s="14" t="s">
        <v>304</v>
      </c>
      <c r="E131" s="15" t="str">
        <f>"653022197901153690"</f>
        <v>653022197901153690</v>
      </c>
      <c r="F131" s="14" t="s">
        <v>37</v>
      </c>
      <c r="G131" s="14" t="s">
        <v>100</v>
      </c>
      <c r="H131" s="16">
        <v>100000</v>
      </c>
      <c r="I131" s="14">
        <v>36</v>
      </c>
      <c r="J131" s="14" t="s">
        <v>105</v>
      </c>
      <c r="L131" s="14" t="str">
        <f>"13928435951"</f>
        <v>13928435951</v>
      </c>
    </row>
    <row r="132" spans="1:12" s="13" customFormat="1">
      <c r="A132" s="12"/>
      <c r="B132" s="12" t="s">
        <v>305</v>
      </c>
      <c r="C132" s="14" t="s">
        <v>30</v>
      </c>
      <c r="D132" s="14" t="s">
        <v>306</v>
      </c>
      <c r="E132" s="15" t="str">
        <f>"430181197909106081"</f>
        <v>430181197909106081</v>
      </c>
      <c r="F132" s="14" t="s">
        <v>37</v>
      </c>
      <c r="G132" s="14" t="s">
        <v>100</v>
      </c>
      <c r="H132" s="16">
        <v>300000</v>
      </c>
      <c r="I132" s="14">
        <v>24</v>
      </c>
      <c r="J132" s="14" t="s">
        <v>105</v>
      </c>
      <c r="L132" s="14" t="str">
        <f>"18824415910"</f>
        <v>18824415910</v>
      </c>
    </row>
    <row r="133" spans="1:12" s="13" customFormat="1">
      <c r="A133" s="12"/>
      <c r="B133" s="12" t="s">
        <v>307</v>
      </c>
      <c r="C133" s="14" t="s">
        <v>30</v>
      </c>
      <c r="D133" s="14" t="s">
        <v>308</v>
      </c>
      <c r="E133" s="15" t="str">
        <f>"440105197805122410"</f>
        <v>440105197805122410</v>
      </c>
      <c r="F133" s="14" t="s">
        <v>37</v>
      </c>
      <c r="G133" s="14" t="s">
        <v>100</v>
      </c>
      <c r="H133" s="16">
        <v>143000</v>
      </c>
      <c r="I133" s="14">
        <v>24</v>
      </c>
      <c r="J133" s="14" t="s">
        <v>105</v>
      </c>
      <c r="L133" s="14" t="str">
        <f>"13249909898"</f>
        <v>13249909898</v>
      </c>
    </row>
    <row r="134" spans="1:12" s="13" customFormat="1">
      <c r="A134" s="12"/>
      <c r="B134" s="12" t="s">
        <v>309</v>
      </c>
      <c r="C134" s="14" t="s">
        <v>40</v>
      </c>
      <c r="D134" s="14" t="s">
        <v>310</v>
      </c>
      <c r="E134" s="15" t="str">
        <f>"440321197212263323"</f>
        <v>440321197212263323</v>
      </c>
      <c r="F134" s="14" t="s">
        <v>37</v>
      </c>
      <c r="G134" s="14" t="s">
        <v>100</v>
      </c>
      <c r="H134" s="16">
        <v>300000</v>
      </c>
      <c r="I134" s="14">
        <v>36</v>
      </c>
      <c r="J134" s="14" t="s">
        <v>105</v>
      </c>
      <c r="L134" s="14" t="str">
        <f>"13530030035"</f>
        <v>13530030035</v>
      </c>
    </row>
    <row r="135" spans="1:12" s="13" customFormat="1">
      <c r="A135" s="12"/>
      <c r="B135" s="12" t="s">
        <v>311</v>
      </c>
      <c r="C135" s="14" t="s">
        <v>30</v>
      </c>
      <c r="D135" s="14" t="s">
        <v>312</v>
      </c>
      <c r="E135" s="15" t="str">
        <f>"513002198203031811"</f>
        <v>513002198203031811</v>
      </c>
      <c r="F135" s="14" t="s">
        <v>37</v>
      </c>
      <c r="G135" s="14" t="s">
        <v>100</v>
      </c>
      <c r="H135" s="16">
        <v>300000</v>
      </c>
      <c r="I135" s="14">
        <v>24</v>
      </c>
      <c r="J135" s="14" t="s">
        <v>105</v>
      </c>
      <c r="L135" s="14" t="str">
        <f>"13916925600"</f>
        <v>13916925600</v>
      </c>
    </row>
    <row r="136" spans="1:12" s="13" customFormat="1">
      <c r="A136" s="12"/>
      <c r="B136" s="12" t="s">
        <v>313</v>
      </c>
      <c r="C136" s="14" t="s">
        <v>40</v>
      </c>
      <c r="D136" s="14" t="s">
        <v>314</v>
      </c>
      <c r="E136" s="15" t="str">
        <f>"321322198510171034"</f>
        <v>321322198510171034</v>
      </c>
      <c r="F136" s="14" t="s">
        <v>37</v>
      </c>
      <c r="G136" s="14" t="s">
        <v>100</v>
      </c>
      <c r="H136" s="16">
        <v>190000</v>
      </c>
      <c r="I136" s="14">
        <v>24</v>
      </c>
      <c r="J136" s="14" t="s">
        <v>105</v>
      </c>
      <c r="L136" s="14" t="str">
        <f>"18319054386"</f>
        <v>18319054386</v>
      </c>
    </row>
    <row r="137" spans="1:12" s="13" customFormat="1">
      <c r="A137" s="12"/>
      <c r="B137" s="12" t="s">
        <v>315</v>
      </c>
      <c r="C137" s="14" t="s">
        <v>30</v>
      </c>
      <c r="D137" s="14" t="s">
        <v>316</v>
      </c>
      <c r="E137" s="15" t="str">
        <f>"360311198208273520"</f>
        <v>360311198208273520</v>
      </c>
      <c r="F137" s="14" t="s">
        <v>37</v>
      </c>
      <c r="G137" s="14" t="s">
        <v>100</v>
      </c>
      <c r="H137" s="16">
        <v>200000</v>
      </c>
      <c r="I137" s="14">
        <v>24</v>
      </c>
      <c r="J137" s="14" t="s">
        <v>105</v>
      </c>
      <c r="L137" s="14" t="str">
        <f>"15820275008"</f>
        <v>15820275008</v>
      </c>
    </row>
    <row r="138" spans="1:12" s="13" customFormat="1">
      <c r="A138" s="12"/>
      <c r="B138" s="12" t="s">
        <v>317</v>
      </c>
      <c r="C138" s="14" t="s">
        <v>30</v>
      </c>
      <c r="D138" s="14" t="s">
        <v>318</v>
      </c>
      <c r="E138" s="15" t="str">
        <f>"412922197307092462"</f>
        <v>412922197307092462</v>
      </c>
      <c r="F138" s="14" t="s">
        <v>37</v>
      </c>
      <c r="G138" s="14" t="s">
        <v>100</v>
      </c>
      <c r="H138" s="16">
        <v>233000</v>
      </c>
      <c r="I138" s="14">
        <v>24</v>
      </c>
      <c r="J138" s="14" t="s">
        <v>105</v>
      </c>
      <c r="L138" s="14" t="str">
        <f>"13650000599"</f>
        <v>13650000599</v>
      </c>
    </row>
    <row r="139" spans="1:12" s="13" customFormat="1">
      <c r="A139" s="12"/>
      <c r="B139" s="12" t="s">
        <v>319</v>
      </c>
      <c r="C139" s="14" t="s">
        <v>30</v>
      </c>
      <c r="D139" s="14" t="s">
        <v>320</v>
      </c>
      <c r="E139" s="15" t="str">
        <f>"440501197310141325"</f>
        <v>440501197310141325</v>
      </c>
      <c r="F139" s="14" t="s">
        <v>37</v>
      </c>
      <c r="G139" s="14" t="s">
        <v>100</v>
      </c>
      <c r="H139" s="16">
        <v>300000</v>
      </c>
      <c r="I139" s="14">
        <v>12</v>
      </c>
      <c r="J139" s="14" t="s">
        <v>105</v>
      </c>
      <c r="L139" s="14" t="str">
        <f>"18898738111"</f>
        <v>18898738111</v>
      </c>
    </row>
    <row r="140" spans="1:12" s="13" customFormat="1">
      <c r="A140" s="12"/>
      <c r="B140" s="12" t="s">
        <v>321</v>
      </c>
      <c r="C140" s="14" t="s">
        <v>30</v>
      </c>
      <c r="D140" s="14" t="s">
        <v>322</v>
      </c>
      <c r="E140" s="15" t="str">
        <f>"411328198507097208"</f>
        <v>411328198507097208</v>
      </c>
      <c r="F140" s="14" t="s">
        <v>37</v>
      </c>
      <c r="G140" s="14" t="s">
        <v>100</v>
      </c>
      <c r="H140" s="16">
        <v>142000</v>
      </c>
      <c r="I140" s="14">
        <v>24</v>
      </c>
      <c r="J140" s="14" t="s">
        <v>105</v>
      </c>
      <c r="L140" s="14" t="str">
        <f>"18688816366"</f>
        <v>18688816366</v>
      </c>
    </row>
    <row r="141" spans="1:12" s="13" customFormat="1">
      <c r="A141" s="12"/>
      <c r="B141" s="12" t="s">
        <v>323</v>
      </c>
      <c r="C141" s="14" t="s">
        <v>30</v>
      </c>
      <c r="D141" s="14" t="s">
        <v>324</v>
      </c>
      <c r="E141" s="15" t="s">
        <v>325</v>
      </c>
      <c r="F141" s="14" t="s">
        <v>37</v>
      </c>
      <c r="G141" s="14" t="s">
        <v>100</v>
      </c>
      <c r="H141" s="16">
        <v>150000</v>
      </c>
      <c r="I141" s="14">
        <v>24</v>
      </c>
      <c r="J141" s="14" t="s">
        <v>105</v>
      </c>
      <c r="L141" s="14" t="str">
        <f>"13809275322"</f>
        <v>13809275322</v>
      </c>
    </row>
    <row r="142" spans="1:12" s="13" customFormat="1">
      <c r="A142" s="12"/>
      <c r="B142" s="12" t="s">
        <v>326</v>
      </c>
      <c r="C142" s="14" t="s">
        <v>30</v>
      </c>
      <c r="D142" s="14" t="s">
        <v>327</v>
      </c>
      <c r="E142" s="15" t="str">
        <f>"440801198709142945"</f>
        <v>440801198709142945</v>
      </c>
      <c r="F142" s="14" t="s">
        <v>37</v>
      </c>
      <c r="G142" s="14" t="s">
        <v>100</v>
      </c>
      <c r="H142" s="16">
        <v>60000</v>
      </c>
      <c r="I142" s="14">
        <v>24</v>
      </c>
      <c r="J142" s="14" t="s">
        <v>105</v>
      </c>
      <c r="L142" s="14" t="str">
        <f>"13702682943"</f>
        <v>13702682943</v>
      </c>
    </row>
    <row r="143" spans="1:12" s="13" customFormat="1">
      <c r="A143" s="12"/>
      <c r="B143" s="12" t="s">
        <v>328</v>
      </c>
      <c r="C143" s="14" t="s">
        <v>30</v>
      </c>
      <c r="D143" s="14" t="s">
        <v>329</v>
      </c>
      <c r="E143" s="15" t="str">
        <f>"362426198504084320"</f>
        <v>362426198504084320</v>
      </c>
      <c r="F143" s="14" t="s">
        <v>37</v>
      </c>
      <c r="G143" s="14" t="s">
        <v>100</v>
      </c>
      <c r="H143" s="16">
        <v>97000</v>
      </c>
      <c r="I143" s="14">
        <v>24</v>
      </c>
      <c r="J143" s="14" t="s">
        <v>105</v>
      </c>
      <c r="L143" s="14" t="str">
        <f>"18998027172"</f>
        <v>18998027172</v>
      </c>
    </row>
    <row r="144" spans="1:12" s="13" customFormat="1">
      <c r="A144" s="12"/>
      <c r="B144" s="12" t="s">
        <v>330</v>
      </c>
      <c r="C144" s="14" t="s">
        <v>30</v>
      </c>
      <c r="D144" s="14" t="s">
        <v>331</v>
      </c>
      <c r="E144" s="15" t="str">
        <f>"441621198007147341"</f>
        <v>441621198007147341</v>
      </c>
      <c r="F144" s="14" t="s">
        <v>37</v>
      </c>
      <c r="G144" s="14" t="s">
        <v>100</v>
      </c>
      <c r="H144" s="16">
        <v>200000</v>
      </c>
      <c r="I144" s="14">
        <v>12</v>
      </c>
      <c r="J144" s="14" t="s">
        <v>105</v>
      </c>
      <c r="L144" s="14" t="str">
        <f>"18820751673"</f>
        <v>18820751673</v>
      </c>
    </row>
    <row r="145" spans="1:12" s="13" customFormat="1">
      <c r="A145" s="12"/>
      <c r="B145" s="12" t="s">
        <v>332</v>
      </c>
      <c r="C145" s="14" t="s">
        <v>30</v>
      </c>
      <c r="D145" s="14" t="s">
        <v>333</v>
      </c>
      <c r="E145" s="15" t="str">
        <f>"510282198110319349"</f>
        <v>510282198110319349</v>
      </c>
      <c r="F145" s="14" t="s">
        <v>37</v>
      </c>
      <c r="G145" s="14" t="s">
        <v>100</v>
      </c>
      <c r="H145" s="16">
        <v>110000</v>
      </c>
      <c r="I145" s="14">
        <v>24</v>
      </c>
      <c r="J145" s="14" t="s">
        <v>105</v>
      </c>
      <c r="L145" s="14" t="str">
        <f>"17783071945"</f>
        <v>17783071945</v>
      </c>
    </row>
    <row r="146" spans="1:12" s="13" customFormat="1">
      <c r="A146" s="12"/>
      <c r="B146" s="12" t="s">
        <v>334</v>
      </c>
      <c r="C146" s="14" t="s">
        <v>30</v>
      </c>
      <c r="D146" s="14" t="s">
        <v>335</v>
      </c>
      <c r="E146" s="15" t="str">
        <f>"445281198510011247"</f>
        <v>445281198510011247</v>
      </c>
      <c r="F146" s="14" t="s">
        <v>37</v>
      </c>
      <c r="G146" s="14" t="s">
        <v>100</v>
      </c>
      <c r="H146" s="16">
        <v>200000</v>
      </c>
      <c r="I146" s="14">
        <v>24</v>
      </c>
      <c r="J146" s="14" t="s">
        <v>105</v>
      </c>
      <c r="L146" s="14" t="str">
        <f>"13691936086"</f>
        <v>13691936086</v>
      </c>
    </row>
    <row r="147" spans="1:12" s="13" customFormat="1">
      <c r="A147" s="12"/>
      <c r="B147" s="12" t="s">
        <v>336</v>
      </c>
      <c r="C147" s="14" t="s">
        <v>30</v>
      </c>
      <c r="D147" s="14" t="s">
        <v>337</v>
      </c>
      <c r="E147" s="15" t="str">
        <f>"512225197207239572"</f>
        <v>512225197207239572</v>
      </c>
      <c r="F147" s="14" t="s">
        <v>37</v>
      </c>
      <c r="G147" s="14" t="s">
        <v>100</v>
      </c>
      <c r="H147" s="16">
        <v>240000</v>
      </c>
      <c r="I147" s="14">
        <v>36</v>
      </c>
      <c r="J147" s="14" t="s">
        <v>105</v>
      </c>
      <c r="L147" s="14" t="str">
        <f>"18996636123"</f>
        <v>18996636123</v>
      </c>
    </row>
    <row r="148" spans="1:12" s="13" customFormat="1">
      <c r="A148" s="12"/>
      <c r="B148" s="12" t="s">
        <v>338</v>
      </c>
      <c r="C148" s="14" t="s">
        <v>30</v>
      </c>
      <c r="D148" s="14" t="s">
        <v>339</v>
      </c>
      <c r="E148" s="15" t="str">
        <f>"440923198311273447"</f>
        <v>440923198311273447</v>
      </c>
      <c r="F148" s="14" t="s">
        <v>37</v>
      </c>
      <c r="G148" s="14" t="s">
        <v>340</v>
      </c>
      <c r="H148" s="16">
        <v>198000</v>
      </c>
      <c r="I148" s="14">
        <v>24</v>
      </c>
      <c r="J148" s="14" t="s">
        <v>34</v>
      </c>
      <c r="L148" s="14" t="str">
        <f>"13710167207"</f>
        <v>13710167207</v>
      </c>
    </row>
    <row r="149" spans="1:12" s="13" customFormat="1">
      <c r="A149" s="12"/>
      <c r="B149" s="12" t="s">
        <v>341</v>
      </c>
      <c r="C149" s="14" t="s">
        <v>40</v>
      </c>
      <c r="D149" s="14" t="s">
        <v>342</v>
      </c>
      <c r="E149" s="15" t="str">
        <f>"430103197902240510"</f>
        <v>430103197902240510</v>
      </c>
      <c r="F149" s="14" t="s">
        <v>37</v>
      </c>
      <c r="G149" s="14" t="s">
        <v>340</v>
      </c>
      <c r="H149" s="16">
        <v>50000</v>
      </c>
      <c r="I149" s="14">
        <v>36</v>
      </c>
      <c r="J149" s="14" t="s">
        <v>34</v>
      </c>
      <c r="L149" s="14" t="str">
        <f>"13924595596"</f>
        <v>13924595596</v>
      </c>
    </row>
    <row r="150" spans="1:12" s="13" customFormat="1">
      <c r="A150" s="12"/>
      <c r="B150" s="12" t="s">
        <v>343</v>
      </c>
      <c r="C150" s="14" t="s">
        <v>40</v>
      </c>
      <c r="D150" s="14" t="s">
        <v>344</v>
      </c>
      <c r="E150" s="15" t="str">
        <f>"510232196507256726"</f>
        <v>510232196507256726</v>
      </c>
      <c r="F150" s="14" t="s">
        <v>37</v>
      </c>
      <c r="G150" s="14" t="s">
        <v>340</v>
      </c>
      <c r="H150" s="16">
        <v>74000</v>
      </c>
      <c r="I150" s="14">
        <v>12</v>
      </c>
      <c r="J150" s="14" t="s">
        <v>34</v>
      </c>
      <c r="L150" s="14" t="str">
        <f>"15023247225"</f>
        <v>15023247225</v>
      </c>
    </row>
    <row r="151" spans="1:12" s="13" customFormat="1">
      <c r="A151" s="12"/>
      <c r="B151" s="12" t="s">
        <v>345</v>
      </c>
      <c r="C151" s="14" t="s">
        <v>40</v>
      </c>
      <c r="D151" s="14" t="s">
        <v>346</v>
      </c>
      <c r="E151" s="15" t="str">
        <f>"510822197308230026"</f>
        <v>510822197308230026</v>
      </c>
      <c r="F151" s="14" t="s">
        <v>37</v>
      </c>
      <c r="G151" s="14" t="s">
        <v>340</v>
      </c>
      <c r="H151" s="16">
        <v>300000</v>
      </c>
      <c r="I151" s="14">
        <v>36</v>
      </c>
      <c r="J151" s="14" t="s">
        <v>34</v>
      </c>
      <c r="L151" s="14" t="str">
        <f>"15923216890"</f>
        <v>15923216890</v>
      </c>
    </row>
    <row r="152" spans="1:12" s="13" customFormat="1">
      <c r="A152" s="12"/>
      <c r="B152" s="12" t="s">
        <v>347</v>
      </c>
      <c r="C152" s="14" t="s">
        <v>30</v>
      </c>
      <c r="D152" s="14" t="s">
        <v>348</v>
      </c>
      <c r="E152" s="15" t="str">
        <f>"362229197303280011"</f>
        <v>362229197303280011</v>
      </c>
      <c r="F152" s="14" t="s">
        <v>37</v>
      </c>
      <c r="G152" s="14" t="s">
        <v>340</v>
      </c>
      <c r="H152" s="16">
        <v>100000</v>
      </c>
      <c r="I152" s="14">
        <v>12</v>
      </c>
      <c r="J152" s="14" t="s">
        <v>34</v>
      </c>
      <c r="L152" s="14" t="str">
        <f>"13501575486"</f>
        <v>13501575486</v>
      </c>
    </row>
    <row r="153" spans="1:12" s="13" customFormat="1">
      <c r="A153" s="12"/>
      <c r="B153" s="12" t="s">
        <v>349</v>
      </c>
      <c r="C153" s="14" t="s">
        <v>30</v>
      </c>
      <c r="D153" s="14" t="s">
        <v>350</v>
      </c>
      <c r="E153" s="15" t="str">
        <f>"350823198705084967"</f>
        <v>350823198705084967</v>
      </c>
      <c r="F153" s="14" t="s">
        <v>37</v>
      </c>
      <c r="G153" s="14" t="s">
        <v>340</v>
      </c>
      <c r="H153" s="16">
        <v>199000</v>
      </c>
      <c r="I153" s="14">
        <v>24</v>
      </c>
      <c r="J153" s="14" t="s">
        <v>34</v>
      </c>
      <c r="L153" s="14" t="str">
        <f>"15012890658"</f>
        <v>15012890658</v>
      </c>
    </row>
    <row r="154" spans="1:12" s="13" customFormat="1">
      <c r="A154" s="12"/>
      <c r="B154" s="12" t="s">
        <v>351</v>
      </c>
      <c r="C154" s="14" t="s">
        <v>30</v>
      </c>
      <c r="D154" s="14" t="s">
        <v>352</v>
      </c>
      <c r="E154" s="15" t="str">
        <f>"512323197003187216"</f>
        <v>512323197003187216</v>
      </c>
      <c r="F154" s="14" t="s">
        <v>37</v>
      </c>
      <c r="G154" s="14" t="s">
        <v>340</v>
      </c>
      <c r="H154" s="16">
        <v>59000</v>
      </c>
      <c r="I154" s="14">
        <v>24</v>
      </c>
      <c r="J154" s="14" t="s">
        <v>34</v>
      </c>
      <c r="L154" s="14" t="str">
        <f>"13512311693"</f>
        <v>13512311693</v>
      </c>
    </row>
    <row r="155" spans="1:12" s="13" customFormat="1">
      <c r="A155" s="12"/>
      <c r="B155" s="12" t="s">
        <v>353</v>
      </c>
      <c r="C155" s="14" t="s">
        <v>30</v>
      </c>
      <c r="D155" s="14" t="s">
        <v>354</v>
      </c>
      <c r="E155" s="15" t="str">
        <f>"421126197608153815"</f>
        <v>421126197608153815</v>
      </c>
      <c r="F155" s="14" t="s">
        <v>37</v>
      </c>
      <c r="G155" s="14" t="s">
        <v>340</v>
      </c>
      <c r="H155" s="16">
        <v>151000</v>
      </c>
      <c r="I155" s="14">
        <v>24</v>
      </c>
      <c r="J155" s="14" t="s">
        <v>34</v>
      </c>
      <c r="L155" s="14" t="str">
        <f>"13929484865"</f>
        <v>13929484865</v>
      </c>
    </row>
    <row r="156" spans="1:12" s="13" customFormat="1">
      <c r="A156" s="12"/>
      <c r="B156" s="12" t="s">
        <v>355</v>
      </c>
      <c r="C156" s="14" t="s">
        <v>30</v>
      </c>
      <c r="D156" s="14" t="s">
        <v>356</v>
      </c>
      <c r="E156" s="15" t="str">
        <f>"340802198307170022"</f>
        <v>340802198307170022</v>
      </c>
      <c r="F156" s="14" t="s">
        <v>37</v>
      </c>
      <c r="G156" s="14" t="s">
        <v>340</v>
      </c>
      <c r="H156" s="16">
        <v>125000</v>
      </c>
      <c r="I156" s="14">
        <v>24</v>
      </c>
      <c r="J156" s="14" t="s">
        <v>34</v>
      </c>
      <c r="L156" s="14" t="str">
        <f>"15826169897"</f>
        <v>15826169897</v>
      </c>
    </row>
    <row r="157" spans="1:12" s="13" customFormat="1">
      <c r="A157" s="12"/>
      <c r="B157" s="12" t="s">
        <v>357</v>
      </c>
      <c r="C157" s="14" t="s">
        <v>30</v>
      </c>
      <c r="D157" s="14" t="s">
        <v>358</v>
      </c>
      <c r="E157" s="15" t="str">
        <f>"500240198903163959"</f>
        <v>500240198903163959</v>
      </c>
      <c r="F157" s="14" t="s">
        <v>37</v>
      </c>
      <c r="G157" s="14" t="s">
        <v>340</v>
      </c>
      <c r="H157" s="16">
        <v>286000</v>
      </c>
      <c r="I157" s="14">
        <v>24</v>
      </c>
      <c r="J157" s="14" t="s">
        <v>34</v>
      </c>
      <c r="L157" s="14" t="str">
        <f>"18883763888"</f>
        <v>18883763888</v>
      </c>
    </row>
    <row r="158" spans="1:12" s="13" customFormat="1">
      <c r="A158" s="12"/>
      <c r="B158" s="12" t="s">
        <v>359</v>
      </c>
      <c r="C158" s="14" t="s">
        <v>30</v>
      </c>
      <c r="D158" s="14" t="s">
        <v>360</v>
      </c>
      <c r="E158" s="15" t="str">
        <f>"362201198206101622"</f>
        <v>362201198206101622</v>
      </c>
      <c r="F158" s="14" t="s">
        <v>37</v>
      </c>
      <c r="G158" s="14" t="s">
        <v>340</v>
      </c>
      <c r="H158" s="16">
        <v>100000</v>
      </c>
      <c r="I158" s="14">
        <v>24</v>
      </c>
      <c r="J158" s="14" t="s">
        <v>34</v>
      </c>
      <c r="L158" s="14" t="str">
        <f>"13751159917"</f>
        <v>13751159917</v>
      </c>
    </row>
    <row r="159" spans="1:12" s="13" customFormat="1">
      <c r="A159" s="12"/>
      <c r="B159" s="12" t="s">
        <v>361</v>
      </c>
      <c r="C159" s="14" t="s">
        <v>40</v>
      </c>
      <c r="D159" s="14" t="s">
        <v>362</v>
      </c>
      <c r="E159" s="15" t="str">
        <f>"441900198709021326"</f>
        <v>441900198709021326</v>
      </c>
      <c r="F159" s="14" t="s">
        <v>37</v>
      </c>
      <c r="G159" s="14" t="s">
        <v>340</v>
      </c>
      <c r="H159" s="16">
        <v>100000</v>
      </c>
      <c r="I159" s="14">
        <v>36</v>
      </c>
      <c r="J159" s="14" t="s">
        <v>34</v>
      </c>
      <c r="L159" s="14" t="str">
        <f>"13728303808"</f>
        <v>13728303808</v>
      </c>
    </row>
    <row r="160" spans="1:12" s="13" customFormat="1">
      <c r="A160" s="12"/>
      <c r="B160" s="12" t="s">
        <v>363</v>
      </c>
      <c r="C160" s="14" t="s">
        <v>30</v>
      </c>
      <c r="D160" s="14" t="s">
        <v>364</v>
      </c>
      <c r="E160" s="15" t="str">
        <f>"500221198906266620"</f>
        <v>500221198906266620</v>
      </c>
      <c r="F160" s="14" t="s">
        <v>37</v>
      </c>
      <c r="G160" s="14" t="s">
        <v>340</v>
      </c>
      <c r="H160" s="16">
        <v>170000</v>
      </c>
      <c r="I160" s="14">
        <v>24</v>
      </c>
      <c r="J160" s="14" t="s">
        <v>34</v>
      </c>
      <c r="L160" s="14" t="str">
        <f>"18716469584"</f>
        <v>18716469584</v>
      </c>
    </row>
    <row r="161" spans="1:12" s="13" customFormat="1">
      <c r="A161" s="12"/>
      <c r="B161" s="12" t="s">
        <v>365</v>
      </c>
      <c r="C161" s="14" t="s">
        <v>30</v>
      </c>
      <c r="D161" s="14" t="s">
        <v>366</v>
      </c>
      <c r="E161" s="15" t="str">
        <f>"420621197402205725"</f>
        <v>420621197402205725</v>
      </c>
      <c r="F161" s="14" t="s">
        <v>37</v>
      </c>
      <c r="G161" s="14" t="s">
        <v>340</v>
      </c>
      <c r="H161" s="16">
        <v>128000</v>
      </c>
      <c r="I161" s="14">
        <v>24</v>
      </c>
      <c r="J161" s="14" t="s">
        <v>34</v>
      </c>
      <c r="L161" s="14" t="str">
        <f>"13431435168"</f>
        <v>13431435168</v>
      </c>
    </row>
    <row r="162" spans="1:12" s="13" customFormat="1">
      <c r="A162" s="12"/>
      <c r="B162" s="12" t="s">
        <v>367</v>
      </c>
      <c r="C162" s="14" t="s">
        <v>30</v>
      </c>
      <c r="D162" s="14" t="s">
        <v>368</v>
      </c>
      <c r="E162" s="15" t="str">
        <f>"440307198107011113"</f>
        <v>440307198107011113</v>
      </c>
      <c r="F162" s="14" t="s">
        <v>37</v>
      </c>
      <c r="G162" s="14" t="s">
        <v>340</v>
      </c>
      <c r="H162" s="16">
        <v>199000</v>
      </c>
      <c r="I162" s="14">
        <v>24</v>
      </c>
      <c r="J162" s="14" t="s">
        <v>34</v>
      </c>
      <c r="L162" s="14" t="str">
        <f>"13823265950"</f>
        <v>13823265950</v>
      </c>
    </row>
    <row r="163" spans="1:12" s="13" customFormat="1">
      <c r="A163" s="12"/>
      <c r="B163" s="12" t="s">
        <v>369</v>
      </c>
      <c r="C163" s="14" t="s">
        <v>30</v>
      </c>
      <c r="D163" s="14" t="s">
        <v>370</v>
      </c>
      <c r="E163" s="15" t="str">
        <f>"330327197803122904"</f>
        <v>330327197803122904</v>
      </c>
      <c r="F163" s="14" t="s">
        <v>37</v>
      </c>
      <c r="G163" s="14" t="s">
        <v>340</v>
      </c>
      <c r="H163" s="16">
        <v>190000</v>
      </c>
      <c r="I163" s="14">
        <v>24</v>
      </c>
      <c r="J163" s="14" t="s">
        <v>34</v>
      </c>
      <c r="L163" s="14" t="str">
        <f>"13676544885"</f>
        <v>13676544885</v>
      </c>
    </row>
    <row r="164" spans="1:12" s="13" customFormat="1">
      <c r="A164" s="12"/>
      <c r="B164" s="12" t="s">
        <v>371</v>
      </c>
      <c r="C164" s="14" t="s">
        <v>30</v>
      </c>
      <c r="D164" s="14" t="s">
        <v>372</v>
      </c>
      <c r="E164" s="15" t="str">
        <f>"510282198004246828"</f>
        <v>510282198004246828</v>
      </c>
      <c r="F164" s="14" t="s">
        <v>37</v>
      </c>
      <c r="G164" s="14" t="s">
        <v>340</v>
      </c>
      <c r="H164" s="16">
        <v>300000</v>
      </c>
      <c r="I164" s="14">
        <v>24</v>
      </c>
      <c r="J164" s="14" t="s">
        <v>34</v>
      </c>
      <c r="L164" s="14" t="str">
        <f>"13983299492"</f>
        <v>13983299492</v>
      </c>
    </row>
    <row r="165" spans="1:12" s="13" customFormat="1">
      <c r="A165" s="12"/>
      <c r="B165" s="12" t="s">
        <v>373</v>
      </c>
      <c r="C165" s="14" t="s">
        <v>40</v>
      </c>
      <c r="D165" s="14" t="s">
        <v>374</v>
      </c>
      <c r="E165" s="15" t="str">
        <f>"441423198605241719"</f>
        <v>441423198605241719</v>
      </c>
      <c r="F165" s="14" t="s">
        <v>37</v>
      </c>
      <c r="G165" s="14" t="s">
        <v>340</v>
      </c>
      <c r="H165" s="16">
        <v>90000</v>
      </c>
      <c r="I165" s="14">
        <v>36</v>
      </c>
      <c r="J165" s="14" t="s">
        <v>34</v>
      </c>
      <c r="L165" s="14" t="str">
        <f>"15217212761"</f>
        <v>15217212761</v>
      </c>
    </row>
    <row r="166" spans="1:12" s="13" customFormat="1">
      <c r="A166" s="12"/>
      <c r="B166" s="12" t="s">
        <v>375</v>
      </c>
      <c r="C166" s="14" t="s">
        <v>30</v>
      </c>
      <c r="D166" s="14" t="s">
        <v>370</v>
      </c>
      <c r="E166" s="15" t="str">
        <f>"330327197803122904"</f>
        <v>330327197803122904</v>
      </c>
      <c r="F166" s="14" t="s">
        <v>37</v>
      </c>
      <c r="G166" s="14" t="s">
        <v>340</v>
      </c>
      <c r="H166" s="16">
        <v>120000</v>
      </c>
      <c r="I166" s="14">
        <v>24</v>
      </c>
      <c r="J166" s="14" t="s">
        <v>34</v>
      </c>
      <c r="L166" s="14" t="str">
        <f>"13676544885"</f>
        <v>13676544885</v>
      </c>
    </row>
    <row r="167" spans="1:12" s="13" customFormat="1">
      <c r="A167" s="12"/>
      <c r="B167" s="12" t="s">
        <v>376</v>
      </c>
      <c r="C167" s="14" t="s">
        <v>30</v>
      </c>
      <c r="D167" s="14" t="s">
        <v>377</v>
      </c>
      <c r="E167" s="15" t="str">
        <f>"410221198205067627"</f>
        <v>410221198205067627</v>
      </c>
      <c r="F167" s="14" t="s">
        <v>37</v>
      </c>
      <c r="G167" s="14" t="s">
        <v>340</v>
      </c>
      <c r="H167" s="16">
        <v>72000</v>
      </c>
      <c r="I167" s="14">
        <v>12</v>
      </c>
      <c r="J167" s="14" t="s">
        <v>34</v>
      </c>
      <c r="L167" s="14" t="str">
        <f>"13688970780"</f>
        <v>13688970780</v>
      </c>
    </row>
    <row r="168" spans="1:12" s="13" customFormat="1">
      <c r="A168" s="12"/>
      <c r="B168" s="12" t="s">
        <v>378</v>
      </c>
      <c r="C168" s="14" t="s">
        <v>30</v>
      </c>
      <c r="D168" s="14" t="s">
        <v>379</v>
      </c>
      <c r="E168" s="15" t="str">
        <f>"432902197109244224"</f>
        <v>432902197109244224</v>
      </c>
      <c r="F168" s="14" t="s">
        <v>37</v>
      </c>
      <c r="G168" s="14" t="s">
        <v>340</v>
      </c>
      <c r="H168" s="16">
        <v>180000</v>
      </c>
      <c r="I168" s="14">
        <v>24</v>
      </c>
      <c r="J168" s="14" t="s">
        <v>34</v>
      </c>
      <c r="L168" s="14" t="str">
        <f>"13726478412"</f>
        <v>13726478412</v>
      </c>
    </row>
    <row r="169" spans="1:12" s="13" customFormat="1">
      <c r="A169" s="12"/>
      <c r="B169" s="12" t="s">
        <v>380</v>
      </c>
      <c r="C169" s="14" t="s">
        <v>30</v>
      </c>
      <c r="D169" s="14" t="s">
        <v>381</v>
      </c>
      <c r="E169" s="15" t="str">
        <f>"500234198912158150"</f>
        <v>500234198912158150</v>
      </c>
      <c r="F169" s="14" t="s">
        <v>37</v>
      </c>
      <c r="G169" s="14" t="s">
        <v>340</v>
      </c>
      <c r="H169" s="16">
        <v>63000</v>
      </c>
      <c r="I169" s="14">
        <v>24</v>
      </c>
      <c r="J169" s="14" t="s">
        <v>34</v>
      </c>
      <c r="L169" s="14" t="str">
        <f>"15084300767"</f>
        <v>15084300767</v>
      </c>
    </row>
    <row r="170" spans="1:12" s="13" customFormat="1">
      <c r="A170" s="12"/>
      <c r="B170" s="12" t="s">
        <v>382</v>
      </c>
      <c r="C170" s="14" t="s">
        <v>30</v>
      </c>
      <c r="D170" s="14" t="s">
        <v>383</v>
      </c>
      <c r="E170" s="15" t="str">
        <f>"330303197108120324"</f>
        <v>330303197108120324</v>
      </c>
      <c r="F170" s="14" t="s">
        <v>37</v>
      </c>
      <c r="G170" s="14" t="s">
        <v>340</v>
      </c>
      <c r="H170" s="16">
        <v>90000</v>
      </c>
      <c r="I170" s="14">
        <v>24</v>
      </c>
      <c r="J170" s="14" t="s">
        <v>34</v>
      </c>
      <c r="L170" s="14" t="str">
        <f>"13612695638"</f>
        <v>13612695638</v>
      </c>
    </row>
    <row r="171" spans="1:12" s="13" customFormat="1">
      <c r="A171" s="12"/>
      <c r="B171" s="12" t="s">
        <v>384</v>
      </c>
      <c r="C171" s="14" t="s">
        <v>40</v>
      </c>
      <c r="D171" s="14" t="s">
        <v>385</v>
      </c>
      <c r="E171" s="15" t="str">
        <f>"510215197402163337"</f>
        <v>510215197402163337</v>
      </c>
      <c r="F171" s="14" t="s">
        <v>37</v>
      </c>
      <c r="G171" s="14" t="s">
        <v>340</v>
      </c>
      <c r="H171" s="16">
        <v>79000</v>
      </c>
      <c r="I171" s="14">
        <v>36</v>
      </c>
      <c r="J171" s="14" t="s">
        <v>34</v>
      </c>
      <c r="L171" s="14" t="str">
        <f>"13320288238"</f>
        <v>13320288238</v>
      </c>
    </row>
    <row r="172" spans="1:12" s="13" customFormat="1">
      <c r="A172" s="12"/>
      <c r="B172" s="12" t="s">
        <v>386</v>
      </c>
      <c r="C172" s="14" t="s">
        <v>30</v>
      </c>
      <c r="D172" s="14" t="s">
        <v>387</v>
      </c>
      <c r="E172" s="15" t="str">
        <f>"510230197608146309"</f>
        <v>510230197608146309</v>
      </c>
      <c r="F172" s="14" t="s">
        <v>37</v>
      </c>
      <c r="G172" s="14" t="s">
        <v>340</v>
      </c>
      <c r="H172" s="16">
        <v>60000</v>
      </c>
      <c r="I172" s="14">
        <v>24</v>
      </c>
      <c r="J172" s="14" t="s">
        <v>34</v>
      </c>
      <c r="L172" s="14" t="str">
        <f>"13689585861"</f>
        <v>13689585861</v>
      </c>
    </row>
    <row r="173" spans="1:12" s="13" customFormat="1">
      <c r="A173" s="12"/>
      <c r="B173" s="12" t="s">
        <v>388</v>
      </c>
      <c r="C173" s="14" t="s">
        <v>30</v>
      </c>
      <c r="D173" s="14" t="s">
        <v>389</v>
      </c>
      <c r="E173" s="15" t="str">
        <f>"442830197112280885"</f>
        <v>442830197112280885</v>
      </c>
      <c r="F173" s="14" t="s">
        <v>37</v>
      </c>
      <c r="G173" s="14" t="s">
        <v>340</v>
      </c>
      <c r="H173" s="16">
        <v>144000</v>
      </c>
      <c r="I173" s="14">
        <v>24</v>
      </c>
      <c r="J173" s="14" t="s">
        <v>34</v>
      </c>
      <c r="L173" s="14" t="str">
        <f>"13546922368"</f>
        <v>13546922368</v>
      </c>
    </row>
    <row r="174" spans="1:12" s="13" customFormat="1">
      <c r="A174" s="12"/>
      <c r="B174" s="12" t="s">
        <v>390</v>
      </c>
      <c r="C174" s="14" t="s">
        <v>30</v>
      </c>
      <c r="D174" s="14" t="s">
        <v>391</v>
      </c>
      <c r="E174" s="15" t="str">
        <f>"445281198509263025"</f>
        <v>445281198509263025</v>
      </c>
      <c r="F174" s="14" t="s">
        <v>37</v>
      </c>
      <c r="G174" s="14" t="s">
        <v>340</v>
      </c>
      <c r="H174" s="16">
        <v>195000</v>
      </c>
      <c r="I174" s="14">
        <v>24</v>
      </c>
      <c r="J174" s="14" t="s">
        <v>34</v>
      </c>
      <c r="L174" s="14" t="str">
        <f>"15989618989"</f>
        <v>15989618989</v>
      </c>
    </row>
    <row r="175" spans="1:12" s="13" customFormat="1">
      <c r="A175" s="12"/>
      <c r="B175" s="12" t="s">
        <v>392</v>
      </c>
      <c r="C175" s="14" t="s">
        <v>30</v>
      </c>
      <c r="D175" s="14" t="s">
        <v>377</v>
      </c>
      <c r="E175" s="15" t="str">
        <f>"410221198205067627"</f>
        <v>410221198205067627</v>
      </c>
      <c r="F175" s="14" t="s">
        <v>37</v>
      </c>
      <c r="G175" s="14" t="s">
        <v>340</v>
      </c>
      <c r="H175" s="16">
        <v>72000</v>
      </c>
      <c r="I175" s="14">
        <v>24</v>
      </c>
      <c r="J175" s="14" t="s">
        <v>34</v>
      </c>
      <c r="L175" s="14" t="str">
        <f>"13688970780"</f>
        <v>13688970780</v>
      </c>
    </row>
    <row r="176" spans="1:12" s="13" customFormat="1">
      <c r="A176" s="12"/>
      <c r="B176" s="12" t="s">
        <v>393</v>
      </c>
      <c r="C176" s="14" t="s">
        <v>30</v>
      </c>
      <c r="D176" s="14" t="s">
        <v>387</v>
      </c>
      <c r="E176" s="15" t="str">
        <f>"510230197608146309"</f>
        <v>510230197608146309</v>
      </c>
      <c r="F176" s="14" t="s">
        <v>37</v>
      </c>
      <c r="G176" s="14" t="s">
        <v>340</v>
      </c>
      <c r="H176" s="16">
        <v>48000</v>
      </c>
      <c r="I176" s="14">
        <v>24</v>
      </c>
      <c r="J176" s="14" t="s">
        <v>34</v>
      </c>
      <c r="L176" s="14" t="str">
        <f>"13689585861"</f>
        <v>13689585861</v>
      </c>
    </row>
    <row r="177" spans="1:12" s="13" customFormat="1">
      <c r="A177" s="12"/>
      <c r="B177" s="12" t="s">
        <v>394</v>
      </c>
      <c r="C177" s="14" t="s">
        <v>30</v>
      </c>
      <c r="D177" s="14" t="s">
        <v>395</v>
      </c>
      <c r="E177" s="15" t="str">
        <f>"450722198211117337"</f>
        <v>450722198211117337</v>
      </c>
      <c r="F177" s="14" t="s">
        <v>37</v>
      </c>
      <c r="G177" s="14" t="s">
        <v>340</v>
      </c>
      <c r="H177" s="16">
        <v>199000</v>
      </c>
      <c r="I177" s="14">
        <v>24</v>
      </c>
      <c r="J177" s="14" t="s">
        <v>34</v>
      </c>
      <c r="L177" s="14" t="str">
        <f>"13923460238"</f>
        <v>13923460238</v>
      </c>
    </row>
    <row r="178" spans="1:12" s="13" customFormat="1">
      <c r="A178" s="12"/>
      <c r="B178" s="12" t="s">
        <v>396</v>
      </c>
      <c r="C178" s="14" t="s">
        <v>30</v>
      </c>
      <c r="D178" s="14" t="s">
        <v>397</v>
      </c>
      <c r="E178" s="15" t="str">
        <f>"441381198608094126"</f>
        <v>441381198608094126</v>
      </c>
      <c r="F178" s="14" t="s">
        <v>37</v>
      </c>
      <c r="G178" s="14" t="s">
        <v>340</v>
      </c>
      <c r="H178" s="16">
        <v>130000</v>
      </c>
      <c r="I178" s="14">
        <v>12</v>
      </c>
      <c r="J178" s="14" t="s">
        <v>34</v>
      </c>
      <c r="L178" s="14" t="str">
        <f>"13530029700"</f>
        <v>13530029700</v>
      </c>
    </row>
    <row r="179" spans="1:12" s="13" customFormat="1">
      <c r="A179" s="12"/>
      <c r="B179" s="12" t="s">
        <v>398</v>
      </c>
      <c r="C179" s="14" t="s">
        <v>30</v>
      </c>
      <c r="D179" s="14" t="s">
        <v>397</v>
      </c>
      <c r="E179" s="15" t="str">
        <f>"441381198608094126"</f>
        <v>441381198608094126</v>
      </c>
      <c r="F179" s="14" t="s">
        <v>37</v>
      </c>
      <c r="G179" s="14" t="s">
        <v>340</v>
      </c>
      <c r="H179" s="16">
        <v>100000</v>
      </c>
      <c r="I179" s="14">
        <v>12</v>
      </c>
      <c r="J179" s="14" t="s">
        <v>34</v>
      </c>
      <c r="L179" s="14" t="str">
        <f>"13530029700"</f>
        <v>13530029700</v>
      </c>
    </row>
    <row r="180" spans="1:12" s="13" customFormat="1">
      <c r="A180" s="12"/>
      <c r="B180" s="12" t="s">
        <v>399</v>
      </c>
      <c r="C180" s="14" t="s">
        <v>40</v>
      </c>
      <c r="D180" s="14" t="s">
        <v>400</v>
      </c>
      <c r="E180" s="15" t="str">
        <f>"342122197006120376"</f>
        <v>342122197006120376</v>
      </c>
      <c r="F180" s="14" t="s">
        <v>37</v>
      </c>
      <c r="G180" s="14" t="s">
        <v>340</v>
      </c>
      <c r="H180" s="16">
        <v>30000</v>
      </c>
      <c r="I180" s="14">
        <v>12</v>
      </c>
      <c r="J180" s="14" t="s">
        <v>34</v>
      </c>
      <c r="L180" s="14" t="str">
        <f>"13725590836"</f>
        <v>13725590836</v>
      </c>
    </row>
    <row r="181" spans="1:12" s="13" customFormat="1">
      <c r="A181" s="12"/>
      <c r="B181" s="12" t="s">
        <v>401</v>
      </c>
      <c r="C181" s="14" t="s">
        <v>30</v>
      </c>
      <c r="D181" s="14" t="s">
        <v>402</v>
      </c>
      <c r="E181" s="15" t="str">
        <f>"511228198012204348"</f>
        <v>511228198012204348</v>
      </c>
      <c r="F181" s="14" t="s">
        <v>37</v>
      </c>
      <c r="G181" s="14" t="s">
        <v>340</v>
      </c>
      <c r="H181" s="16">
        <v>250000</v>
      </c>
      <c r="I181" s="14">
        <v>36</v>
      </c>
      <c r="J181" s="14" t="s">
        <v>34</v>
      </c>
      <c r="L181" s="14" t="str">
        <f>"13594485018"</f>
        <v>13594485018</v>
      </c>
    </row>
    <row r="182" spans="1:12" s="13" customFormat="1">
      <c r="A182" s="12"/>
      <c r="B182" s="12" t="s">
        <v>403</v>
      </c>
      <c r="C182" s="14" t="s">
        <v>30</v>
      </c>
      <c r="D182" s="14" t="s">
        <v>404</v>
      </c>
      <c r="E182" s="15" t="str">
        <f>"330326198603076331"</f>
        <v>330326198603076331</v>
      </c>
      <c r="F182" s="14" t="s">
        <v>37</v>
      </c>
      <c r="G182" s="14" t="s">
        <v>340</v>
      </c>
      <c r="H182" s="16">
        <v>94000</v>
      </c>
      <c r="I182" s="14">
        <v>36</v>
      </c>
      <c r="J182" s="14" t="s">
        <v>34</v>
      </c>
      <c r="L182" s="14" t="str">
        <f>"18038232154"</f>
        <v>18038232154</v>
      </c>
    </row>
    <row r="183" spans="1:12" s="13" customFormat="1">
      <c r="A183" s="12"/>
      <c r="B183" s="12" t="s">
        <v>405</v>
      </c>
      <c r="C183" s="14" t="s">
        <v>30</v>
      </c>
      <c r="D183" s="14" t="s">
        <v>404</v>
      </c>
      <c r="E183" s="15" t="str">
        <f>"330326198603076331"</f>
        <v>330326198603076331</v>
      </c>
      <c r="F183" s="14" t="s">
        <v>37</v>
      </c>
      <c r="G183" s="14" t="s">
        <v>340</v>
      </c>
      <c r="H183" s="16">
        <v>94000</v>
      </c>
      <c r="I183" s="14">
        <v>36</v>
      </c>
      <c r="J183" s="14" t="s">
        <v>34</v>
      </c>
      <c r="L183" s="14" t="str">
        <f>"18038232154"</f>
        <v>18038232154</v>
      </c>
    </row>
    <row r="184" spans="1:12" s="13" customFormat="1">
      <c r="A184" s="12"/>
      <c r="B184" s="12" t="s">
        <v>406</v>
      </c>
      <c r="C184" s="14" t="s">
        <v>30</v>
      </c>
      <c r="D184" s="14" t="s">
        <v>402</v>
      </c>
      <c r="E184" s="15" t="str">
        <f>"511228198012204348"</f>
        <v>511228198012204348</v>
      </c>
      <c r="F184" s="14" t="s">
        <v>37</v>
      </c>
      <c r="G184" s="14" t="s">
        <v>340</v>
      </c>
      <c r="H184" s="16">
        <v>250000</v>
      </c>
      <c r="I184" s="14">
        <v>36</v>
      </c>
      <c r="J184" s="14" t="s">
        <v>34</v>
      </c>
      <c r="L184" s="14" t="str">
        <f>"13594485018"</f>
        <v>13594485018</v>
      </c>
    </row>
    <row r="185" spans="1:12" s="13" customFormat="1">
      <c r="A185" s="12"/>
      <c r="B185" s="12" t="s">
        <v>407</v>
      </c>
      <c r="C185" s="14" t="s">
        <v>30</v>
      </c>
      <c r="D185" s="14" t="s">
        <v>408</v>
      </c>
      <c r="E185" s="15" t="str">
        <f>"222403198312170958"</f>
        <v>222403198312170958</v>
      </c>
      <c r="F185" s="14" t="s">
        <v>37</v>
      </c>
      <c r="G185" s="14" t="s">
        <v>340</v>
      </c>
      <c r="H185" s="16">
        <v>240000</v>
      </c>
      <c r="I185" s="14">
        <v>36</v>
      </c>
      <c r="J185" s="14" t="s">
        <v>34</v>
      </c>
      <c r="L185" s="14" t="str">
        <f>"18682179398"</f>
        <v>18682179398</v>
      </c>
    </row>
    <row r="186" spans="1:12" s="13" customFormat="1">
      <c r="A186" s="12"/>
      <c r="B186" s="12" t="s">
        <v>409</v>
      </c>
      <c r="C186" s="14" t="s">
        <v>40</v>
      </c>
      <c r="D186" s="14" t="s">
        <v>410</v>
      </c>
      <c r="E186" s="15" t="str">
        <f>"441324197206173612"</f>
        <v>441324197206173612</v>
      </c>
      <c r="F186" s="14" t="s">
        <v>37</v>
      </c>
      <c r="G186" s="14" t="s">
        <v>340</v>
      </c>
      <c r="H186" s="16">
        <v>179000</v>
      </c>
      <c r="I186" s="14">
        <v>36</v>
      </c>
      <c r="J186" s="14" t="s">
        <v>34</v>
      </c>
      <c r="L186" s="14" t="str">
        <f>"13450403155"</f>
        <v>13450403155</v>
      </c>
    </row>
    <row r="187" spans="1:12" s="13" customFormat="1">
      <c r="A187" s="12"/>
      <c r="B187" s="12" t="s">
        <v>411</v>
      </c>
      <c r="C187" s="14" t="s">
        <v>30</v>
      </c>
      <c r="D187" s="14" t="s">
        <v>412</v>
      </c>
      <c r="E187" s="15" t="str">
        <f>"440881198705054114"</f>
        <v>440881198705054114</v>
      </c>
      <c r="F187" s="14" t="s">
        <v>37</v>
      </c>
      <c r="G187" s="14" t="s">
        <v>340</v>
      </c>
      <c r="H187" s="16">
        <v>70000</v>
      </c>
      <c r="I187" s="14">
        <v>24</v>
      </c>
      <c r="J187" s="14" t="s">
        <v>34</v>
      </c>
      <c r="L187" s="14" t="str">
        <f>"13922535289"</f>
        <v>13922535289</v>
      </c>
    </row>
    <row r="188" spans="1:12" s="13" customFormat="1">
      <c r="A188" s="12"/>
      <c r="B188" s="12" t="s">
        <v>413</v>
      </c>
      <c r="C188" s="14" t="s">
        <v>40</v>
      </c>
      <c r="D188" s="14" t="s">
        <v>414</v>
      </c>
      <c r="E188" s="15" t="str">
        <f>"440883198202202341"</f>
        <v>440883198202202341</v>
      </c>
      <c r="F188" s="14" t="s">
        <v>37</v>
      </c>
      <c r="G188" s="14" t="s">
        <v>340</v>
      </c>
      <c r="H188" s="16">
        <v>300000</v>
      </c>
      <c r="I188" s="14">
        <v>36</v>
      </c>
      <c r="J188" s="14" t="s">
        <v>34</v>
      </c>
      <c r="L188" s="14" t="str">
        <f>"18603002218"</f>
        <v>18603002218</v>
      </c>
    </row>
    <row r="189" spans="1:12" s="13" customFormat="1">
      <c r="A189" s="12"/>
      <c r="B189" s="12" t="s">
        <v>415</v>
      </c>
      <c r="C189" s="14" t="s">
        <v>30</v>
      </c>
      <c r="D189" s="14" t="s">
        <v>416</v>
      </c>
      <c r="E189" s="15" t="str">
        <f>"500225198904020016"</f>
        <v>500225198904020016</v>
      </c>
      <c r="F189" s="14" t="s">
        <v>37</v>
      </c>
      <c r="G189" s="14" t="s">
        <v>340</v>
      </c>
      <c r="H189" s="16">
        <v>66000</v>
      </c>
      <c r="I189" s="14">
        <v>24</v>
      </c>
      <c r="J189" s="14" t="s">
        <v>34</v>
      </c>
      <c r="L189" s="14" t="str">
        <f>"15736132215"</f>
        <v>15736132215</v>
      </c>
    </row>
  </sheetData>
  <phoneticPr fontId="1" type="noConversion"/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189"/>
  <sheetViews>
    <sheetView workbookViewId="0">
      <selection activeCell="A188" sqref="A188:IV188"/>
    </sheetView>
  </sheetViews>
  <sheetFormatPr defaultColWidth="9.125" defaultRowHeight="14.25"/>
  <cols>
    <col min="1" max="1" width="9.125" style="1" customWidth="1"/>
    <col min="2" max="2" width="20.625" style="1" customWidth="1"/>
    <col min="3" max="3" width="12.25" style="2" customWidth="1"/>
    <col min="4" max="4" width="16.5" style="2" customWidth="1"/>
    <col min="5" max="5" width="19.25" style="3" customWidth="1"/>
    <col min="6" max="7" width="19.75" style="2" customWidth="1"/>
    <col min="8" max="8" width="9.125" style="4" customWidth="1"/>
    <col min="9" max="9" width="9.125" style="2" customWidth="1"/>
    <col min="10" max="10" width="10.375" style="2" customWidth="1"/>
    <col min="11" max="11" width="20" style="5" customWidth="1"/>
    <col min="12" max="12" width="16.875" style="2" customWidth="1"/>
    <col min="13" max="13" width="9.125" style="5" customWidth="1"/>
    <col min="14" max="14" width="10.375" style="5" customWidth="1"/>
    <col min="15" max="15" width="14.125" style="5" customWidth="1"/>
    <col min="16" max="16" width="9.125" style="5" customWidth="1"/>
    <col min="17" max="17" width="14.125" style="5" customWidth="1"/>
    <col min="18" max="18" width="12.25" style="5" customWidth="1"/>
    <col min="19" max="19" width="17.875" style="5" customWidth="1"/>
    <col min="20" max="21" width="12.25" style="5" customWidth="1"/>
    <col min="22" max="22" width="9.125" style="5" customWidth="1"/>
    <col min="23" max="23" width="10.375" style="5" customWidth="1"/>
    <col min="24" max="26" width="9.125" style="5" customWidth="1"/>
    <col min="27" max="27" width="9.5" style="5" customWidth="1"/>
    <col min="28" max="28" width="12.25" style="5" customWidth="1"/>
    <col min="29" max="29" width="9.5" style="5" customWidth="1"/>
    <col min="30" max="256" width="9.125" style="5" customWidth="1"/>
  </cols>
  <sheetData>
    <row r="1" spans="1:29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s="7" customFormat="1" ht="11.25" customHeight="1">
      <c r="A2" s="6"/>
      <c r="B2" s="6" t="s">
        <v>29</v>
      </c>
      <c r="C2" s="8" t="s">
        <v>30</v>
      </c>
      <c r="D2" s="8" t="s">
        <v>31</v>
      </c>
      <c r="E2" s="9">
        <v>3.5E+17</v>
      </c>
      <c r="F2" s="8" t="s">
        <v>32</v>
      </c>
      <c r="G2" s="8" t="s">
        <v>33</v>
      </c>
      <c r="H2" s="10">
        <v>69000</v>
      </c>
      <c r="I2" s="8">
        <v>36</v>
      </c>
      <c r="J2" s="8" t="s">
        <v>34</v>
      </c>
      <c r="K2" s="11" t="s">
        <v>417</v>
      </c>
      <c r="L2" s="8">
        <v>13713553318</v>
      </c>
    </row>
    <row r="3" spans="1:29" s="7" customFormat="1" ht="11.25" customHeight="1">
      <c r="A3" s="6"/>
      <c r="B3" s="6" t="s">
        <v>35</v>
      </c>
      <c r="C3" s="8" t="s">
        <v>30</v>
      </c>
      <c r="D3" s="8" t="s">
        <v>36</v>
      </c>
      <c r="E3" s="9">
        <v>4.42E+17</v>
      </c>
      <c r="F3" s="8" t="s">
        <v>37</v>
      </c>
      <c r="G3" s="8" t="s">
        <v>38</v>
      </c>
      <c r="H3" s="10">
        <v>360000</v>
      </c>
      <c r="I3" s="8">
        <v>36</v>
      </c>
      <c r="J3" s="8" t="s">
        <v>34</v>
      </c>
      <c r="K3" s="11" t="s">
        <v>418</v>
      </c>
      <c r="L3" s="8">
        <v>13266609822</v>
      </c>
    </row>
    <row r="4" spans="1:29" s="7" customFormat="1" ht="11.25" customHeight="1">
      <c r="A4" s="6"/>
      <c r="B4" s="6" t="s">
        <v>39</v>
      </c>
      <c r="C4" s="8" t="s">
        <v>40</v>
      </c>
      <c r="D4" s="8" t="s">
        <v>41</v>
      </c>
      <c r="E4" s="9">
        <v>5.13E+17</v>
      </c>
      <c r="F4" s="8" t="s">
        <v>37</v>
      </c>
      <c r="G4" s="8" t="s">
        <v>42</v>
      </c>
      <c r="H4" s="10">
        <v>92000</v>
      </c>
      <c r="I4" s="8">
        <v>36</v>
      </c>
      <c r="J4" s="8" t="s">
        <v>34</v>
      </c>
      <c r="K4" s="11" t="s">
        <v>419</v>
      </c>
      <c r="L4" s="8">
        <v>13828021092</v>
      </c>
    </row>
    <row r="5" spans="1:29" s="7" customFormat="1" ht="11.25" customHeight="1">
      <c r="A5" s="6"/>
      <c r="B5" s="6" t="s">
        <v>43</v>
      </c>
      <c r="C5" s="8" t="s">
        <v>40</v>
      </c>
      <c r="D5" s="8" t="s">
        <v>44</v>
      </c>
      <c r="E5" s="9">
        <v>4.4E+17</v>
      </c>
      <c r="F5" s="8" t="s">
        <v>37</v>
      </c>
      <c r="G5" s="8" t="s">
        <v>42</v>
      </c>
      <c r="H5" s="10">
        <v>180000</v>
      </c>
      <c r="I5" s="8">
        <v>36</v>
      </c>
      <c r="J5" s="8" t="s">
        <v>34</v>
      </c>
      <c r="K5" s="11" t="s">
        <v>420</v>
      </c>
      <c r="L5" s="8">
        <v>13902935592</v>
      </c>
    </row>
    <row r="6" spans="1:29" s="7" customFormat="1" ht="11.25" customHeight="1">
      <c r="A6" s="6"/>
      <c r="B6" s="6" t="s">
        <v>45</v>
      </c>
      <c r="C6" s="8" t="s">
        <v>30</v>
      </c>
      <c r="D6" s="8" t="s">
        <v>46</v>
      </c>
      <c r="E6" s="9">
        <v>3.3E+17</v>
      </c>
      <c r="F6" s="8" t="s">
        <v>37</v>
      </c>
      <c r="G6" s="8" t="s">
        <v>42</v>
      </c>
      <c r="H6" s="10">
        <v>146000</v>
      </c>
      <c r="I6" s="8">
        <v>36</v>
      </c>
      <c r="J6" s="8" t="s">
        <v>34</v>
      </c>
      <c r="K6" s="11" t="s">
        <v>421</v>
      </c>
      <c r="L6" s="8">
        <v>13823388523</v>
      </c>
    </row>
    <row r="7" spans="1:29" s="7" customFormat="1" ht="11.25" customHeight="1">
      <c r="A7" s="6"/>
      <c r="B7" s="6" t="s">
        <v>47</v>
      </c>
      <c r="C7" s="8" t="s">
        <v>30</v>
      </c>
      <c r="D7" s="8" t="s">
        <v>48</v>
      </c>
      <c r="E7" s="9">
        <v>4.42E+17</v>
      </c>
      <c r="F7" s="8" t="s">
        <v>37</v>
      </c>
      <c r="G7" s="8" t="s">
        <v>38</v>
      </c>
      <c r="H7" s="10">
        <v>241000</v>
      </c>
      <c r="I7" s="8">
        <v>36</v>
      </c>
      <c r="J7" s="8" t="s">
        <v>34</v>
      </c>
      <c r="K7" s="11" t="s">
        <v>422</v>
      </c>
      <c r="L7" s="8">
        <v>13570510672</v>
      </c>
    </row>
    <row r="8" spans="1:29" s="7" customFormat="1" ht="11.25" customHeight="1">
      <c r="A8" s="6"/>
      <c r="B8" s="6" t="s">
        <v>49</v>
      </c>
      <c r="C8" s="8" t="s">
        <v>30</v>
      </c>
      <c r="D8" s="8" t="s">
        <v>50</v>
      </c>
      <c r="E8" s="9">
        <v>4.45E+17</v>
      </c>
      <c r="F8" s="8" t="s">
        <v>37</v>
      </c>
      <c r="G8" s="8" t="s">
        <v>38</v>
      </c>
      <c r="H8" s="10">
        <v>234000</v>
      </c>
      <c r="I8" s="8">
        <v>36</v>
      </c>
      <c r="J8" s="8" t="s">
        <v>34</v>
      </c>
      <c r="K8" s="11" t="s">
        <v>423</v>
      </c>
      <c r="L8" s="8">
        <v>13682534918</v>
      </c>
    </row>
    <row r="9" spans="1:29" s="7" customFormat="1" ht="11.25" customHeight="1">
      <c r="A9" s="6"/>
      <c r="B9" s="6" t="s">
        <v>51</v>
      </c>
      <c r="C9" s="8" t="s">
        <v>30</v>
      </c>
      <c r="D9" s="8" t="s">
        <v>52</v>
      </c>
      <c r="E9" s="9">
        <v>2.21E+17</v>
      </c>
      <c r="F9" s="8" t="s">
        <v>37</v>
      </c>
      <c r="G9" s="8" t="s">
        <v>38</v>
      </c>
      <c r="H9" s="10">
        <v>139000</v>
      </c>
      <c r="I9" s="8">
        <v>36</v>
      </c>
      <c r="J9" s="8" t="s">
        <v>34</v>
      </c>
      <c r="K9" s="11" t="s">
        <v>424</v>
      </c>
      <c r="L9" s="8">
        <v>18026913067</v>
      </c>
    </row>
    <row r="10" spans="1:29" s="7" customFormat="1" ht="11.25" customHeight="1">
      <c r="A10" s="6"/>
      <c r="B10" s="6" t="s">
        <v>53</v>
      </c>
      <c r="C10" s="8" t="s">
        <v>30</v>
      </c>
      <c r="D10" s="8" t="s">
        <v>54</v>
      </c>
      <c r="E10" s="9">
        <v>1.41E+17</v>
      </c>
      <c r="F10" s="8" t="s">
        <v>37</v>
      </c>
      <c r="G10" s="8" t="s">
        <v>42</v>
      </c>
      <c r="H10" s="10">
        <v>500000</v>
      </c>
      <c r="I10" s="8">
        <v>36</v>
      </c>
      <c r="J10" s="8" t="s">
        <v>34</v>
      </c>
      <c r="K10" s="11" t="s">
        <v>425</v>
      </c>
      <c r="L10" s="8">
        <v>13612832804</v>
      </c>
    </row>
    <row r="11" spans="1:29" s="7" customFormat="1" ht="11.25" customHeight="1">
      <c r="A11" s="6"/>
      <c r="B11" s="6" t="s">
        <v>55</v>
      </c>
      <c r="C11" s="8" t="s">
        <v>40</v>
      </c>
      <c r="D11" s="8" t="s">
        <v>56</v>
      </c>
      <c r="E11" s="9">
        <v>4.32E+17</v>
      </c>
      <c r="F11" s="8" t="s">
        <v>37</v>
      </c>
      <c r="G11" s="8" t="s">
        <v>42</v>
      </c>
      <c r="H11" s="10">
        <v>105000</v>
      </c>
      <c r="I11" s="8">
        <v>36</v>
      </c>
      <c r="J11" s="8" t="s">
        <v>34</v>
      </c>
      <c r="K11" s="11" t="s">
        <v>426</v>
      </c>
      <c r="L11" s="8">
        <v>15322998475</v>
      </c>
    </row>
    <row r="12" spans="1:29" s="7" customFormat="1" ht="11.25" customHeight="1">
      <c r="A12" s="6"/>
      <c r="B12" s="6" t="s">
        <v>57</v>
      </c>
      <c r="C12" s="8" t="s">
        <v>30</v>
      </c>
      <c r="D12" s="8" t="s">
        <v>58</v>
      </c>
      <c r="E12" s="9">
        <v>4.3E+17</v>
      </c>
      <c r="F12" s="8" t="s">
        <v>37</v>
      </c>
      <c r="G12" s="8" t="s">
        <v>59</v>
      </c>
      <c r="H12" s="10">
        <v>174000</v>
      </c>
      <c r="I12" s="8">
        <v>36</v>
      </c>
      <c r="J12" s="8" t="s">
        <v>34</v>
      </c>
      <c r="K12" s="11" t="s">
        <v>427</v>
      </c>
      <c r="L12" s="8">
        <v>13823101423</v>
      </c>
    </row>
    <row r="13" spans="1:29" s="7" customFormat="1" ht="11.25" customHeight="1">
      <c r="A13" s="6"/>
      <c r="B13" s="6" t="s">
        <v>60</v>
      </c>
      <c r="C13" s="8" t="s">
        <v>30</v>
      </c>
      <c r="D13" s="8" t="s">
        <v>61</v>
      </c>
      <c r="E13" s="9">
        <v>4.41E+17</v>
      </c>
      <c r="F13" s="8" t="s">
        <v>37</v>
      </c>
      <c r="G13" s="8" t="s">
        <v>59</v>
      </c>
      <c r="H13" s="10">
        <v>400000</v>
      </c>
      <c r="I13" s="8">
        <v>36</v>
      </c>
      <c r="J13" s="8" t="s">
        <v>34</v>
      </c>
      <c r="K13" s="11" t="s">
        <v>428</v>
      </c>
      <c r="L13" s="8">
        <v>13760447333</v>
      </c>
    </row>
    <row r="14" spans="1:29" s="7" customFormat="1" ht="11.25" customHeight="1">
      <c r="A14" s="6"/>
      <c r="B14" s="6" t="s">
        <v>62</v>
      </c>
      <c r="C14" s="8" t="s">
        <v>30</v>
      </c>
      <c r="D14" s="8" t="s">
        <v>63</v>
      </c>
      <c r="E14" s="9">
        <v>4.4E+17</v>
      </c>
      <c r="F14" s="8" t="s">
        <v>37</v>
      </c>
      <c r="G14" s="8" t="s">
        <v>59</v>
      </c>
      <c r="H14" s="10">
        <v>500000</v>
      </c>
      <c r="I14" s="8">
        <v>36</v>
      </c>
      <c r="J14" s="8" t="s">
        <v>34</v>
      </c>
      <c r="K14" s="11" t="s">
        <v>429</v>
      </c>
      <c r="L14" s="8">
        <v>13620212705</v>
      </c>
    </row>
    <row r="15" spans="1:29" s="7" customFormat="1" ht="11.25" customHeight="1">
      <c r="A15" s="6"/>
      <c r="B15" s="6" t="s">
        <v>64</v>
      </c>
      <c r="C15" s="8" t="s">
        <v>30</v>
      </c>
      <c r="D15" s="8" t="s">
        <v>65</v>
      </c>
      <c r="E15" s="9">
        <v>4.33E+17</v>
      </c>
      <c r="F15" s="8" t="s">
        <v>37</v>
      </c>
      <c r="G15" s="8" t="s">
        <v>59</v>
      </c>
      <c r="H15" s="10">
        <v>143000</v>
      </c>
      <c r="I15" s="8">
        <v>36</v>
      </c>
      <c r="J15" s="8" t="s">
        <v>34</v>
      </c>
      <c r="K15" s="11" t="s">
        <v>430</v>
      </c>
      <c r="L15" s="8">
        <v>13537576815</v>
      </c>
    </row>
    <row r="16" spans="1:29" s="7" customFormat="1" ht="11.25" customHeight="1">
      <c r="A16" s="6"/>
      <c r="B16" s="6" t="s">
        <v>66</v>
      </c>
      <c r="C16" s="8" t="s">
        <v>30</v>
      </c>
      <c r="D16" s="8" t="s">
        <v>67</v>
      </c>
      <c r="E16" s="9">
        <v>4.3E+17</v>
      </c>
      <c r="F16" s="8" t="s">
        <v>37</v>
      </c>
      <c r="G16" s="8" t="s">
        <v>59</v>
      </c>
      <c r="H16" s="10">
        <v>300000</v>
      </c>
      <c r="I16" s="8">
        <v>36</v>
      </c>
      <c r="J16" s="8" t="s">
        <v>34</v>
      </c>
      <c r="K16" s="11" t="s">
        <v>431</v>
      </c>
      <c r="L16" s="8">
        <v>13076906598</v>
      </c>
    </row>
    <row r="17" spans="1:12" s="7" customFormat="1" ht="11.25" customHeight="1">
      <c r="A17" s="6"/>
      <c r="B17" s="6" t="s">
        <v>68</v>
      </c>
      <c r="C17" s="8" t="s">
        <v>30</v>
      </c>
      <c r="D17" s="8" t="s">
        <v>69</v>
      </c>
      <c r="E17" s="9">
        <v>4.41E+17</v>
      </c>
      <c r="F17" s="8" t="s">
        <v>37</v>
      </c>
      <c r="G17" s="8" t="s">
        <v>59</v>
      </c>
      <c r="H17" s="10">
        <v>83000</v>
      </c>
      <c r="I17" s="8">
        <v>36</v>
      </c>
      <c r="J17" s="8" t="s">
        <v>34</v>
      </c>
      <c r="K17" s="11" t="s">
        <v>432</v>
      </c>
      <c r="L17" s="8">
        <v>15220263859</v>
      </c>
    </row>
    <row r="18" spans="1:12" s="7" customFormat="1" ht="11.25" customHeight="1">
      <c r="A18" s="6"/>
      <c r="B18" s="6" t="s">
        <v>70</v>
      </c>
      <c r="C18" s="8" t="s">
        <v>30</v>
      </c>
      <c r="D18" s="8" t="s">
        <v>71</v>
      </c>
      <c r="E18" s="9">
        <v>3.61E+17</v>
      </c>
      <c r="F18" s="8" t="s">
        <v>37</v>
      </c>
      <c r="G18" s="8" t="s">
        <v>59</v>
      </c>
      <c r="H18" s="10">
        <v>236000</v>
      </c>
      <c r="I18" s="8">
        <v>36</v>
      </c>
      <c r="J18" s="8" t="s">
        <v>34</v>
      </c>
      <c r="K18" s="11" t="s">
        <v>433</v>
      </c>
      <c r="L18" s="8">
        <v>13751198051</v>
      </c>
    </row>
    <row r="19" spans="1:12" s="7" customFormat="1" ht="11.25" customHeight="1">
      <c r="A19" s="6"/>
      <c r="B19" s="6" t="s">
        <v>72</v>
      </c>
      <c r="C19" s="8" t="s">
        <v>30</v>
      </c>
      <c r="D19" s="8" t="s">
        <v>73</v>
      </c>
      <c r="E19" s="9">
        <v>5.13E+17</v>
      </c>
      <c r="F19" s="8" t="s">
        <v>37</v>
      </c>
      <c r="G19" s="8" t="s">
        <v>59</v>
      </c>
      <c r="H19" s="10">
        <v>127000</v>
      </c>
      <c r="I19" s="8">
        <v>6</v>
      </c>
      <c r="J19" s="8" t="s">
        <v>34</v>
      </c>
      <c r="K19" s="11" t="s">
        <v>434</v>
      </c>
      <c r="L19" s="8">
        <v>13510281599</v>
      </c>
    </row>
    <row r="20" spans="1:12" s="7" customFormat="1">
      <c r="A20" s="6"/>
      <c r="B20" s="6" t="s">
        <v>74</v>
      </c>
      <c r="C20" s="8" t="s">
        <v>30</v>
      </c>
      <c r="D20" s="8" t="s">
        <v>75</v>
      </c>
      <c r="E20" s="9">
        <v>2.3E+17</v>
      </c>
      <c r="F20" s="8" t="s">
        <v>37</v>
      </c>
      <c r="G20" s="8" t="s">
        <v>59</v>
      </c>
      <c r="H20" s="10">
        <v>110000</v>
      </c>
      <c r="I20" s="8">
        <v>24</v>
      </c>
      <c r="J20" s="8" t="s">
        <v>34</v>
      </c>
      <c r="L20" s="8">
        <v>13922888327</v>
      </c>
    </row>
    <row r="21" spans="1:12" s="7" customFormat="1">
      <c r="A21" s="6"/>
      <c r="B21" s="6" t="s">
        <v>76</v>
      </c>
      <c r="C21" s="8" t="s">
        <v>40</v>
      </c>
      <c r="D21" s="8" t="s">
        <v>77</v>
      </c>
      <c r="E21" s="9">
        <v>4.3E+17</v>
      </c>
      <c r="F21" s="8" t="s">
        <v>37</v>
      </c>
      <c r="G21" s="8" t="s">
        <v>42</v>
      </c>
      <c r="H21" s="10">
        <v>500000</v>
      </c>
      <c r="I21" s="8">
        <v>36</v>
      </c>
      <c r="J21" s="8" t="s">
        <v>34</v>
      </c>
      <c r="L21" s="8">
        <v>18688933885</v>
      </c>
    </row>
    <row r="22" spans="1:12" s="7" customFormat="1">
      <c r="A22" s="6"/>
      <c r="B22" s="6" t="s">
        <v>78</v>
      </c>
      <c r="C22" s="8" t="s">
        <v>30</v>
      </c>
      <c r="D22" s="8" t="s">
        <v>79</v>
      </c>
      <c r="E22" s="9">
        <v>4.33E+17</v>
      </c>
      <c r="F22" s="8" t="s">
        <v>37</v>
      </c>
      <c r="G22" s="8" t="s">
        <v>42</v>
      </c>
      <c r="H22" s="10">
        <v>300000</v>
      </c>
      <c r="I22" s="8">
        <v>36</v>
      </c>
      <c r="J22" s="8" t="s">
        <v>34</v>
      </c>
      <c r="L22" s="8">
        <v>13580894201</v>
      </c>
    </row>
    <row r="23" spans="1:12" s="7" customFormat="1">
      <c r="A23" s="6"/>
      <c r="B23" s="6" t="s">
        <v>80</v>
      </c>
      <c r="C23" s="8" t="s">
        <v>40</v>
      </c>
      <c r="D23" s="8" t="s">
        <v>81</v>
      </c>
      <c r="E23" s="9">
        <v>4.4E+17</v>
      </c>
      <c r="F23" s="8" t="s">
        <v>37</v>
      </c>
      <c r="G23" s="8" t="s">
        <v>42</v>
      </c>
      <c r="H23" s="10">
        <v>60000</v>
      </c>
      <c r="I23" s="8">
        <v>36</v>
      </c>
      <c r="J23" s="8" t="s">
        <v>34</v>
      </c>
      <c r="L23" s="8">
        <v>13378615889</v>
      </c>
    </row>
    <row r="24" spans="1:12" s="7" customFormat="1">
      <c r="A24" s="6"/>
      <c r="B24" s="6" t="s">
        <v>82</v>
      </c>
      <c r="C24" s="8" t="s">
        <v>30</v>
      </c>
      <c r="D24" s="8" t="s">
        <v>73</v>
      </c>
      <c r="E24" s="9">
        <v>5.13E+17</v>
      </c>
      <c r="F24" s="8" t="s">
        <v>37</v>
      </c>
      <c r="G24" s="8" t="s">
        <v>42</v>
      </c>
      <c r="H24" s="10">
        <v>125000</v>
      </c>
      <c r="I24" s="8">
        <v>36</v>
      </c>
      <c r="J24" s="8" t="s">
        <v>34</v>
      </c>
      <c r="L24" s="8">
        <v>13510281599</v>
      </c>
    </row>
    <row r="25" spans="1:12" s="7" customFormat="1">
      <c r="A25" s="6"/>
      <c r="B25" s="6" t="s">
        <v>83</v>
      </c>
      <c r="C25" s="8" t="s">
        <v>30</v>
      </c>
      <c r="D25" s="8" t="s">
        <v>84</v>
      </c>
      <c r="E25" s="9" t="s">
        <v>85</v>
      </c>
      <c r="F25" s="8" t="s">
        <v>37</v>
      </c>
      <c r="G25" s="8" t="s">
        <v>42</v>
      </c>
      <c r="H25" s="10">
        <v>94000</v>
      </c>
      <c r="I25" s="8">
        <v>24</v>
      </c>
      <c r="J25" s="8" t="s">
        <v>34</v>
      </c>
      <c r="L25" s="8">
        <v>13412219080</v>
      </c>
    </row>
    <row r="26" spans="1:12" s="7" customFormat="1">
      <c r="A26" s="6"/>
      <c r="B26" s="6" t="s">
        <v>86</v>
      </c>
      <c r="C26" s="8" t="s">
        <v>40</v>
      </c>
      <c r="D26" s="8" t="s">
        <v>87</v>
      </c>
      <c r="E26" s="9">
        <v>4.4E+17</v>
      </c>
      <c r="F26" s="8" t="s">
        <v>37</v>
      </c>
      <c r="G26" s="8" t="s">
        <v>42</v>
      </c>
      <c r="H26" s="10">
        <v>410000</v>
      </c>
      <c r="I26" s="8">
        <v>36</v>
      </c>
      <c r="J26" s="8" t="s">
        <v>34</v>
      </c>
      <c r="L26" s="8">
        <v>13662384477</v>
      </c>
    </row>
    <row r="27" spans="1:12" s="7" customFormat="1">
      <c r="A27" s="6"/>
      <c r="B27" s="6" t="s">
        <v>88</v>
      </c>
      <c r="C27" s="8" t="s">
        <v>30</v>
      </c>
      <c r="D27" s="8" t="s">
        <v>89</v>
      </c>
      <c r="E27" s="9">
        <v>4.41E+17</v>
      </c>
      <c r="F27" s="8" t="s">
        <v>37</v>
      </c>
      <c r="G27" s="8" t="s">
        <v>42</v>
      </c>
      <c r="H27" s="10">
        <v>180000</v>
      </c>
      <c r="I27" s="8">
        <v>36</v>
      </c>
      <c r="J27" s="8" t="s">
        <v>34</v>
      </c>
      <c r="L27" s="8">
        <v>13802562591</v>
      </c>
    </row>
    <row r="28" spans="1:12" s="7" customFormat="1">
      <c r="A28" s="6"/>
      <c r="B28" s="6" t="s">
        <v>90</v>
      </c>
      <c r="C28" s="8" t="s">
        <v>30</v>
      </c>
      <c r="D28" s="8" t="s">
        <v>91</v>
      </c>
      <c r="E28" s="9">
        <v>3.71E+17</v>
      </c>
      <c r="F28" s="8" t="s">
        <v>37</v>
      </c>
      <c r="G28" s="8" t="s">
        <v>42</v>
      </c>
      <c r="H28" s="10">
        <v>300000</v>
      </c>
      <c r="I28" s="8">
        <v>12</v>
      </c>
      <c r="J28" s="8" t="s">
        <v>34</v>
      </c>
      <c r="L28" s="8">
        <v>13692101496</v>
      </c>
    </row>
    <row r="29" spans="1:12" s="7" customFormat="1">
      <c r="A29" s="6"/>
      <c r="B29" s="6" t="s">
        <v>92</v>
      </c>
      <c r="C29" s="8" t="s">
        <v>40</v>
      </c>
      <c r="D29" s="8" t="s">
        <v>93</v>
      </c>
      <c r="E29" s="9">
        <v>4.52E+17</v>
      </c>
      <c r="F29" s="8" t="s">
        <v>37</v>
      </c>
      <c r="G29" s="8" t="s">
        <v>42</v>
      </c>
      <c r="H29" s="10">
        <v>110000</v>
      </c>
      <c r="I29" s="8">
        <v>36</v>
      </c>
      <c r="J29" s="8" t="s">
        <v>34</v>
      </c>
      <c r="L29" s="8">
        <v>13427977368</v>
      </c>
    </row>
    <row r="30" spans="1:12" s="7" customFormat="1">
      <c r="A30" s="6"/>
      <c r="B30" s="6" t="s">
        <v>94</v>
      </c>
      <c r="C30" s="8" t="s">
        <v>30</v>
      </c>
      <c r="D30" s="8" t="s">
        <v>95</v>
      </c>
      <c r="E30" s="9">
        <v>4.52E+17</v>
      </c>
      <c r="F30" s="8" t="s">
        <v>37</v>
      </c>
      <c r="G30" s="8" t="s">
        <v>42</v>
      </c>
      <c r="H30" s="10">
        <v>95000</v>
      </c>
      <c r="I30" s="8">
        <v>36</v>
      </c>
      <c r="J30" s="8" t="s">
        <v>34</v>
      </c>
      <c r="L30" s="8">
        <v>13424005488</v>
      </c>
    </row>
    <row r="31" spans="1:12" s="7" customFormat="1">
      <c r="A31" s="6"/>
      <c r="B31" s="6" t="s">
        <v>96</v>
      </c>
      <c r="C31" s="8" t="s">
        <v>40</v>
      </c>
      <c r="D31" s="8" t="s">
        <v>97</v>
      </c>
      <c r="E31" s="9">
        <v>4.3E+17</v>
      </c>
      <c r="F31" s="8" t="s">
        <v>37</v>
      </c>
      <c r="G31" s="8" t="s">
        <v>42</v>
      </c>
      <c r="H31" s="10">
        <v>500000</v>
      </c>
      <c r="I31" s="8">
        <v>24</v>
      </c>
      <c r="J31" s="8" t="s">
        <v>34</v>
      </c>
      <c r="L31" s="8">
        <v>18664888095</v>
      </c>
    </row>
    <row r="32" spans="1:12" s="7" customFormat="1">
      <c r="A32" s="6"/>
      <c r="B32" s="6" t="s">
        <v>98</v>
      </c>
      <c r="C32" s="8" t="s">
        <v>30</v>
      </c>
      <c r="D32" s="8" t="s">
        <v>99</v>
      </c>
      <c r="E32" s="9">
        <v>4.41E+17</v>
      </c>
      <c r="F32" s="8" t="s">
        <v>37</v>
      </c>
      <c r="G32" s="8" t="s">
        <v>100</v>
      </c>
      <c r="H32" s="10">
        <v>87000</v>
      </c>
      <c r="I32" s="8">
        <v>36</v>
      </c>
      <c r="J32" s="8" t="s">
        <v>34</v>
      </c>
      <c r="L32" s="8">
        <v>13823102857</v>
      </c>
    </row>
    <row r="33" spans="1:12" s="7" customFormat="1">
      <c r="A33" s="6"/>
      <c r="B33" s="6" t="s">
        <v>101</v>
      </c>
      <c r="C33" s="8" t="s">
        <v>30</v>
      </c>
      <c r="D33" s="8" t="s">
        <v>102</v>
      </c>
      <c r="E33" s="9">
        <v>4.45E+17</v>
      </c>
      <c r="F33" s="8" t="s">
        <v>37</v>
      </c>
      <c r="G33" s="8" t="s">
        <v>100</v>
      </c>
      <c r="H33" s="10">
        <v>403000</v>
      </c>
      <c r="I33" s="8">
        <v>36</v>
      </c>
      <c r="J33" s="8" t="s">
        <v>34</v>
      </c>
      <c r="L33" s="8">
        <v>13689535828</v>
      </c>
    </row>
    <row r="34" spans="1:12" s="7" customFormat="1">
      <c r="A34" s="6"/>
      <c r="B34" s="6" t="s">
        <v>103</v>
      </c>
      <c r="C34" s="8" t="s">
        <v>30</v>
      </c>
      <c r="D34" s="8" t="s">
        <v>104</v>
      </c>
      <c r="E34" s="9">
        <v>5.11E+17</v>
      </c>
      <c r="F34" s="8" t="s">
        <v>37</v>
      </c>
      <c r="G34" s="8" t="s">
        <v>100</v>
      </c>
      <c r="H34" s="10">
        <v>79000</v>
      </c>
      <c r="I34" s="8">
        <v>36</v>
      </c>
      <c r="J34" s="8" t="s">
        <v>105</v>
      </c>
      <c r="L34" s="8">
        <v>13424793100</v>
      </c>
    </row>
    <row r="35" spans="1:12" s="7" customFormat="1">
      <c r="A35" s="6"/>
      <c r="B35" s="6" t="s">
        <v>106</v>
      </c>
      <c r="C35" s="8" t="s">
        <v>30</v>
      </c>
      <c r="D35" s="8" t="s">
        <v>107</v>
      </c>
      <c r="E35" s="9">
        <v>3.5E+17</v>
      </c>
      <c r="F35" s="8" t="s">
        <v>37</v>
      </c>
      <c r="G35" s="8" t="s">
        <v>100</v>
      </c>
      <c r="H35" s="10">
        <v>500000</v>
      </c>
      <c r="I35" s="8">
        <v>12</v>
      </c>
      <c r="J35" s="8" t="s">
        <v>105</v>
      </c>
      <c r="L35" s="8">
        <v>15070063508</v>
      </c>
    </row>
    <row r="36" spans="1:12" s="7" customFormat="1">
      <c r="A36" s="6"/>
      <c r="B36" s="6" t="s">
        <v>108</v>
      </c>
      <c r="C36" s="8" t="s">
        <v>40</v>
      </c>
      <c r="D36" s="8" t="s">
        <v>109</v>
      </c>
      <c r="E36" s="9">
        <v>5.11E+17</v>
      </c>
      <c r="F36" s="8" t="s">
        <v>37</v>
      </c>
      <c r="G36" s="8" t="s">
        <v>100</v>
      </c>
      <c r="H36" s="10">
        <v>67000</v>
      </c>
      <c r="I36" s="8">
        <v>12</v>
      </c>
      <c r="J36" s="8" t="s">
        <v>105</v>
      </c>
      <c r="L36" s="8">
        <v>13883882212</v>
      </c>
    </row>
    <row r="37" spans="1:12" s="7" customFormat="1">
      <c r="A37" s="6"/>
      <c r="B37" s="6" t="s">
        <v>110</v>
      </c>
      <c r="C37" s="8" t="s">
        <v>30</v>
      </c>
      <c r="D37" s="8" t="s">
        <v>111</v>
      </c>
      <c r="E37" s="9">
        <v>4.42E+17</v>
      </c>
      <c r="F37" s="8" t="s">
        <v>37</v>
      </c>
      <c r="G37" s="8" t="s">
        <v>100</v>
      </c>
      <c r="H37" s="10">
        <v>200000</v>
      </c>
      <c r="I37" s="8">
        <v>12</v>
      </c>
      <c r="J37" s="8" t="s">
        <v>105</v>
      </c>
      <c r="L37" s="8">
        <v>13728722469</v>
      </c>
    </row>
    <row r="38" spans="1:12" s="7" customFormat="1">
      <c r="A38" s="6"/>
      <c r="B38" s="6" t="s">
        <v>112</v>
      </c>
      <c r="C38" s="8" t="s">
        <v>30</v>
      </c>
      <c r="D38" s="8" t="s">
        <v>113</v>
      </c>
      <c r="E38" s="9">
        <v>4.33E+17</v>
      </c>
      <c r="F38" s="8" t="s">
        <v>37</v>
      </c>
      <c r="G38" s="8" t="s">
        <v>100</v>
      </c>
      <c r="H38" s="10">
        <v>500000</v>
      </c>
      <c r="I38" s="8">
        <v>12</v>
      </c>
      <c r="J38" s="8" t="s">
        <v>105</v>
      </c>
      <c r="L38" s="8">
        <v>13652628860</v>
      </c>
    </row>
    <row r="39" spans="1:12" s="7" customFormat="1">
      <c r="A39" s="6"/>
      <c r="B39" s="6" t="s">
        <v>114</v>
      </c>
      <c r="C39" s="8" t="s">
        <v>30</v>
      </c>
      <c r="D39" s="8" t="s">
        <v>115</v>
      </c>
      <c r="E39" s="9">
        <v>4.31E+17</v>
      </c>
      <c r="F39" s="8" t="s">
        <v>37</v>
      </c>
      <c r="G39" s="8" t="s">
        <v>100</v>
      </c>
      <c r="H39" s="10">
        <v>160000</v>
      </c>
      <c r="I39" s="8">
        <v>24</v>
      </c>
      <c r="J39" s="8" t="s">
        <v>105</v>
      </c>
      <c r="L39" s="8">
        <v>13428601673</v>
      </c>
    </row>
    <row r="40" spans="1:12" s="7" customFormat="1">
      <c r="A40" s="6"/>
      <c r="B40" s="6" t="s">
        <v>116</v>
      </c>
      <c r="C40" s="8" t="s">
        <v>30</v>
      </c>
      <c r="D40" s="8" t="s">
        <v>117</v>
      </c>
      <c r="E40" s="9" t="s">
        <v>118</v>
      </c>
      <c r="F40" s="8" t="s">
        <v>37</v>
      </c>
      <c r="G40" s="8" t="s">
        <v>100</v>
      </c>
      <c r="H40" s="10">
        <v>500000</v>
      </c>
      <c r="I40" s="8">
        <v>24</v>
      </c>
      <c r="J40" s="8" t="s">
        <v>105</v>
      </c>
      <c r="L40" s="8">
        <v>13527990839</v>
      </c>
    </row>
    <row r="41" spans="1:12" s="7" customFormat="1">
      <c r="A41" s="6"/>
      <c r="B41" s="6" t="s">
        <v>119</v>
      </c>
      <c r="C41" s="8" t="s">
        <v>30</v>
      </c>
      <c r="D41" s="8" t="s">
        <v>111</v>
      </c>
      <c r="E41" s="9">
        <v>4.42E+17</v>
      </c>
      <c r="F41" s="8" t="s">
        <v>37</v>
      </c>
      <c r="G41" s="8" t="s">
        <v>100</v>
      </c>
      <c r="H41" s="10">
        <v>200000</v>
      </c>
      <c r="I41" s="8">
        <v>3</v>
      </c>
      <c r="J41" s="8" t="s">
        <v>105</v>
      </c>
      <c r="L41" s="8">
        <v>13728722469</v>
      </c>
    </row>
    <row r="42" spans="1:12" s="7" customFormat="1">
      <c r="A42" s="6"/>
      <c r="B42" s="6" t="s">
        <v>120</v>
      </c>
      <c r="C42" s="8" t="s">
        <v>40</v>
      </c>
      <c r="D42" s="8" t="s">
        <v>121</v>
      </c>
      <c r="E42" s="9">
        <v>4.3E+17</v>
      </c>
      <c r="F42" s="8" t="s">
        <v>37</v>
      </c>
      <c r="G42" s="8" t="s">
        <v>100</v>
      </c>
      <c r="H42" s="10">
        <v>97000</v>
      </c>
      <c r="I42" s="8">
        <v>3</v>
      </c>
      <c r="J42" s="8" t="s">
        <v>105</v>
      </c>
      <c r="L42" s="8">
        <v>13714524485</v>
      </c>
    </row>
    <row r="43" spans="1:12" s="7" customFormat="1">
      <c r="A43" s="6"/>
      <c r="B43" s="6" t="s">
        <v>122</v>
      </c>
      <c r="C43" s="8" t="s">
        <v>30</v>
      </c>
      <c r="D43" s="8" t="s">
        <v>123</v>
      </c>
      <c r="E43" s="9">
        <v>4.42E+17</v>
      </c>
      <c r="F43" s="8" t="s">
        <v>37</v>
      </c>
      <c r="G43" s="8" t="s">
        <v>100</v>
      </c>
      <c r="H43" s="10">
        <v>129000</v>
      </c>
      <c r="I43" s="8">
        <v>6</v>
      </c>
      <c r="J43" s="8" t="s">
        <v>105</v>
      </c>
      <c r="L43" s="8">
        <v>13809269233</v>
      </c>
    </row>
    <row r="44" spans="1:12" s="7" customFormat="1">
      <c r="A44" s="6"/>
      <c r="B44" s="6" t="s">
        <v>124</v>
      </c>
      <c r="C44" s="8" t="s">
        <v>30</v>
      </c>
      <c r="D44" s="8" t="s">
        <v>125</v>
      </c>
      <c r="E44" s="9">
        <v>4.21E+17</v>
      </c>
      <c r="F44" s="8" t="s">
        <v>37</v>
      </c>
      <c r="G44" s="8" t="s">
        <v>100</v>
      </c>
      <c r="H44" s="10">
        <v>500000</v>
      </c>
      <c r="I44" s="8">
        <v>6</v>
      </c>
      <c r="J44" s="8" t="s">
        <v>105</v>
      </c>
      <c r="L44" s="8">
        <v>18813383116</v>
      </c>
    </row>
    <row r="45" spans="1:12" s="7" customFormat="1">
      <c r="A45" s="6"/>
      <c r="B45" s="6" t="s">
        <v>126</v>
      </c>
      <c r="C45" s="8" t="s">
        <v>30</v>
      </c>
      <c r="D45" s="8" t="s">
        <v>127</v>
      </c>
      <c r="E45" s="9">
        <v>4.45E+17</v>
      </c>
      <c r="F45" s="8" t="s">
        <v>37</v>
      </c>
      <c r="G45" s="8" t="s">
        <v>100</v>
      </c>
      <c r="H45" s="10">
        <v>115000</v>
      </c>
      <c r="I45" s="8">
        <v>6</v>
      </c>
      <c r="J45" s="8" t="s">
        <v>105</v>
      </c>
      <c r="L45" s="8">
        <v>13790488761</v>
      </c>
    </row>
    <row r="46" spans="1:12" s="7" customFormat="1">
      <c r="A46" s="6"/>
      <c r="B46" s="6" t="s">
        <v>128</v>
      </c>
      <c r="C46" s="8" t="s">
        <v>30</v>
      </c>
      <c r="D46" s="8" t="s">
        <v>129</v>
      </c>
      <c r="E46" s="9">
        <v>5.13E+17</v>
      </c>
      <c r="F46" s="8" t="s">
        <v>37</v>
      </c>
      <c r="G46" s="8" t="s">
        <v>100</v>
      </c>
      <c r="H46" s="10">
        <v>260000</v>
      </c>
      <c r="I46" s="8">
        <v>6</v>
      </c>
      <c r="J46" s="8" t="s">
        <v>105</v>
      </c>
      <c r="L46" s="8">
        <v>18028090487</v>
      </c>
    </row>
    <row r="47" spans="1:12" s="7" customFormat="1">
      <c r="A47" s="6"/>
      <c r="B47" s="6" t="s">
        <v>130</v>
      </c>
      <c r="C47" s="8" t="s">
        <v>30</v>
      </c>
      <c r="D47" s="8" t="s">
        <v>131</v>
      </c>
      <c r="E47" s="9">
        <v>4.11E+17</v>
      </c>
      <c r="F47" s="8" t="s">
        <v>37</v>
      </c>
      <c r="G47" s="8" t="s">
        <v>100</v>
      </c>
      <c r="H47" s="10">
        <v>145000</v>
      </c>
      <c r="I47" s="8">
        <v>6</v>
      </c>
      <c r="J47" s="8" t="s">
        <v>105</v>
      </c>
      <c r="L47" s="8">
        <v>18002743888</v>
      </c>
    </row>
    <row r="48" spans="1:12" s="7" customFormat="1">
      <c r="A48" s="6"/>
      <c r="B48" s="6" t="s">
        <v>132</v>
      </c>
      <c r="C48" s="8" t="s">
        <v>30</v>
      </c>
      <c r="D48" s="8" t="s">
        <v>133</v>
      </c>
      <c r="E48" s="9">
        <v>3.62E+17</v>
      </c>
      <c r="F48" s="8" t="s">
        <v>37</v>
      </c>
      <c r="G48" s="8" t="s">
        <v>100</v>
      </c>
      <c r="H48" s="10">
        <v>300000</v>
      </c>
      <c r="I48" s="8">
        <v>6</v>
      </c>
      <c r="J48" s="8" t="s">
        <v>105</v>
      </c>
      <c r="L48" s="8">
        <v>13342607784</v>
      </c>
    </row>
    <row r="49" spans="1:12" s="7" customFormat="1">
      <c r="A49" s="6"/>
      <c r="B49" s="6" t="s">
        <v>134</v>
      </c>
      <c r="C49" s="8" t="s">
        <v>30</v>
      </c>
      <c r="D49" s="8" t="s">
        <v>135</v>
      </c>
      <c r="E49" s="9">
        <v>5E+17</v>
      </c>
      <c r="F49" s="8" t="s">
        <v>37</v>
      </c>
      <c r="G49" s="8" t="s">
        <v>100</v>
      </c>
      <c r="H49" s="10">
        <v>176000</v>
      </c>
      <c r="I49" s="8">
        <v>6</v>
      </c>
      <c r="J49" s="8" t="s">
        <v>105</v>
      </c>
      <c r="L49" s="8">
        <v>18602339229</v>
      </c>
    </row>
    <row r="50" spans="1:12" s="7" customFormat="1">
      <c r="A50" s="6"/>
      <c r="B50" s="6" t="s">
        <v>136</v>
      </c>
      <c r="C50" s="8" t="s">
        <v>30</v>
      </c>
      <c r="D50" s="8" t="s">
        <v>137</v>
      </c>
      <c r="E50" s="9">
        <v>1.31E+17</v>
      </c>
      <c r="F50" s="8" t="s">
        <v>37</v>
      </c>
      <c r="G50" s="8" t="s">
        <v>100</v>
      </c>
      <c r="H50" s="10">
        <v>500000</v>
      </c>
      <c r="I50" s="8">
        <v>36</v>
      </c>
      <c r="J50" s="8" t="s">
        <v>105</v>
      </c>
      <c r="L50" s="8">
        <v>13923790299</v>
      </c>
    </row>
    <row r="51" spans="1:12" s="7" customFormat="1">
      <c r="A51" s="6"/>
      <c r="B51" s="6" t="s">
        <v>138</v>
      </c>
      <c r="C51" s="8" t="s">
        <v>30</v>
      </c>
      <c r="D51" s="8" t="s">
        <v>139</v>
      </c>
      <c r="E51" s="9">
        <v>4.31E+17</v>
      </c>
      <c r="F51" s="8" t="s">
        <v>37</v>
      </c>
      <c r="G51" s="8" t="s">
        <v>100</v>
      </c>
      <c r="H51" s="10">
        <v>225000</v>
      </c>
      <c r="I51" s="8">
        <v>36</v>
      </c>
      <c r="J51" s="8" t="s">
        <v>105</v>
      </c>
      <c r="L51" s="8">
        <v>13717343508</v>
      </c>
    </row>
    <row r="52" spans="1:12" s="7" customFormat="1">
      <c r="A52" s="6"/>
      <c r="B52" s="6" t="s">
        <v>140</v>
      </c>
      <c r="C52" s="8" t="s">
        <v>40</v>
      </c>
      <c r="D52" s="8" t="s">
        <v>141</v>
      </c>
      <c r="E52" s="9">
        <v>2.2E+17</v>
      </c>
      <c r="F52" s="8" t="s">
        <v>37</v>
      </c>
      <c r="G52" s="8" t="s">
        <v>100</v>
      </c>
      <c r="H52" s="10">
        <v>297000</v>
      </c>
      <c r="I52" s="8">
        <v>36</v>
      </c>
      <c r="J52" s="8" t="s">
        <v>105</v>
      </c>
      <c r="L52" s="8">
        <v>15986600091</v>
      </c>
    </row>
    <row r="53" spans="1:12" s="7" customFormat="1">
      <c r="A53" s="6"/>
      <c r="B53" s="6" t="s">
        <v>142</v>
      </c>
      <c r="C53" s="8" t="s">
        <v>40</v>
      </c>
      <c r="D53" s="8" t="s">
        <v>143</v>
      </c>
      <c r="E53" s="9">
        <v>5E+17</v>
      </c>
      <c r="F53" s="8" t="s">
        <v>37</v>
      </c>
      <c r="G53" s="8" t="s">
        <v>100</v>
      </c>
      <c r="H53" s="10">
        <v>137000</v>
      </c>
      <c r="I53" s="8">
        <v>36</v>
      </c>
      <c r="J53" s="8" t="s">
        <v>105</v>
      </c>
      <c r="L53" s="8">
        <v>18725937985</v>
      </c>
    </row>
    <row r="54" spans="1:12" s="7" customFormat="1">
      <c r="A54" s="6"/>
      <c r="B54" s="6" t="s">
        <v>144</v>
      </c>
      <c r="C54" s="8" t="s">
        <v>30</v>
      </c>
      <c r="D54" s="8" t="s">
        <v>145</v>
      </c>
      <c r="E54" s="9">
        <v>4.4E+17</v>
      </c>
      <c r="F54" s="8" t="s">
        <v>37</v>
      </c>
      <c r="G54" s="8" t="s">
        <v>100</v>
      </c>
      <c r="H54" s="10">
        <v>246000</v>
      </c>
      <c r="I54" s="8">
        <v>36</v>
      </c>
      <c r="J54" s="8" t="s">
        <v>105</v>
      </c>
      <c r="L54" s="8">
        <v>13533333321</v>
      </c>
    </row>
    <row r="55" spans="1:12" s="7" customFormat="1">
      <c r="A55" s="6"/>
      <c r="B55" s="6" t="s">
        <v>146</v>
      </c>
      <c r="C55" s="8" t="s">
        <v>30</v>
      </c>
      <c r="D55" s="8" t="s">
        <v>147</v>
      </c>
      <c r="E55" s="9">
        <v>3.62E+17</v>
      </c>
      <c r="F55" s="8" t="s">
        <v>37</v>
      </c>
      <c r="G55" s="8" t="s">
        <v>100</v>
      </c>
      <c r="H55" s="10">
        <v>108000</v>
      </c>
      <c r="I55" s="8">
        <v>36</v>
      </c>
      <c r="J55" s="8" t="s">
        <v>105</v>
      </c>
      <c r="L55" s="8">
        <v>18122929077</v>
      </c>
    </row>
    <row r="56" spans="1:12" s="7" customFormat="1">
      <c r="A56" s="6"/>
      <c r="B56" s="6" t="s">
        <v>148</v>
      </c>
      <c r="C56" s="8" t="s">
        <v>30</v>
      </c>
      <c r="D56" s="8" t="s">
        <v>149</v>
      </c>
      <c r="E56" s="9">
        <v>6.5E+17</v>
      </c>
      <c r="F56" s="8" t="s">
        <v>37</v>
      </c>
      <c r="G56" s="8" t="s">
        <v>100</v>
      </c>
      <c r="H56" s="10">
        <v>500000</v>
      </c>
      <c r="I56" s="8">
        <v>36</v>
      </c>
      <c r="J56" s="8" t="s">
        <v>105</v>
      </c>
      <c r="L56" s="8">
        <v>13822118282</v>
      </c>
    </row>
    <row r="57" spans="1:12" s="7" customFormat="1">
      <c r="A57" s="6"/>
      <c r="B57" s="6" t="s">
        <v>150</v>
      </c>
      <c r="C57" s="8" t="s">
        <v>40</v>
      </c>
      <c r="D57" s="8" t="s">
        <v>151</v>
      </c>
      <c r="E57" s="9">
        <v>3.6E+17</v>
      </c>
      <c r="F57" s="8" t="s">
        <v>37</v>
      </c>
      <c r="G57" s="8" t="s">
        <v>100</v>
      </c>
      <c r="H57" s="10">
        <v>67000</v>
      </c>
      <c r="I57" s="8">
        <v>36</v>
      </c>
      <c r="J57" s="8" t="s">
        <v>105</v>
      </c>
      <c r="L57" s="8">
        <v>13590247093</v>
      </c>
    </row>
    <row r="58" spans="1:12" s="7" customFormat="1">
      <c r="A58" s="6"/>
      <c r="B58" s="6" t="s">
        <v>152</v>
      </c>
      <c r="C58" s="8" t="s">
        <v>30</v>
      </c>
      <c r="D58" s="8" t="s">
        <v>153</v>
      </c>
      <c r="E58" s="9">
        <v>4.45E+17</v>
      </c>
      <c r="F58" s="8" t="s">
        <v>37</v>
      </c>
      <c r="G58" s="8" t="s">
        <v>100</v>
      </c>
      <c r="H58" s="10">
        <v>500000</v>
      </c>
      <c r="I58" s="8">
        <v>36</v>
      </c>
      <c r="J58" s="8" t="s">
        <v>105</v>
      </c>
      <c r="L58" s="8">
        <v>13138883888</v>
      </c>
    </row>
    <row r="59" spans="1:12" s="7" customFormat="1">
      <c r="A59" s="6"/>
      <c r="B59" s="6" t="s">
        <v>154</v>
      </c>
      <c r="C59" s="8" t="s">
        <v>30</v>
      </c>
      <c r="D59" s="8" t="s">
        <v>155</v>
      </c>
      <c r="E59" s="9">
        <v>5E+17</v>
      </c>
      <c r="F59" s="8" t="s">
        <v>37</v>
      </c>
      <c r="G59" s="8" t="s">
        <v>100</v>
      </c>
      <c r="H59" s="10">
        <v>500000</v>
      </c>
      <c r="I59" s="8">
        <v>36</v>
      </c>
      <c r="J59" s="8" t="s">
        <v>105</v>
      </c>
      <c r="L59" s="8">
        <v>13883840689</v>
      </c>
    </row>
    <row r="60" spans="1:12" s="7" customFormat="1">
      <c r="A60" s="6"/>
      <c r="B60" s="6" t="s">
        <v>156</v>
      </c>
      <c r="C60" s="8" t="s">
        <v>30</v>
      </c>
      <c r="D60" s="8" t="s">
        <v>157</v>
      </c>
      <c r="E60" s="9">
        <v>5E+17</v>
      </c>
      <c r="F60" s="8" t="s">
        <v>37</v>
      </c>
      <c r="G60" s="8" t="s">
        <v>100</v>
      </c>
      <c r="H60" s="10">
        <v>186000</v>
      </c>
      <c r="I60" s="8">
        <v>36</v>
      </c>
      <c r="J60" s="8" t="s">
        <v>105</v>
      </c>
      <c r="L60" s="8">
        <v>15520022228</v>
      </c>
    </row>
    <row r="61" spans="1:12" s="7" customFormat="1">
      <c r="A61" s="6"/>
      <c r="B61" s="6" t="s">
        <v>158</v>
      </c>
      <c r="C61" s="8" t="s">
        <v>30</v>
      </c>
      <c r="D61" s="8" t="s">
        <v>159</v>
      </c>
      <c r="E61" s="9">
        <v>4.29E+17</v>
      </c>
      <c r="F61" s="8" t="s">
        <v>37</v>
      </c>
      <c r="G61" s="8" t="s">
        <v>100</v>
      </c>
      <c r="H61" s="10">
        <v>500000</v>
      </c>
      <c r="I61" s="8">
        <v>36</v>
      </c>
      <c r="J61" s="8" t="s">
        <v>105</v>
      </c>
      <c r="L61" s="8">
        <v>13714041916</v>
      </c>
    </row>
    <row r="62" spans="1:12" s="7" customFormat="1">
      <c r="A62" s="6"/>
      <c r="B62" s="6" t="s">
        <v>160</v>
      </c>
      <c r="C62" s="8" t="s">
        <v>30</v>
      </c>
      <c r="D62" s="8" t="s">
        <v>161</v>
      </c>
      <c r="E62" s="9">
        <v>3.62E+17</v>
      </c>
      <c r="F62" s="8" t="s">
        <v>37</v>
      </c>
      <c r="G62" s="8" t="s">
        <v>100</v>
      </c>
      <c r="H62" s="10">
        <v>500000</v>
      </c>
      <c r="I62" s="8">
        <v>36</v>
      </c>
      <c r="J62" s="8" t="s">
        <v>105</v>
      </c>
      <c r="L62" s="8">
        <v>18088888600</v>
      </c>
    </row>
    <row r="63" spans="1:12" s="7" customFormat="1">
      <c r="A63" s="6"/>
      <c r="B63" s="6" t="s">
        <v>162</v>
      </c>
      <c r="C63" s="8" t="s">
        <v>30</v>
      </c>
      <c r="D63" s="8" t="s">
        <v>163</v>
      </c>
      <c r="E63" s="9">
        <v>4.42E+17</v>
      </c>
      <c r="F63" s="8" t="s">
        <v>37</v>
      </c>
      <c r="G63" s="8" t="s">
        <v>100</v>
      </c>
      <c r="H63" s="10">
        <v>127000</v>
      </c>
      <c r="I63" s="8">
        <v>36</v>
      </c>
      <c r="J63" s="8" t="s">
        <v>105</v>
      </c>
      <c r="L63" s="8">
        <v>13418676496</v>
      </c>
    </row>
    <row r="64" spans="1:12" s="7" customFormat="1">
      <c r="A64" s="6"/>
      <c r="B64" s="6" t="s">
        <v>164</v>
      </c>
      <c r="C64" s="8" t="s">
        <v>30</v>
      </c>
      <c r="D64" s="8" t="s">
        <v>165</v>
      </c>
      <c r="E64" s="9" t="s">
        <v>166</v>
      </c>
      <c r="F64" s="8" t="s">
        <v>37</v>
      </c>
      <c r="G64" s="8" t="s">
        <v>100</v>
      </c>
      <c r="H64" s="10">
        <v>200000</v>
      </c>
      <c r="I64" s="8">
        <v>36</v>
      </c>
      <c r="J64" s="8" t="s">
        <v>105</v>
      </c>
      <c r="L64" s="8">
        <v>13929898606</v>
      </c>
    </row>
    <row r="65" spans="1:12" s="7" customFormat="1">
      <c r="A65" s="6"/>
      <c r="B65" s="6" t="s">
        <v>167</v>
      </c>
      <c r="C65" s="8" t="s">
        <v>40</v>
      </c>
      <c r="D65" s="8" t="s">
        <v>168</v>
      </c>
      <c r="E65" s="9">
        <v>5.12E+17</v>
      </c>
      <c r="F65" s="8" t="s">
        <v>37</v>
      </c>
      <c r="G65" s="8" t="s">
        <v>100</v>
      </c>
      <c r="H65" s="10">
        <v>279000</v>
      </c>
      <c r="I65" s="8">
        <v>36</v>
      </c>
      <c r="J65" s="8" t="s">
        <v>105</v>
      </c>
      <c r="L65" s="8">
        <v>13048933099</v>
      </c>
    </row>
    <row r="66" spans="1:12" s="7" customFormat="1">
      <c r="A66" s="6"/>
      <c r="B66" s="6" t="s">
        <v>169</v>
      </c>
      <c r="C66" s="8" t="s">
        <v>40</v>
      </c>
      <c r="D66" s="8" t="s">
        <v>170</v>
      </c>
      <c r="E66" s="9">
        <v>4.41E+17</v>
      </c>
      <c r="F66" s="8" t="s">
        <v>37</v>
      </c>
      <c r="G66" s="8" t="s">
        <v>100</v>
      </c>
      <c r="H66" s="10">
        <v>220000</v>
      </c>
      <c r="I66" s="8">
        <v>36</v>
      </c>
      <c r="J66" s="8" t="s">
        <v>105</v>
      </c>
      <c r="L66" s="8">
        <v>13824305033</v>
      </c>
    </row>
    <row r="67" spans="1:12" s="7" customFormat="1">
      <c r="A67" s="6"/>
      <c r="B67" s="6" t="s">
        <v>171</v>
      </c>
      <c r="C67" s="8" t="s">
        <v>30</v>
      </c>
      <c r="D67" s="8" t="s">
        <v>172</v>
      </c>
      <c r="E67" s="9">
        <v>4.31E+17</v>
      </c>
      <c r="F67" s="8" t="s">
        <v>37</v>
      </c>
      <c r="G67" s="8" t="s">
        <v>100</v>
      </c>
      <c r="H67" s="10">
        <v>200000</v>
      </c>
      <c r="I67" s="8">
        <v>36</v>
      </c>
      <c r="J67" s="8" t="s">
        <v>105</v>
      </c>
      <c r="L67" s="8">
        <v>13502875593</v>
      </c>
    </row>
    <row r="68" spans="1:12" s="7" customFormat="1">
      <c r="A68" s="6"/>
      <c r="B68" s="6" t="s">
        <v>173</v>
      </c>
      <c r="C68" s="8" t="s">
        <v>30</v>
      </c>
      <c r="D68" s="8" t="s">
        <v>174</v>
      </c>
      <c r="E68" s="9">
        <v>5.13E+17</v>
      </c>
      <c r="F68" s="8" t="s">
        <v>37</v>
      </c>
      <c r="G68" s="8" t="s">
        <v>100</v>
      </c>
      <c r="H68" s="10">
        <v>120000</v>
      </c>
      <c r="I68" s="8">
        <v>24</v>
      </c>
      <c r="J68" s="8" t="s">
        <v>105</v>
      </c>
      <c r="L68" s="8">
        <v>13823264826</v>
      </c>
    </row>
    <row r="69" spans="1:12" s="7" customFormat="1">
      <c r="A69" s="6"/>
      <c r="B69" s="6" t="s">
        <v>175</v>
      </c>
      <c r="C69" s="8" t="s">
        <v>40</v>
      </c>
      <c r="D69" s="8" t="s">
        <v>176</v>
      </c>
      <c r="E69" s="9">
        <v>5E+17</v>
      </c>
      <c r="F69" s="8" t="s">
        <v>37</v>
      </c>
      <c r="G69" s="8" t="s">
        <v>100</v>
      </c>
      <c r="H69" s="10">
        <v>84000</v>
      </c>
      <c r="I69" s="8">
        <v>36</v>
      </c>
      <c r="J69" s="8" t="s">
        <v>105</v>
      </c>
      <c r="L69" s="8">
        <v>15223822246</v>
      </c>
    </row>
    <row r="70" spans="1:12" s="7" customFormat="1">
      <c r="A70" s="6"/>
      <c r="B70" s="6" t="s">
        <v>177</v>
      </c>
      <c r="C70" s="8" t="s">
        <v>30</v>
      </c>
      <c r="D70" s="8" t="s">
        <v>165</v>
      </c>
      <c r="E70" s="9" t="s">
        <v>166</v>
      </c>
      <c r="F70" s="8" t="s">
        <v>37</v>
      </c>
      <c r="G70" s="8" t="s">
        <v>100</v>
      </c>
      <c r="H70" s="10">
        <v>200000</v>
      </c>
      <c r="I70" s="8">
        <v>36</v>
      </c>
      <c r="J70" s="8" t="s">
        <v>105</v>
      </c>
      <c r="L70" s="8">
        <v>13929898606</v>
      </c>
    </row>
    <row r="71" spans="1:12" s="7" customFormat="1">
      <c r="A71" s="6"/>
      <c r="B71" s="6" t="s">
        <v>178</v>
      </c>
      <c r="C71" s="8" t="s">
        <v>30</v>
      </c>
      <c r="D71" s="8" t="s">
        <v>179</v>
      </c>
      <c r="E71" s="9">
        <v>4.41E+17</v>
      </c>
      <c r="F71" s="8" t="s">
        <v>37</v>
      </c>
      <c r="G71" s="8" t="s">
        <v>100</v>
      </c>
      <c r="H71" s="10">
        <v>280000</v>
      </c>
      <c r="I71" s="8">
        <v>36</v>
      </c>
      <c r="J71" s="8" t="s">
        <v>105</v>
      </c>
      <c r="L71" s="8">
        <v>18925191866</v>
      </c>
    </row>
    <row r="72" spans="1:12" s="7" customFormat="1">
      <c r="A72" s="6"/>
      <c r="B72" s="6" t="s">
        <v>180</v>
      </c>
      <c r="C72" s="8" t="s">
        <v>30</v>
      </c>
      <c r="D72" s="8" t="s">
        <v>181</v>
      </c>
      <c r="E72" s="9">
        <v>5.1E+17</v>
      </c>
      <c r="F72" s="8" t="s">
        <v>37</v>
      </c>
      <c r="G72" s="8" t="s">
        <v>100</v>
      </c>
      <c r="H72" s="10">
        <v>200000</v>
      </c>
      <c r="I72" s="8">
        <v>24</v>
      </c>
      <c r="J72" s="8" t="s">
        <v>105</v>
      </c>
      <c r="L72" s="8">
        <v>18607595396</v>
      </c>
    </row>
    <row r="73" spans="1:12" s="7" customFormat="1">
      <c r="A73" s="6"/>
      <c r="B73" s="6" t="s">
        <v>182</v>
      </c>
      <c r="C73" s="8" t="s">
        <v>30</v>
      </c>
      <c r="D73" s="8" t="s">
        <v>183</v>
      </c>
      <c r="E73" s="9">
        <v>3.51E+17</v>
      </c>
      <c r="F73" s="8" t="s">
        <v>37</v>
      </c>
      <c r="G73" s="8" t="s">
        <v>100</v>
      </c>
      <c r="H73" s="10">
        <v>400000</v>
      </c>
      <c r="I73" s="8">
        <v>36</v>
      </c>
      <c r="J73" s="8" t="s">
        <v>105</v>
      </c>
      <c r="L73" s="8">
        <v>13631651692</v>
      </c>
    </row>
    <row r="74" spans="1:12" s="7" customFormat="1">
      <c r="A74" s="6"/>
      <c r="B74" s="6" t="s">
        <v>184</v>
      </c>
      <c r="C74" s="8" t="s">
        <v>30</v>
      </c>
      <c r="D74" s="8" t="s">
        <v>185</v>
      </c>
      <c r="E74" s="9">
        <v>4.41E+17</v>
      </c>
      <c r="F74" s="8" t="s">
        <v>37</v>
      </c>
      <c r="G74" s="8" t="s">
        <v>100</v>
      </c>
      <c r="H74" s="10">
        <v>80000</v>
      </c>
      <c r="I74" s="8">
        <v>36</v>
      </c>
      <c r="J74" s="8" t="s">
        <v>105</v>
      </c>
      <c r="L74" s="8">
        <v>13602301392</v>
      </c>
    </row>
    <row r="75" spans="1:12" s="7" customFormat="1">
      <c r="A75" s="6"/>
      <c r="B75" s="6" t="s">
        <v>186</v>
      </c>
      <c r="C75" s="8" t="s">
        <v>30</v>
      </c>
      <c r="D75" s="8" t="s">
        <v>181</v>
      </c>
      <c r="E75" s="9">
        <v>5.1E+17</v>
      </c>
      <c r="F75" s="8" t="s">
        <v>37</v>
      </c>
      <c r="G75" s="8" t="s">
        <v>100</v>
      </c>
      <c r="H75" s="10">
        <v>200000</v>
      </c>
      <c r="I75" s="8">
        <v>24</v>
      </c>
      <c r="J75" s="8" t="s">
        <v>105</v>
      </c>
      <c r="L75" s="8">
        <v>18607595396</v>
      </c>
    </row>
    <row r="76" spans="1:12" s="7" customFormat="1">
      <c r="A76" s="6"/>
      <c r="B76" s="6" t="s">
        <v>187</v>
      </c>
      <c r="C76" s="8" t="s">
        <v>40</v>
      </c>
      <c r="D76" s="8" t="s">
        <v>188</v>
      </c>
      <c r="E76" s="9">
        <v>4.41E+17</v>
      </c>
      <c r="F76" s="8" t="s">
        <v>37</v>
      </c>
      <c r="G76" s="8" t="s">
        <v>100</v>
      </c>
      <c r="H76" s="10">
        <v>500000</v>
      </c>
      <c r="I76" s="8">
        <v>36</v>
      </c>
      <c r="J76" s="8" t="s">
        <v>105</v>
      </c>
      <c r="L76" s="8">
        <v>13510017303</v>
      </c>
    </row>
    <row r="77" spans="1:12" s="7" customFormat="1">
      <c r="A77" s="6"/>
      <c r="B77" s="6" t="s">
        <v>189</v>
      </c>
      <c r="C77" s="8" t="s">
        <v>30</v>
      </c>
      <c r="D77" s="8" t="s">
        <v>181</v>
      </c>
      <c r="E77" s="9">
        <v>5.1E+17</v>
      </c>
      <c r="F77" s="8" t="s">
        <v>37</v>
      </c>
      <c r="G77" s="8" t="s">
        <v>100</v>
      </c>
      <c r="H77" s="10">
        <v>200000</v>
      </c>
      <c r="I77" s="8">
        <v>24</v>
      </c>
      <c r="J77" s="8" t="s">
        <v>105</v>
      </c>
      <c r="L77" s="8">
        <v>18607595396</v>
      </c>
    </row>
    <row r="78" spans="1:12" s="7" customFormat="1">
      <c r="A78" s="6"/>
      <c r="B78" s="6" t="s">
        <v>190</v>
      </c>
      <c r="C78" s="8" t="s">
        <v>40</v>
      </c>
      <c r="D78" s="8" t="s">
        <v>191</v>
      </c>
      <c r="E78" s="9">
        <v>4.3E+17</v>
      </c>
      <c r="F78" s="8" t="s">
        <v>37</v>
      </c>
      <c r="G78" s="8" t="s">
        <v>100</v>
      </c>
      <c r="H78" s="10">
        <v>250000</v>
      </c>
      <c r="I78" s="8">
        <v>36</v>
      </c>
      <c r="J78" s="8" t="s">
        <v>105</v>
      </c>
      <c r="L78" s="8">
        <v>13751052949</v>
      </c>
    </row>
    <row r="79" spans="1:12" s="7" customFormat="1">
      <c r="A79" s="6"/>
      <c r="B79" s="6" t="s">
        <v>192</v>
      </c>
      <c r="C79" s="8" t="s">
        <v>30</v>
      </c>
      <c r="D79" s="8" t="s">
        <v>193</v>
      </c>
      <c r="E79" s="9" t="s">
        <v>194</v>
      </c>
      <c r="F79" s="8" t="s">
        <v>37</v>
      </c>
      <c r="G79" s="8" t="s">
        <v>100</v>
      </c>
      <c r="H79" s="10">
        <v>200000</v>
      </c>
      <c r="I79" s="8">
        <v>24</v>
      </c>
      <c r="J79" s="8" t="s">
        <v>105</v>
      </c>
      <c r="L79" s="8">
        <v>13532996008</v>
      </c>
    </row>
    <row r="80" spans="1:12" s="7" customFormat="1">
      <c r="A80" s="6"/>
      <c r="B80" s="6" t="s">
        <v>195</v>
      </c>
      <c r="C80" s="8" t="s">
        <v>30</v>
      </c>
      <c r="D80" s="8" t="s">
        <v>196</v>
      </c>
      <c r="E80" s="9">
        <v>4.33E+17</v>
      </c>
      <c r="F80" s="8" t="s">
        <v>37</v>
      </c>
      <c r="G80" s="8" t="s">
        <v>100</v>
      </c>
      <c r="H80" s="10">
        <v>150000</v>
      </c>
      <c r="I80" s="8">
        <v>36</v>
      </c>
      <c r="J80" s="8" t="s">
        <v>105</v>
      </c>
      <c r="L80" s="8">
        <v>15986399768</v>
      </c>
    </row>
    <row r="81" spans="1:12" s="7" customFormat="1">
      <c r="A81" s="6"/>
      <c r="B81" s="6" t="s">
        <v>197</v>
      </c>
      <c r="C81" s="8" t="s">
        <v>30</v>
      </c>
      <c r="D81" s="8" t="s">
        <v>198</v>
      </c>
      <c r="E81" s="9" t="s">
        <v>199</v>
      </c>
      <c r="F81" s="8" t="s">
        <v>37</v>
      </c>
      <c r="G81" s="8" t="s">
        <v>100</v>
      </c>
      <c r="H81" s="10">
        <v>300000</v>
      </c>
      <c r="I81" s="8">
        <v>24</v>
      </c>
      <c r="J81" s="8" t="s">
        <v>105</v>
      </c>
      <c r="L81" s="8">
        <v>13600263890</v>
      </c>
    </row>
    <row r="82" spans="1:12" s="7" customFormat="1">
      <c r="A82" s="6"/>
      <c r="B82" s="6" t="s">
        <v>200</v>
      </c>
      <c r="C82" s="8" t="s">
        <v>30</v>
      </c>
      <c r="D82" s="8" t="s">
        <v>201</v>
      </c>
      <c r="E82" s="9">
        <v>4.23E+17</v>
      </c>
      <c r="F82" s="8" t="s">
        <v>37</v>
      </c>
      <c r="G82" s="8" t="s">
        <v>100</v>
      </c>
      <c r="H82" s="10">
        <v>300000</v>
      </c>
      <c r="I82" s="8">
        <v>36</v>
      </c>
      <c r="J82" s="8" t="s">
        <v>105</v>
      </c>
      <c r="L82" s="8">
        <v>13600320969</v>
      </c>
    </row>
    <row r="83" spans="1:12" s="7" customFormat="1">
      <c r="A83" s="6"/>
      <c r="B83" s="6" t="s">
        <v>202</v>
      </c>
      <c r="C83" s="8" t="s">
        <v>30</v>
      </c>
      <c r="D83" s="8" t="s">
        <v>203</v>
      </c>
      <c r="E83" s="9">
        <v>4.45E+17</v>
      </c>
      <c r="F83" s="8" t="s">
        <v>37</v>
      </c>
      <c r="G83" s="8" t="s">
        <v>100</v>
      </c>
      <c r="H83" s="10">
        <v>300000</v>
      </c>
      <c r="I83" s="8">
        <v>24</v>
      </c>
      <c r="J83" s="8" t="s">
        <v>105</v>
      </c>
      <c r="L83" s="8">
        <v>13922899664</v>
      </c>
    </row>
    <row r="84" spans="1:12" s="7" customFormat="1">
      <c r="A84" s="6"/>
      <c r="B84" s="6" t="s">
        <v>204</v>
      </c>
      <c r="C84" s="8" t="s">
        <v>30</v>
      </c>
      <c r="D84" s="8" t="s">
        <v>205</v>
      </c>
      <c r="E84" s="9" t="s">
        <v>206</v>
      </c>
      <c r="F84" s="8" t="s">
        <v>37</v>
      </c>
      <c r="G84" s="8" t="s">
        <v>100</v>
      </c>
      <c r="H84" s="10">
        <v>220000</v>
      </c>
      <c r="I84" s="8">
        <v>36</v>
      </c>
      <c r="J84" s="8" t="s">
        <v>105</v>
      </c>
      <c r="L84" s="8">
        <v>18682373398</v>
      </c>
    </row>
    <row r="85" spans="1:12" s="7" customFormat="1">
      <c r="A85" s="6"/>
      <c r="B85" s="6" t="s">
        <v>207</v>
      </c>
      <c r="C85" s="8" t="s">
        <v>40</v>
      </c>
      <c r="D85" s="8" t="s">
        <v>208</v>
      </c>
      <c r="E85" s="9">
        <v>4.45E+17</v>
      </c>
      <c r="F85" s="8" t="s">
        <v>37</v>
      </c>
      <c r="G85" s="8" t="s">
        <v>100</v>
      </c>
      <c r="H85" s="10">
        <v>300000</v>
      </c>
      <c r="I85" s="8">
        <v>36</v>
      </c>
      <c r="J85" s="8" t="s">
        <v>105</v>
      </c>
      <c r="L85" s="8">
        <v>13714710939</v>
      </c>
    </row>
    <row r="86" spans="1:12" s="7" customFormat="1">
      <c r="A86" s="6"/>
      <c r="B86" s="6" t="s">
        <v>209</v>
      </c>
      <c r="C86" s="8" t="s">
        <v>30</v>
      </c>
      <c r="D86" s="8" t="s">
        <v>193</v>
      </c>
      <c r="E86" s="9" t="s">
        <v>194</v>
      </c>
      <c r="F86" s="8" t="s">
        <v>37</v>
      </c>
      <c r="G86" s="8" t="s">
        <v>100</v>
      </c>
      <c r="H86" s="10">
        <v>150000</v>
      </c>
      <c r="I86" s="8">
        <v>24</v>
      </c>
      <c r="J86" s="8" t="s">
        <v>105</v>
      </c>
      <c r="L86" s="8">
        <v>13532996008</v>
      </c>
    </row>
    <row r="87" spans="1:12" s="7" customFormat="1">
      <c r="A87" s="6"/>
      <c r="B87" s="6" t="s">
        <v>210</v>
      </c>
      <c r="C87" s="8" t="s">
        <v>40</v>
      </c>
      <c r="D87" s="8" t="s">
        <v>211</v>
      </c>
      <c r="E87" s="9">
        <v>4.3E+17</v>
      </c>
      <c r="F87" s="8" t="s">
        <v>37</v>
      </c>
      <c r="G87" s="8" t="s">
        <v>100</v>
      </c>
      <c r="H87" s="10">
        <v>327000</v>
      </c>
      <c r="I87" s="8">
        <v>36</v>
      </c>
      <c r="J87" s="8" t="s">
        <v>105</v>
      </c>
      <c r="L87" s="8">
        <v>13590258885</v>
      </c>
    </row>
    <row r="88" spans="1:12" s="7" customFormat="1">
      <c r="A88" s="6"/>
      <c r="B88" s="6" t="s">
        <v>212</v>
      </c>
      <c r="C88" s="8" t="s">
        <v>30</v>
      </c>
      <c r="D88" s="8" t="s">
        <v>213</v>
      </c>
      <c r="E88" s="9">
        <v>5.11E+17</v>
      </c>
      <c r="F88" s="8" t="s">
        <v>37</v>
      </c>
      <c r="G88" s="8" t="s">
        <v>100</v>
      </c>
      <c r="H88" s="10">
        <v>180000</v>
      </c>
      <c r="I88" s="8">
        <v>36</v>
      </c>
      <c r="J88" s="8" t="s">
        <v>105</v>
      </c>
      <c r="L88" s="8">
        <v>13751117096</v>
      </c>
    </row>
    <row r="89" spans="1:12" s="7" customFormat="1">
      <c r="A89" s="6"/>
      <c r="B89" s="6" t="s">
        <v>214</v>
      </c>
      <c r="C89" s="8" t="s">
        <v>30</v>
      </c>
      <c r="D89" s="8" t="s">
        <v>215</v>
      </c>
      <c r="E89" s="9">
        <v>5.11E+17</v>
      </c>
      <c r="F89" s="8" t="s">
        <v>37</v>
      </c>
      <c r="G89" s="8" t="s">
        <v>100</v>
      </c>
      <c r="H89" s="10">
        <v>92000</v>
      </c>
      <c r="I89" s="8">
        <v>36</v>
      </c>
      <c r="J89" s="8" t="s">
        <v>105</v>
      </c>
      <c r="L89" s="8">
        <v>15826447446</v>
      </c>
    </row>
    <row r="90" spans="1:12" s="7" customFormat="1">
      <c r="A90" s="6"/>
      <c r="B90" s="6" t="s">
        <v>216</v>
      </c>
      <c r="C90" s="8" t="s">
        <v>30</v>
      </c>
      <c r="D90" s="8" t="s">
        <v>217</v>
      </c>
      <c r="E90" s="9">
        <v>5.1E+17</v>
      </c>
      <c r="F90" s="8" t="s">
        <v>37</v>
      </c>
      <c r="G90" s="8" t="s">
        <v>100</v>
      </c>
      <c r="H90" s="10">
        <v>130000</v>
      </c>
      <c r="I90" s="8">
        <v>36</v>
      </c>
      <c r="J90" s="8" t="s">
        <v>105</v>
      </c>
      <c r="L90" s="8">
        <v>13983700887</v>
      </c>
    </row>
    <row r="91" spans="1:12" s="7" customFormat="1">
      <c r="A91" s="6"/>
      <c r="B91" s="6" t="s">
        <v>218</v>
      </c>
      <c r="C91" s="8" t="s">
        <v>40</v>
      </c>
      <c r="D91" s="8" t="s">
        <v>219</v>
      </c>
      <c r="E91" s="9">
        <v>4.31E+17</v>
      </c>
      <c r="F91" s="8" t="s">
        <v>37</v>
      </c>
      <c r="G91" s="8" t="s">
        <v>100</v>
      </c>
      <c r="H91" s="10">
        <v>78000</v>
      </c>
      <c r="I91" s="8">
        <v>36</v>
      </c>
      <c r="J91" s="8" t="s">
        <v>105</v>
      </c>
      <c r="L91" s="8">
        <v>15999662632</v>
      </c>
    </row>
    <row r="92" spans="1:12" s="7" customFormat="1">
      <c r="A92" s="6"/>
      <c r="B92" s="6" t="s">
        <v>220</v>
      </c>
      <c r="C92" s="8" t="s">
        <v>30</v>
      </c>
      <c r="D92" s="8" t="s">
        <v>221</v>
      </c>
      <c r="E92" s="9">
        <v>5.12E+17</v>
      </c>
      <c r="F92" s="8" t="s">
        <v>37</v>
      </c>
      <c r="G92" s="8" t="s">
        <v>100</v>
      </c>
      <c r="H92" s="10">
        <v>300000</v>
      </c>
      <c r="I92" s="8">
        <v>36</v>
      </c>
      <c r="J92" s="8" t="s">
        <v>105</v>
      </c>
      <c r="L92" s="8">
        <v>13533566391</v>
      </c>
    </row>
    <row r="93" spans="1:12" s="7" customFormat="1">
      <c r="A93" s="6"/>
      <c r="B93" s="6" t="s">
        <v>222</v>
      </c>
      <c r="C93" s="8" t="s">
        <v>30</v>
      </c>
      <c r="D93" s="8" t="s">
        <v>223</v>
      </c>
      <c r="E93" s="9">
        <v>4.52E+17</v>
      </c>
      <c r="F93" s="8" t="s">
        <v>37</v>
      </c>
      <c r="G93" s="8" t="s">
        <v>100</v>
      </c>
      <c r="H93" s="10">
        <v>145000</v>
      </c>
      <c r="I93" s="8">
        <v>36</v>
      </c>
      <c r="J93" s="8" t="s">
        <v>105</v>
      </c>
      <c r="L93" s="8">
        <v>18664082211</v>
      </c>
    </row>
    <row r="94" spans="1:12" s="7" customFormat="1">
      <c r="A94" s="6"/>
      <c r="B94" s="6" t="s">
        <v>224</v>
      </c>
      <c r="C94" s="8" t="s">
        <v>30</v>
      </c>
      <c r="D94" s="8" t="s">
        <v>225</v>
      </c>
      <c r="E94" s="9">
        <v>4.4E+17</v>
      </c>
      <c r="F94" s="8" t="s">
        <v>37</v>
      </c>
      <c r="G94" s="8" t="s">
        <v>100</v>
      </c>
      <c r="H94" s="10">
        <v>148000</v>
      </c>
      <c r="I94" s="8">
        <v>36</v>
      </c>
      <c r="J94" s="8" t="s">
        <v>105</v>
      </c>
      <c r="L94" s="8">
        <v>13926173238</v>
      </c>
    </row>
    <row r="95" spans="1:12" s="7" customFormat="1">
      <c r="A95" s="6"/>
      <c r="B95" s="6" t="s">
        <v>226</v>
      </c>
      <c r="C95" s="8" t="s">
        <v>40</v>
      </c>
      <c r="D95" s="8" t="s">
        <v>227</v>
      </c>
      <c r="E95" s="9">
        <v>5.1E+17</v>
      </c>
      <c r="F95" s="8" t="s">
        <v>37</v>
      </c>
      <c r="G95" s="8" t="s">
        <v>100</v>
      </c>
      <c r="H95" s="10">
        <v>64000</v>
      </c>
      <c r="I95" s="8">
        <v>36</v>
      </c>
      <c r="J95" s="8" t="s">
        <v>228</v>
      </c>
      <c r="L95" s="8">
        <v>18725636818</v>
      </c>
    </row>
    <row r="96" spans="1:12" s="7" customFormat="1">
      <c r="A96" s="6"/>
      <c r="B96" s="6" t="s">
        <v>229</v>
      </c>
      <c r="C96" s="8" t="s">
        <v>30</v>
      </c>
      <c r="D96" s="8" t="s">
        <v>230</v>
      </c>
      <c r="E96" s="9">
        <v>4.52E+17</v>
      </c>
      <c r="F96" s="8" t="s">
        <v>37</v>
      </c>
      <c r="G96" s="8" t="s">
        <v>100</v>
      </c>
      <c r="H96" s="10">
        <v>111000</v>
      </c>
      <c r="I96" s="8">
        <v>36</v>
      </c>
      <c r="J96" s="8" t="s">
        <v>228</v>
      </c>
      <c r="L96" s="8">
        <v>18028223699</v>
      </c>
    </row>
    <row r="97" spans="1:12" s="7" customFormat="1">
      <c r="A97" s="6"/>
      <c r="B97" s="6" t="s">
        <v>231</v>
      </c>
      <c r="C97" s="8" t="s">
        <v>30</v>
      </c>
      <c r="D97" s="8" t="s">
        <v>232</v>
      </c>
      <c r="E97" s="9">
        <v>4.4E+17</v>
      </c>
      <c r="F97" s="8" t="s">
        <v>37</v>
      </c>
      <c r="G97" s="8" t="s">
        <v>100</v>
      </c>
      <c r="H97" s="10">
        <v>300000</v>
      </c>
      <c r="I97" s="8">
        <v>36</v>
      </c>
      <c r="J97" s="8" t="s">
        <v>228</v>
      </c>
      <c r="L97" s="8">
        <v>15815899939</v>
      </c>
    </row>
    <row r="98" spans="1:12" s="7" customFormat="1">
      <c r="A98" s="6"/>
      <c r="B98" s="6" t="s">
        <v>233</v>
      </c>
      <c r="C98" s="8" t="s">
        <v>30</v>
      </c>
      <c r="D98" s="8" t="s">
        <v>234</v>
      </c>
      <c r="E98" s="9">
        <v>4.42E+17</v>
      </c>
      <c r="F98" s="8" t="s">
        <v>37</v>
      </c>
      <c r="G98" s="8" t="s">
        <v>100</v>
      </c>
      <c r="H98" s="10">
        <v>420000</v>
      </c>
      <c r="I98" s="8">
        <v>36</v>
      </c>
      <c r="J98" s="8" t="s">
        <v>105</v>
      </c>
      <c r="L98" s="8">
        <v>18664332622</v>
      </c>
    </row>
    <row r="99" spans="1:12" s="7" customFormat="1">
      <c r="A99" s="6"/>
      <c r="B99" s="6" t="s">
        <v>235</v>
      </c>
      <c r="C99" s="8" t="s">
        <v>30</v>
      </c>
      <c r="D99" s="8" t="s">
        <v>236</v>
      </c>
      <c r="E99" s="9">
        <v>4.45E+17</v>
      </c>
      <c r="F99" s="8" t="s">
        <v>37</v>
      </c>
      <c r="G99" s="8" t="s">
        <v>100</v>
      </c>
      <c r="H99" s="10">
        <v>265000</v>
      </c>
      <c r="I99" s="8">
        <v>36</v>
      </c>
      <c r="J99" s="8" t="s">
        <v>105</v>
      </c>
      <c r="L99" s="8">
        <v>13430688855</v>
      </c>
    </row>
    <row r="100" spans="1:12" s="7" customFormat="1">
      <c r="A100" s="6"/>
      <c r="B100" s="6" t="s">
        <v>237</v>
      </c>
      <c r="C100" s="8" t="s">
        <v>30</v>
      </c>
      <c r="D100" s="8" t="s">
        <v>238</v>
      </c>
      <c r="E100" s="9">
        <v>5.1E+17</v>
      </c>
      <c r="F100" s="8" t="s">
        <v>37</v>
      </c>
      <c r="G100" s="8" t="s">
        <v>100</v>
      </c>
      <c r="H100" s="10">
        <v>200000</v>
      </c>
      <c r="I100" s="8">
        <v>36</v>
      </c>
      <c r="J100" s="8" t="s">
        <v>105</v>
      </c>
      <c r="L100" s="8">
        <v>13678495094</v>
      </c>
    </row>
    <row r="101" spans="1:12" s="7" customFormat="1">
      <c r="A101" s="6"/>
      <c r="B101" s="6" t="s">
        <v>239</v>
      </c>
      <c r="C101" s="8" t="s">
        <v>30</v>
      </c>
      <c r="D101" s="8" t="s">
        <v>240</v>
      </c>
      <c r="E101" s="9">
        <v>4.13E+17</v>
      </c>
      <c r="F101" s="8" t="s">
        <v>37</v>
      </c>
      <c r="G101" s="8" t="s">
        <v>100</v>
      </c>
      <c r="H101" s="10">
        <v>500000</v>
      </c>
      <c r="I101" s="8">
        <v>36</v>
      </c>
      <c r="J101" s="8" t="s">
        <v>105</v>
      </c>
      <c r="L101" s="8">
        <v>13928449635</v>
      </c>
    </row>
    <row r="102" spans="1:12" s="7" customFormat="1">
      <c r="A102" s="6"/>
      <c r="B102" s="6" t="s">
        <v>241</v>
      </c>
      <c r="C102" s="8" t="s">
        <v>30</v>
      </c>
      <c r="D102" s="8" t="s">
        <v>242</v>
      </c>
      <c r="E102" s="9">
        <v>4.3E+17</v>
      </c>
      <c r="F102" s="8" t="s">
        <v>37</v>
      </c>
      <c r="G102" s="8" t="s">
        <v>100</v>
      </c>
      <c r="H102" s="10">
        <v>200000</v>
      </c>
      <c r="I102" s="8">
        <v>36</v>
      </c>
      <c r="J102" s="8" t="s">
        <v>105</v>
      </c>
      <c r="L102" s="8">
        <v>18665332856</v>
      </c>
    </row>
    <row r="103" spans="1:12" s="7" customFormat="1">
      <c r="A103" s="6"/>
      <c r="B103" s="6" t="s">
        <v>243</v>
      </c>
      <c r="C103" s="8" t="s">
        <v>40</v>
      </c>
      <c r="D103" s="8" t="s">
        <v>244</v>
      </c>
      <c r="E103" s="9">
        <v>4.21E+17</v>
      </c>
      <c r="F103" s="8" t="s">
        <v>37</v>
      </c>
      <c r="G103" s="8" t="s">
        <v>100</v>
      </c>
      <c r="H103" s="10">
        <v>210000</v>
      </c>
      <c r="I103" s="8">
        <v>24</v>
      </c>
      <c r="J103" s="8" t="s">
        <v>105</v>
      </c>
      <c r="L103" s="8">
        <v>13632639859</v>
      </c>
    </row>
    <row r="104" spans="1:12" s="7" customFormat="1">
      <c r="A104" s="6"/>
      <c r="B104" s="6" t="s">
        <v>245</v>
      </c>
      <c r="C104" s="8" t="s">
        <v>30</v>
      </c>
      <c r="D104" s="8" t="s">
        <v>246</v>
      </c>
      <c r="E104" s="9">
        <v>4.42E+17</v>
      </c>
      <c r="F104" s="8" t="s">
        <v>37</v>
      </c>
      <c r="G104" s="8" t="s">
        <v>100</v>
      </c>
      <c r="H104" s="10">
        <v>248000</v>
      </c>
      <c r="I104" s="8">
        <v>36</v>
      </c>
      <c r="J104" s="8" t="s">
        <v>105</v>
      </c>
      <c r="L104" s="8">
        <v>13926003205</v>
      </c>
    </row>
    <row r="105" spans="1:12" s="7" customFormat="1">
      <c r="A105" s="6"/>
      <c r="B105" s="6" t="s">
        <v>247</v>
      </c>
      <c r="C105" s="8" t="s">
        <v>30</v>
      </c>
      <c r="D105" s="8" t="s">
        <v>248</v>
      </c>
      <c r="E105" s="9">
        <v>4.31E+17</v>
      </c>
      <c r="F105" s="8" t="s">
        <v>37</v>
      </c>
      <c r="G105" s="8" t="s">
        <v>100</v>
      </c>
      <c r="H105" s="10">
        <v>117000</v>
      </c>
      <c r="I105" s="8">
        <v>36</v>
      </c>
      <c r="J105" s="8" t="s">
        <v>105</v>
      </c>
      <c r="L105" s="8">
        <v>15019243918</v>
      </c>
    </row>
    <row r="106" spans="1:12" s="7" customFormat="1">
      <c r="A106" s="6"/>
      <c r="B106" s="6" t="s">
        <v>249</v>
      </c>
      <c r="C106" s="8" t="s">
        <v>30</v>
      </c>
      <c r="D106" s="8" t="s">
        <v>250</v>
      </c>
      <c r="E106" s="9">
        <v>4.41E+17</v>
      </c>
      <c r="F106" s="8" t="s">
        <v>37</v>
      </c>
      <c r="G106" s="8" t="s">
        <v>100</v>
      </c>
      <c r="H106" s="10">
        <v>300000</v>
      </c>
      <c r="I106" s="8">
        <v>36</v>
      </c>
      <c r="J106" s="8" t="s">
        <v>105</v>
      </c>
      <c r="L106" s="8">
        <v>13600071439</v>
      </c>
    </row>
    <row r="107" spans="1:12" s="7" customFormat="1">
      <c r="A107" s="6"/>
      <c r="B107" s="6" t="s">
        <v>251</v>
      </c>
      <c r="C107" s="8" t="s">
        <v>30</v>
      </c>
      <c r="D107" s="8" t="s">
        <v>252</v>
      </c>
      <c r="E107" s="9">
        <v>3.2E+17</v>
      </c>
      <c r="F107" s="8" t="s">
        <v>37</v>
      </c>
      <c r="G107" s="8" t="s">
        <v>100</v>
      </c>
      <c r="H107" s="10">
        <v>200000</v>
      </c>
      <c r="I107" s="8">
        <v>36</v>
      </c>
      <c r="J107" s="8" t="s">
        <v>105</v>
      </c>
      <c r="L107" s="8">
        <v>13509673736</v>
      </c>
    </row>
    <row r="108" spans="1:12" s="7" customFormat="1">
      <c r="A108" s="6"/>
      <c r="B108" s="6" t="s">
        <v>253</v>
      </c>
      <c r="C108" s="8" t="s">
        <v>30</v>
      </c>
      <c r="D108" s="8" t="s">
        <v>254</v>
      </c>
      <c r="E108" s="9" t="s">
        <v>255</v>
      </c>
      <c r="F108" s="8" t="s">
        <v>37</v>
      </c>
      <c r="G108" s="8" t="s">
        <v>100</v>
      </c>
      <c r="H108" s="10">
        <v>300000</v>
      </c>
      <c r="I108" s="8">
        <v>36</v>
      </c>
      <c r="J108" s="8" t="s">
        <v>105</v>
      </c>
      <c r="L108" s="8">
        <v>13593649753</v>
      </c>
    </row>
    <row r="109" spans="1:12" s="7" customFormat="1">
      <c r="A109" s="6"/>
      <c r="B109" s="6" t="s">
        <v>256</v>
      </c>
      <c r="C109" s="8" t="s">
        <v>30</v>
      </c>
      <c r="D109" s="8" t="s">
        <v>257</v>
      </c>
      <c r="E109" s="9">
        <v>3.41E+17</v>
      </c>
      <c r="F109" s="8" t="s">
        <v>37</v>
      </c>
      <c r="G109" s="8" t="s">
        <v>100</v>
      </c>
      <c r="H109" s="10">
        <v>200000</v>
      </c>
      <c r="I109" s="8">
        <v>24</v>
      </c>
      <c r="J109" s="8" t="s">
        <v>105</v>
      </c>
      <c r="L109" s="8">
        <v>13760883387</v>
      </c>
    </row>
    <row r="110" spans="1:12" s="7" customFormat="1">
      <c r="A110" s="6"/>
      <c r="B110" s="6" t="s">
        <v>258</v>
      </c>
      <c r="C110" s="8" t="s">
        <v>30</v>
      </c>
      <c r="D110" s="8" t="s">
        <v>259</v>
      </c>
      <c r="E110" s="9">
        <v>4.31E+17</v>
      </c>
      <c r="F110" s="8" t="s">
        <v>37</v>
      </c>
      <c r="G110" s="8" t="s">
        <v>100</v>
      </c>
      <c r="H110" s="10">
        <v>130000</v>
      </c>
      <c r="I110" s="8">
        <v>24</v>
      </c>
      <c r="J110" s="8" t="s">
        <v>105</v>
      </c>
      <c r="L110" s="8">
        <v>13528511535</v>
      </c>
    </row>
    <row r="111" spans="1:12" s="7" customFormat="1">
      <c r="A111" s="6"/>
      <c r="B111" s="6" t="s">
        <v>260</v>
      </c>
      <c r="C111" s="8" t="s">
        <v>30</v>
      </c>
      <c r="D111" s="8" t="s">
        <v>261</v>
      </c>
      <c r="E111" s="9">
        <v>4.31E+17</v>
      </c>
      <c r="F111" s="8" t="s">
        <v>37</v>
      </c>
      <c r="G111" s="8" t="s">
        <v>100</v>
      </c>
      <c r="H111" s="10">
        <v>200000</v>
      </c>
      <c r="I111" s="8">
        <v>12</v>
      </c>
      <c r="J111" s="8" t="s">
        <v>105</v>
      </c>
      <c r="L111" s="8">
        <v>18025233656</v>
      </c>
    </row>
    <row r="112" spans="1:12" s="7" customFormat="1">
      <c r="A112" s="6"/>
      <c r="B112" s="6" t="s">
        <v>262</v>
      </c>
      <c r="C112" s="8" t="s">
        <v>30</v>
      </c>
      <c r="D112" s="8" t="s">
        <v>263</v>
      </c>
      <c r="E112" s="9" t="s">
        <v>264</v>
      </c>
      <c r="F112" s="8" t="s">
        <v>37</v>
      </c>
      <c r="G112" s="8" t="s">
        <v>100</v>
      </c>
      <c r="H112" s="10">
        <v>96000</v>
      </c>
      <c r="I112" s="8">
        <v>36</v>
      </c>
      <c r="J112" s="8" t="s">
        <v>105</v>
      </c>
      <c r="L112" s="8">
        <v>13798828876</v>
      </c>
    </row>
    <row r="113" spans="1:12" s="7" customFormat="1">
      <c r="A113" s="6"/>
      <c r="B113" s="6" t="s">
        <v>265</v>
      </c>
      <c r="C113" s="8" t="s">
        <v>30</v>
      </c>
      <c r="D113" s="8" t="s">
        <v>266</v>
      </c>
      <c r="E113" s="9" t="s">
        <v>267</v>
      </c>
      <c r="F113" s="8" t="s">
        <v>37</v>
      </c>
      <c r="G113" s="8" t="s">
        <v>100</v>
      </c>
      <c r="H113" s="10">
        <v>60000</v>
      </c>
      <c r="I113" s="8">
        <v>36</v>
      </c>
      <c r="J113" s="8" t="s">
        <v>105</v>
      </c>
      <c r="L113" s="8">
        <v>15123820996</v>
      </c>
    </row>
    <row r="114" spans="1:12" s="7" customFormat="1">
      <c r="A114" s="6"/>
      <c r="B114" s="6" t="s">
        <v>268</v>
      </c>
      <c r="C114" s="8" t="s">
        <v>30</v>
      </c>
      <c r="D114" s="8" t="s">
        <v>269</v>
      </c>
      <c r="E114" s="9">
        <v>4.33E+17</v>
      </c>
      <c r="F114" s="8" t="s">
        <v>37</v>
      </c>
      <c r="G114" s="8" t="s">
        <v>100</v>
      </c>
      <c r="H114" s="10">
        <v>300000</v>
      </c>
      <c r="I114" s="8">
        <v>36</v>
      </c>
      <c r="J114" s="8" t="s">
        <v>105</v>
      </c>
      <c r="L114" s="8">
        <v>15876985640</v>
      </c>
    </row>
    <row r="115" spans="1:12" s="7" customFormat="1">
      <c r="A115" s="6"/>
      <c r="B115" s="6" t="s">
        <v>270</v>
      </c>
      <c r="C115" s="8" t="s">
        <v>30</v>
      </c>
      <c r="D115" s="8" t="s">
        <v>271</v>
      </c>
      <c r="E115" s="9">
        <v>3.62E+17</v>
      </c>
      <c r="F115" s="8" t="s">
        <v>37</v>
      </c>
      <c r="G115" s="8" t="s">
        <v>100</v>
      </c>
      <c r="H115" s="10">
        <v>93000</v>
      </c>
      <c r="I115" s="8">
        <v>36</v>
      </c>
      <c r="J115" s="8" t="s">
        <v>105</v>
      </c>
      <c r="L115" s="8">
        <v>15919455865</v>
      </c>
    </row>
    <row r="116" spans="1:12" s="7" customFormat="1">
      <c r="A116" s="6"/>
      <c r="B116" s="6" t="s">
        <v>272</v>
      </c>
      <c r="C116" s="8" t="s">
        <v>30</v>
      </c>
      <c r="D116" s="8" t="s">
        <v>273</v>
      </c>
      <c r="E116" s="9">
        <v>3.33E+17</v>
      </c>
      <c r="F116" s="8" t="s">
        <v>37</v>
      </c>
      <c r="G116" s="8" t="s">
        <v>100</v>
      </c>
      <c r="H116" s="10">
        <v>120000</v>
      </c>
      <c r="I116" s="8">
        <v>36</v>
      </c>
      <c r="J116" s="8" t="s">
        <v>105</v>
      </c>
      <c r="L116" s="8">
        <v>13510964288</v>
      </c>
    </row>
    <row r="117" spans="1:12" s="7" customFormat="1">
      <c r="A117" s="6"/>
      <c r="B117" s="6" t="s">
        <v>274</v>
      </c>
      <c r="C117" s="8" t="s">
        <v>40</v>
      </c>
      <c r="D117" s="8" t="s">
        <v>275</v>
      </c>
      <c r="E117" s="9">
        <v>2.31E+17</v>
      </c>
      <c r="F117" s="8" t="s">
        <v>37</v>
      </c>
      <c r="G117" s="8" t="s">
        <v>100</v>
      </c>
      <c r="H117" s="10">
        <v>71000</v>
      </c>
      <c r="I117" s="8">
        <v>36</v>
      </c>
      <c r="J117" s="8" t="s">
        <v>105</v>
      </c>
      <c r="L117" s="8">
        <v>18565388267</v>
      </c>
    </row>
    <row r="118" spans="1:12" s="7" customFormat="1">
      <c r="A118" s="6"/>
      <c r="B118" s="6" t="s">
        <v>276</v>
      </c>
      <c r="C118" s="8" t="s">
        <v>30</v>
      </c>
      <c r="D118" s="8" t="s">
        <v>277</v>
      </c>
      <c r="E118" s="9">
        <v>4.53E+17</v>
      </c>
      <c r="F118" s="8" t="s">
        <v>37</v>
      </c>
      <c r="G118" s="8" t="s">
        <v>100</v>
      </c>
      <c r="H118" s="10">
        <v>300000</v>
      </c>
      <c r="I118" s="8">
        <v>36</v>
      </c>
      <c r="J118" s="8" t="s">
        <v>105</v>
      </c>
      <c r="L118" s="8">
        <v>13603016477</v>
      </c>
    </row>
    <row r="119" spans="1:12" s="7" customFormat="1">
      <c r="A119" s="6"/>
      <c r="B119" s="6" t="s">
        <v>278</v>
      </c>
      <c r="C119" s="8" t="s">
        <v>30</v>
      </c>
      <c r="D119" s="8" t="s">
        <v>279</v>
      </c>
      <c r="E119" s="9">
        <v>5E+17</v>
      </c>
      <c r="F119" s="8" t="s">
        <v>37</v>
      </c>
      <c r="G119" s="8" t="s">
        <v>100</v>
      </c>
      <c r="H119" s="10">
        <v>89000</v>
      </c>
      <c r="I119" s="8">
        <v>36</v>
      </c>
      <c r="J119" s="8" t="s">
        <v>105</v>
      </c>
      <c r="L119" s="8">
        <v>13883617505</v>
      </c>
    </row>
    <row r="120" spans="1:12" s="7" customFormat="1">
      <c r="A120" s="6"/>
      <c r="B120" s="6" t="s">
        <v>280</v>
      </c>
      <c r="C120" s="8" t="s">
        <v>30</v>
      </c>
      <c r="D120" s="8" t="s">
        <v>281</v>
      </c>
      <c r="E120" s="9">
        <v>5.22E+17</v>
      </c>
      <c r="F120" s="8" t="s">
        <v>37</v>
      </c>
      <c r="G120" s="8" t="s">
        <v>100</v>
      </c>
      <c r="H120" s="10">
        <v>168000</v>
      </c>
      <c r="I120" s="8">
        <v>36</v>
      </c>
      <c r="J120" s="8" t="s">
        <v>105</v>
      </c>
      <c r="L120" s="8">
        <v>15322821012</v>
      </c>
    </row>
    <row r="121" spans="1:12" s="7" customFormat="1">
      <c r="A121" s="6"/>
      <c r="B121" s="6" t="s">
        <v>282</v>
      </c>
      <c r="C121" s="8" t="s">
        <v>30</v>
      </c>
      <c r="D121" s="8" t="s">
        <v>283</v>
      </c>
      <c r="E121" s="9">
        <v>4.41E+17</v>
      </c>
      <c r="F121" s="8" t="s">
        <v>37</v>
      </c>
      <c r="G121" s="8" t="s">
        <v>100</v>
      </c>
      <c r="H121" s="10">
        <v>150000</v>
      </c>
      <c r="I121" s="8">
        <v>24</v>
      </c>
      <c r="J121" s="8" t="s">
        <v>105</v>
      </c>
      <c r="L121" s="8">
        <v>13829220317</v>
      </c>
    </row>
    <row r="122" spans="1:12" s="7" customFormat="1">
      <c r="A122" s="6"/>
      <c r="B122" s="6" t="s">
        <v>284</v>
      </c>
      <c r="C122" s="8" t="s">
        <v>30</v>
      </c>
      <c r="D122" s="8" t="s">
        <v>285</v>
      </c>
      <c r="E122" s="9">
        <v>4.43E+17</v>
      </c>
      <c r="F122" s="8" t="s">
        <v>37</v>
      </c>
      <c r="G122" s="8" t="s">
        <v>100</v>
      </c>
      <c r="H122" s="10">
        <v>100000</v>
      </c>
      <c r="I122" s="8">
        <v>36</v>
      </c>
      <c r="J122" s="8" t="s">
        <v>105</v>
      </c>
      <c r="L122" s="8">
        <v>13360660117</v>
      </c>
    </row>
    <row r="123" spans="1:12" s="7" customFormat="1">
      <c r="A123" s="6"/>
      <c r="B123" s="6" t="s">
        <v>286</v>
      </c>
      <c r="C123" s="8" t="s">
        <v>30</v>
      </c>
      <c r="D123" s="8" t="s">
        <v>287</v>
      </c>
      <c r="E123" s="9" t="s">
        <v>288</v>
      </c>
      <c r="F123" s="8" t="s">
        <v>37</v>
      </c>
      <c r="G123" s="8" t="s">
        <v>100</v>
      </c>
      <c r="H123" s="10">
        <v>188000</v>
      </c>
      <c r="I123" s="8">
        <v>36</v>
      </c>
      <c r="J123" s="8" t="s">
        <v>105</v>
      </c>
      <c r="L123" s="8">
        <v>13713087628</v>
      </c>
    </row>
    <row r="124" spans="1:12" s="7" customFormat="1">
      <c r="A124" s="6"/>
      <c r="B124" s="6" t="s">
        <v>289</v>
      </c>
      <c r="C124" s="8" t="s">
        <v>30</v>
      </c>
      <c r="D124" s="8" t="s">
        <v>290</v>
      </c>
      <c r="E124" s="9">
        <v>4.31E+17</v>
      </c>
      <c r="F124" s="8" t="s">
        <v>37</v>
      </c>
      <c r="G124" s="8" t="s">
        <v>100</v>
      </c>
      <c r="H124" s="10">
        <v>200000</v>
      </c>
      <c r="I124" s="8">
        <v>36</v>
      </c>
      <c r="J124" s="8" t="s">
        <v>105</v>
      </c>
      <c r="L124" s="8">
        <v>13425117851</v>
      </c>
    </row>
    <row r="125" spans="1:12" s="7" customFormat="1">
      <c r="A125" s="6"/>
      <c r="B125" s="6" t="s">
        <v>291</v>
      </c>
      <c r="C125" s="8" t="s">
        <v>40</v>
      </c>
      <c r="D125" s="8" t="s">
        <v>292</v>
      </c>
      <c r="E125" s="9">
        <v>4.21E+17</v>
      </c>
      <c r="F125" s="8" t="s">
        <v>37</v>
      </c>
      <c r="G125" s="8" t="s">
        <v>100</v>
      </c>
      <c r="H125" s="10">
        <v>238000</v>
      </c>
      <c r="I125" s="8">
        <v>36</v>
      </c>
      <c r="J125" s="8" t="s">
        <v>105</v>
      </c>
      <c r="L125" s="8">
        <v>15013775831</v>
      </c>
    </row>
    <row r="126" spans="1:12" s="7" customFormat="1">
      <c r="A126" s="6"/>
      <c r="B126" s="6" t="s">
        <v>293</v>
      </c>
      <c r="C126" s="8" t="s">
        <v>30</v>
      </c>
      <c r="D126" s="8" t="s">
        <v>294</v>
      </c>
      <c r="E126" s="9">
        <v>4.41E+17</v>
      </c>
      <c r="F126" s="8" t="s">
        <v>37</v>
      </c>
      <c r="G126" s="8" t="s">
        <v>100</v>
      </c>
      <c r="H126" s="10">
        <v>286000</v>
      </c>
      <c r="I126" s="8">
        <v>12</v>
      </c>
      <c r="J126" s="8" t="s">
        <v>105</v>
      </c>
      <c r="L126" s="8">
        <v>18666511477</v>
      </c>
    </row>
    <row r="127" spans="1:12" s="7" customFormat="1">
      <c r="A127" s="6"/>
      <c r="B127" s="6" t="s">
        <v>295</v>
      </c>
      <c r="C127" s="8" t="s">
        <v>40</v>
      </c>
      <c r="D127" s="8" t="s">
        <v>296</v>
      </c>
      <c r="E127" s="9">
        <v>5.12E+17</v>
      </c>
      <c r="F127" s="8" t="s">
        <v>37</v>
      </c>
      <c r="G127" s="8" t="s">
        <v>100</v>
      </c>
      <c r="H127" s="10">
        <v>218000</v>
      </c>
      <c r="I127" s="8">
        <v>12</v>
      </c>
      <c r="J127" s="8" t="s">
        <v>105</v>
      </c>
      <c r="L127" s="8">
        <v>13996870915</v>
      </c>
    </row>
    <row r="128" spans="1:12" s="7" customFormat="1">
      <c r="A128" s="6"/>
      <c r="B128" s="6" t="s">
        <v>297</v>
      </c>
      <c r="C128" s="8" t="s">
        <v>30</v>
      </c>
      <c r="D128" s="8" t="s">
        <v>298</v>
      </c>
      <c r="E128" s="9">
        <v>4.4E+17</v>
      </c>
      <c r="F128" s="8" t="s">
        <v>37</v>
      </c>
      <c r="G128" s="8" t="s">
        <v>100</v>
      </c>
      <c r="H128" s="10">
        <v>300000</v>
      </c>
      <c r="I128" s="8">
        <v>12</v>
      </c>
      <c r="J128" s="8" t="s">
        <v>105</v>
      </c>
      <c r="L128" s="8">
        <v>13802583688</v>
      </c>
    </row>
    <row r="129" spans="1:12" s="7" customFormat="1">
      <c r="A129" s="6"/>
      <c r="B129" s="6" t="s">
        <v>299</v>
      </c>
      <c r="C129" s="8" t="s">
        <v>30</v>
      </c>
      <c r="D129" s="8" t="s">
        <v>300</v>
      </c>
      <c r="E129" s="9">
        <v>4.3E+17</v>
      </c>
      <c r="F129" s="8" t="s">
        <v>37</v>
      </c>
      <c r="G129" s="8" t="s">
        <v>100</v>
      </c>
      <c r="H129" s="10">
        <v>80000</v>
      </c>
      <c r="I129" s="8">
        <v>24</v>
      </c>
      <c r="J129" s="8" t="s">
        <v>105</v>
      </c>
      <c r="L129" s="8">
        <v>18975333939</v>
      </c>
    </row>
    <row r="130" spans="1:12" s="7" customFormat="1">
      <c r="A130" s="6"/>
      <c r="B130" s="6" t="s">
        <v>301</v>
      </c>
      <c r="C130" s="8" t="s">
        <v>30</v>
      </c>
      <c r="D130" s="8" t="s">
        <v>302</v>
      </c>
      <c r="E130" s="9">
        <v>4.41E+17</v>
      </c>
      <c r="F130" s="8" t="s">
        <v>37</v>
      </c>
      <c r="G130" s="8" t="s">
        <v>100</v>
      </c>
      <c r="H130" s="10">
        <v>107000</v>
      </c>
      <c r="I130" s="8">
        <v>24</v>
      </c>
      <c r="J130" s="8" t="s">
        <v>105</v>
      </c>
      <c r="L130" s="8">
        <v>18026305376</v>
      </c>
    </row>
    <row r="131" spans="1:12" s="7" customFormat="1">
      <c r="A131" s="6"/>
      <c r="B131" s="6" t="s">
        <v>303</v>
      </c>
      <c r="C131" s="8" t="s">
        <v>40</v>
      </c>
      <c r="D131" s="8" t="s">
        <v>304</v>
      </c>
      <c r="E131" s="9">
        <v>6.53E+17</v>
      </c>
      <c r="F131" s="8" t="s">
        <v>37</v>
      </c>
      <c r="G131" s="8" t="s">
        <v>100</v>
      </c>
      <c r="H131" s="10">
        <v>100000</v>
      </c>
      <c r="I131" s="8">
        <v>36</v>
      </c>
      <c r="J131" s="8" t="s">
        <v>105</v>
      </c>
      <c r="L131" s="8">
        <v>13928435951</v>
      </c>
    </row>
    <row r="132" spans="1:12" s="7" customFormat="1">
      <c r="A132" s="6"/>
      <c r="B132" s="6" t="s">
        <v>305</v>
      </c>
      <c r="C132" s="8" t="s">
        <v>30</v>
      </c>
      <c r="D132" s="8" t="s">
        <v>306</v>
      </c>
      <c r="E132" s="9">
        <v>4.3E+17</v>
      </c>
      <c r="F132" s="8" t="s">
        <v>37</v>
      </c>
      <c r="G132" s="8" t="s">
        <v>100</v>
      </c>
      <c r="H132" s="10">
        <v>300000</v>
      </c>
      <c r="I132" s="8">
        <v>24</v>
      </c>
      <c r="J132" s="8" t="s">
        <v>105</v>
      </c>
      <c r="L132" s="8">
        <v>18824415910</v>
      </c>
    </row>
    <row r="133" spans="1:12" s="7" customFormat="1">
      <c r="A133" s="6"/>
      <c r="B133" s="6" t="s">
        <v>307</v>
      </c>
      <c r="C133" s="8" t="s">
        <v>30</v>
      </c>
      <c r="D133" s="8" t="s">
        <v>308</v>
      </c>
      <c r="E133" s="9">
        <v>4.4E+17</v>
      </c>
      <c r="F133" s="8" t="s">
        <v>37</v>
      </c>
      <c r="G133" s="8" t="s">
        <v>100</v>
      </c>
      <c r="H133" s="10">
        <v>143000</v>
      </c>
      <c r="I133" s="8">
        <v>24</v>
      </c>
      <c r="J133" s="8" t="s">
        <v>105</v>
      </c>
      <c r="L133" s="8">
        <v>13249909898</v>
      </c>
    </row>
    <row r="134" spans="1:12" s="7" customFormat="1">
      <c r="A134" s="6"/>
      <c r="B134" s="6" t="s">
        <v>309</v>
      </c>
      <c r="C134" s="8" t="s">
        <v>40</v>
      </c>
      <c r="D134" s="8" t="s">
        <v>310</v>
      </c>
      <c r="E134" s="9">
        <v>4.4E+17</v>
      </c>
      <c r="F134" s="8" t="s">
        <v>37</v>
      </c>
      <c r="G134" s="8" t="s">
        <v>100</v>
      </c>
      <c r="H134" s="10">
        <v>300000</v>
      </c>
      <c r="I134" s="8">
        <v>36</v>
      </c>
      <c r="J134" s="8" t="s">
        <v>105</v>
      </c>
      <c r="L134" s="8">
        <v>13530030035</v>
      </c>
    </row>
    <row r="135" spans="1:12" s="7" customFormat="1">
      <c r="A135" s="6"/>
      <c r="B135" s="6" t="s">
        <v>311</v>
      </c>
      <c r="C135" s="8" t="s">
        <v>30</v>
      </c>
      <c r="D135" s="8" t="s">
        <v>312</v>
      </c>
      <c r="E135" s="9">
        <v>5.13E+17</v>
      </c>
      <c r="F135" s="8" t="s">
        <v>37</v>
      </c>
      <c r="G135" s="8" t="s">
        <v>100</v>
      </c>
      <c r="H135" s="10">
        <v>300000</v>
      </c>
      <c r="I135" s="8">
        <v>24</v>
      </c>
      <c r="J135" s="8" t="s">
        <v>105</v>
      </c>
      <c r="L135" s="8">
        <v>13916925600</v>
      </c>
    </row>
    <row r="136" spans="1:12" s="7" customFormat="1">
      <c r="A136" s="6"/>
      <c r="B136" s="6" t="s">
        <v>313</v>
      </c>
      <c r="C136" s="8" t="s">
        <v>40</v>
      </c>
      <c r="D136" s="8" t="s">
        <v>314</v>
      </c>
      <c r="E136" s="9">
        <v>3.21E+17</v>
      </c>
      <c r="F136" s="8" t="s">
        <v>37</v>
      </c>
      <c r="G136" s="8" t="s">
        <v>100</v>
      </c>
      <c r="H136" s="10">
        <v>190000</v>
      </c>
      <c r="I136" s="8">
        <v>24</v>
      </c>
      <c r="J136" s="8" t="s">
        <v>105</v>
      </c>
      <c r="L136" s="8">
        <v>18319054386</v>
      </c>
    </row>
    <row r="137" spans="1:12" s="7" customFormat="1">
      <c r="A137" s="6"/>
      <c r="B137" s="6" t="s">
        <v>315</v>
      </c>
      <c r="C137" s="8" t="s">
        <v>30</v>
      </c>
      <c r="D137" s="8" t="s">
        <v>316</v>
      </c>
      <c r="E137" s="9">
        <v>3.6E+17</v>
      </c>
      <c r="F137" s="8" t="s">
        <v>37</v>
      </c>
      <c r="G137" s="8" t="s">
        <v>100</v>
      </c>
      <c r="H137" s="10">
        <v>200000</v>
      </c>
      <c r="I137" s="8">
        <v>24</v>
      </c>
      <c r="J137" s="8" t="s">
        <v>105</v>
      </c>
      <c r="L137" s="8">
        <v>15820275008</v>
      </c>
    </row>
    <row r="138" spans="1:12" s="7" customFormat="1">
      <c r="A138" s="6"/>
      <c r="B138" s="6" t="s">
        <v>317</v>
      </c>
      <c r="C138" s="8" t="s">
        <v>30</v>
      </c>
      <c r="D138" s="8" t="s">
        <v>318</v>
      </c>
      <c r="E138" s="9">
        <v>4.13E+17</v>
      </c>
      <c r="F138" s="8" t="s">
        <v>37</v>
      </c>
      <c r="G138" s="8" t="s">
        <v>100</v>
      </c>
      <c r="H138" s="10">
        <v>233000</v>
      </c>
      <c r="I138" s="8">
        <v>24</v>
      </c>
      <c r="J138" s="8" t="s">
        <v>105</v>
      </c>
      <c r="L138" s="8">
        <v>13650000599</v>
      </c>
    </row>
    <row r="139" spans="1:12" s="7" customFormat="1">
      <c r="A139" s="6"/>
      <c r="B139" s="6" t="s">
        <v>319</v>
      </c>
      <c r="C139" s="8" t="s">
        <v>30</v>
      </c>
      <c r="D139" s="8" t="s">
        <v>320</v>
      </c>
      <c r="E139" s="9">
        <v>4.41E+17</v>
      </c>
      <c r="F139" s="8" t="s">
        <v>37</v>
      </c>
      <c r="G139" s="8" t="s">
        <v>100</v>
      </c>
      <c r="H139" s="10">
        <v>300000</v>
      </c>
      <c r="I139" s="8">
        <v>12</v>
      </c>
      <c r="J139" s="8" t="s">
        <v>105</v>
      </c>
      <c r="L139" s="8">
        <v>18898738111</v>
      </c>
    </row>
    <row r="140" spans="1:12" s="7" customFormat="1">
      <c r="A140" s="6"/>
      <c r="B140" s="6" t="s">
        <v>321</v>
      </c>
      <c r="C140" s="8" t="s">
        <v>30</v>
      </c>
      <c r="D140" s="8" t="s">
        <v>322</v>
      </c>
      <c r="E140" s="9">
        <v>4.11E+17</v>
      </c>
      <c r="F140" s="8" t="s">
        <v>37</v>
      </c>
      <c r="G140" s="8" t="s">
        <v>100</v>
      </c>
      <c r="H140" s="10">
        <v>142000</v>
      </c>
      <c r="I140" s="8">
        <v>24</v>
      </c>
      <c r="J140" s="8" t="s">
        <v>105</v>
      </c>
      <c r="L140" s="8">
        <v>18688816366</v>
      </c>
    </row>
    <row r="141" spans="1:12" s="7" customFormat="1">
      <c r="A141" s="6"/>
      <c r="B141" s="6" t="s">
        <v>323</v>
      </c>
      <c r="C141" s="8" t="s">
        <v>30</v>
      </c>
      <c r="D141" s="8" t="s">
        <v>324</v>
      </c>
      <c r="E141" s="9" t="s">
        <v>325</v>
      </c>
      <c r="F141" s="8" t="s">
        <v>37</v>
      </c>
      <c r="G141" s="8" t="s">
        <v>100</v>
      </c>
      <c r="H141" s="10">
        <v>150000</v>
      </c>
      <c r="I141" s="8">
        <v>24</v>
      </c>
      <c r="J141" s="8" t="s">
        <v>105</v>
      </c>
      <c r="L141" s="8">
        <v>13809275322</v>
      </c>
    </row>
    <row r="142" spans="1:12" s="7" customFormat="1">
      <c r="A142" s="6"/>
      <c r="B142" s="6" t="s">
        <v>326</v>
      </c>
      <c r="C142" s="8" t="s">
        <v>30</v>
      </c>
      <c r="D142" s="8" t="s">
        <v>327</v>
      </c>
      <c r="E142" s="9">
        <v>4.41E+17</v>
      </c>
      <c r="F142" s="8" t="s">
        <v>37</v>
      </c>
      <c r="G142" s="8" t="s">
        <v>100</v>
      </c>
      <c r="H142" s="10">
        <v>60000</v>
      </c>
      <c r="I142" s="8">
        <v>24</v>
      </c>
      <c r="J142" s="8" t="s">
        <v>105</v>
      </c>
      <c r="L142" s="8">
        <v>13702682943</v>
      </c>
    </row>
    <row r="143" spans="1:12" s="7" customFormat="1">
      <c r="A143" s="6"/>
      <c r="B143" s="6" t="s">
        <v>328</v>
      </c>
      <c r="C143" s="8" t="s">
        <v>30</v>
      </c>
      <c r="D143" s="8" t="s">
        <v>329</v>
      </c>
      <c r="E143" s="9">
        <v>3.62E+17</v>
      </c>
      <c r="F143" s="8" t="s">
        <v>37</v>
      </c>
      <c r="G143" s="8" t="s">
        <v>100</v>
      </c>
      <c r="H143" s="10">
        <v>97000</v>
      </c>
      <c r="I143" s="8">
        <v>24</v>
      </c>
      <c r="J143" s="8" t="s">
        <v>105</v>
      </c>
      <c r="L143" s="8">
        <v>18998027172</v>
      </c>
    </row>
    <row r="144" spans="1:12" s="7" customFormat="1">
      <c r="A144" s="6"/>
      <c r="B144" s="6" t="s">
        <v>330</v>
      </c>
      <c r="C144" s="8" t="s">
        <v>30</v>
      </c>
      <c r="D144" s="8" t="s">
        <v>331</v>
      </c>
      <c r="E144" s="9">
        <v>4.42E+17</v>
      </c>
      <c r="F144" s="8" t="s">
        <v>37</v>
      </c>
      <c r="G144" s="8" t="s">
        <v>100</v>
      </c>
      <c r="H144" s="10">
        <v>200000</v>
      </c>
      <c r="I144" s="8">
        <v>12</v>
      </c>
      <c r="J144" s="8" t="s">
        <v>105</v>
      </c>
      <c r="L144" s="8">
        <v>18820751673</v>
      </c>
    </row>
    <row r="145" spans="1:12" s="7" customFormat="1">
      <c r="A145" s="6"/>
      <c r="B145" s="6" t="s">
        <v>332</v>
      </c>
      <c r="C145" s="8" t="s">
        <v>30</v>
      </c>
      <c r="D145" s="8" t="s">
        <v>333</v>
      </c>
      <c r="E145" s="9">
        <v>5.1E+17</v>
      </c>
      <c r="F145" s="8" t="s">
        <v>37</v>
      </c>
      <c r="G145" s="8" t="s">
        <v>100</v>
      </c>
      <c r="H145" s="10">
        <v>110000</v>
      </c>
      <c r="I145" s="8">
        <v>24</v>
      </c>
      <c r="J145" s="8" t="s">
        <v>105</v>
      </c>
      <c r="L145" s="8">
        <v>17783071945</v>
      </c>
    </row>
    <row r="146" spans="1:12" s="7" customFormat="1">
      <c r="A146" s="6"/>
      <c r="B146" s="6" t="s">
        <v>334</v>
      </c>
      <c r="C146" s="8" t="s">
        <v>30</v>
      </c>
      <c r="D146" s="8" t="s">
        <v>335</v>
      </c>
      <c r="E146" s="9">
        <v>4.45E+17</v>
      </c>
      <c r="F146" s="8" t="s">
        <v>37</v>
      </c>
      <c r="G146" s="8" t="s">
        <v>100</v>
      </c>
      <c r="H146" s="10">
        <v>200000</v>
      </c>
      <c r="I146" s="8">
        <v>24</v>
      </c>
      <c r="J146" s="8" t="s">
        <v>105</v>
      </c>
      <c r="L146" s="8">
        <v>13691936086</v>
      </c>
    </row>
    <row r="147" spans="1:12" s="7" customFormat="1">
      <c r="A147" s="6"/>
      <c r="B147" s="6" t="s">
        <v>336</v>
      </c>
      <c r="C147" s="8" t="s">
        <v>30</v>
      </c>
      <c r="D147" s="8" t="s">
        <v>337</v>
      </c>
      <c r="E147" s="9">
        <v>5.12E+17</v>
      </c>
      <c r="F147" s="8" t="s">
        <v>37</v>
      </c>
      <c r="G147" s="8" t="s">
        <v>100</v>
      </c>
      <c r="H147" s="10">
        <v>240000</v>
      </c>
      <c r="I147" s="8">
        <v>36</v>
      </c>
      <c r="J147" s="8" t="s">
        <v>105</v>
      </c>
      <c r="L147" s="8">
        <v>18996636123</v>
      </c>
    </row>
    <row r="148" spans="1:12" s="7" customFormat="1">
      <c r="A148" s="6"/>
      <c r="B148" s="6" t="s">
        <v>338</v>
      </c>
      <c r="C148" s="8" t="s">
        <v>30</v>
      </c>
      <c r="D148" s="8" t="s">
        <v>339</v>
      </c>
      <c r="E148" s="9">
        <v>4.41E+17</v>
      </c>
      <c r="F148" s="8" t="s">
        <v>37</v>
      </c>
      <c r="G148" s="8" t="s">
        <v>340</v>
      </c>
      <c r="H148" s="10">
        <v>198000</v>
      </c>
      <c r="I148" s="8">
        <v>24</v>
      </c>
      <c r="J148" s="8" t="s">
        <v>34</v>
      </c>
      <c r="L148" s="8">
        <v>13710167207</v>
      </c>
    </row>
    <row r="149" spans="1:12" s="7" customFormat="1">
      <c r="A149" s="6"/>
      <c r="B149" s="6" t="s">
        <v>341</v>
      </c>
      <c r="C149" s="8" t="s">
        <v>40</v>
      </c>
      <c r="D149" s="8" t="s">
        <v>342</v>
      </c>
      <c r="E149" s="9">
        <v>4.3E+17</v>
      </c>
      <c r="F149" s="8" t="s">
        <v>37</v>
      </c>
      <c r="G149" s="8" t="s">
        <v>340</v>
      </c>
      <c r="H149" s="10">
        <v>50000</v>
      </c>
      <c r="I149" s="8">
        <v>36</v>
      </c>
      <c r="J149" s="8" t="s">
        <v>34</v>
      </c>
      <c r="L149" s="8">
        <v>13924595596</v>
      </c>
    </row>
    <row r="150" spans="1:12" s="7" customFormat="1">
      <c r="A150" s="6"/>
      <c r="B150" s="6" t="s">
        <v>343</v>
      </c>
      <c r="C150" s="8" t="s">
        <v>40</v>
      </c>
      <c r="D150" s="8" t="s">
        <v>344</v>
      </c>
      <c r="E150" s="9">
        <v>5.1E+17</v>
      </c>
      <c r="F150" s="8" t="s">
        <v>37</v>
      </c>
      <c r="G150" s="8" t="s">
        <v>340</v>
      </c>
      <c r="H150" s="10">
        <v>74000</v>
      </c>
      <c r="I150" s="8">
        <v>12</v>
      </c>
      <c r="J150" s="8" t="s">
        <v>34</v>
      </c>
      <c r="L150" s="8">
        <v>15023247225</v>
      </c>
    </row>
    <row r="151" spans="1:12" s="7" customFormat="1">
      <c r="A151" s="6"/>
      <c r="B151" s="6" t="s">
        <v>345</v>
      </c>
      <c r="C151" s="8" t="s">
        <v>40</v>
      </c>
      <c r="D151" s="8" t="s">
        <v>346</v>
      </c>
      <c r="E151" s="9">
        <v>5.11E+17</v>
      </c>
      <c r="F151" s="8" t="s">
        <v>37</v>
      </c>
      <c r="G151" s="8" t="s">
        <v>340</v>
      </c>
      <c r="H151" s="10">
        <v>300000</v>
      </c>
      <c r="I151" s="8">
        <v>36</v>
      </c>
      <c r="J151" s="8" t="s">
        <v>34</v>
      </c>
      <c r="L151" s="8">
        <v>15923216890</v>
      </c>
    </row>
    <row r="152" spans="1:12" s="7" customFormat="1">
      <c r="A152" s="6"/>
      <c r="B152" s="6" t="s">
        <v>347</v>
      </c>
      <c r="C152" s="8" t="s">
        <v>30</v>
      </c>
      <c r="D152" s="8" t="s">
        <v>348</v>
      </c>
      <c r="E152" s="9">
        <v>3.62E+17</v>
      </c>
      <c r="F152" s="8" t="s">
        <v>37</v>
      </c>
      <c r="G152" s="8" t="s">
        <v>340</v>
      </c>
      <c r="H152" s="10">
        <v>100000</v>
      </c>
      <c r="I152" s="8">
        <v>12</v>
      </c>
      <c r="J152" s="8" t="s">
        <v>34</v>
      </c>
      <c r="L152" s="8">
        <v>13501575486</v>
      </c>
    </row>
    <row r="153" spans="1:12" s="7" customFormat="1">
      <c r="A153" s="6"/>
      <c r="B153" s="6" t="s">
        <v>349</v>
      </c>
      <c r="C153" s="8" t="s">
        <v>30</v>
      </c>
      <c r="D153" s="8" t="s">
        <v>350</v>
      </c>
      <c r="E153" s="9">
        <v>3.51E+17</v>
      </c>
      <c r="F153" s="8" t="s">
        <v>37</v>
      </c>
      <c r="G153" s="8" t="s">
        <v>340</v>
      </c>
      <c r="H153" s="10">
        <v>199000</v>
      </c>
      <c r="I153" s="8">
        <v>24</v>
      </c>
      <c r="J153" s="8" t="s">
        <v>34</v>
      </c>
      <c r="L153" s="8">
        <v>15012890658</v>
      </c>
    </row>
    <row r="154" spans="1:12" s="7" customFormat="1">
      <c r="A154" s="6"/>
      <c r="B154" s="6" t="s">
        <v>351</v>
      </c>
      <c r="C154" s="8" t="s">
        <v>30</v>
      </c>
      <c r="D154" s="8" t="s">
        <v>352</v>
      </c>
      <c r="E154" s="9">
        <v>5.12E+17</v>
      </c>
      <c r="F154" s="8" t="s">
        <v>37</v>
      </c>
      <c r="G154" s="8" t="s">
        <v>340</v>
      </c>
      <c r="H154" s="10">
        <v>59000</v>
      </c>
      <c r="I154" s="8">
        <v>24</v>
      </c>
      <c r="J154" s="8" t="s">
        <v>34</v>
      </c>
      <c r="L154" s="8">
        <v>13512311693</v>
      </c>
    </row>
    <row r="155" spans="1:12" s="7" customFormat="1">
      <c r="A155" s="6"/>
      <c r="B155" s="6" t="s">
        <v>353</v>
      </c>
      <c r="C155" s="8" t="s">
        <v>30</v>
      </c>
      <c r="D155" s="8" t="s">
        <v>354</v>
      </c>
      <c r="E155" s="9">
        <v>4.21E+17</v>
      </c>
      <c r="F155" s="8" t="s">
        <v>37</v>
      </c>
      <c r="G155" s="8" t="s">
        <v>340</v>
      </c>
      <c r="H155" s="10">
        <v>151000</v>
      </c>
      <c r="I155" s="8">
        <v>24</v>
      </c>
      <c r="J155" s="8" t="s">
        <v>34</v>
      </c>
      <c r="L155" s="8">
        <v>13929484865</v>
      </c>
    </row>
    <row r="156" spans="1:12" s="7" customFormat="1">
      <c r="A156" s="6"/>
      <c r="B156" s="6" t="s">
        <v>355</v>
      </c>
      <c r="C156" s="8" t="s">
        <v>30</v>
      </c>
      <c r="D156" s="8" t="s">
        <v>356</v>
      </c>
      <c r="E156" s="9">
        <v>3.41E+17</v>
      </c>
      <c r="F156" s="8" t="s">
        <v>37</v>
      </c>
      <c r="G156" s="8" t="s">
        <v>340</v>
      </c>
      <c r="H156" s="10">
        <v>125000</v>
      </c>
      <c r="I156" s="8">
        <v>24</v>
      </c>
      <c r="J156" s="8" t="s">
        <v>34</v>
      </c>
      <c r="L156" s="8">
        <v>15826169897</v>
      </c>
    </row>
    <row r="157" spans="1:12" s="7" customFormat="1">
      <c r="A157" s="6"/>
      <c r="B157" s="6" t="s">
        <v>357</v>
      </c>
      <c r="C157" s="8" t="s">
        <v>30</v>
      </c>
      <c r="D157" s="8" t="s">
        <v>358</v>
      </c>
      <c r="E157" s="9">
        <v>5E+17</v>
      </c>
      <c r="F157" s="8" t="s">
        <v>37</v>
      </c>
      <c r="G157" s="8" t="s">
        <v>340</v>
      </c>
      <c r="H157" s="10">
        <v>286000</v>
      </c>
      <c r="I157" s="8">
        <v>24</v>
      </c>
      <c r="J157" s="8" t="s">
        <v>34</v>
      </c>
      <c r="L157" s="8">
        <v>18883763888</v>
      </c>
    </row>
    <row r="158" spans="1:12" s="7" customFormat="1">
      <c r="A158" s="6"/>
      <c r="B158" s="6" t="s">
        <v>359</v>
      </c>
      <c r="C158" s="8" t="s">
        <v>30</v>
      </c>
      <c r="D158" s="8" t="s">
        <v>360</v>
      </c>
      <c r="E158" s="9">
        <v>3.62E+17</v>
      </c>
      <c r="F158" s="8" t="s">
        <v>37</v>
      </c>
      <c r="G158" s="8" t="s">
        <v>340</v>
      </c>
      <c r="H158" s="10">
        <v>100000</v>
      </c>
      <c r="I158" s="8">
        <v>24</v>
      </c>
      <c r="J158" s="8" t="s">
        <v>34</v>
      </c>
      <c r="L158" s="8">
        <v>13751159917</v>
      </c>
    </row>
    <row r="159" spans="1:12" s="7" customFormat="1">
      <c r="A159" s="6"/>
      <c r="B159" s="6" t="s">
        <v>361</v>
      </c>
      <c r="C159" s="8" t="s">
        <v>40</v>
      </c>
      <c r="D159" s="8" t="s">
        <v>362</v>
      </c>
      <c r="E159" s="9">
        <v>4.42E+17</v>
      </c>
      <c r="F159" s="8" t="s">
        <v>37</v>
      </c>
      <c r="G159" s="8" t="s">
        <v>340</v>
      </c>
      <c r="H159" s="10">
        <v>100000</v>
      </c>
      <c r="I159" s="8">
        <v>36</v>
      </c>
      <c r="J159" s="8" t="s">
        <v>34</v>
      </c>
      <c r="L159" s="8">
        <v>13728303808</v>
      </c>
    </row>
    <row r="160" spans="1:12" s="7" customFormat="1">
      <c r="A160" s="6"/>
      <c r="B160" s="6" t="s">
        <v>363</v>
      </c>
      <c r="C160" s="8" t="s">
        <v>30</v>
      </c>
      <c r="D160" s="8" t="s">
        <v>364</v>
      </c>
      <c r="E160" s="9">
        <v>5E+17</v>
      </c>
      <c r="F160" s="8" t="s">
        <v>37</v>
      </c>
      <c r="G160" s="8" t="s">
        <v>340</v>
      </c>
      <c r="H160" s="10">
        <v>170000</v>
      </c>
      <c r="I160" s="8">
        <v>24</v>
      </c>
      <c r="J160" s="8" t="s">
        <v>34</v>
      </c>
      <c r="L160" s="8">
        <v>18716469584</v>
      </c>
    </row>
    <row r="161" spans="1:12" s="7" customFormat="1">
      <c r="A161" s="6"/>
      <c r="B161" s="6" t="s">
        <v>365</v>
      </c>
      <c r="C161" s="8" t="s">
        <v>30</v>
      </c>
      <c r="D161" s="8" t="s">
        <v>366</v>
      </c>
      <c r="E161" s="9">
        <v>4.21E+17</v>
      </c>
      <c r="F161" s="8" t="s">
        <v>37</v>
      </c>
      <c r="G161" s="8" t="s">
        <v>340</v>
      </c>
      <c r="H161" s="10">
        <v>128000</v>
      </c>
      <c r="I161" s="8">
        <v>24</v>
      </c>
      <c r="J161" s="8" t="s">
        <v>34</v>
      </c>
      <c r="L161" s="8">
        <v>13431435168</v>
      </c>
    </row>
    <row r="162" spans="1:12" s="7" customFormat="1">
      <c r="A162" s="6"/>
      <c r="B162" s="6" t="s">
        <v>367</v>
      </c>
      <c r="C162" s="8" t="s">
        <v>30</v>
      </c>
      <c r="D162" s="8" t="s">
        <v>368</v>
      </c>
      <c r="E162" s="9">
        <v>4.4E+17</v>
      </c>
      <c r="F162" s="8" t="s">
        <v>37</v>
      </c>
      <c r="G162" s="8" t="s">
        <v>340</v>
      </c>
      <c r="H162" s="10">
        <v>199000</v>
      </c>
      <c r="I162" s="8">
        <v>24</v>
      </c>
      <c r="J162" s="8" t="s">
        <v>34</v>
      </c>
      <c r="L162" s="8">
        <v>13823265950</v>
      </c>
    </row>
    <row r="163" spans="1:12" s="7" customFormat="1">
      <c r="A163" s="6"/>
      <c r="B163" s="6" t="s">
        <v>369</v>
      </c>
      <c r="C163" s="8" t="s">
        <v>30</v>
      </c>
      <c r="D163" s="8" t="s">
        <v>370</v>
      </c>
      <c r="E163" s="9">
        <v>3.3E+17</v>
      </c>
      <c r="F163" s="8" t="s">
        <v>37</v>
      </c>
      <c r="G163" s="8" t="s">
        <v>340</v>
      </c>
      <c r="H163" s="10">
        <v>190000</v>
      </c>
      <c r="I163" s="8">
        <v>24</v>
      </c>
      <c r="J163" s="8" t="s">
        <v>34</v>
      </c>
      <c r="L163" s="8">
        <v>13676544885</v>
      </c>
    </row>
    <row r="164" spans="1:12" s="7" customFormat="1">
      <c r="A164" s="6"/>
      <c r="B164" s="6" t="s">
        <v>371</v>
      </c>
      <c r="C164" s="8" t="s">
        <v>30</v>
      </c>
      <c r="D164" s="8" t="s">
        <v>372</v>
      </c>
      <c r="E164" s="9">
        <v>5.1E+17</v>
      </c>
      <c r="F164" s="8" t="s">
        <v>37</v>
      </c>
      <c r="G164" s="8" t="s">
        <v>340</v>
      </c>
      <c r="H164" s="10">
        <v>300000</v>
      </c>
      <c r="I164" s="8">
        <v>24</v>
      </c>
      <c r="J164" s="8" t="s">
        <v>34</v>
      </c>
      <c r="L164" s="8">
        <v>13983299492</v>
      </c>
    </row>
    <row r="165" spans="1:12" s="7" customFormat="1">
      <c r="A165" s="6"/>
      <c r="B165" s="6" t="s">
        <v>373</v>
      </c>
      <c r="C165" s="8" t="s">
        <v>40</v>
      </c>
      <c r="D165" s="8" t="s">
        <v>374</v>
      </c>
      <c r="E165" s="9">
        <v>4.41E+17</v>
      </c>
      <c r="F165" s="8" t="s">
        <v>37</v>
      </c>
      <c r="G165" s="8" t="s">
        <v>340</v>
      </c>
      <c r="H165" s="10">
        <v>90000</v>
      </c>
      <c r="I165" s="8">
        <v>36</v>
      </c>
      <c r="J165" s="8" t="s">
        <v>34</v>
      </c>
      <c r="L165" s="8">
        <v>15217212761</v>
      </c>
    </row>
    <row r="166" spans="1:12" s="7" customFormat="1">
      <c r="A166" s="6"/>
      <c r="B166" s="6" t="s">
        <v>375</v>
      </c>
      <c r="C166" s="8" t="s">
        <v>30</v>
      </c>
      <c r="D166" s="8" t="s">
        <v>370</v>
      </c>
      <c r="E166" s="9">
        <v>3.3E+17</v>
      </c>
      <c r="F166" s="8" t="s">
        <v>37</v>
      </c>
      <c r="G166" s="8" t="s">
        <v>340</v>
      </c>
      <c r="H166" s="10">
        <v>120000</v>
      </c>
      <c r="I166" s="8">
        <v>24</v>
      </c>
      <c r="J166" s="8" t="s">
        <v>34</v>
      </c>
      <c r="L166" s="8">
        <v>13676544885</v>
      </c>
    </row>
    <row r="167" spans="1:12" s="7" customFormat="1">
      <c r="A167" s="6"/>
      <c r="B167" s="6" t="s">
        <v>376</v>
      </c>
      <c r="C167" s="8" t="s">
        <v>30</v>
      </c>
      <c r="D167" s="8" t="s">
        <v>377</v>
      </c>
      <c r="E167" s="9">
        <v>4.1E+17</v>
      </c>
      <c r="F167" s="8" t="s">
        <v>37</v>
      </c>
      <c r="G167" s="8" t="s">
        <v>340</v>
      </c>
      <c r="H167" s="10">
        <v>72000</v>
      </c>
      <c r="I167" s="8">
        <v>12</v>
      </c>
      <c r="J167" s="8" t="s">
        <v>34</v>
      </c>
      <c r="L167" s="8">
        <v>13688970780</v>
      </c>
    </row>
    <row r="168" spans="1:12" s="7" customFormat="1">
      <c r="A168" s="6"/>
      <c r="B168" s="6" t="s">
        <v>378</v>
      </c>
      <c r="C168" s="8" t="s">
        <v>30</v>
      </c>
      <c r="D168" s="8" t="s">
        <v>379</v>
      </c>
      <c r="E168" s="9">
        <v>4.33E+17</v>
      </c>
      <c r="F168" s="8" t="s">
        <v>37</v>
      </c>
      <c r="G168" s="8" t="s">
        <v>340</v>
      </c>
      <c r="H168" s="10">
        <v>180000</v>
      </c>
      <c r="I168" s="8">
        <v>24</v>
      </c>
      <c r="J168" s="8" t="s">
        <v>34</v>
      </c>
      <c r="L168" s="8">
        <v>13726478412</v>
      </c>
    </row>
    <row r="169" spans="1:12" s="7" customFormat="1">
      <c r="A169" s="6"/>
      <c r="B169" s="6" t="s">
        <v>380</v>
      </c>
      <c r="C169" s="8" t="s">
        <v>30</v>
      </c>
      <c r="D169" s="8" t="s">
        <v>381</v>
      </c>
      <c r="E169" s="9">
        <v>5E+17</v>
      </c>
      <c r="F169" s="8" t="s">
        <v>37</v>
      </c>
      <c r="G169" s="8" t="s">
        <v>340</v>
      </c>
      <c r="H169" s="10">
        <v>63000</v>
      </c>
      <c r="I169" s="8">
        <v>24</v>
      </c>
      <c r="J169" s="8" t="s">
        <v>34</v>
      </c>
      <c r="L169" s="8">
        <v>15084300767</v>
      </c>
    </row>
    <row r="170" spans="1:12" s="7" customFormat="1">
      <c r="A170" s="6"/>
      <c r="B170" s="6" t="s">
        <v>382</v>
      </c>
      <c r="C170" s="8" t="s">
        <v>30</v>
      </c>
      <c r="D170" s="8" t="s">
        <v>383</v>
      </c>
      <c r="E170" s="9">
        <v>3.3E+17</v>
      </c>
      <c r="F170" s="8" t="s">
        <v>37</v>
      </c>
      <c r="G170" s="8" t="s">
        <v>340</v>
      </c>
      <c r="H170" s="10">
        <v>90000</v>
      </c>
      <c r="I170" s="8">
        <v>24</v>
      </c>
      <c r="J170" s="8" t="s">
        <v>34</v>
      </c>
      <c r="L170" s="8">
        <v>13612695638</v>
      </c>
    </row>
    <row r="171" spans="1:12" s="7" customFormat="1">
      <c r="A171" s="6"/>
      <c r="B171" s="6" t="s">
        <v>384</v>
      </c>
      <c r="C171" s="8" t="s">
        <v>40</v>
      </c>
      <c r="D171" s="8" t="s">
        <v>385</v>
      </c>
      <c r="E171" s="9">
        <v>5.1E+17</v>
      </c>
      <c r="F171" s="8" t="s">
        <v>37</v>
      </c>
      <c r="G171" s="8" t="s">
        <v>340</v>
      </c>
      <c r="H171" s="10">
        <v>79000</v>
      </c>
      <c r="I171" s="8">
        <v>36</v>
      </c>
      <c r="J171" s="8" t="s">
        <v>34</v>
      </c>
      <c r="L171" s="8">
        <v>13320288238</v>
      </c>
    </row>
    <row r="172" spans="1:12" s="7" customFormat="1">
      <c r="A172" s="6"/>
      <c r="B172" s="6" t="s">
        <v>386</v>
      </c>
      <c r="C172" s="8" t="s">
        <v>30</v>
      </c>
      <c r="D172" s="8" t="s">
        <v>387</v>
      </c>
      <c r="E172" s="9">
        <v>5.1E+17</v>
      </c>
      <c r="F172" s="8" t="s">
        <v>37</v>
      </c>
      <c r="G172" s="8" t="s">
        <v>340</v>
      </c>
      <c r="H172" s="10">
        <v>60000</v>
      </c>
      <c r="I172" s="8">
        <v>24</v>
      </c>
      <c r="J172" s="8" t="s">
        <v>34</v>
      </c>
      <c r="L172" s="8">
        <v>13689585861</v>
      </c>
    </row>
    <row r="173" spans="1:12" s="7" customFormat="1">
      <c r="A173" s="6"/>
      <c r="B173" s="6" t="s">
        <v>388</v>
      </c>
      <c r="C173" s="8" t="s">
        <v>30</v>
      </c>
      <c r="D173" s="8" t="s">
        <v>389</v>
      </c>
      <c r="E173" s="9">
        <v>4.43E+17</v>
      </c>
      <c r="F173" s="8" t="s">
        <v>37</v>
      </c>
      <c r="G173" s="8" t="s">
        <v>340</v>
      </c>
      <c r="H173" s="10">
        <v>144000</v>
      </c>
      <c r="I173" s="8">
        <v>24</v>
      </c>
      <c r="J173" s="8" t="s">
        <v>34</v>
      </c>
      <c r="L173" s="8">
        <v>13546922368</v>
      </c>
    </row>
    <row r="174" spans="1:12" s="7" customFormat="1">
      <c r="A174" s="6"/>
      <c r="B174" s="6" t="s">
        <v>390</v>
      </c>
      <c r="C174" s="8" t="s">
        <v>30</v>
      </c>
      <c r="D174" s="8" t="s">
        <v>391</v>
      </c>
      <c r="E174" s="9">
        <v>4.45E+17</v>
      </c>
      <c r="F174" s="8" t="s">
        <v>37</v>
      </c>
      <c r="G174" s="8" t="s">
        <v>340</v>
      </c>
      <c r="H174" s="10">
        <v>195000</v>
      </c>
      <c r="I174" s="8">
        <v>24</v>
      </c>
      <c r="J174" s="8" t="s">
        <v>34</v>
      </c>
      <c r="L174" s="8">
        <v>15989618989</v>
      </c>
    </row>
    <row r="175" spans="1:12" s="7" customFormat="1">
      <c r="A175" s="6"/>
      <c r="B175" s="6" t="s">
        <v>392</v>
      </c>
      <c r="C175" s="8" t="s">
        <v>30</v>
      </c>
      <c r="D175" s="8" t="s">
        <v>377</v>
      </c>
      <c r="E175" s="9">
        <v>4.1E+17</v>
      </c>
      <c r="F175" s="8" t="s">
        <v>37</v>
      </c>
      <c r="G175" s="8" t="s">
        <v>340</v>
      </c>
      <c r="H175" s="10">
        <v>72000</v>
      </c>
      <c r="I175" s="8">
        <v>24</v>
      </c>
      <c r="J175" s="8" t="s">
        <v>34</v>
      </c>
      <c r="L175" s="8">
        <v>13688970780</v>
      </c>
    </row>
    <row r="176" spans="1:12" s="7" customFormat="1">
      <c r="A176" s="6"/>
      <c r="B176" s="6" t="s">
        <v>393</v>
      </c>
      <c r="C176" s="8" t="s">
        <v>30</v>
      </c>
      <c r="D176" s="8" t="s">
        <v>387</v>
      </c>
      <c r="E176" s="9">
        <v>5.1E+17</v>
      </c>
      <c r="F176" s="8" t="s">
        <v>37</v>
      </c>
      <c r="G176" s="8" t="s">
        <v>340</v>
      </c>
      <c r="H176" s="10">
        <v>48000</v>
      </c>
      <c r="I176" s="8">
        <v>24</v>
      </c>
      <c r="J176" s="8" t="s">
        <v>34</v>
      </c>
      <c r="L176" s="8">
        <v>13689585861</v>
      </c>
    </row>
    <row r="177" spans="1:12" s="7" customFormat="1">
      <c r="A177" s="6"/>
      <c r="B177" s="6" t="s">
        <v>394</v>
      </c>
      <c r="C177" s="8" t="s">
        <v>30</v>
      </c>
      <c r="D177" s="8" t="s">
        <v>395</v>
      </c>
      <c r="E177" s="9">
        <v>4.51E+17</v>
      </c>
      <c r="F177" s="8" t="s">
        <v>37</v>
      </c>
      <c r="G177" s="8" t="s">
        <v>340</v>
      </c>
      <c r="H177" s="10">
        <v>199000</v>
      </c>
      <c r="I177" s="8">
        <v>24</v>
      </c>
      <c r="J177" s="8" t="s">
        <v>34</v>
      </c>
      <c r="L177" s="8">
        <v>13923460238</v>
      </c>
    </row>
    <row r="178" spans="1:12" s="7" customFormat="1">
      <c r="A178" s="6"/>
      <c r="B178" s="6" t="s">
        <v>396</v>
      </c>
      <c r="C178" s="8" t="s">
        <v>30</v>
      </c>
      <c r="D178" s="8" t="s">
        <v>397</v>
      </c>
      <c r="E178" s="9">
        <v>4.41E+17</v>
      </c>
      <c r="F178" s="8" t="s">
        <v>37</v>
      </c>
      <c r="G178" s="8" t="s">
        <v>340</v>
      </c>
      <c r="H178" s="10">
        <v>130000</v>
      </c>
      <c r="I178" s="8">
        <v>12</v>
      </c>
      <c r="J178" s="8" t="s">
        <v>34</v>
      </c>
      <c r="L178" s="8">
        <v>13530029700</v>
      </c>
    </row>
    <row r="179" spans="1:12" s="7" customFormat="1">
      <c r="A179" s="6"/>
      <c r="B179" s="6" t="s">
        <v>398</v>
      </c>
      <c r="C179" s="8" t="s">
        <v>30</v>
      </c>
      <c r="D179" s="8" t="s">
        <v>397</v>
      </c>
      <c r="E179" s="9">
        <v>4.41E+17</v>
      </c>
      <c r="F179" s="8" t="s">
        <v>37</v>
      </c>
      <c r="G179" s="8" t="s">
        <v>340</v>
      </c>
      <c r="H179" s="10">
        <v>100000</v>
      </c>
      <c r="I179" s="8">
        <v>12</v>
      </c>
      <c r="J179" s="8" t="s">
        <v>34</v>
      </c>
      <c r="L179" s="8">
        <v>13530029700</v>
      </c>
    </row>
    <row r="180" spans="1:12" s="7" customFormat="1">
      <c r="A180" s="6"/>
      <c r="B180" s="6" t="s">
        <v>399</v>
      </c>
      <c r="C180" s="8" t="s">
        <v>40</v>
      </c>
      <c r="D180" s="8" t="s">
        <v>400</v>
      </c>
      <c r="E180" s="9">
        <v>3.42E+17</v>
      </c>
      <c r="F180" s="8" t="s">
        <v>37</v>
      </c>
      <c r="G180" s="8" t="s">
        <v>340</v>
      </c>
      <c r="H180" s="10">
        <v>30000</v>
      </c>
      <c r="I180" s="8">
        <v>12</v>
      </c>
      <c r="J180" s="8" t="s">
        <v>34</v>
      </c>
      <c r="L180" s="8">
        <v>13725590836</v>
      </c>
    </row>
    <row r="181" spans="1:12" s="7" customFormat="1">
      <c r="A181" s="6"/>
      <c r="B181" s="6" t="s">
        <v>401</v>
      </c>
      <c r="C181" s="8" t="s">
        <v>30</v>
      </c>
      <c r="D181" s="8" t="s">
        <v>402</v>
      </c>
      <c r="E181" s="9">
        <v>5.11E+17</v>
      </c>
      <c r="F181" s="8" t="s">
        <v>37</v>
      </c>
      <c r="G181" s="8" t="s">
        <v>340</v>
      </c>
      <c r="H181" s="10">
        <v>250000</v>
      </c>
      <c r="I181" s="8">
        <v>36</v>
      </c>
      <c r="J181" s="8" t="s">
        <v>34</v>
      </c>
      <c r="L181" s="8">
        <v>13594485018</v>
      </c>
    </row>
    <row r="182" spans="1:12" s="7" customFormat="1">
      <c r="A182" s="6"/>
      <c r="B182" s="6" t="s">
        <v>403</v>
      </c>
      <c r="C182" s="8" t="s">
        <v>30</v>
      </c>
      <c r="D182" s="8" t="s">
        <v>404</v>
      </c>
      <c r="E182" s="9">
        <v>3.3E+17</v>
      </c>
      <c r="F182" s="8" t="s">
        <v>37</v>
      </c>
      <c r="G182" s="8" t="s">
        <v>340</v>
      </c>
      <c r="H182" s="10">
        <v>94000</v>
      </c>
      <c r="I182" s="8">
        <v>36</v>
      </c>
      <c r="J182" s="8" t="s">
        <v>34</v>
      </c>
      <c r="L182" s="8">
        <v>18038232154</v>
      </c>
    </row>
    <row r="183" spans="1:12" s="7" customFormat="1">
      <c r="A183" s="6"/>
      <c r="B183" s="6" t="s">
        <v>405</v>
      </c>
      <c r="C183" s="8" t="s">
        <v>30</v>
      </c>
      <c r="D183" s="8" t="s">
        <v>404</v>
      </c>
      <c r="E183" s="9">
        <v>3.3E+17</v>
      </c>
      <c r="F183" s="8" t="s">
        <v>37</v>
      </c>
      <c r="G183" s="8" t="s">
        <v>340</v>
      </c>
      <c r="H183" s="10">
        <v>94000</v>
      </c>
      <c r="I183" s="8">
        <v>36</v>
      </c>
      <c r="J183" s="8" t="s">
        <v>34</v>
      </c>
      <c r="L183" s="8">
        <v>18038232154</v>
      </c>
    </row>
    <row r="184" spans="1:12" s="7" customFormat="1">
      <c r="A184" s="6"/>
      <c r="B184" s="6" t="s">
        <v>406</v>
      </c>
      <c r="C184" s="8" t="s">
        <v>30</v>
      </c>
      <c r="D184" s="8" t="s">
        <v>402</v>
      </c>
      <c r="E184" s="9">
        <v>5.11E+17</v>
      </c>
      <c r="F184" s="8" t="s">
        <v>37</v>
      </c>
      <c r="G184" s="8" t="s">
        <v>340</v>
      </c>
      <c r="H184" s="10">
        <v>250000</v>
      </c>
      <c r="I184" s="8">
        <v>36</v>
      </c>
      <c r="J184" s="8" t="s">
        <v>34</v>
      </c>
      <c r="L184" s="8">
        <v>13594485018</v>
      </c>
    </row>
    <row r="185" spans="1:12" s="7" customFormat="1">
      <c r="A185" s="6"/>
      <c r="B185" s="6" t="s">
        <v>407</v>
      </c>
      <c r="C185" s="8" t="s">
        <v>30</v>
      </c>
      <c r="D185" s="8" t="s">
        <v>408</v>
      </c>
      <c r="E185" s="9">
        <v>2.22E+17</v>
      </c>
      <c r="F185" s="8" t="s">
        <v>37</v>
      </c>
      <c r="G185" s="8" t="s">
        <v>340</v>
      </c>
      <c r="H185" s="10">
        <v>240000</v>
      </c>
      <c r="I185" s="8">
        <v>36</v>
      </c>
      <c r="J185" s="8" t="s">
        <v>34</v>
      </c>
      <c r="L185" s="8">
        <v>18682179398</v>
      </c>
    </row>
    <row r="186" spans="1:12" s="7" customFormat="1">
      <c r="A186" s="6"/>
      <c r="B186" s="6" t="s">
        <v>409</v>
      </c>
      <c r="C186" s="8" t="s">
        <v>40</v>
      </c>
      <c r="D186" s="8" t="s">
        <v>410</v>
      </c>
      <c r="E186" s="9">
        <v>4.41E+17</v>
      </c>
      <c r="F186" s="8" t="s">
        <v>37</v>
      </c>
      <c r="G186" s="8" t="s">
        <v>340</v>
      </c>
      <c r="H186" s="10">
        <v>179000</v>
      </c>
      <c r="I186" s="8">
        <v>36</v>
      </c>
      <c r="J186" s="8" t="s">
        <v>34</v>
      </c>
      <c r="L186" s="8">
        <v>13450403155</v>
      </c>
    </row>
    <row r="187" spans="1:12" s="7" customFormat="1">
      <c r="A187" s="6"/>
      <c r="B187" s="6" t="s">
        <v>411</v>
      </c>
      <c r="C187" s="8" t="s">
        <v>30</v>
      </c>
      <c r="D187" s="8" t="s">
        <v>412</v>
      </c>
      <c r="E187" s="9">
        <v>4.41E+17</v>
      </c>
      <c r="F187" s="8" t="s">
        <v>37</v>
      </c>
      <c r="G187" s="8" t="s">
        <v>340</v>
      </c>
      <c r="H187" s="10">
        <v>70000</v>
      </c>
      <c r="I187" s="8">
        <v>24</v>
      </c>
      <c r="J187" s="8" t="s">
        <v>34</v>
      </c>
      <c r="L187" s="8">
        <v>13922535289</v>
      </c>
    </row>
    <row r="188" spans="1:12" s="7" customFormat="1">
      <c r="A188" s="6"/>
      <c r="B188" s="6" t="s">
        <v>413</v>
      </c>
      <c r="C188" s="8" t="s">
        <v>40</v>
      </c>
      <c r="D188" s="8" t="s">
        <v>414</v>
      </c>
      <c r="E188" s="9">
        <v>4.41E+17</v>
      </c>
      <c r="F188" s="8" t="s">
        <v>37</v>
      </c>
      <c r="G188" s="8" t="s">
        <v>340</v>
      </c>
      <c r="H188" s="10">
        <v>300000</v>
      </c>
      <c r="I188" s="8">
        <v>36</v>
      </c>
      <c r="J188" s="8" t="s">
        <v>34</v>
      </c>
      <c r="L188" s="8">
        <v>18603002218</v>
      </c>
    </row>
    <row r="189" spans="1:12" s="7" customFormat="1">
      <c r="A189" s="6"/>
      <c r="B189" s="6" t="s">
        <v>415</v>
      </c>
      <c r="C189" s="8" t="s">
        <v>30</v>
      </c>
      <c r="D189" s="8" t="s">
        <v>416</v>
      </c>
      <c r="E189" s="9">
        <v>5E+17</v>
      </c>
      <c r="F189" s="8" t="s">
        <v>37</v>
      </c>
      <c r="G189" s="8" t="s">
        <v>340</v>
      </c>
      <c r="H189" s="10">
        <v>66000</v>
      </c>
      <c r="I189" s="8">
        <v>24</v>
      </c>
      <c r="J189" s="8" t="s">
        <v>34</v>
      </c>
      <c r="L189" s="8">
        <v>15736132215</v>
      </c>
    </row>
  </sheetData>
  <phoneticPr fontId="1" type="noConversion"/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Global</vt:lpstr>
      <vt:lpstr>号码获取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罗月文</cp:lastModifiedBy>
  <dcterms:modified xsi:type="dcterms:W3CDTF">2018-08-09T02:54:33Z</dcterms:modified>
</cp:coreProperties>
</file>