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zzi\Documents\OMSA\MGT8813 - Financial Modeling\"/>
    </mc:Choice>
  </mc:AlternateContent>
  <xr:revisionPtr revIDLastSave="0" documentId="13_ncr:1_{BEF34AC5-65BD-4FFC-A034-C337D1250DA1}" xr6:coauthVersionLast="46" xr6:coauthVersionMax="46" xr10:uidLastSave="{00000000-0000-0000-0000-000000000000}"/>
  <bookViews>
    <workbookView xWindow="3492" yWindow="2724" windowWidth="17280" windowHeight="8976" xr2:uid="{00000000-000D-0000-FFFF-FFFF00000000}"/>
  </bookViews>
  <sheets>
    <sheet name="Data_Prices_Returns" sheetId="1" r:id="rId1"/>
    <sheet name="Variance Covariance Matrix" sheetId="2" r:id="rId2"/>
    <sheet name="Portfolio Optimization" sheetId="3" r:id="rId3"/>
  </sheets>
  <definedNames>
    <definedName name="solver_adj" localSheetId="2" hidden="1">'Portfolio Optimization'!$H$6:$H$11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'Portfolio Optimization'!$H$12</definedName>
    <definedName name="solver_lhs2" localSheetId="2" hidden="1">'Portfolio Optimization'!$H$13</definedName>
    <definedName name="solver_lhs3" localSheetId="2" hidden="1">'Portfolio Optimization'!$H$6:$H$11</definedName>
    <definedName name="solver_lhs4" localSheetId="2" hidden="1">'Portfolio Optimization'!$H$6:$H$11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'Portfolio Optimization'!$H$15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2" localSheetId="2" hidden="1">3</definedName>
    <definedName name="solver_rel3" localSheetId="2" hidden="1">3</definedName>
    <definedName name="solver_rel4" localSheetId="2" hidden="1">3</definedName>
    <definedName name="solver_rhs1" localSheetId="2" hidden="1">1</definedName>
    <definedName name="solver_rhs2" localSheetId="2" hidden="1">+'Portfolio Optimization'!$H$4</definedName>
    <definedName name="solver_rhs3" localSheetId="2" hidden="1">0</definedName>
    <definedName name="solver_rhs4" localSheetId="2" hidden="1">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3" l="1"/>
  <c r="G12" i="3"/>
  <c r="F7" i="3"/>
  <c r="F8" i="3"/>
  <c r="F9" i="3"/>
  <c r="F10" i="3"/>
  <c r="F11" i="3"/>
  <c r="F6" i="3"/>
  <c r="H56" i="2"/>
  <c r="H32" i="2"/>
  <c r="H43" i="2"/>
  <c r="F12" i="3" l="1"/>
  <c r="C43" i="1" l="1"/>
  <c r="D43" i="1"/>
  <c r="E43" i="1"/>
  <c r="E161" i="1" s="1"/>
  <c r="F43" i="1"/>
  <c r="G43" i="1"/>
  <c r="C44" i="1"/>
  <c r="D44" i="1"/>
  <c r="E44" i="1"/>
  <c r="F44" i="1"/>
  <c r="G44" i="1"/>
  <c r="C45" i="1"/>
  <c r="D45" i="1"/>
  <c r="E45" i="1"/>
  <c r="F45" i="1"/>
  <c r="G45" i="1"/>
  <c r="C46" i="1"/>
  <c r="D46" i="1"/>
  <c r="E46" i="1"/>
  <c r="F46" i="1"/>
  <c r="G46" i="1"/>
  <c r="C47" i="1"/>
  <c r="D47" i="1"/>
  <c r="E47" i="1"/>
  <c r="F47" i="1"/>
  <c r="G47" i="1"/>
  <c r="C48" i="1"/>
  <c r="D48" i="1"/>
  <c r="E48" i="1"/>
  <c r="F48" i="1"/>
  <c r="G48" i="1"/>
  <c r="C49" i="1"/>
  <c r="D49" i="1"/>
  <c r="E49" i="1"/>
  <c r="F49" i="1"/>
  <c r="G49" i="1"/>
  <c r="C50" i="1"/>
  <c r="D50" i="1"/>
  <c r="E50" i="1"/>
  <c r="F50" i="1"/>
  <c r="G50" i="1"/>
  <c r="C51" i="1"/>
  <c r="D51" i="1"/>
  <c r="E51" i="1"/>
  <c r="F51" i="1"/>
  <c r="G51" i="1"/>
  <c r="C52" i="1"/>
  <c r="D52" i="1"/>
  <c r="E52" i="1"/>
  <c r="F52" i="1"/>
  <c r="G52" i="1"/>
  <c r="C53" i="1"/>
  <c r="D53" i="1"/>
  <c r="E53" i="1"/>
  <c r="F53" i="1"/>
  <c r="G53" i="1"/>
  <c r="C54" i="1"/>
  <c r="D54" i="1"/>
  <c r="E54" i="1"/>
  <c r="F54" i="1"/>
  <c r="G54" i="1"/>
  <c r="C55" i="1"/>
  <c r="D55" i="1"/>
  <c r="E55" i="1"/>
  <c r="F55" i="1"/>
  <c r="G55" i="1"/>
  <c r="C56" i="1"/>
  <c r="D56" i="1"/>
  <c r="E56" i="1"/>
  <c r="F56" i="1"/>
  <c r="G56" i="1"/>
  <c r="C57" i="1"/>
  <c r="D57" i="1"/>
  <c r="E57" i="1"/>
  <c r="F57" i="1"/>
  <c r="G57" i="1"/>
  <c r="C58" i="1"/>
  <c r="D58" i="1"/>
  <c r="E58" i="1"/>
  <c r="F58" i="1"/>
  <c r="G58" i="1"/>
  <c r="C59" i="1"/>
  <c r="D59" i="1"/>
  <c r="E59" i="1"/>
  <c r="F59" i="1"/>
  <c r="G59" i="1"/>
  <c r="C60" i="1"/>
  <c r="D60" i="1"/>
  <c r="E60" i="1"/>
  <c r="F60" i="1"/>
  <c r="G60" i="1"/>
  <c r="C61" i="1"/>
  <c r="D61" i="1"/>
  <c r="E61" i="1"/>
  <c r="F61" i="1"/>
  <c r="G61" i="1"/>
  <c r="C62" i="1"/>
  <c r="D62" i="1"/>
  <c r="E62" i="1"/>
  <c r="F62" i="1"/>
  <c r="G62" i="1"/>
  <c r="C63" i="1"/>
  <c r="D63" i="1"/>
  <c r="E63" i="1"/>
  <c r="F63" i="1"/>
  <c r="G63" i="1"/>
  <c r="C64" i="1"/>
  <c r="D64" i="1"/>
  <c r="E64" i="1"/>
  <c r="F64" i="1"/>
  <c r="G64" i="1"/>
  <c r="C65" i="1"/>
  <c r="D65" i="1"/>
  <c r="E65" i="1"/>
  <c r="F65" i="1"/>
  <c r="G65" i="1"/>
  <c r="C66" i="1"/>
  <c r="D66" i="1"/>
  <c r="E66" i="1"/>
  <c r="F66" i="1"/>
  <c r="G66" i="1"/>
  <c r="C67" i="1"/>
  <c r="D67" i="1"/>
  <c r="E67" i="1"/>
  <c r="F67" i="1"/>
  <c r="G67" i="1"/>
  <c r="C68" i="1"/>
  <c r="D68" i="1"/>
  <c r="E68" i="1"/>
  <c r="F68" i="1"/>
  <c r="G68" i="1"/>
  <c r="C69" i="1"/>
  <c r="D69" i="1"/>
  <c r="E69" i="1"/>
  <c r="F69" i="1"/>
  <c r="G69" i="1"/>
  <c r="C70" i="1"/>
  <c r="D70" i="1"/>
  <c r="E70" i="1"/>
  <c r="F70" i="1"/>
  <c r="G70" i="1"/>
  <c r="C71" i="1"/>
  <c r="D71" i="1"/>
  <c r="E71" i="1"/>
  <c r="F71" i="1"/>
  <c r="G71" i="1"/>
  <c r="C72" i="1"/>
  <c r="D72" i="1"/>
  <c r="E72" i="1"/>
  <c r="F72" i="1"/>
  <c r="G72" i="1"/>
  <c r="C73" i="1"/>
  <c r="D73" i="1"/>
  <c r="E73" i="1"/>
  <c r="F73" i="1"/>
  <c r="G73" i="1"/>
  <c r="C74" i="1"/>
  <c r="D74" i="1"/>
  <c r="E74" i="1"/>
  <c r="F74" i="1"/>
  <c r="G74" i="1"/>
  <c r="C75" i="1"/>
  <c r="D75" i="1"/>
  <c r="E75" i="1"/>
  <c r="F75" i="1"/>
  <c r="G75" i="1"/>
  <c r="C76" i="1"/>
  <c r="D76" i="1"/>
  <c r="E76" i="1"/>
  <c r="F76" i="1"/>
  <c r="G76" i="1"/>
  <c r="C77" i="1"/>
  <c r="D77" i="1"/>
  <c r="E77" i="1"/>
  <c r="F77" i="1"/>
  <c r="G77" i="1"/>
  <c r="C78" i="1"/>
  <c r="D78" i="1"/>
  <c r="E78" i="1"/>
  <c r="F78" i="1"/>
  <c r="G78" i="1"/>
  <c r="B44" i="1"/>
  <c r="B45" i="1"/>
  <c r="B46" i="1"/>
  <c r="L46" i="1" s="1"/>
  <c r="B47" i="1"/>
  <c r="B48" i="1"/>
  <c r="B49" i="1"/>
  <c r="B50" i="1"/>
  <c r="B51" i="1"/>
  <c r="L51" i="1" s="1"/>
  <c r="B52" i="1"/>
  <c r="B53" i="1"/>
  <c r="B54" i="1"/>
  <c r="L54" i="1" s="1"/>
  <c r="B55" i="1"/>
  <c r="B56" i="1"/>
  <c r="B57" i="1"/>
  <c r="B58" i="1"/>
  <c r="B59" i="1"/>
  <c r="L59" i="1" s="1"/>
  <c r="B60" i="1"/>
  <c r="B61" i="1"/>
  <c r="B62" i="1"/>
  <c r="L62" i="1" s="1"/>
  <c r="B63" i="1"/>
  <c r="B64" i="1"/>
  <c r="B65" i="1"/>
  <c r="B66" i="1"/>
  <c r="B67" i="1"/>
  <c r="L67" i="1" s="1"/>
  <c r="B68" i="1"/>
  <c r="B69" i="1"/>
  <c r="B70" i="1"/>
  <c r="L70" i="1" s="1"/>
  <c r="B71" i="1"/>
  <c r="B72" i="1"/>
  <c r="B73" i="1"/>
  <c r="B74" i="1"/>
  <c r="B75" i="1"/>
  <c r="L75" i="1" s="1"/>
  <c r="B76" i="1"/>
  <c r="B77" i="1"/>
  <c r="B78" i="1"/>
  <c r="L78" i="1" s="1"/>
  <c r="B43" i="1"/>
  <c r="H8" i="2"/>
  <c r="H21" i="2"/>
  <c r="L66" i="1" l="1"/>
  <c r="L43" i="1"/>
  <c r="L71" i="1"/>
  <c r="L63" i="1"/>
  <c r="L55" i="1"/>
  <c r="L47" i="1"/>
  <c r="G80" i="1"/>
  <c r="L77" i="1"/>
  <c r="L69" i="1"/>
  <c r="L61" i="1"/>
  <c r="L53" i="1"/>
  <c r="L45" i="1"/>
  <c r="L76" i="1"/>
  <c r="L68" i="1"/>
  <c r="L60" i="1"/>
  <c r="L52" i="1"/>
  <c r="L44" i="1"/>
  <c r="L74" i="1"/>
  <c r="L58" i="1"/>
  <c r="L50" i="1"/>
  <c r="L73" i="1"/>
  <c r="L65" i="1"/>
  <c r="L57" i="1"/>
  <c r="L49" i="1"/>
  <c r="L72" i="1"/>
  <c r="L64" i="1"/>
  <c r="L56" i="1"/>
  <c r="L48" i="1"/>
  <c r="D161" i="1"/>
  <c r="D110" i="1"/>
  <c r="D149" i="1" s="1"/>
  <c r="G103" i="1"/>
  <c r="G142" i="1" s="1"/>
  <c r="G96" i="1"/>
  <c r="G135" i="1" s="1"/>
  <c r="G91" i="1"/>
  <c r="G130" i="1" s="1"/>
  <c r="G115" i="1"/>
  <c r="G154" i="1" s="1"/>
  <c r="G84" i="1"/>
  <c r="G123" i="1" s="1"/>
  <c r="G108" i="1"/>
  <c r="G147" i="1" s="1"/>
  <c r="G94" i="1"/>
  <c r="G133" i="1" s="1"/>
  <c r="G107" i="1"/>
  <c r="G146" i="1" s="1"/>
  <c r="G87" i="1"/>
  <c r="G126" i="1" s="1"/>
  <c r="G119" i="1"/>
  <c r="G158" i="1" s="1"/>
  <c r="G113" i="1"/>
  <c r="G152" i="1" s="1"/>
  <c r="G104" i="1"/>
  <c r="G143" i="1" s="1"/>
  <c r="G116" i="1"/>
  <c r="G155" i="1" s="1"/>
  <c r="G111" i="1"/>
  <c r="G150" i="1" s="1"/>
  <c r="G99" i="1"/>
  <c r="G138" i="1" s="1"/>
  <c r="G106" i="1"/>
  <c r="G145" i="1" s="1"/>
  <c r="G92" i="1"/>
  <c r="G131" i="1" s="1"/>
  <c r="G118" i="1"/>
  <c r="G157" i="1" s="1"/>
  <c r="C109" i="1"/>
  <c r="C148" i="1" s="1"/>
  <c r="D104" i="1"/>
  <c r="D143" i="1" s="1"/>
  <c r="G101" i="1"/>
  <c r="G140" i="1" s="1"/>
  <c r="G89" i="1"/>
  <c r="G128" i="1" s="1"/>
  <c r="G100" i="1"/>
  <c r="G139" i="1" s="1"/>
  <c r="G88" i="1"/>
  <c r="G127" i="1" s="1"/>
  <c r="B161" i="1"/>
  <c r="G95" i="1"/>
  <c r="G134" i="1" s="1"/>
  <c r="E93" i="1"/>
  <c r="E132" i="1" s="1"/>
  <c r="B80" i="1"/>
  <c r="B96" i="1" s="1"/>
  <c r="G114" i="1"/>
  <c r="G153" i="1" s="1"/>
  <c r="G102" i="1"/>
  <c r="G141" i="1" s="1"/>
  <c r="G90" i="1"/>
  <c r="G129" i="1" s="1"/>
  <c r="G117" i="1"/>
  <c r="G156" i="1" s="1"/>
  <c r="D91" i="1"/>
  <c r="D130" i="1" s="1"/>
  <c r="D105" i="1"/>
  <c r="D144" i="1" s="1"/>
  <c r="G97" i="1"/>
  <c r="G136" i="1" s="1"/>
  <c r="G85" i="1"/>
  <c r="G124" i="1" s="1"/>
  <c r="B84" i="1"/>
  <c r="B98" i="1"/>
  <c r="G112" i="1"/>
  <c r="G151" i="1" s="1"/>
  <c r="B119" i="1"/>
  <c r="D117" i="1"/>
  <c r="D156" i="1" s="1"/>
  <c r="G109" i="1"/>
  <c r="G148" i="1" s="1"/>
  <c r="B110" i="1"/>
  <c r="C162" i="1"/>
  <c r="C80" i="1"/>
  <c r="C96" i="1" s="1"/>
  <c r="C135" i="1" s="1"/>
  <c r="F162" i="1"/>
  <c r="F80" i="1"/>
  <c r="F102" i="1" s="1"/>
  <c r="F141" i="1" s="1"/>
  <c r="B118" i="1"/>
  <c r="C105" i="1"/>
  <c r="C144" i="1" s="1"/>
  <c r="C161" i="1"/>
  <c r="G93" i="1"/>
  <c r="G132" i="1" s="1"/>
  <c r="B109" i="1"/>
  <c r="B162" i="1"/>
  <c r="G105" i="1"/>
  <c r="G144" i="1" s="1"/>
  <c r="B85" i="1"/>
  <c r="G161" i="1"/>
  <c r="D162" i="1"/>
  <c r="D80" i="1"/>
  <c r="D92" i="1" s="1"/>
  <c r="D131" i="1" s="1"/>
  <c r="F161" i="1"/>
  <c r="B111" i="1"/>
  <c r="B99" i="1"/>
  <c r="B87" i="1"/>
  <c r="C118" i="1"/>
  <c r="C157" i="1" s="1"/>
  <c r="G110" i="1"/>
  <c r="G149" i="1" s="1"/>
  <c r="G98" i="1"/>
  <c r="G137" i="1" s="1"/>
  <c r="D89" i="1"/>
  <c r="D128" i="1" s="1"/>
  <c r="G86" i="1"/>
  <c r="G125" i="1" s="1"/>
  <c r="G162" i="1"/>
  <c r="E162" i="1"/>
  <c r="E80" i="1"/>
  <c r="E99" i="1" s="1"/>
  <c r="E138" i="1" s="1"/>
  <c r="D108" i="1" l="1"/>
  <c r="D147" i="1" s="1"/>
  <c r="C93" i="1"/>
  <c r="C132" i="1" s="1"/>
  <c r="D98" i="1"/>
  <c r="D137" i="1" s="1"/>
  <c r="E111" i="1"/>
  <c r="E150" i="1" s="1"/>
  <c r="C101" i="1"/>
  <c r="C140" i="1" s="1"/>
  <c r="E88" i="1"/>
  <c r="E127" i="1" s="1"/>
  <c r="B90" i="1"/>
  <c r="B129" i="1" s="1"/>
  <c r="F86" i="1"/>
  <c r="F125" i="1" s="1"/>
  <c r="D88" i="1"/>
  <c r="D127" i="1" s="1"/>
  <c r="D116" i="1"/>
  <c r="D155" i="1" s="1"/>
  <c r="F100" i="1"/>
  <c r="F139" i="1" s="1"/>
  <c r="F95" i="1"/>
  <c r="F134" i="1" s="1"/>
  <c r="D112" i="1"/>
  <c r="D151" i="1" s="1"/>
  <c r="F93" i="1"/>
  <c r="F132" i="1" s="1"/>
  <c r="F110" i="1"/>
  <c r="F149" i="1" s="1"/>
  <c r="F91" i="1"/>
  <c r="F130" i="1" s="1"/>
  <c r="F118" i="1"/>
  <c r="F157" i="1" s="1"/>
  <c r="C117" i="1"/>
  <c r="C156" i="1" s="1"/>
  <c r="C106" i="1"/>
  <c r="C145" i="1" s="1"/>
  <c r="C108" i="1"/>
  <c r="C147" i="1" s="1"/>
  <c r="F107" i="1"/>
  <c r="F146" i="1" s="1"/>
  <c r="D103" i="1"/>
  <c r="D142" i="1" s="1"/>
  <c r="B97" i="1"/>
  <c r="B136" i="1" s="1"/>
  <c r="D101" i="1"/>
  <c r="D140" i="1" s="1"/>
  <c r="F119" i="1"/>
  <c r="F158" i="1" s="1"/>
  <c r="F103" i="1"/>
  <c r="F142" i="1" s="1"/>
  <c r="C89" i="1"/>
  <c r="C128" i="1" s="1"/>
  <c r="F90" i="1"/>
  <c r="F129" i="1" s="1"/>
  <c r="F88" i="1"/>
  <c r="F127" i="1" s="1"/>
  <c r="D96" i="1"/>
  <c r="D135" i="1" s="1"/>
  <c r="F114" i="1"/>
  <c r="F153" i="1" s="1"/>
  <c r="D84" i="1"/>
  <c r="D123" i="1" s="1"/>
  <c r="F98" i="1"/>
  <c r="F137" i="1" s="1"/>
  <c r="D113" i="1"/>
  <c r="D152" i="1" s="1"/>
  <c r="F105" i="1"/>
  <c r="F144" i="1" s="1"/>
  <c r="F117" i="1"/>
  <c r="F156" i="1" s="1"/>
  <c r="F115" i="1"/>
  <c r="F154" i="1" s="1"/>
  <c r="D115" i="1"/>
  <c r="D154" i="1" s="1"/>
  <c r="E91" i="1"/>
  <c r="E130" i="1" s="1"/>
  <c r="C91" i="1"/>
  <c r="C130" i="1" s="1"/>
  <c r="B135" i="1"/>
  <c r="B126" i="1"/>
  <c r="B32" i="2" a="1"/>
  <c r="E107" i="1"/>
  <c r="E146" i="1" s="1"/>
  <c r="B149" i="1"/>
  <c r="C110" i="1"/>
  <c r="C149" i="1" s="1"/>
  <c r="C85" i="1"/>
  <c r="C124" i="1" s="1"/>
  <c r="B150" i="1"/>
  <c r="B148" i="1"/>
  <c r="B102" i="1"/>
  <c r="E112" i="1"/>
  <c r="E151" i="1" s="1"/>
  <c r="E119" i="1"/>
  <c r="E158" i="1" s="1"/>
  <c r="B106" i="1"/>
  <c r="B107" i="1"/>
  <c r="C103" i="1"/>
  <c r="C142" i="1" s="1"/>
  <c r="B114" i="1"/>
  <c r="B124" i="1"/>
  <c r="B123" i="1"/>
  <c r="E115" i="1"/>
  <c r="E154" i="1" s="1"/>
  <c r="E117" i="1"/>
  <c r="E156" i="1" s="1"/>
  <c r="C94" i="1"/>
  <c r="C133" i="1" s="1"/>
  <c r="B138" i="1"/>
  <c r="C98" i="1"/>
  <c r="C137" i="1" s="1"/>
  <c r="E96" i="1"/>
  <c r="E135" i="1" s="1"/>
  <c r="D118" i="1"/>
  <c r="D157" i="1" s="1"/>
  <c r="D87" i="1"/>
  <c r="D126" i="1" s="1"/>
  <c r="D94" i="1"/>
  <c r="D133" i="1" s="1"/>
  <c r="D106" i="1"/>
  <c r="D145" i="1" s="1"/>
  <c r="D99" i="1"/>
  <c r="D138" i="1" s="1"/>
  <c r="D111" i="1"/>
  <c r="D150" i="1" s="1"/>
  <c r="D119" i="1"/>
  <c r="D158" i="1" s="1"/>
  <c r="D114" i="1"/>
  <c r="D153" i="1" s="1"/>
  <c r="D107" i="1"/>
  <c r="D146" i="1" s="1"/>
  <c r="D95" i="1"/>
  <c r="D134" i="1" s="1"/>
  <c r="D102" i="1"/>
  <c r="D141" i="1" s="1"/>
  <c r="D109" i="1"/>
  <c r="D148" i="1" s="1"/>
  <c r="D97" i="1"/>
  <c r="D136" i="1" s="1"/>
  <c r="D90" i="1"/>
  <c r="D129" i="1" s="1"/>
  <c r="D85" i="1"/>
  <c r="D124" i="1" s="1"/>
  <c r="C113" i="1"/>
  <c r="C152" i="1" s="1"/>
  <c r="B95" i="1"/>
  <c r="D93" i="1"/>
  <c r="D132" i="1" s="1"/>
  <c r="E100" i="1"/>
  <c r="E139" i="1" s="1"/>
  <c r="B94" i="1"/>
  <c r="E86" i="1"/>
  <c r="E125" i="1" s="1"/>
  <c r="E105" i="1"/>
  <c r="E144" i="1" s="1"/>
  <c r="C97" i="1"/>
  <c r="C136" i="1" s="1"/>
  <c r="B157" i="1"/>
  <c r="E110" i="1"/>
  <c r="E149" i="1" s="1"/>
  <c r="B137" i="1"/>
  <c r="E113" i="1"/>
  <c r="E152" i="1" s="1"/>
  <c r="E106" i="1"/>
  <c r="E145" i="1" s="1"/>
  <c r="E89" i="1"/>
  <c r="E128" i="1" s="1"/>
  <c r="E101" i="1"/>
  <c r="E140" i="1" s="1"/>
  <c r="E94" i="1"/>
  <c r="E133" i="1" s="1"/>
  <c r="E118" i="1"/>
  <c r="E157" i="1" s="1"/>
  <c r="E114" i="1"/>
  <c r="E153" i="1" s="1"/>
  <c r="E102" i="1"/>
  <c r="E141" i="1" s="1"/>
  <c r="E109" i="1"/>
  <c r="E148" i="1" s="1"/>
  <c r="E97" i="1"/>
  <c r="E136" i="1" s="1"/>
  <c r="E104" i="1"/>
  <c r="E143" i="1" s="1"/>
  <c r="E116" i="1"/>
  <c r="E155" i="1" s="1"/>
  <c r="E90" i="1"/>
  <c r="E129" i="1" s="1"/>
  <c r="E92" i="1"/>
  <c r="E131" i="1" s="1"/>
  <c r="E85" i="1"/>
  <c r="E124" i="1" s="1"/>
  <c r="E87" i="1"/>
  <c r="E126" i="1" s="1"/>
  <c r="C87" i="1"/>
  <c r="C126" i="1" s="1"/>
  <c r="C99" i="1"/>
  <c r="C138" i="1" s="1"/>
  <c r="C111" i="1"/>
  <c r="C150" i="1" s="1"/>
  <c r="C92" i="1"/>
  <c r="C131" i="1" s="1"/>
  <c r="C104" i="1"/>
  <c r="C143" i="1" s="1"/>
  <c r="C116" i="1"/>
  <c r="C155" i="1" s="1"/>
  <c r="C114" i="1"/>
  <c r="C153" i="1" s="1"/>
  <c r="C95" i="1"/>
  <c r="C134" i="1" s="1"/>
  <c r="C102" i="1"/>
  <c r="C141" i="1" s="1"/>
  <c r="C88" i="1"/>
  <c r="C127" i="1" s="1"/>
  <c r="C115" i="1"/>
  <c r="C154" i="1" s="1"/>
  <c r="C90" i="1"/>
  <c r="C129" i="1" s="1"/>
  <c r="C112" i="1"/>
  <c r="C151" i="1" s="1"/>
  <c r="C100" i="1"/>
  <c r="C139" i="1" s="1"/>
  <c r="C107" i="1"/>
  <c r="C146" i="1" s="1"/>
  <c r="C119" i="1"/>
  <c r="C158" i="1" s="1"/>
  <c r="B158" i="1"/>
  <c r="G164" i="1"/>
  <c r="E84" i="1"/>
  <c r="E123" i="1" s="1"/>
  <c r="E108" i="1"/>
  <c r="E147" i="1" s="1"/>
  <c r="E103" i="1"/>
  <c r="E142" i="1" s="1"/>
  <c r="E95" i="1"/>
  <c r="E134" i="1" s="1"/>
  <c r="C84" i="1"/>
  <c r="C123" i="1" s="1"/>
  <c r="E98" i="1"/>
  <c r="E137" i="1" s="1"/>
  <c r="B88" i="1"/>
  <c r="B112" i="1"/>
  <c r="B100" i="1"/>
  <c r="B105" i="1"/>
  <c r="B108" i="1"/>
  <c r="B89" i="1"/>
  <c r="B113" i="1"/>
  <c r="B91" i="1"/>
  <c r="B115" i="1"/>
  <c r="B92" i="1"/>
  <c r="B116" i="1"/>
  <c r="B93" i="1"/>
  <c r="B117" i="1"/>
  <c r="B103" i="1"/>
  <c r="B104" i="1"/>
  <c r="B101" i="1"/>
  <c r="B86" i="1"/>
  <c r="D100" i="1"/>
  <c r="D139" i="1" s="1"/>
  <c r="F96" i="1"/>
  <c r="F135" i="1" s="1"/>
  <c r="F108" i="1"/>
  <c r="F147" i="1" s="1"/>
  <c r="F113" i="1"/>
  <c r="F152" i="1" s="1"/>
  <c r="F84" i="1"/>
  <c r="F123" i="1" s="1"/>
  <c r="F89" i="1"/>
  <c r="F128" i="1" s="1"/>
  <c r="F87" i="1"/>
  <c r="F126" i="1" s="1"/>
  <c r="F109" i="1"/>
  <c r="F148" i="1" s="1"/>
  <c r="F97" i="1"/>
  <c r="F136" i="1" s="1"/>
  <c r="F104" i="1"/>
  <c r="F143" i="1" s="1"/>
  <c r="F112" i="1"/>
  <c r="F151" i="1" s="1"/>
  <c r="F116" i="1"/>
  <c r="F155" i="1" s="1"/>
  <c r="F94" i="1"/>
  <c r="F133" i="1" s="1"/>
  <c r="F111" i="1"/>
  <c r="F150" i="1" s="1"/>
  <c r="F101" i="1"/>
  <c r="F140" i="1" s="1"/>
  <c r="F99" i="1"/>
  <c r="F138" i="1" s="1"/>
  <c r="F92" i="1"/>
  <c r="F131" i="1" s="1"/>
  <c r="F85" i="1"/>
  <c r="F124" i="1" s="1"/>
  <c r="C86" i="1"/>
  <c r="C125" i="1" s="1"/>
  <c r="D86" i="1"/>
  <c r="D125" i="1" s="1"/>
  <c r="F106" i="1"/>
  <c r="F145" i="1" s="1"/>
  <c r="A44" i="1"/>
  <c r="A85" i="1" s="1"/>
  <c r="A124" i="1" s="1"/>
  <c r="A45" i="1"/>
  <c r="A86" i="1" s="1"/>
  <c r="A125" i="1" s="1"/>
  <c r="A46" i="1"/>
  <c r="A87" i="1" s="1"/>
  <c r="A126" i="1" s="1"/>
  <c r="A47" i="1"/>
  <c r="A88" i="1" s="1"/>
  <c r="A127" i="1" s="1"/>
  <c r="A48" i="1"/>
  <c r="A89" i="1" s="1"/>
  <c r="A128" i="1" s="1"/>
  <c r="A49" i="1"/>
  <c r="A90" i="1" s="1"/>
  <c r="A129" i="1" s="1"/>
  <c r="A50" i="1"/>
  <c r="A91" i="1" s="1"/>
  <c r="A130" i="1" s="1"/>
  <c r="A51" i="1"/>
  <c r="A92" i="1" s="1"/>
  <c r="A131" i="1" s="1"/>
  <c r="A52" i="1"/>
  <c r="A93" i="1" s="1"/>
  <c r="A132" i="1" s="1"/>
  <c r="A53" i="1"/>
  <c r="A94" i="1" s="1"/>
  <c r="A133" i="1" s="1"/>
  <c r="A54" i="1"/>
  <c r="A95" i="1" s="1"/>
  <c r="A134" i="1" s="1"/>
  <c r="A55" i="1"/>
  <c r="A96" i="1" s="1"/>
  <c r="A135" i="1" s="1"/>
  <c r="A56" i="1"/>
  <c r="A97" i="1" s="1"/>
  <c r="A136" i="1" s="1"/>
  <c r="A57" i="1"/>
  <c r="A98" i="1" s="1"/>
  <c r="A137" i="1" s="1"/>
  <c r="A58" i="1"/>
  <c r="A99" i="1" s="1"/>
  <c r="A138" i="1" s="1"/>
  <c r="A59" i="1"/>
  <c r="A100" i="1" s="1"/>
  <c r="A139" i="1" s="1"/>
  <c r="A60" i="1"/>
  <c r="A101" i="1" s="1"/>
  <c r="A140" i="1" s="1"/>
  <c r="A61" i="1"/>
  <c r="A102" i="1" s="1"/>
  <c r="A141" i="1" s="1"/>
  <c r="A62" i="1"/>
  <c r="A103" i="1" s="1"/>
  <c r="A142" i="1" s="1"/>
  <c r="A63" i="1"/>
  <c r="A104" i="1" s="1"/>
  <c r="A143" i="1" s="1"/>
  <c r="A64" i="1"/>
  <c r="A105" i="1" s="1"/>
  <c r="A144" i="1" s="1"/>
  <c r="A65" i="1"/>
  <c r="A106" i="1" s="1"/>
  <c r="A145" i="1" s="1"/>
  <c r="A66" i="1"/>
  <c r="A107" i="1" s="1"/>
  <c r="A146" i="1" s="1"/>
  <c r="A67" i="1"/>
  <c r="A108" i="1" s="1"/>
  <c r="A147" i="1" s="1"/>
  <c r="A68" i="1"/>
  <c r="A109" i="1" s="1"/>
  <c r="A148" i="1" s="1"/>
  <c r="A69" i="1"/>
  <c r="A110" i="1" s="1"/>
  <c r="A149" i="1" s="1"/>
  <c r="A70" i="1"/>
  <c r="A111" i="1" s="1"/>
  <c r="A150" i="1" s="1"/>
  <c r="A71" i="1"/>
  <c r="A112" i="1" s="1"/>
  <c r="A151" i="1" s="1"/>
  <c r="A72" i="1"/>
  <c r="A113" i="1" s="1"/>
  <c r="A152" i="1" s="1"/>
  <c r="A73" i="1"/>
  <c r="A114" i="1" s="1"/>
  <c r="A153" i="1" s="1"/>
  <c r="A74" i="1"/>
  <c r="A115" i="1" s="1"/>
  <c r="A154" i="1" s="1"/>
  <c r="A75" i="1"/>
  <c r="A116" i="1" s="1"/>
  <c r="A155" i="1" s="1"/>
  <c r="A76" i="1"/>
  <c r="A117" i="1" s="1"/>
  <c r="A156" i="1" s="1"/>
  <c r="A77" i="1"/>
  <c r="A118" i="1" s="1"/>
  <c r="A157" i="1" s="1"/>
  <c r="A78" i="1"/>
  <c r="A119" i="1" s="1"/>
  <c r="A158" i="1" s="1"/>
  <c r="A43" i="1"/>
  <c r="A84" i="1" s="1"/>
  <c r="A123" i="1" s="1"/>
  <c r="D164" i="1" l="1"/>
  <c r="B139" i="1"/>
  <c r="B156" i="1"/>
  <c r="B127" i="1"/>
  <c r="B143" i="1"/>
  <c r="B155" i="1"/>
  <c r="C164" i="1"/>
  <c r="F164" i="1"/>
  <c r="B131" i="1"/>
  <c r="B153" i="1"/>
  <c r="B132" i="1"/>
  <c r="B151" i="1"/>
  <c r="B130" i="1"/>
  <c r="B133" i="1"/>
  <c r="B146" i="1"/>
  <c r="B152" i="1"/>
  <c r="E164" i="1"/>
  <c r="B145" i="1"/>
  <c r="B142" i="1"/>
  <c r="B128" i="1"/>
  <c r="B34" i="2"/>
  <c r="B33" i="2"/>
  <c r="B32" i="2"/>
  <c r="B37" i="2"/>
  <c r="B36" i="2"/>
  <c r="B35" i="2"/>
  <c r="B154" i="1"/>
  <c r="B125" i="1"/>
  <c r="B147" i="1"/>
  <c r="B134" i="1"/>
  <c r="B140" i="1"/>
  <c r="B144" i="1"/>
  <c r="B141" i="1"/>
  <c r="B8" i="2" a="1"/>
  <c r="B3" i="3"/>
  <c r="C8" i="3"/>
  <c r="B6" i="3"/>
  <c r="B164" i="1" l="1"/>
  <c r="B43" i="2" a="1"/>
  <c r="M78" i="1"/>
  <c r="M43" i="1"/>
  <c r="C8" i="2"/>
  <c r="C21" i="2" s="1"/>
  <c r="E13" i="2"/>
  <c r="E26" i="2" s="1"/>
  <c r="G12" i="2"/>
  <c r="C12" i="2"/>
  <c r="E11" i="2"/>
  <c r="E24" i="2" s="1"/>
  <c r="G10" i="2"/>
  <c r="G23" i="2" s="1"/>
  <c r="C10" i="2"/>
  <c r="E9" i="2"/>
  <c r="E22" i="2" s="1"/>
  <c r="G8" i="2"/>
  <c r="G21" i="2" s="1"/>
  <c r="D8" i="2"/>
  <c r="D21" i="2" s="1"/>
  <c r="B12" i="2"/>
  <c r="D13" i="2"/>
  <c r="F12" i="2"/>
  <c r="F25" i="2" s="1"/>
  <c r="C9" i="2"/>
  <c r="C22" i="2" s="1"/>
  <c r="B10" i="2"/>
  <c r="D11" i="2"/>
  <c r="D24" i="2" s="1"/>
  <c r="F10" i="2"/>
  <c r="F23" i="2" s="1"/>
  <c r="G11" i="2"/>
  <c r="G24" i="2" s="1"/>
  <c r="C11" i="2"/>
  <c r="E10" i="2"/>
  <c r="F11" i="2"/>
  <c r="F24" i="2" s="1"/>
  <c r="B8" i="2"/>
  <c r="B21" i="2" s="1"/>
  <c r="D9" i="2"/>
  <c r="F8" i="2"/>
  <c r="F21" i="2" s="1"/>
  <c r="G13" i="2"/>
  <c r="G26" i="2" s="1"/>
  <c r="C13" i="2"/>
  <c r="C26" i="2" s="1"/>
  <c r="E12" i="2"/>
  <c r="G9" i="2"/>
  <c r="E8" i="2"/>
  <c r="E21" i="2" s="1"/>
  <c r="F13" i="2"/>
  <c r="F26" i="2" s="1"/>
  <c r="B13" i="2"/>
  <c r="D12" i="2"/>
  <c r="D25" i="2" s="1"/>
  <c r="B11" i="2"/>
  <c r="B24" i="2" s="1"/>
  <c r="D10" i="2"/>
  <c r="D23" i="2" s="1"/>
  <c r="F9" i="2"/>
  <c r="B9" i="2"/>
  <c r="B4" i="3"/>
  <c r="H4" i="3" s="1"/>
  <c r="B5" i="3"/>
  <c r="C4" i="3"/>
  <c r="C7" i="3"/>
  <c r="C3" i="3"/>
  <c r="C6" i="3"/>
  <c r="D6" i="3" s="1"/>
  <c r="B7" i="3"/>
  <c r="B8" i="3"/>
  <c r="D8" i="3" s="1"/>
  <c r="C5" i="3"/>
  <c r="G4" i="3" l="1"/>
  <c r="B26" i="2"/>
  <c r="D22" i="2"/>
  <c r="B23" i="2"/>
  <c r="C23" i="2"/>
  <c r="H13" i="3" a="1"/>
  <c r="H13" i="3" s="1"/>
  <c r="B22" i="2"/>
  <c r="G22" i="2"/>
  <c r="E23" i="2"/>
  <c r="D26" i="2"/>
  <c r="C25" i="2"/>
  <c r="F22" i="2"/>
  <c r="E25" i="2"/>
  <c r="C24" i="2"/>
  <c r="B25" i="2"/>
  <c r="B60" i="2" s="1"/>
  <c r="G25" i="2"/>
  <c r="G13" i="3" a="1"/>
  <c r="G13" i="3" s="1"/>
  <c r="C10" i="3"/>
  <c r="F13" i="3" a="1"/>
  <c r="F13" i="3" s="1"/>
  <c r="E61" i="2"/>
  <c r="F60" i="2"/>
  <c r="C43" i="2"/>
  <c r="C56" i="2" s="1"/>
  <c r="G46" i="2"/>
  <c r="G59" i="2" s="1"/>
  <c r="C46" i="2"/>
  <c r="E45" i="2"/>
  <c r="E58" i="2" s="1"/>
  <c r="G44" i="2"/>
  <c r="G57" i="2" s="1"/>
  <c r="C44" i="2"/>
  <c r="C57" i="2" s="1"/>
  <c r="E43" i="2"/>
  <c r="E56" i="2" s="1"/>
  <c r="F48" i="2"/>
  <c r="F61" i="2" s="1"/>
  <c r="B48" i="2"/>
  <c r="B61" i="2" s="1"/>
  <c r="D47" i="2"/>
  <c r="D60" i="2" s="1"/>
  <c r="F46" i="2"/>
  <c r="F59" i="2" s="1"/>
  <c r="B46" i="2"/>
  <c r="B59" i="2" s="1"/>
  <c r="D45" i="2"/>
  <c r="D58" i="2" s="1"/>
  <c r="F44" i="2"/>
  <c r="B44" i="2"/>
  <c r="D43" i="2"/>
  <c r="D56" i="2" s="1"/>
  <c r="E48" i="2"/>
  <c r="G47" i="2"/>
  <c r="G60" i="2" s="1"/>
  <c r="C47" i="2"/>
  <c r="E46" i="2"/>
  <c r="E59" i="2" s="1"/>
  <c r="G45" i="2"/>
  <c r="G58" i="2" s="1"/>
  <c r="C45" i="2"/>
  <c r="C58" i="2" s="1"/>
  <c r="E44" i="2"/>
  <c r="E57" i="2" s="1"/>
  <c r="G43" i="2"/>
  <c r="G56" i="2" s="1"/>
  <c r="B45" i="2"/>
  <c r="D48" i="2"/>
  <c r="D61" i="2" s="1"/>
  <c r="F47" i="2"/>
  <c r="B47" i="2"/>
  <c r="D46" i="2"/>
  <c r="D59" i="2" s="1"/>
  <c r="F45" i="2"/>
  <c r="B43" i="2"/>
  <c r="B56" i="2" s="1"/>
  <c r="D44" i="2"/>
  <c r="D57" i="2" s="1"/>
  <c r="F43" i="2"/>
  <c r="F56" i="2" s="1"/>
  <c r="G48" i="2"/>
  <c r="G61" i="2" s="1"/>
  <c r="C48" i="2"/>
  <c r="C61" i="2" s="1"/>
  <c r="E47" i="2"/>
  <c r="E60" i="2" s="1"/>
  <c r="F58" i="2"/>
  <c r="D4" i="3"/>
  <c r="D5" i="3"/>
  <c r="D7" i="3"/>
  <c r="D3" i="3"/>
  <c r="B58" i="2" l="1"/>
  <c r="B57" i="2"/>
  <c r="F57" i="2"/>
  <c r="C60" i="2"/>
  <c r="C59" i="2"/>
  <c r="Q6" i="3"/>
  <c r="M4" i="3"/>
  <c r="P4" i="3"/>
  <c r="Q7" i="3"/>
  <c r="M5" i="3"/>
  <c r="N8" i="3"/>
  <c r="P5" i="3"/>
  <c r="Q8" i="3"/>
  <c r="P6" i="3"/>
  <c r="M7" i="3"/>
  <c r="P7" i="3"/>
  <c r="M8" i="3"/>
  <c r="Q3" i="3"/>
  <c r="N4" i="3"/>
  <c r="Q4" i="3"/>
  <c r="Q5" i="3"/>
  <c r="O3" i="3" l="1"/>
  <c r="M3" i="3"/>
  <c r="P8" i="3"/>
  <c r="L3" i="3"/>
  <c r="P3" i="3"/>
  <c r="O8" i="3"/>
  <c r="O7" i="3"/>
  <c r="O6" i="3"/>
  <c r="O5" i="3"/>
  <c r="O4" i="3"/>
  <c r="N7" i="3"/>
  <c r="N6" i="3"/>
  <c r="N5" i="3"/>
  <c r="N3" i="3"/>
  <c r="M6" i="3"/>
  <c r="L8" i="3"/>
  <c r="L5" i="3" l="1"/>
  <c r="L6" i="3"/>
  <c r="L7" i="3"/>
  <c r="L4" i="3"/>
  <c r="F14" i="3" s="1" a="1"/>
  <c r="F14" i="3" s="1"/>
  <c r="F15" i="3" s="1"/>
  <c r="F16" i="3" s="1"/>
  <c r="H14" i="3" l="1" a="1"/>
  <c r="H14" i="3" s="1"/>
  <c r="H15" i="3" s="1"/>
  <c r="H16" i="3" s="1"/>
  <c r="G14" i="3" a="1"/>
  <c r="G14" i="3" s="1"/>
  <c r="G15" i="3" s="1"/>
  <c r="G16" i="3" s="1"/>
</calcChain>
</file>

<file path=xl/sharedStrings.xml><?xml version="1.0" encoding="utf-8"?>
<sst xmlns="http://schemas.openxmlformats.org/spreadsheetml/2006/main" count="196" uniqueCount="57">
  <si>
    <t xml:space="preserve"> </t>
  </si>
  <si>
    <t>Prices, Adjusted Close</t>
  </si>
  <si>
    <t>DATE</t>
  </si>
  <si>
    <t>Returns</t>
  </si>
  <si>
    <t>Mean</t>
  </si>
  <si>
    <t>Excess Returns</t>
  </si>
  <si>
    <t>Variance</t>
  </si>
  <si>
    <t>Standard deviation</t>
  </si>
  <si>
    <t>Count</t>
  </si>
  <si>
    <t>Excess Returns Squared</t>
  </si>
  <si>
    <r>
      <t xml:space="preserve">Variance-Covariance Matrix, </t>
    </r>
    <r>
      <rPr>
        <b/>
        <sz val="11"/>
        <color theme="1"/>
        <rFont val="Calibri"/>
        <family val="2"/>
      </rPr>
      <t>∑</t>
    </r>
  </si>
  <si>
    <r>
      <t xml:space="preserve"> X</t>
    </r>
    <r>
      <rPr>
        <b/>
        <vertAlign val="superscript"/>
        <sz val="14"/>
        <color theme="1"/>
        <rFont val="Calibri"/>
        <family val="2"/>
        <scheme val="minor"/>
      </rPr>
      <t>T</t>
    </r>
    <r>
      <rPr>
        <b/>
        <sz val="14"/>
        <color theme="1"/>
        <rFont val="Calibri"/>
        <family val="2"/>
        <scheme val="minor"/>
      </rPr>
      <t>X</t>
    </r>
  </si>
  <si>
    <t>Make a KxK matrix</t>
  </si>
  <si>
    <r>
      <t xml:space="preserve"> X</t>
    </r>
    <r>
      <rPr>
        <b/>
        <vertAlign val="superscript"/>
        <sz val="14"/>
        <color theme="1"/>
        <rFont val="Calibri"/>
        <family val="2"/>
        <scheme val="minor"/>
      </rPr>
      <t>T</t>
    </r>
    <r>
      <rPr>
        <b/>
        <sz val="14"/>
        <color theme="1"/>
        <rFont val="Calibri"/>
        <family val="2"/>
        <scheme val="minor"/>
      </rPr>
      <t>X / N</t>
    </r>
  </si>
  <si>
    <t>Matrix D</t>
  </si>
  <si>
    <t>Individual standard deviations</t>
  </si>
  <si>
    <t>d</t>
  </si>
  <si>
    <t xml:space="preserve">Multiply d by dT </t>
  </si>
  <si>
    <t>C, Correlation Matrix</t>
  </si>
  <si>
    <r>
      <t xml:space="preserve">Divide </t>
    </r>
    <r>
      <rPr>
        <b/>
        <sz val="11"/>
        <color theme="1"/>
        <rFont val="Calibri"/>
        <family val="2"/>
      </rPr>
      <t>∑ by D</t>
    </r>
  </si>
  <si>
    <t>---------------------Portfolios--------------------</t>
  </si>
  <si>
    <t>Variance-Covariance Matrix</t>
  </si>
  <si>
    <t>μ</t>
  </si>
  <si>
    <t>σ</t>
  </si>
  <si>
    <t>Equal weight</t>
  </si>
  <si>
    <r>
      <t xml:space="preserve">Max </t>
    </r>
    <r>
      <rPr>
        <sz val="11"/>
        <color theme="1"/>
        <rFont val="Calibri"/>
        <family val="2"/>
      </rPr>
      <t>μ</t>
    </r>
  </si>
  <si>
    <r>
      <t xml:space="preserve">Min </t>
    </r>
    <r>
      <rPr>
        <sz val="11"/>
        <color theme="1"/>
        <rFont val="Calibri"/>
        <family val="2"/>
      </rPr>
      <t>σ</t>
    </r>
  </si>
  <si>
    <t>Constraint variable</t>
  </si>
  <si>
    <t>n/a</t>
  </si>
  <si>
    <t>σ&lt;=</t>
  </si>
  <si>
    <t>Value</t>
  </si>
  <si>
    <t>-------------------Weights-------------------</t>
  </si>
  <si>
    <t>Sum of weights</t>
  </si>
  <si>
    <r>
      <rPr>
        <sz val="11"/>
        <color theme="1"/>
        <rFont val="Calibri"/>
        <family val="2"/>
      </rPr>
      <t>σ</t>
    </r>
    <r>
      <rPr>
        <vertAlign val="superscript"/>
        <sz val="11"/>
        <color theme="1"/>
        <rFont val="Calibri"/>
        <family val="2"/>
      </rPr>
      <t>2</t>
    </r>
  </si>
  <si>
    <t>mean/σ</t>
  </si>
  <si>
    <t>20 points</t>
  </si>
  <si>
    <t>1 each</t>
  </si>
  <si>
    <t>weights from row 6 to 11 equal 100%</t>
  </si>
  <si>
    <t>Total 20 points</t>
  </si>
  <si>
    <t>5 points</t>
  </si>
  <si>
    <t>2.5 points</t>
  </si>
  <si>
    <t>1 point</t>
  </si>
  <si>
    <t>.5 point</t>
  </si>
  <si>
    <t>see below starting in line 41</t>
  </si>
  <si>
    <t>2.5 points all or nothing</t>
  </si>
  <si>
    <t>Make sure nothing is hardcoded in F12 THRU H16</t>
  </si>
  <si>
    <t>μ/σ</t>
  </si>
  <si>
    <t>μ &gt;=</t>
  </si>
  <si>
    <t>LOW</t>
  </si>
  <si>
    <t>KO</t>
  </si>
  <si>
    <t>WEN</t>
  </si>
  <si>
    <t>BAC</t>
  </si>
  <si>
    <t>AAPL</t>
  </si>
  <si>
    <t>AGCO</t>
  </si>
  <si>
    <t>--------------Individual Stocks--------------</t>
  </si>
  <si>
    <t>variance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</si>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</sst>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$-409]mmmm\-yy;@"/>
    <numFmt numFmtId="165" formatCode="0.0%"/>
    <numFmt numFmtId="166" formatCode="0.0000%"/>
    <numFmt numFmtId="167" formatCode="0.000%"/>
    <numFmt numFmtId="168" formatCode="0.0000"/>
    <numFmt numFmtId="169" formatCode="0.0000000"/>
    <numFmt numFmtId="170" formatCode="0.000000"/>
    <numFmt numFmtId="171" formatCode="0.00000%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4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0" fontId="0" fillId="0" borderId="14" xfId="0" applyBorder="1"/>
    <xf numFmtId="0" fontId="0" fillId="0" borderId="14" xfId="0" applyBorder="1" applyAlignment="1">
      <alignment wrapText="1"/>
    </xf>
    <xf numFmtId="0" fontId="20" fillId="0" borderId="0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0" borderId="15" xfId="0" applyFill="1" applyBorder="1"/>
    <xf numFmtId="0" fontId="0" fillId="0" borderId="20" xfId="0" applyFill="1" applyBorder="1"/>
    <xf numFmtId="0" fontId="22" fillId="0" borderId="14" xfId="0" applyFont="1" applyBorder="1" applyAlignment="1">
      <alignment horizontal="right"/>
    </xf>
    <xf numFmtId="0" fontId="22" fillId="0" borderId="14" xfId="0" applyFont="1" applyBorder="1" applyAlignment="1">
      <alignment wrapText="1"/>
    </xf>
    <xf numFmtId="0" fontId="22" fillId="0" borderId="14" xfId="0" applyFont="1" applyBorder="1"/>
    <xf numFmtId="168" fontId="0" fillId="0" borderId="14" xfId="1" applyNumberFormat="1" applyFont="1" applyFill="1" applyBorder="1"/>
    <xf numFmtId="0" fontId="18" fillId="35" borderId="15" xfId="0" applyFont="1" applyFill="1" applyBorder="1" applyAlignment="1">
      <alignment wrapText="1"/>
    </xf>
    <xf numFmtId="0" fontId="18" fillId="35" borderId="16" xfId="0" applyFont="1" applyFill="1" applyBorder="1" applyAlignment="1">
      <alignment horizontal="right" wrapText="1"/>
    </xf>
    <xf numFmtId="0" fontId="16" fillId="35" borderId="16" xfId="0" applyFont="1" applyFill="1" applyBorder="1"/>
    <xf numFmtId="0" fontId="16" fillId="35" borderId="17" xfId="0" applyFont="1" applyFill="1" applyBorder="1"/>
    <xf numFmtId="0" fontId="18" fillId="35" borderId="10" xfId="0" applyFont="1" applyFill="1" applyBorder="1" applyAlignment="1">
      <alignment horizontal="right" wrapText="1"/>
    </xf>
    <xf numFmtId="0" fontId="18" fillId="35" borderId="11" xfId="0" applyFont="1" applyFill="1" applyBorder="1" applyAlignment="1">
      <alignment horizontal="right" wrapText="1"/>
    </xf>
    <xf numFmtId="0" fontId="16" fillId="35" borderId="11" xfId="0" applyFont="1" applyFill="1" applyBorder="1"/>
    <xf numFmtId="0" fontId="16" fillId="35" borderId="10" xfId="0" applyFont="1" applyFill="1" applyBorder="1"/>
    <xf numFmtId="0" fontId="18" fillId="35" borderId="12" xfId="0" applyFont="1" applyFill="1" applyBorder="1" applyAlignment="1">
      <alignment horizontal="right" wrapText="1"/>
    </xf>
    <xf numFmtId="0" fontId="18" fillId="35" borderId="18" xfId="0" applyFont="1" applyFill="1" applyBorder="1" applyAlignment="1">
      <alignment horizontal="right" wrapText="1"/>
    </xf>
    <xf numFmtId="0" fontId="16" fillId="35" borderId="13" xfId="0" applyFont="1" applyFill="1" applyBorder="1"/>
    <xf numFmtId="0" fontId="16" fillId="35" borderId="10" xfId="0" applyFont="1" applyFill="1" applyBorder="1" applyAlignment="1">
      <alignment wrapText="1"/>
    </xf>
    <xf numFmtId="166" fontId="0" fillId="33" borderId="14" xfId="1" applyNumberFormat="1" applyFont="1" applyFill="1" applyBorder="1"/>
    <xf numFmtId="0" fontId="0" fillId="33" borderId="0" xfId="0" applyFill="1"/>
    <xf numFmtId="165" fontId="0" fillId="33" borderId="0" xfId="1" applyNumberFormat="1" applyFont="1" applyFill="1"/>
    <xf numFmtId="165" fontId="0" fillId="33" borderId="0" xfId="0" applyNumberFormat="1" applyFill="1"/>
    <xf numFmtId="0" fontId="16" fillId="0" borderId="0" xfId="0" applyFont="1" applyFill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12" xfId="0" applyFill="1" applyBorder="1"/>
    <xf numFmtId="0" fontId="16" fillId="0" borderId="0" xfId="0" applyFont="1" applyFill="1" applyBorder="1"/>
    <xf numFmtId="0" fontId="0" fillId="0" borderId="10" xfId="0" applyFill="1" applyBorder="1" applyAlignment="1">
      <alignment wrapText="1"/>
    </xf>
    <xf numFmtId="0" fontId="16" fillId="0" borderId="17" xfId="0" applyFont="1" applyFill="1" applyBorder="1" applyAlignment="1">
      <alignment horizontal="right"/>
    </xf>
    <xf numFmtId="0" fontId="16" fillId="0" borderId="11" xfId="0" applyFont="1" applyFill="1" applyBorder="1"/>
    <xf numFmtId="0" fontId="0" fillId="0" borderId="11" xfId="0" applyFill="1" applyBorder="1"/>
    <xf numFmtId="0" fontId="0" fillId="33" borderId="14" xfId="0" applyFill="1" applyBorder="1"/>
    <xf numFmtId="0" fontId="16" fillId="33" borderId="14" xfId="0" applyFont="1" applyFill="1" applyBorder="1"/>
    <xf numFmtId="10" fontId="0" fillId="33" borderId="14" xfId="0" applyNumberFormat="1" applyFill="1" applyBorder="1"/>
    <xf numFmtId="10" fontId="0" fillId="33" borderId="14" xfId="1" applyNumberFormat="1" applyFont="1" applyFill="1" applyBorder="1"/>
    <xf numFmtId="167" fontId="0" fillId="33" borderId="14" xfId="1" applyNumberFormat="1" applyFont="1" applyFill="1" applyBorder="1"/>
    <xf numFmtId="2" fontId="0" fillId="33" borderId="14" xfId="0" applyNumberFormat="1" applyFill="1" applyBorder="1"/>
    <xf numFmtId="0" fontId="0" fillId="35" borderId="15" xfId="0" applyFill="1" applyBorder="1"/>
    <xf numFmtId="0" fontId="0" fillId="0" borderId="24" xfId="0" applyFill="1" applyBorder="1"/>
    <xf numFmtId="0" fontId="0" fillId="36" borderId="0" xfId="0" applyFill="1"/>
    <xf numFmtId="169" fontId="0" fillId="33" borderId="14" xfId="0" applyNumberFormat="1" applyFill="1" applyBorder="1"/>
    <xf numFmtId="0" fontId="16" fillId="0" borderId="0" xfId="0" applyFont="1" applyAlignment="1">
      <alignment horizontal="center"/>
    </xf>
    <xf numFmtId="10" fontId="0" fillId="37" borderId="14" xfId="1" applyNumberFormat="1" applyFont="1" applyFill="1" applyBorder="1"/>
    <xf numFmtId="0" fontId="16" fillId="0" borderId="0" xfId="0" applyFont="1"/>
    <xf numFmtId="0" fontId="16" fillId="0" borderId="14" xfId="0" applyFont="1" applyBorder="1"/>
    <xf numFmtId="0" fontId="0" fillId="0" borderId="25" xfId="0" applyBorder="1" applyAlignment="1">
      <alignment wrapText="1"/>
    </xf>
    <xf numFmtId="0" fontId="0" fillId="0" borderId="25" xfId="0" applyBorder="1"/>
    <xf numFmtId="0" fontId="16" fillId="0" borderId="25" xfId="0" applyFont="1" applyBorder="1"/>
    <xf numFmtId="0" fontId="16" fillId="38" borderId="11" xfId="0" applyFont="1" applyFill="1" applyBorder="1" applyAlignment="1"/>
    <xf numFmtId="0" fontId="16" fillId="38" borderId="12" xfId="0" applyFont="1" applyFill="1" applyBorder="1" applyAlignment="1"/>
    <xf numFmtId="0" fontId="0" fillId="38" borderId="0" xfId="0" applyFill="1"/>
    <xf numFmtId="2" fontId="0" fillId="37" borderId="14" xfId="0" applyNumberFormat="1" applyFill="1" applyBorder="1"/>
    <xf numFmtId="0" fontId="24" fillId="0" borderId="14" xfId="0" applyFont="1" applyBorder="1" applyAlignment="1">
      <alignment horizontal="right"/>
    </xf>
    <xf numFmtId="0" fontId="19" fillId="0" borderId="14" xfId="0" applyFont="1" applyBorder="1" applyAlignment="1">
      <alignment horizontal="right"/>
    </xf>
    <xf numFmtId="0" fontId="16" fillId="38" borderId="10" xfId="0" quotePrefix="1" applyFont="1" applyFill="1" applyBorder="1" applyAlignment="1">
      <alignment horizontal="left"/>
    </xf>
    <xf numFmtId="0" fontId="16" fillId="0" borderId="10" xfId="0" applyFont="1" applyFill="1" applyBorder="1"/>
    <xf numFmtId="0" fontId="18" fillId="0" borderId="11" xfId="0" applyFont="1" applyFill="1" applyBorder="1" applyAlignment="1">
      <alignment horizontal="right" wrapText="1"/>
    </xf>
    <xf numFmtId="0" fontId="18" fillId="0" borderId="12" xfId="0" applyFont="1" applyFill="1" applyBorder="1" applyAlignment="1">
      <alignment horizontal="right" wrapText="1"/>
    </xf>
    <xf numFmtId="0" fontId="18" fillId="0" borderId="18" xfId="0" applyFont="1" applyFill="1" applyBorder="1" applyAlignment="1">
      <alignment horizontal="right" wrapText="1"/>
    </xf>
    <xf numFmtId="165" fontId="0" fillId="36" borderId="0" xfId="0" applyNumberFormat="1" applyFill="1"/>
    <xf numFmtId="0" fontId="0" fillId="36" borderId="14" xfId="0" applyFill="1" applyBorder="1"/>
    <xf numFmtId="169" fontId="0" fillId="36" borderId="14" xfId="0" applyNumberFormat="1" applyFill="1" applyBorder="1"/>
    <xf numFmtId="170" fontId="0" fillId="0" borderId="0" xfId="0" applyNumberFormat="1"/>
    <xf numFmtId="171" fontId="0" fillId="33" borderId="14" xfId="1" applyNumberFormat="1" applyFont="1" applyFill="1" applyBorder="1"/>
    <xf numFmtId="10" fontId="0" fillId="0" borderId="0" xfId="0" applyNumberFormat="1"/>
    <xf numFmtId="166" fontId="25" fillId="36" borderId="14" xfId="1" applyNumberFormat="1" applyFont="1" applyFill="1" applyBorder="1"/>
    <xf numFmtId="167" fontId="0" fillId="36" borderId="14" xfId="1" applyNumberFormat="1" applyFont="1" applyFill="1" applyBorder="1"/>
    <xf numFmtId="0" fontId="16" fillId="0" borderId="10" xfId="0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0" fontId="16" fillId="0" borderId="12" xfId="0" applyFont="1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18" fillId="34" borderId="21" xfId="0" quotePrefix="1" applyFont="1" applyFill="1" applyBorder="1" applyAlignment="1">
      <alignment horizontal="center"/>
    </xf>
    <xf numFmtId="0" fontId="18" fillId="34" borderId="22" xfId="0" quotePrefix="1" applyFont="1" applyFill="1" applyBorder="1" applyAlignment="1">
      <alignment horizontal="center"/>
    </xf>
    <xf numFmtId="0" fontId="0" fillId="0" borderId="23" xfId="0" quotePrefix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4"/>
  <sheetViews>
    <sheetView tabSelected="1" zoomScale="85" zoomScaleNormal="85" workbookViewId="0"/>
  </sheetViews>
  <sheetFormatPr defaultRowHeight="14.4" x14ac:dyDescent="0.3"/>
  <cols>
    <col min="1" max="1" width="16.88671875" customWidth="1"/>
    <col min="12" max="12" width="13.88671875" customWidth="1"/>
    <col min="13" max="13" width="10.77734375" bestFit="1" customWidth="1"/>
  </cols>
  <sheetData>
    <row r="1" spans="1:9" ht="29.4" thickBot="1" x14ac:dyDescent="0.35">
      <c r="A1" s="16" t="s">
        <v>1</v>
      </c>
      <c r="B1" s="17"/>
      <c r="C1" s="17"/>
      <c r="D1" s="17"/>
      <c r="E1" s="17"/>
      <c r="F1" s="18"/>
      <c r="G1" s="19"/>
    </row>
    <row r="2" spans="1:9" ht="15" thickBot="1" x14ac:dyDescent="0.35">
      <c r="A2" s="20" t="s">
        <v>2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</row>
    <row r="3" spans="1:9" x14ac:dyDescent="0.3">
      <c r="A3" s="1">
        <v>42705</v>
      </c>
      <c r="B3">
        <v>69.777214000000001</v>
      </c>
      <c r="C3">
        <v>37.398228000000003</v>
      </c>
      <c r="D3">
        <v>12.624905</v>
      </c>
      <c r="E3">
        <v>21.535412000000001</v>
      </c>
      <c r="F3">
        <v>110.07869700000001</v>
      </c>
      <c r="G3">
        <v>55.984848</v>
      </c>
      <c r="I3" t="s">
        <v>43</v>
      </c>
    </row>
    <row r="4" spans="1:9" x14ac:dyDescent="0.3">
      <c r="A4" s="1">
        <v>42736</v>
      </c>
      <c r="B4">
        <v>68.273101999999994</v>
      </c>
      <c r="C4">
        <v>37.015346999999998</v>
      </c>
      <c r="D4">
        <v>12.634243</v>
      </c>
      <c r="E4">
        <v>21.115707</v>
      </c>
      <c r="F4">
        <v>115.334564</v>
      </c>
      <c r="G4">
        <v>60.764755000000001</v>
      </c>
    </row>
    <row r="5" spans="1:9" x14ac:dyDescent="0.3">
      <c r="A5" s="1">
        <v>42767</v>
      </c>
      <c r="B5">
        <v>69.818779000000006</v>
      </c>
      <c r="C5">
        <v>37.362609999999997</v>
      </c>
      <c r="D5">
        <v>13.017097</v>
      </c>
      <c r="E5">
        <v>23.018363999999998</v>
      </c>
      <c r="F5">
        <v>130.19931</v>
      </c>
      <c r="G5">
        <v>58.945670999999997</v>
      </c>
    </row>
    <row r="6" spans="1:9" x14ac:dyDescent="0.3">
      <c r="A6" s="1">
        <v>42795</v>
      </c>
      <c r="B6">
        <v>77.179001</v>
      </c>
      <c r="C6">
        <v>37.790011999999997</v>
      </c>
      <c r="D6">
        <v>12.774359</v>
      </c>
      <c r="E6">
        <v>22.001750999999999</v>
      </c>
      <c r="F6">
        <v>137.13063</v>
      </c>
      <c r="G6">
        <v>58.355849999999997</v>
      </c>
    </row>
    <row r="7" spans="1:9" x14ac:dyDescent="0.3">
      <c r="A7" s="1">
        <v>42826</v>
      </c>
      <c r="B7">
        <v>79.685599999999994</v>
      </c>
      <c r="C7">
        <v>38.761355999999999</v>
      </c>
      <c r="D7">
        <v>13.834979000000001</v>
      </c>
      <c r="E7">
        <v>21.834934000000001</v>
      </c>
      <c r="F7">
        <v>137.12106299999999</v>
      </c>
      <c r="G7">
        <v>62.050369000000003</v>
      </c>
    </row>
    <row r="8" spans="1:9" x14ac:dyDescent="0.3">
      <c r="A8" s="1">
        <v>42856</v>
      </c>
      <c r="B8">
        <v>74.260886999999997</v>
      </c>
      <c r="C8">
        <v>40.845390000000002</v>
      </c>
      <c r="D8">
        <v>15.177175999999999</v>
      </c>
      <c r="E8">
        <v>20.964905000000002</v>
      </c>
      <c r="F8">
        <v>145.81701699999999</v>
      </c>
      <c r="G8">
        <v>62.089153000000003</v>
      </c>
    </row>
    <row r="9" spans="1:9" x14ac:dyDescent="0.3">
      <c r="A9" s="1">
        <v>42887</v>
      </c>
      <c r="B9">
        <v>73.091887999999997</v>
      </c>
      <c r="C9">
        <v>40.288448000000002</v>
      </c>
      <c r="D9">
        <v>14.620412</v>
      </c>
      <c r="E9">
        <v>22.770153000000001</v>
      </c>
      <c r="F9">
        <v>138.041687</v>
      </c>
      <c r="G9">
        <v>65.489754000000005</v>
      </c>
    </row>
    <row r="10" spans="1:9" x14ac:dyDescent="0.3">
      <c r="A10" s="1">
        <v>42917</v>
      </c>
      <c r="B10">
        <v>72.969322000000005</v>
      </c>
      <c r="C10">
        <v>41.516635999999998</v>
      </c>
      <c r="D10">
        <v>14.554423999999999</v>
      </c>
      <c r="E10">
        <v>22.638756000000001</v>
      </c>
      <c r="F10">
        <v>142.55616800000001</v>
      </c>
      <c r="G10">
        <v>70.105796999999995</v>
      </c>
    </row>
    <row r="11" spans="1:9" x14ac:dyDescent="0.3">
      <c r="A11" s="1">
        <v>42948</v>
      </c>
      <c r="B11">
        <v>70.049194</v>
      </c>
      <c r="C11">
        <v>41.253990000000002</v>
      </c>
      <c r="D11">
        <v>14.064251000000001</v>
      </c>
      <c r="E11">
        <v>22.422872999999999</v>
      </c>
      <c r="F11">
        <v>157.192307</v>
      </c>
      <c r="G11">
        <v>66.519858999999997</v>
      </c>
    </row>
    <row r="12" spans="1:9" x14ac:dyDescent="0.3">
      <c r="A12" s="1">
        <v>42979</v>
      </c>
      <c r="B12">
        <v>75.784737000000007</v>
      </c>
      <c r="C12">
        <v>40.764915000000002</v>
      </c>
      <c r="D12">
        <v>14.709498</v>
      </c>
      <c r="E12">
        <v>23.905484999999999</v>
      </c>
      <c r="F12">
        <v>148.30252100000001</v>
      </c>
      <c r="G12">
        <v>71.833420000000004</v>
      </c>
    </row>
    <row r="13" spans="1:9" x14ac:dyDescent="0.3">
      <c r="A13" s="1">
        <v>43009</v>
      </c>
      <c r="B13">
        <v>75.794189000000003</v>
      </c>
      <c r="C13">
        <v>41.974789000000001</v>
      </c>
      <c r="D13">
        <v>14.406407</v>
      </c>
      <c r="E13">
        <v>25.839431999999999</v>
      </c>
      <c r="F13">
        <v>162.65936300000001</v>
      </c>
      <c r="G13">
        <v>66.769936000000001</v>
      </c>
    </row>
    <row r="14" spans="1:9" x14ac:dyDescent="0.3">
      <c r="A14" s="1">
        <v>43040</v>
      </c>
      <c r="B14">
        <v>79.441497999999996</v>
      </c>
      <c r="C14">
        <v>41.783085</v>
      </c>
      <c r="D14">
        <v>14.103313</v>
      </c>
      <c r="E14">
        <v>26.575275000000001</v>
      </c>
      <c r="F14">
        <v>165.36331200000001</v>
      </c>
      <c r="G14">
        <v>68.921920999999998</v>
      </c>
    </row>
    <row r="15" spans="1:9" x14ac:dyDescent="0.3">
      <c r="A15" s="1">
        <v>43070</v>
      </c>
      <c r="B15">
        <v>88.560539000000006</v>
      </c>
      <c r="C15">
        <v>42.226883000000001</v>
      </c>
      <c r="D15">
        <v>15.626944999999999</v>
      </c>
      <c r="E15">
        <v>27.967524999999998</v>
      </c>
      <c r="F15">
        <v>163.42759699999999</v>
      </c>
      <c r="G15">
        <v>69.699050999999997</v>
      </c>
    </row>
    <row r="16" spans="1:9" x14ac:dyDescent="0.3">
      <c r="A16" s="1">
        <v>43101</v>
      </c>
      <c r="B16">
        <v>99.794983000000002</v>
      </c>
      <c r="C16">
        <v>43.800732000000004</v>
      </c>
      <c r="D16">
        <v>15.398536</v>
      </c>
      <c r="E16">
        <v>30.317098999999999</v>
      </c>
      <c r="F16">
        <v>161.68931599999999</v>
      </c>
      <c r="G16">
        <v>70.860213999999999</v>
      </c>
    </row>
    <row r="17" spans="1:7" x14ac:dyDescent="0.3">
      <c r="A17" s="1">
        <v>43132</v>
      </c>
      <c r="B17">
        <v>85.696426000000002</v>
      </c>
      <c r="C17">
        <v>39.778678999999997</v>
      </c>
      <c r="D17">
        <v>15.179641999999999</v>
      </c>
      <c r="E17">
        <v>30.411840000000002</v>
      </c>
      <c r="F17">
        <v>172.012787</v>
      </c>
      <c r="G17">
        <v>64.986091999999999</v>
      </c>
    </row>
    <row r="18" spans="1:7" x14ac:dyDescent="0.3">
      <c r="A18" s="1">
        <v>43160</v>
      </c>
      <c r="B18">
        <v>83.936394000000007</v>
      </c>
      <c r="C18">
        <v>39.971961999999998</v>
      </c>
      <c r="D18">
        <v>16.790030000000002</v>
      </c>
      <c r="E18">
        <v>28.412806</v>
      </c>
      <c r="F18">
        <v>162.687927</v>
      </c>
      <c r="G18">
        <v>63.417889000000002</v>
      </c>
    </row>
    <row r="19" spans="1:7" x14ac:dyDescent="0.3">
      <c r="A19" s="1">
        <v>43191</v>
      </c>
      <c r="B19">
        <v>78.847617999999997</v>
      </c>
      <c r="C19">
        <v>40.120547999999999</v>
      </c>
      <c r="D19">
        <v>16.015101999999999</v>
      </c>
      <c r="E19">
        <v>28.452853999999999</v>
      </c>
      <c r="F19">
        <v>160.24440000000001</v>
      </c>
      <c r="G19">
        <v>61.295807000000003</v>
      </c>
    </row>
    <row r="20" spans="1:7" x14ac:dyDescent="0.3">
      <c r="A20" s="1">
        <v>43221</v>
      </c>
      <c r="B20">
        <v>91.324791000000005</v>
      </c>
      <c r="C20">
        <v>39.925559999999997</v>
      </c>
      <c r="D20">
        <v>15.412386</v>
      </c>
      <c r="E20">
        <v>27.616007</v>
      </c>
      <c r="F20">
        <v>181.19854699999999</v>
      </c>
      <c r="G20">
        <v>62.195487999999997</v>
      </c>
    </row>
    <row r="21" spans="1:7" x14ac:dyDescent="0.3">
      <c r="A21" s="1">
        <v>43252</v>
      </c>
      <c r="B21">
        <v>91.863067999999998</v>
      </c>
      <c r="C21">
        <v>40.724072</v>
      </c>
      <c r="D21">
        <v>16.520541999999999</v>
      </c>
      <c r="E21">
        <v>26.917217000000001</v>
      </c>
      <c r="F21">
        <v>180.18408199999999</v>
      </c>
      <c r="G21">
        <v>59.517825999999999</v>
      </c>
    </row>
    <row r="22" spans="1:7" x14ac:dyDescent="0.3">
      <c r="A22" s="1">
        <v>43282</v>
      </c>
      <c r="B22">
        <v>95.486832000000007</v>
      </c>
      <c r="C22">
        <v>43.681621999999997</v>
      </c>
      <c r="D22">
        <v>16.039736000000001</v>
      </c>
      <c r="E22">
        <v>29.485762000000001</v>
      </c>
      <c r="F22">
        <v>185.22624200000001</v>
      </c>
      <c r="G22">
        <v>61.772289000000001</v>
      </c>
    </row>
    <row r="23" spans="1:7" x14ac:dyDescent="0.3">
      <c r="A23" s="1">
        <v>43313</v>
      </c>
      <c r="B23">
        <v>105.03021200000001</v>
      </c>
      <c r="C23">
        <v>41.751865000000002</v>
      </c>
      <c r="D23">
        <v>16.9725</v>
      </c>
      <c r="E23">
        <v>29.533505999999999</v>
      </c>
      <c r="F23">
        <v>221.57260099999999</v>
      </c>
      <c r="G23">
        <v>58.478808999999998</v>
      </c>
    </row>
    <row r="24" spans="1:7" x14ac:dyDescent="0.3">
      <c r="A24" s="1">
        <v>43344</v>
      </c>
      <c r="B24">
        <v>110.892578</v>
      </c>
      <c r="C24">
        <v>43.269440000000003</v>
      </c>
      <c r="D24">
        <v>16.561610999999999</v>
      </c>
      <c r="E24">
        <v>28.129874999999998</v>
      </c>
      <c r="F24">
        <v>220.50353999999999</v>
      </c>
      <c r="G24">
        <v>59.739567000000001</v>
      </c>
    </row>
    <row r="25" spans="1:7" x14ac:dyDescent="0.3">
      <c r="A25" s="1">
        <v>43374</v>
      </c>
      <c r="B25">
        <v>91.962997000000001</v>
      </c>
      <c r="C25">
        <v>45.234096999999998</v>
      </c>
      <c r="D25">
        <v>16.658238999999998</v>
      </c>
      <c r="E25">
        <v>26.385303</v>
      </c>
      <c r="F25">
        <v>213.783142</v>
      </c>
      <c r="G25">
        <v>55.071648000000003</v>
      </c>
    </row>
    <row r="26" spans="1:7" x14ac:dyDescent="0.3">
      <c r="A26" s="1">
        <v>43405</v>
      </c>
      <c r="B26">
        <v>91.588898</v>
      </c>
      <c r="C26">
        <v>47.614837999999999</v>
      </c>
      <c r="D26">
        <v>17.324953000000001</v>
      </c>
      <c r="E26">
        <v>27.248823000000002</v>
      </c>
      <c r="F26">
        <v>174.43751499999999</v>
      </c>
      <c r="G26">
        <v>58.64875</v>
      </c>
    </row>
    <row r="27" spans="1:7" x14ac:dyDescent="0.3">
      <c r="A27" s="1">
        <v>43435</v>
      </c>
      <c r="B27">
        <v>89.638114999999999</v>
      </c>
      <c r="C27">
        <v>45.087116000000002</v>
      </c>
      <c r="D27">
        <v>15.154567</v>
      </c>
      <c r="E27">
        <v>23.641231999999999</v>
      </c>
      <c r="F27">
        <v>154.61854600000001</v>
      </c>
      <c r="G27">
        <v>54.851199999999999</v>
      </c>
    </row>
    <row r="28" spans="1:7" x14ac:dyDescent="0.3">
      <c r="A28" s="1">
        <v>43466</v>
      </c>
      <c r="B28">
        <v>93.326133999999996</v>
      </c>
      <c r="C28">
        <v>45.829833999999998</v>
      </c>
      <c r="D28">
        <v>16.814675999999999</v>
      </c>
      <c r="E28">
        <v>27.468643</v>
      </c>
      <c r="F28">
        <v>163.14636200000001</v>
      </c>
      <c r="G28">
        <v>63.255737000000003</v>
      </c>
    </row>
    <row r="29" spans="1:7" x14ac:dyDescent="0.3">
      <c r="A29" s="1">
        <v>43497</v>
      </c>
      <c r="B29">
        <v>102.511017</v>
      </c>
      <c r="C29">
        <v>43.173175999999998</v>
      </c>
      <c r="D29">
        <v>16.824383000000001</v>
      </c>
      <c r="E29">
        <v>28.057189999999999</v>
      </c>
      <c r="F29">
        <v>169.723602</v>
      </c>
      <c r="G29">
        <v>66.586028999999996</v>
      </c>
    </row>
    <row r="30" spans="1:7" x14ac:dyDescent="0.3">
      <c r="A30" s="1">
        <v>43525</v>
      </c>
      <c r="B30">
        <v>106.783539</v>
      </c>
      <c r="C30">
        <v>44.620536999999999</v>
      </c>
      <c r="D30">
        <v>17.468554999999999</v>
      </c>
      <c r="E30">
        <v>26.755503000000001</v>
      </c>
      <c r="F30">
        <v>186.98968500000001</v>
      </c>
      <c r="G30">
        <v>68.686363</v>
      </c>
    </row>
    <row r="31" spans="1:7" x14ac:dyDescent="0.3">
      <c r="A31" s="1">
        <v>43556</v>
      </c>
      <c r="B31">
        <v>110.36348</v>
      </c>
      <c r="C31">
        <v>47.123215000000002</v>
      </c>
      <c r="D31">
        <v>18.171595</v>
      </c>
      <c r="E31">
        <v>29.655066000000001</v>
      </c>
      <c r="F31">
        <v>197.542618</v>
      </c>
      <c r="G31">
        <v>69.901093000000003</v>
      </c>
    </row>
    <row r="32" spans="1:7" x14ac:dyDescent="0.3">
      <c r="A32" s="1">
        <v>43586</v>
      </c>
      <c r="B32">
        <v>91.377533</v>
      </c>
      <c r="C32">
        <v>47.190449000000001</v>
      </c>
      <c r="D32">
        <v>17.956776000000001</v>
      </c>
      <c r="E32">
        <v>25.795445999999998</v>
      </c>
      <c r="F32">
        <v>172.34158300000001</v>
      </c>
      <c r="G32">
        <v>65.733497999999997</v>
      </c>
    </row>
    <row r="33" spans="1:14" x14ac:dyDescent="0.3">
      <c r="A33" s="1">
        <v>43617</v>
      </c>
      <c r="B33">
        <v>98.851921000000004</v>
      </c>
      <c r="C33">
        <v>48.909779</v>
      </c>
      <c r="D33">
        <v>19.223047000000001</v>
      </c>
      <c r="E33">
        <v>28.122855999999999</v>
      </c>
      <c r="F33">
        <v>195.58577</v>
      </c>
      <c r="G33">
        <v>76.780715999999998</v>
      </c>
    </row>
    <row r="34" spans="1:14" x14ac:dyDescent="0.3">
      <c r="A34" s="1">
        <v>43647</v>
      </c>
      <c r="B34">
        <v>99.331924000000001</v>
      </c>
      <c r="C34">
        <v>50.946902999999999</v>
      </c>
      <c r="D34">
        <v>17.858388999999999</v>
      </c>
      <c r="E34">
        <v>29.912806</v>
      </c>
      <c r="F34">
        <v>210.527466</v>
      </c>
      <c r="G34">
        <v>76.216521999999998</v>
      </c>
    </row>
    <row r="35" spans="1:14" x14ac:dyDescent="0.3">
      <c r="A35" s="1">
        <v>43678</v>
      </c>
      <c r="B35">
        <v>110.504311</v>
      </c>
      <c r="C35">
        <v>53.279834999999999</v>
      </c>
      <c r="D35">
        <v>21.598928000000001</v>
      </c>
      <c r="E35">
        <v>26.822077</v>
      </c>
      <c r="F35">
        <v>206.27816799999999</v>
      </c>
      <c r="G35">
        <v>68.416695000000004</v>
      </c>
    </row>
    <row r="36" spans="1:14" x14ac:dyDescent="0.3">
      <c r="A36" s="1">
        <v>43709</v>
      </c>
      <c r="B36">
        <v>108.29817199999999</v>
      </c>
      <c r="C36">
        <v>52.699019999999997</v>
      </c>
      <c r="D36">
        <v>19.704756</v>
      </c>
      <c r="E36">
        <v>28.440564999999999</v>
      </c>
      <c r="F36">
        <v>222.169479</v>
      </c>
      <c r="G36">
        <v>75.106796000000003</v>
      </c>
    </row>
    <row r="37" spans="1:14" x14ac:dyDescent="0.3">
      <c r="A37" s="1">
        <v>43739</v>
      </c>
      <c r="B37">
        <v>109.923225</v>
      </c>
      <c r="C37">
        <v>53.074565999999997</v>
      </c>
      <c r="D37">
        <v>20.888226</v>
      </c>
      <c r="E37">
        <v>30.688997000000001</v>
      </c>
      <c r="F37">
        <v>246.76019299999999</v>
      </c>
      <c r="G37">
        <v>76.089043000000004</v>
      </c>
    </row>
    <row r="38" spans="1:14" x14ac:dyDescent="0.3">
      <c r="A38" s="1">
        <v>43770</v>
      </c>
      <c r="B38">
        <v>116.107513</v>
      </c>
      <c r="C38">
        <v>52.070220999999997</v>
      </c>
      <c r="D38">
        <v>21.144642000000001</v>
      </c>
      <c r="E38">
        <v>32.700904999999999</v>
      </c>
      <c r="F38">
        <v>265.101563</v>
      </c>
      <c r="G38">
        <v>77.517760999999993</v>
      </c>
    </row>
    <row r="39" spans="1:14" x14ac:dyDescent="0.3">
      <c r="A39" s="1">
        <v>43800</v>
      </c>
      <c r="B39">
        <v>118.532402</v>
      </c>
      <c r="C39">
        <v>54.374808999999999</v>
      </c>
      <c r="D39">
        <v>22.025274</v>
      </c>
      <c r="E39">
        <v>34.565609000000002</v>
      </c>
      <c r="F39">
        <v>292.16381799999999</v>
      </c>
      <c r="G39">
        <v>76.799980000000005</v>
      </c>
    </row>
    <row r="40" spans="1:14" ht="15" thickBot="1" x14ac:dyDescent="0.35"/>
    <row r="41" spans="1:14" ht="15" thickBot="1" x14ac:dyDescent="0.35">
      <c r="A41" s="65" t="s">
        <v>3</v>
      </c>
      <c r="B41" s="66" t="s">
        <v>0</v>
      </c>
      <c r="C41" s="66" t="s">
        <v>0</v>
      </c>
      <c r="D41" s="39" t="s">
        <v>0</v>
      </c>
      <c r="E41" s="39" t="s">
        <v>0</v>
      </c>
      <c r="F41" s="66" t="s">
        <v>0</v>
      </c>
      <c r="G41" s="67" t="s">
        <v>0</v>
      </c>
    </row>
    <row r="42" spans="1:14" ht="15" thickBot="1" x14ac:dyDescent="0.35">
      <c r="A42" s="68" t="s">
        <v>2</v>
      </c>
      <c r="B42" s="9" t="s">
        <v>48</v>
      </c>
      <c r="C42" s="9" t="s">
        <v>49</v>
      </c>
      <c r="D42" s="9" t="s">
        <v>50</v>
      </c>
      <c r="E42" s="9" t="s">
        <v>51</v>
      </c>
      <c r="F42" s="9" t="s">
        <v>52</v>
      </c>
      <c r="G42" s="9" t="s">
        <v>53</v>
      </c>
    </row>
    <row r="43" spans="1:14" x14ac:dyDescent="0.3">
      <c r="A43" s="1">
        <f>A4</f>
        <v>42736</v>
      </c>
      <c r="B43" s="30">
        <f>LN(B4/B3)</f>
        <v>-2.1791641849045661E-2</v>
      </c>
      <c r="C43" s="30">
        <f t="shared" ref="C43:G43" si="0">LN(C4/C3)</f>
        <v>-1.0290713189895145E-2</v>
      </c>
      <c r="D43" s="30">
        <f t="shared" si="0"/>
        <v>7.3937572442316622E-4</v>
      </c>
      <c r="E43" s="30">
        <f t="shared" si="0"/>
        <v>-1.9681478838163322E-2</v>
      </c>
      <c r="F43" s="30">
        <f t="shared" si="0"/>
        <v>4.6641619583868872E-2</v>
      </c>
      <c r="G43" s="30">
        <f t="shared" si="0"/>
        <v>8.192885069283723E-2</v>
      </c>
      <c r="I43" s="49" t="s">
        <v>44</v>
      </c>
      <c r="J43" s="49"/>
      <c r="K43" s="49"/>
      <c r="L43">
        <f>SUM(B43:G43)/6</f>
        <v>1.2924335354004191E-2</v>
      </c>
      <c r="M43">
        <f>_xlfn.VAR.P(L43:L78)</f>
        <v>1.4576388359625228E-3</v>
      </c>
      <c r="N43" t="s">
        <v>55</v>
      </c>
    </row>
    <row r="44" spans="1:14" x14ac:dyDescent="0.3">
      <c r="A44" s="1">
        <f t="shared" ref="A44:A78" si="1">A5</f>
        <v>42767</v>
      </c>
      <c r="B44" s="30">
        <f t="shared" ref="B44:G78" si="2">LN(B5/B4)</f>
        <v>2.2387146065679448E-2</v>
      </c>
      <c r="C44" s="30">
        <f t="shared" si="2"/>
        <v>9.3378613051989315E-3</v>
      </c>
      <c r="D44" s="30">
        <f t="shared" si="2"/>
        <v>2.9852821145306623E-2</v>
      </c>
      <c r="E44" s="30">
        <f t="shared" si="2"/>
        <v>8.6275161001212144E-2</v>
      </c>
      <c r="F44" s="30">
        <f t="shared" si="2"/>
        <v>0.12122927336833958</v>
      </c>
      <c r="G44" s="30">
        <f t="shared" si="2"/>
        <v>-3.0393744215976012E-2</v>
      </c>
      <c r="L44">
        <f t="shared" ref="L44:L78" si="3">SUM(B44:G44)/6</f>
        <v>3.9781419778293449E-2</v>
      </c>
    </row>
    <row r="45" spans="1:14" x14ac:dyDescent="0.3">
      <c r="A45" s="1">
        <f t="shared" si="1"/>
        <v>42795</v>
      </c>
      <c r="B45" s="30">
        <f t="shared" si="2"/>
        <v>0.10022439855974756</v>
      </c>
      <c r="C45" s="30">
        <f t="shared" si="2"/>
        <v>1.1374363171477693E-2</v>
      </c>
      <c r="D45" s="30">
        <f t="shared" si="2"/>
        <v>-1.882368854470725E-2</v>
      </c>
      <c r="E45" s="30">
        <f t="shared" si="2"/>
        <v>-4.5170291032054284E-2</v>
      </c>
      <c r="F45" s="30">
        <f t="shared" si="2"/>
        <v>5.1867544960658242E-2</v>
      </c>
      <c r="G45" s="30">
        <f t="shared" si="2"/>
        <v>-1.0056578395816496E-2</v>
      </c>
      <c r="L45">
        <f t="shared" si="3"/>
        <v>1.4902624786550911E-2</v>
      </c>
    </row>
    <row r="46" spans="1:14" x14ac:dyDescent="0.3">
      <c r="A46" s="1">
        <f t="shared" si="1"/>
        <v>42826</v>
      </c>
      <c r="B46" s="30">
        <f t="shared" si="2"/>
        <v>3.1961479673352354E-2</v>
      </c>
      <c r="C46" s="30">
        <f t="shared" si="2"/>
        <v>2.5378936025074225E-2</v>
      </c>
      <c r="D46" s="30">
        <f t="shared" si="2"/>
        <v>7.9760136642666596E-2</v>
      </c>
      <c r="E46" s="30">
        <f t="shared" si="2"/>
        <v>-7.6108768372875092E-3</v>
      </c>
      <c r="F46" s="30">
        <f t="shared" si="2"/>
        <v>-6.9768028771226531E-5</v>
      </c>
      <c r="G46" s="30">
        <f t="shared" si="2"/>
        <v>6.1386847673447389E-2</v>
      </c>
      <c r="L46">
        <f t="shared" si="3"/>
        <v>3.1801125858080308E-2</v>
      </c>
    </row>
    <row r="47" spans="1:14" x14ac:dyDescent="0.3">
      <c r="A47" s="1">
        <f t="shared" si="1"/>
        <v>42856</v>
      </c>
      <c r="B47" s="30">
        <f t="shared" si="2"/>
        <v>-7.0504498734382776E-2</v>
      </c>
      <c r="C47" s="30">
        <f t="shared" si="2"/>
        <v>5.2370192109827365E-2</v>
      </c>
      <c r="D47" s="30">
        <f t="shared" si="2"/>
        <v>9.2592625057039371E-2</v>
      </c>
      <c r="E47" s="30">
        <f t="shared" si="2"/>
        <v>-4.0661315012264887E-2</v>
      </c>
      <c r="F47" s="30">
        <f t="shared" si="2"/>
        <v>6.1488320288427545E-2</v>
      </c>
      <c r="G47" s="30">
        <f t="shared" si="2"/>
        <v>6.2484534557613711E-4</v>
      </c>
      <c r="L47">
        <f t="shared" si="3"/>
        <v>1.5985028175703794E-2</v>
      </c>
    </row>
    <row r="48" spans="1:14" x14ac:dyDescent="0.3">
      <c r="A48" s="1">
        <f t="shared" si="1"/>
        <v>42887</v>
      </c>
      <c r="B48" s="30">
        <f t="shared" si="2"/>
        <v>-1.5867003871119636E-2</v>
      </c>
      <c r="C48" s="30">
        <f t="shared" si="2"/>
        <v>-1.3729185304004453E-2</v>
      </c>
      <c r="D48" s="30">
        <f t="shared" si="2"/>
        <v>-3.7374085906242895E-2</v>
      </c>
      <c r="E48" s="30">
        <f t="shared" si="2"/>
        <v>8.2600750169996379E-2</v>
      </c>
      <c r="F48" s="30">
        <f t="shared" si="2"/>
        <v>-5.4796808191109908E-2</v>
      </c>
      <c r="G48" s="30">
        <f t="shared" si="2"/>
        <v>5.3322399128642554E-2</v>
      </c>
      <c r="L48">
        <f t="shared" si="3"/>
        <v>2.3593443376936723E-3</v>
      </c>
    </row>
    <row r="49" spans="1:12" x14ac:dyDescent="0.3">
      <c r="A49" s="1">
        <f t="shared" si="1"/>
        <v>42917</v>
      </c>
      <c r="B49" s="30">
        <f t="shared" si="2"/>
        <v>-1.6782830810263443E-3</v>
      </c>
      <c r="C49" s="30">
        <f t="shared" si="2"/>
        <v>3.0029436644065717E-2</v>
      </c>
      <c r="D49" s="30">
        <f t="shared" si="2"/>
        <v>-4.5236321141521509E-3</v>
      </c>
      <c r="E49" s="30">
        <f t="shared" si="2"/>
        <v>-5.7872945917880649E-3</v>
      </c>
      <c r="F49" s="30">
        <f t="shared" si="2"/>
        <v>3.2180364200554527E-2</v>
      </c>
      <c r="G49" s="30">
        <f t="shared" si="2"/>
        <v>6.8111783845530044E-2</v>
      </c>
      <c r="L49">
        <f t="shared" si="3"/>
        <v>1.9722062483863954E-2</v>
      </c>
    </row>
    <row r="50" spans="1:12" x14ac:dyDescent="0.3">
      <c r="A50" s="1">
        <f t="shared" si="1"/>
        <v>42948</v>
      </c>
      <c r="B50" s="30">
        <f t="shared" si="2"/>
        <v>-4.0841339594983588E-2</v>
      </c>
      <c r="C50" s="30">
        <f t="shared" si="2"/>
        <v>-6.3463790049975346E-3</v>
      </c>
      <c r="D50" s="30">
        <f t="shared" si="2"/>
        <v>-3.4258814616194712E-2</v>
      </c>
      <c r="E50" s="30">
        <f t="shared" si="2"/>
        <v>-9.5817508808403399E-3</v>
      </c>
      <c r="F50" s="30">
        <f t="shared" si="2"/>
        <v>9.7733857687571965E-2</v>
      </c>
      <c r="G50" s="30">
        <f t="shared" si="2"/>
        <v>-5.2504952110544685E-2</v>
      </c>
      <c r="L50">
        <f t="shared" si="3"/>
        <v>-7.6332297533314849E-3</v>
      </c>
    </row>
    <row r="51" spans="1:12" x14ac:dyDescent="0.3">
      <c r="A51" s="1">
        <f t="shared" si="1"/>
        <v>42979</v>
      </c>
      <c r="B51" s="30">
        <f t="shared" si="2"/>
        <v>7.869914688413733E-2</v>
      </c>
      <c r="C51" s="30">
        <f t="shared" si="2"/>
        <v>-1.1926050384976931E-2</v>
      </c>
      <c r="D51" s="30">
        <f t="shared" si="2"/>
        <v>4.485721981765417E-2</v>
      </c>
      <c r="E51" s="30">
        <f t="shared" si="2"/>
        <v>6.4026376566764368E-2</v>
      </c>
      <c r="F51" s="30">
        <f t="shared" si="2"/>
        <v>-5.8215692813496069E-2</v>
      </c>
      <c r="G51" s="30">
        <f t="shared" si="2"/>
        <v>7.6849292712263512E-2</v>
      </c>
      <c r="L51">
        <f t="shared" si="3"/>
        <v>3.2381715463724398E-2</v>
      </c>
    </row>
    <row r="52" spans="1:12" x14ac:dyDescent="0.3">
      <c r="A52" s="1">
        <f t="shared" si="1"/>
        <v>43009</v>
      </c>
      <c r="B52" s="30">
        <f t="shared" si="2"/>
        <v>1.2471390663178664E-4</v>
      </c>
      <c r="C52" s="30">
        <f t="shared" si="2"/>
        <v>2.9247391158643207E-2</v>
      </c>
      <c r="D52" s="30">
        <f t="shared" si="2"/>
        <v>-2.0820369401169277E-2</v>
      </c>
      <c r="E52" s="30">
        <f t="shared" si="2"/>
        <v>7.7793766733859002E-2</v>
      </c>
      <c r="F52" s="30">
        <f t="shared" si="2"/>
        <v>9.2403968261766126E-2</v>
      </c>
      <c r="G52" s="30">
        <f t="shared" si="2"/>
        <v>-7.3096908016469453E-2</v>
      </c>
      <c r="L52">
        <f t="shared" si="3"/>
        <v>1.7608760440543565E-2</v>
      </c>
    </row>
    <row r="53" spans="1:12" x14ac:dyDescent="0.3">
      <c r="A53" s="1">
        <f t="shared" si="1"/>
        <v>43040</v>
      </c>
      <c r="B53" s="30">
        <f t="shared" si="2"/>
        <v>4.6999249117624299E-2</v>
      </c>
      <c r="C53" s="30">
        <f t="shared" si="2"/>
        <v>-4.5775835893675596E-3</v>
      </c>
      <c r="D53" s="30">
        <f t="shared" si="2"/>
        <v>-2.1263303861975388E-2</v>
      </c>
      <c r="E53" s="30">
        <f t="shared" si="2"/>
        <v>2.8079574997309151E-2</v>
      </c>
      <c r="F53" s="30">
        <f t="shared" si="2"/>
        <v>1.648672761365385E-2</v>
      </c>
      <c r="G53" s="30">
        <f t="shared" si="2"/>
        <v>3.1721364812383107E-2</v>
      </c>
      <c r="L53">
        <f t="shared" si="3"/>
        <v>1.6241004848271245E-2</v>
      </c>
    </row>
    <row r="54" spans="1:12" x14ac:dyDescent="0.3">
      <c r="A54" s="1">
        <f t="shared" si="1"/>
        <v>43070</v>
      </c>
      <c r="B54" s="30">
        <f t="shared" si="2"/>
        <v>0.10866549809293727</v>
      </c>
      <c r="C54" s="30">
        <f t="shared" si="2"/>
        <v>1.056546357420335E-2</v>
      </c>
      <c r="D54" s="30">
        <f t="shared" si="2"/>
        <v>0.10258693355218725</v>
      </c>
      <c r="E54" s="30">
        <f t="shared" si="2"/>
        <v>5.1062743387281548E-2</v>
      </c>
      <c r="F54" s="30">
        <f t="shared" si="2"/>
        <v>-1.1774883746443638E-2</v>
      </c>
      <c r="G54" s="30">
        <f t="shared" si="2"/>
        <v>1.1212418011409741E-2</v>
      </c>
      <c r="L54">
        <f t="shared" si="3"/>
        <v>4.5386362145262593E-2</v>
      </c>
    </row>
    <row r="55" spans="1:12" x14ac:dyDescent="0.3">
      <c r="A55" s="1">
        <f t="shared" si="1"/>
        <v>43101</v>
      </c>
      <c r="B55" s="30">
        <f t="shared" si="2"/>
        <v>0.11943153686167395</v>
      </c>
      <c r="C55" s="30">
        <f t="shared" si="2"/>
        <v>3.6593473437379918E-2</v>
      </c>
      <c r="D55" s="30">
        <f t="shared" si="2"/>
        <v>-1.4724227909911616E-2</v>
      </c>
      <c r="E55" s="30">
        <f t="shared" si="2"/>
        <v>8.0667861143830108E-2</v>
      </c>
      <c r="F55" s="30">
        <f t="shared" si="2"/>
        <v>-1.0693369028565623E-2</v>
      </c>
      <c r="G55" s="30">
        <f t="shared" si="2"/>
        <v>1.6522417293472268E-2</v>
      </c>
      <c r="L55">
        <f t="shared" si="3"/>
        <v>3.7966281966313166E-2</v>
      </c>
    </row>
    <row r="56" spans="1:12" x14ac:dyDescent="0.3">
      <c r="A56" s="1">
        <f t="shared" si="1"/>
        <v>43132</v>
      </c>
      <c r="B56" s="30">
        <f t="shared" si="2"/>
        <v>-0.15230679039588554</v>
      </c>
      <c r="C56" s="30">
        <f t="shared" si="2"/>
        <v>-9.6319464339109317E-2</v>
      </c>
      <c r="D56" s="30">
        <f t="shared" si="2"/>
        <v>-1.4317251938890399E-2</v>
      </c>
      <c r="E56" s="30">
        <f t="shared" si="2"/>
        <v>3.1201294941203498E-3</v>
      </c>
      <c r="F56" s="30">
        <f t="shared" si="2"/>
        <v>6.1892125647901738E-2</v>
      </c>
      <c r="G56" s="30">
        <f t="shared" si="2"/>
        <v>-8.6535841702094066E-2</v>
      </c>
      <c r="L56">
        <f t="shared" si="3"/>
        <v>-4.7411182205659541E-2</v>
      </c>
    </row>
    <row r="57" spans="1:12" x14ac:dyDescent="0.3">
      <c r="A57" s="1">
        <f t="shared" si="1"/>
        <v>43160</v>
      </c>
      <c r="B57" s="30">
        <f t="shared" si="2"/>
        <v>-2.0751823390786836E-2</v>
      </c>
      <c r="C57" s="30">
        <f t="shared" si="2"/>
        <v>4.8471931012163197E-3</v>
      </c>
      <c r="D57" s="30">
        <f t="shared" si="2"/>
        <v>0.10083006983902637</v>
      </c>
      <c r="E57" s="30">
        <f t="shared" si="2"/>
        <v>-6.7992047242920892E-2</v>
      </c>
      <c r="F57" s="30">
        <f t="shared" si="2"/>
        <v>-5.5735009658214194E-2</v>
      </c>
      <c r="G57" s="30">
        <f t="shared" si="2"/>
        <v>-2.4427295243620622E-2</v>
      </c>
      <c r="L57">
        <f t="shared" si="3"/>
        <v>-1.0538152099216642E-2</v>
      </c>
    </row>
    <row r="58" spans="1:12" x14ac:dyDescent="0.3">
      <c r="A58" s="1">
        <f t="shared" si="1"/>
        <v>43191</v>
      </c>
      <c r="B58" s="30">
        <f t="shared" si="2"/>
        <v>-6.2542194031404208E-2</v>
      </c>
      <c r="C58" s="30">
        <f t="shared" si="2"/>
        <v>3.7103636897571199E-3</v>
      </c>
      <c r="D58" s="30">
        <f t="shared" si="2"/>
        <v>-4.7253105795822675E-2</v>
      </c>
      <c r="E58" s="30">
        <f t="shared" si="2"/>
        <v>1.4085128571783222E-3</v>
      </c>
      <c r="F58" s="30">
        <f t="shared" si="2"/>
        <v>-1.5133657622830208E-2</v>
      </c>
      <c r="G58" s="30">
        <f t="shared" si="2"/>
        <v>-3.4034543228932783E-2</v>
      </c>
      <c r="L58">
        <f t="shared" si="3"/>
        <v>-2.5640770688675738E-2</v>
      </c>
    </row>
    <row r="59" spans="1:12" x14ac:dyDescent="0.3">
      <c r="A59" s="1">
        <f t="shared" si="1"/>
        <v>43221</v>
      </c>
      <c r="B59" s="30">
        <f t="shared" si="2"/>
        <v>0.1469051804540987</v>
      </c>
      <c r="C59" s="30">
        <f t="shared" si="2"/>
        <v>-4.8719017213627253E-3</v>
      </c>
      <c r="D59" s="30">
        <f t="shared" si="2"/>
        <v>-3.8360680200440769E-2</v>
      </c>
      <c r="E59" s="30">
        <f t="shared" si="2"/>
        <v>-2.9852903508224896E-2</v>
      </c>
      <c r="F59" s="30">
        <f t="shared" si="2"/>
        <v>0.12289322502057268</v>
      </c>
      <c r="G59" s="30">
        <f t="shared" si="2"/>
        <v>1.4571017623407833E-2</v>
      </c>
      <c r="L59">
        <f t="shared" si="3"/>
        <v>3.5213989611341805E-2</v>
      </c>
    </row>
    <row r="60" spans="1:12" x14ac:dyDescent="0.3">
      <c r="A60" s="1">
        <f t="shared" si="1"/>
        <v>43252</v>
      </c>
      <c r="B60" s="30">
        <f t="shared" si="2"/>
        <v>5.876792841292511E-3</v>
      </c>
      <c r="C60" s="30">
        <f t="shared" si="2"/>
        <v>1.9802646940580895E-2</v>
      </c>
      <c r="D60" s="30">
        <f t="shared" si="2"/>
        <v>6.9433104401910944E-2</v>
      </c>
      <c r="E60" s="30">
        <f t="shared" si="2"/>
        <v>-2.5629449331154179E-2</v>
      </c>
      <c r="F60" s="30">
        <f t="shared" si="2"/>
        <v>-5.6143687236060022E-3</v>
      </c>
      <c r="G60" s="30">
        <f t="shared" si="2"/>
        <v>-4.4006592600912338E-2</v>
      </c>
      <c r="L60">
        <f t="shared" si="3"/>
        <v>3.310355588018636E-3</v>
      </c>
    </row>
    <row r="61" spans="1:12" x14ac:dyDescent="0.3">
      <c r="A61" s="1">
        <f t="shared" si="1"/>
        <v>43282</v>
      </c>
      <c r="B61" s="30">
        <f t="shared" si="2"/>
        <v>3.8689276172900799E-2</v>
      </c>
      <c r="C61" s="30">
        <f t="shared" si="2"/>
        <v>7.0108097204243852E-2</v>
      </c>
      <c r="D61" s="30">
        <f t="shared" si="2"/>
        <v>-2.9535432821292538E-2</v>
      </c>
      <c r="E61" s="30">
        <f t="shared" si="2"/>
        <v>9.1141383721762545E-2</v>
      </c>
      <c r="F61" s="30">
        <f t="shared" si="2"/>
        <v>2.7599001549262342E-2</v>
      </c>
      <c r="G61" s="30">
        <f t="shared" si="2"/>
        <v>3.7179001524793205E-2</v>
      </c>
      <c r="L61">
        <f t="shared" si="3"/>
        <v>3.9196887891945038E-2</v>
      </c>
    </row>
    <row r="62" spans="1:12" x14ac:dyDescent="0.3">
      <c r="A62" s="1">
        <f t="shared" si="1"/>
        <v>43313</v>
      </c>
      <c r="B62" s="30">
        <f t="shared" si="2"/>
        <v>9.525968894061454E-2</v>
      </c>
      <c r="C62" s="30">
        <f t="shared" si="2"/>
        <v>-4.5183343489001493E-2</v>
      </c>
      <c r="D62" s="30">
        <f t="shared" si="2"/>
        <v>5.6525243743612757E-2</v>
      </c>
      <c r="E62" s="30">
        <f t="shared" si="2"/>
        <v>1.6179126591241752E-3</v>
      </c>
      <c r="F62" s="30">
        <f t="shared" si="2"/>
        <v>0.17917229789352526</v>
      </c>
      <c r="G62" s="30">
        <f t="shared" si="2"/>
        <v>-5.4790416547859447E-2</v>
      </c>
      <c r="L62">
        <f t="shared" si="3"/>
        <v>3.8766897200002627E-2</v>
      </c>
    </row>
    <row r="63" spans="1:12" x14ac:dyDescent="0.3">
      <c r="A63" s="1">
        <f t="shared" si="1"/>
        <v>43344</v>
      </c>
      <c r="B63" s="30">
        <f t="shared" si="2"/>
        <v>5.4313924855373202E-2</v>
      </c>
      <c r="C63" s="30">
        <f t="shared" si="2"/>
        <v>3.5702491203059829E-2</v>
      </c>
      <c r="D63" s="30">
        <f t="shared" si="2"/>
        <v>-2.4506960359501919E-2</v>
      </c>
      <c r="E63" s="30">
        <f t="shared" si="2"/>
        <v>-4.8693236589532535E-2</v>
      </c>
      <c r="F63" s="30">
        <f t="shared" si="2"/>
        <v>-4.8365563523146051E-3</v>
      </c>
      <c r="G63" s="30">
        <f t="shared" si="2"/>
        <v>2.1330115389642659E-2</v>
      </c>
      <c r="L63">
        <f t="shared" si="3"/>
        <v>5.5516296911211037E-3</v>
      </c>
    </row>
    <row r="64" spans="1:12" x14ac:dyDescent="0.3">
      <c r="A64" s="1">
        <f t="shared" si="1"/>
        <v>43374</v>
      </c>
      <c r="B64" s="30">
        <f t="shared" si="2"/>
        <v>-0.18717567733836996</v>
      </c>
      <c r="C64" s="30">
        <f t="shared" si="2"/>
        <v>4.4404548699069082E-2</v>
      </c>
      <c r="D64" s="30">
        <f t="shared" si="2"/>
        <v>5.8175020367412433E-3</v>
      </c>
      <c r="E64" s="30">
        <f t="shared" si="2"/>
        <v>-6.4025028248125754E-2</v>
      </c>
      <c r="F64" s="30">
        <f t="shared" si="2"/>
        <v>-3.0951603089585462E-2</v>
      </c>
      <c r="G64" s="30">
        <f t="shared" si="2"/>
        <v>-8.1359536310773889E-2</v>
      </c>
      <c r="L64">
        <f t="shared" si="3"/>
        <v>-5.2214965708507456E-2</v>
      </c>
    </row>
    <row r="65" spans="1:14" x14ac:dyDescent="0.3">
      <c r="A65" s="1">
        <f t="shared" si="1"/>
        <v>43405</v>
      </c>
      <c r="B65" s="30">
        <f t="shared" si="2"/>
        <v>-4.0762261592605055E-3</v>
      </c>
      <c r="C65" s="30">
        <f t="shared" si="2"/>
        <v>5.1293274491055009E-2</v>
      </c>
      <c r="D65" s="30">
        <f t="shared" si="2"/>
        <v>3.924290335867002E-2</v>
      </c>
      <c r="E65" s="30">
        <f t="shared" si="2"/>
        <v>3.2203176926567732E-2</v>
      </c>
      <c r="F65" s="30">
        <f t="shared" si="2"/>
        <v>-0.20339554880299149</v>
      </c>
      <c r="G65" s="30">
        <f t="shared" si="2"/>
        <v>6.2931233623455832E-2</v>
      </c>
      <c r="L65">
        <f t="shared" si="3"/>
        <v>-3.6335310937505652E-3</v>
      </c>
    </row>
    <row r="66" spans="1:14" x14ac:dyDescent="0.3">
      <c r="A66" s="1">
        <f t="shared" si="1"/>
        <v>43435</v>
      </c>
      <c r="B66" s="30">
        <f t="shared" si="2"/>
        <v>-2.152944330835891E-2</v>
      </c>
      <c r="C66" s="30">
        <f t="shared" si="2"/>
        <v>-5.4547905930578899E-2</v>
      </c>
      <c r="D66" s="30">
        <f t="shared" si="2"/>
        <v>-0.13384589355655035</v>
      </c>
      <c r="E66" s="30">
        <f t="shared" si="2"/>
        <v>-0.14201802127669633</v>
      </c>
      <c r="F66" s="30">
        <f t="shared" si="2"/>
        <v>-0.12060550713849993</v>
      </c>
      <c r="G66" s="30">
        <f t="shared" si="2"/>
        <v>-6.6942197668785883E-2</v>
      </c>
      <c r="L66">
        <f t="shared" si="3"/>
        <v>-8.9914828146578377E-2</v>
      </c>
    </row>
    <row r="67" spans="1:14" x14ac:dyDescent="0.3">
      <c r="A67" s="1">
        <f t="shared" si="1"/>
        <v>43466</v>
      </c>
      <c r="B67" s="30">
        <f t="shared" si="2"/>
        <v>4.0319555658798072E-2</v>
      </c>
      <c r="C67" s="30">
        <f t="shared" si="2"/>
        <v>1.6338747012418914E-2</v>
      </c>
      <c r="D67" s="30">
        <f t="shared" si="2"/>
        <v>0.10395013782330995</v>
      </c>
      <c r="E67" s="30">
        <f t="shared" si="2"/>
        <v>0.15005279330307841</v>
      </c>
      <c r="F67" s="30">
        <f t="shared" si="2"/>
        <v>5.3686634143678497E-2</v>
      </c>
      <c r="G67" s="30">
        <f t="shared" si="2"/>
        <v>0.14256176272102217</v>
      </c>
      <c r="L67">
        <f t="shared" si="3"/>
        <v>8.4484938443717669E-2</v>
      </c>
    </row>
    <row r="68" spans="1:14" x14ac:dyDescent="0.3">
      <c r="A68" s="1">
        <f t="shared" si="1"/>
        <v>43497</v>
      </c>
      <c r="B68" s="30">
        <f t="shared" si="2"/>
        <v>9.3870099917674255E-2</v>
      </c>
      <c r="C68" s="30">
        <f t="shared" si="2"/>
        <v>-5.9715899963067379E-2</v>
      </c>
      <c r="D68" s="30">
        <f t="shared" si="2"/>
        <v>5.7712674242362395E-4</v>
      </c>
      <c r="E68" s="30">
        <f t="shared" si="2"/>
        <v>2.1199827565784805E-2</v>
      </c>
      <c r="F68" s="30">
        <f t="shared" si="2"/>
        <v>3.9523519007653579E-2</v>
      </c>
      <c r="G68" s="30">
        <f t="shared" si="2"/>
        <v>5.1308953714140022E-2</v>
      </c>
      <c r="L68">
        <f t="shared" si="3"/>
        <v>2.4460604497434816E-2</v>
      </c>
    </row>
    <row r="69" spans="1:14" x14ac:dyDescent="0.3">
      <c r="A69" s="1">
        <f t="shared" si="1"/>
        <v>43525</v>
      </c>
      <c r="B69" s="30">
        <f t="shared" si="2"/>
        <v>4.0833509704067385E-2</v>
      </c>
      <c r="C69" s="30">
        <f t="shared" si="2"/>
        <v>3.2974847424067824E-2</v>
      </c>
      <c r="D69" s="30">
        <f t="shared" si="2"/>
        <v>3.757320426361286E-2</v>
      </c>
      <c r="E69" s="30">
        <f t="shared" si="2"/>
        <v>-4.7504755297236571E-2</v>
      </c>
      <c r="F69" s="30">
        <f t="shared" si="2"/>
        <v>9.6882211605333113E-2</v>
      </c>
      <c r="G69" s="30">
        <f t="shared" si="2"/>
        <v>3.1055898030861576E-2</v>
      </c>
      <c r="L69">
        <f t="shared" si="3"/>
        <v>3.1969152621784368E-2</v>
      </c>
    </row>
    <row r="70" spans="1:14" x14ac:dyDescent="0.3">
      <c r="A70" s="1">
        <f t="shared" si="1"/>
        <v>43556</v>
      </c>
      <c r="B70" s="30">
        <f t="shared" si="2"/>
        <v>3.2975496582631901E-2</v>
      </c>
      <c r="C70" s="30">
        <f t="shared" si="2"/>
        <v>5.4571543172833713E-2</v>
      </c>
      <c r="D70" s="30">
        <f t="shared" si="2"/>
        <v>3.9457253111427976E-2</v>
      </c>
      <c r="E70" s="30">
        <f t="shared" si="2"/>
        <v>0.10289279907174516</v>
      </c>
      <c r="F70" s="30">
        <f t="shared" si="2"/>
        <v>5.4900893498822288E-2</v>
      </c>
      <c r="G70" s="30">
        <f t="shared" si="2"/>
        <v>1.7530606944637431E-2</v>
      </c>
      <c r="L70">
        <f t="shared" si="3"/>
        <v>5.0388098730349738E-2</v>
      </c>
    </row>
    <row r="71" spans="1:14" x14ac:dyDescent="0.3">
      <c r="A71" s="1">
        <f t="shared" si="1"/>
        <v>43586</v>
      </c>
      <c r="B71" s="30">
        <f t="shared" si="2"/>
        <v>-0.18877964340015821</v>
      </c>
      <c r="C71" s="30">
        <f t="shared" si="2"/>
        <v>1.4257533540268743E-3</v>
      </c>
      <c r="D71" s="30">
        <f t="shared" si="2"/>
        <v>-1.1892123875868865E-2</v>
      </c>
      <c r="E71" s="30">
        <f t="shared" si="2"/>
        <v>-0.13943500616289428</v>
      </c>
      <c r="F71" s="30">
        <f t="shared" si="2"/>
        <v>-0.13647589330345139</v>
      </c>
      <c r="G71" s="30">
        <f t="shared" si="2"/>
        <v>-6.1472627172980618E-2</v>
      </c>
      <c r="L71">
        <f t="shared" si="3"/>
        <v>-8.9438256760221088E-2</v>
      </c>
    </row>
    <row r="72" spans="1:14" x14ac:dyDescent="0.3">
      <c r="A72" s="1">
        <f t="shared" si="1"/>
        <v>43617</v>
      </c>
      <c r="B72" s="30">
        <f t="shared" si="2"/>
        <v>7.8623344296919306E-2</v>
      </c>
      <c r="C72" s="30">
        <f t="shared" si="2"/>
        <v>3.5785835616955849E-2</v>
      </c>
      <c r="D72" s="30">
        <f t="shared" si="2"/>
        <v>6.8142387017580075E-2</v>
      </c>
      <c r="E72" s="30">
        <f t="shared" si="2"/>
        <v>8.6384661788080366E-2</v>
      </c>
      <c r="F72" s="30">
        <f t="shared" si="2"/>
        <v>0.12652054934226487</v>
      </c>
      <c r="G72" s="30">
        <f t="shared" si="2"/>
        <v>0.15534485630603134</v>
      </c>
      <c r="L72">
        <f t="shared" si="3"/>
        <v>9.180027239463863E-2</v>
      </c>
    </row>
    <row r="73" spans="1:14" x14ac:dyDescent="0.3">
      <c r="A73" s="1">
        <f t="shared" si="1"/>
        <v>43647</v>
      </c>
      <c r="B73" s="30">
        <f t="shared" si="2"/>
        <v>4.8440269043055987E-3</v>
      </c>
      <c r="C73" s="30">
        <f t="shared" si="2"/>
        <v>4.0806616700146854E-2</v>
      </c>
      <c r="D73" s="30">
        <f t="shared" si="2"/>
        <v>-7.3636553943311728E-2</v>
      </c>
      <c r="E73" s="30">
        <f t="shared" si="2"/>
        <v>6.1704056511457696E-2</v>
      </c>
      <c r="F73" s="30">
        <f t="shared" si="2"/>
        <v>7.3617119977639728E-2</v>
      </c>
      <c r="G73" s="30">
        <f t="shared" si="2"/>
        <v>-7.3752515376886794E-3</v>
      </c>
      <c r="L73">
        <f t="shared" si="3"/>
        <v>1.6660002435424908E-2</v>
      </c>
    </row>
    <row r="74" spans="1:14" x14ac:dyDescent="0.3">
      <c r="A74" s="1">
        <f t="shared" si="1"/>
        <v>43678</v>
      </c>
      <c r="B74" s="30">
        <f t="shared" si="2"/>
        <v>0.10658752395427618</v>
      </c>
      <c r="C74" s="30">
        <f t="shared" si="2"/>
        <v>4.4773956642661004E-2</v>
      </c>
      <c r="D74" s="30">
        <f t="shared" si="2"/>
        <v>0.19017031401670112</v>
      </c>
      <c r="E74" s="30">
        <f t="shared" si="2"/>
        <v>-0.10906136595684444</v>
      </c>
      <c r="F74" s="30">
        <f t="shared" si="2"/>
        <v>-2.0390536409783059E-2</v>
      </c>
      <c r="G74" s="30">
        <f t="shared" si="2"/>
        <v>-0.1079613895431711</v>
      </c>
      <c r="L74">
        <f t="shared" si="3"/>
        <v>1.7353083783973284E-2</v>
      </c>
    </row>
    <row r="75" spans="1:14" x14ac:dyDescent="0.3">
      <c r="A75" s="1">
        <f t="shared" si="1"/>
        <v>43709</v>
      </c>
      <c r="B75" s="30">
        <f t="shared" si="2"/>
        <v>-2.0166258946670648E-2</v>
      </c>
      <c r="C75" s="30">
        <f t="shared" si="2"/>
        <v>-1.0961069831506484E-2</v>
      </c>
      <c r="D75" s="30">
        <f t="shared" si="2"/>
        <v>-9.1783655902596503E-2</v>
      </c>
      <c r="E75" s="30">
        <f t="shared" si="2"/>
        <v>5.8591154060731336E-2</v>
      </c>
      <c r="F75" s="30">
        <f t="shared" si="2"/>
        <v>7.4214921524320299E-2</v>
      </c>
      <c r="G75" s="30">
        <f t="shared" si="2"/>
        <v>9.3294173558852209E-2</v>
      </c>
      <c r="L75">
        <f t="shared" si="3"/>
        <v>1.7198210743855035E-2</v>
      </c>
    </row>
    <row r="76" spans="1:14" x14ac:dyDescent="0.3">
      <c r="A76" s="1">
        <f t="shared" si="1"/>
        <v>43739</v>
      </c>
      <c r="B76" s="30">
        <f t="shared" si="2"/>
        <v>1.4893892738506881E-2</v>
      </c>
      <c r="C76" s="30">
        <f t="shared" si="2"/>
        <v>7.1009708990357008E-3</v>
      </c>
      <c r="D76" s="30">
        <f t="shared" si="2"/>
        <v>5.8325623021338778E-2</v>
      </c>
      <c r="E76" s="30">
        <f t="shared" si="2"/>
        <v>7.6087715319246865E-2</v>
      </c>
      <c r="F76" s="30">
        <f t="shared" si="2"/>
        <v>0.10497647694242118</v>
      </c>
      <c r="G76" s="30">
        <f t="shared" si="2"/>
        <v>1.2993225545835195E-2</v>
      </c>
      <c r="L76">
        <f t="shared" si="3"/>
        <v>4.5729650744397436E-2</v>
      </c>
    </row>
    <row r="77" spans="1:14" x14ac:dyDescent="0.3">
      <c r="A77" s="1">
        <f t="shared" si="1"/>
        <v>43770</v>
      </c>
      <c r="B77" s="30">
        <f t="shared" si="2"/>
        <v>5.4734430502496927E-2</v>
      </c>
      <c r="C77" s="30">
        <f t="shared" si="2"/>
        <v>-1.9104618995682759E-2</v>
      </c>
      <c r="D77" s="30">
        <f t="shared" si="2"/>
        <v>1.2200889117003044E-2</v>
      </c>
      <c r="E77" s="30">
        <f t="shared" si="2"/>
        <v>6.3498566918891719E-2</v>
      </c>
      <c r="F77" s="30">
        <f t="shared" si="2"/>
        <v>7.1696022688322258E-2</v>
      </c>
      <c r="G77" s="30">
        <f t="shared" si="2"/>
        <v>1.8602811398315242E-2</v>
      </c>
      <c r="L77">
        <f t="shared" si="3"/>
        <v>3.3604683604891071E-2</v>
      </c>
    </row>
    <row r="78" spans="1:14" x14ac:dyDescent="0.3">
      <c r="A78" s="1">
        <f t="shared" si="1"/>
        <v>43800</v>
      </c>
      <c r="B78" s="30">
        <f t="shared" si="2"/>
        <v>2.066975973212367E-2</v>
      </c>
      <c r="C78" s="30">
        <f t="shared" si="2"/>
        <v>4.3307765306662631E-2</v>
      </c>
      <c r="D78" s="30">
        <f t="shared" si="2"/>
        <v>4.0804072088844241E-2</v>
      </c>
      <c r="E78" s="30">
        <f t="shared" si="2"/>
        <v>5.5456474859534421E-2</v>
      </c>
      <c r="F78" s="30">
        <f t="shared" si="2"/>
        <v>9.7201656337090603E-2</v>
      </c>
      <c r="G78" s="30">
        <f t="shared" si="2"/>
        <v>-9.3027045595295843E-3</v>
      </c>
      <c r="L78">
        <f t="shared" si="3"/>
        <v>4.1356170627454329E-2</v>
      </c>
      <c r="M78" s="72">
        <f>AVERAGE(L43:L78)</f>
        <v>1.4935549383130967E-2</v>
      </c>
      <c r="N78" t="s">
        <v>56</v>
      </c>
    </row>
    <row r="79" spans="1:14" x14ac:dyDescent="0.3">
      <c r="B79" s="2"/>
      <c r="C79" s="2"/>
      <c r="D79" s="2"/>
      <c r="E79" s="2"/>
    </row>
    <row r="80" spans="1:14" x14ac:dyDescent="0.3">
      <c r="A80" s="26" t="s">
        <v>4</v>
      </c>
      <c r="B80" s="30">
        <f>AVERAGE(B43:B78)</f>
        <v>1.4718856897678085E-2</v>
      </c>
      <c r="C80" s="30">
        <f t="shared" ref="C80:G80" si="4">AVERAGE(C43:C78)</f>
        <v>1.03966014761142E-2</v>
      </c>
      <c r="D80" s="30">
        <f t="shared" si="4"/>
        <v>1.5458865604801426E-2</v>
      </c>
      <c r="E80" s="30">
        <f t="shared" si="4"/>
        <v>1.3143349395875786E-2</v>
      </c>
      <c r="F80" s="30">
        <f t="shared" si="4"/>
        <v>2.7114420228721847E-2</v>
      </c>
      <c r="G80" s="30">
        <f t="shared" si="4"/>
        <v>8.7812026955944745E-3</v>
      </c>
    </row>
    <row r="81" spans="1:11" ht="15" thickBot="1" x14ac:dyDescent="0.35">
      <c r="A81" s="2"/>
      <c r="B81" s="2"/>
      <c r="C81" s="2"/>
    </row>
    <row r="82" spans="1:11" ht="15" thickBot="1" x14ac:dyDescent="0.35">
      <c r="A82" s="23" t="s">
        <v>5</v>
      </c>
      <c r="B82" s="21" t="s">
        <v>0</v>
      </c>
      <c r="C82" s="21" t="s">
        <v>0</v>
      </c>
      <c r="D82" s="22" t="s">
        <v>0</v>
      </c>
      <c r="E82" s="22" t="s">
        <v>0</v>
      </c>
      <c r="F82" s="21" t="s">
        <v>0</v>
      </c>
      <c r="G82" s="24" t="s">
        <v>0</v>
      </c>
    </row>
    <row r="83" spans="1:11" ht="15" thickBot="1" x14ac:dyDescent="0.35">
      <c r="A83" s="25" t="s">
        <v>2</v>
      </c>
      <c r="B83" t="s">
        <v>48</v>
      </c>
      <c r="C83" t="s">
        <v>49</v>
      </c>
      <c r="D83" t="s">
        <v>50</v>
      </c>
      <c r="E83" t="s">
        <v>51</v>
      </c>
      <c r="F83" t="s">
        <v>52</v>
      </c>
      <c r="G83" t="s">
        <v>53</v>
      </c>
    </row>
    <row r="84" spans="1:11" x14ac:dyDescent="0.3">
      <c r="A84" s="1">
        <f>A43</f>
        <v>42736</v>
      </c>
      <c r="B84" s="69">
        <f>B43-B$80</f>
        <v>-3.6510498746723748E-2</v>
      </c>
      <c r="C84" s="69">
        <f t="shared" ref="C84:G84" si="5">C43-C$80</f>
        <v>-2.0687314666009343E-2</v>
      </c>
      <c r="D84" s="69">
        <f t="shared" si="5"/>
        <v>-1.471948988037826E-2</v>
      </c>
      <c r="E84" s="69">
        <f t="shared" si="5"/>
        <v>-3.2824828234039108E-2</v>
      </c>
      <c r="F84" s="69">
        <f t="shared" si="5"/>
        <v>1.9527199355147025E-2</v>
      </c>
      <c r="G84" s="69">
        <f t="shared" si="5"/>
        <v>7.3147647997242757E-2</v>
      </c>
      <c r="I84" s="49" t="s">
        <v>44</v>
      </c>
      <c r="J84" s="49"/>
      <c r="K84" s="49"/>
    </row>
    <row r="85" spans="1:11" x14ac:dyDescent="0.3">
      <c r="A85" s="1">
        <f t="shared" ref="A85:A119" si="6">A44</f>
        <v>42767</v>
      </c>
      <c r="B85" s="69">
        <f t="shared" ref="B85:G119" si="7">B44-B$80</f>
        <v>7.6682891680013628E-3</v>
      </c>
      <c r="C85" s="69">
        <f t="shared" si="7"/>
        <v>-1.0587401709152688E-3</v>
      </c>
      <c r="D85" s="69">
        <f t="shared" si="7"/>
        <v>1.4393955540505196E-2</v>
      </c>
      <c r="E85" s="69">
        <f t="shared" si="7"/>
        <v>7.3131811605336355E-2</v>
      </c>
      <c r="F85" s="69">
        <f t="shared" si="7"/>
        <v>9.4114853139617732E-2</v>
      </c>
      <c r="G85" s="69">
        <f t="shared" si="7"/>
        <v>-3.9174946911570488E-2</v>
      </c>
    </row>
    <row r="86" spans="1:11" x14ac:dyDescent="0.3">
      <c r="A86" s="1">
        <f t="shared" si="6"/>
        <v>42795</v>
      </c>
      <c r="B86" s="69">
        <f t="shared" si="7"/>
        <v>8.5505541662069473E-2</v>
      </c>
      <c r="C86" s="69">
        <f t="shared" si="7"/>
        <v>9.7776169536349308E-4</v>
      </c>
      <c r="D86" s="69">
        <f t="shared" si="7"/>
        <v>-3.4282554149508676E-2</v>
      </c>
      <c r="E86" s="69">
        <f t="shared" si="7"/>
        <v>-5.8313640427930066E-2</v>
      </c>
      <c r="F86" s="69">
        <f t="shared" si="7"/>
        <v>2.4753124731936395E-2</v>
      </c>
      <c r="G86" s="69">
        <f t="shared" si="7"/>
        <v>-1.883778109141097E-2</v>
      </c>
    </row>
    <row r="87" spans="1:11" x14ac:dyDescent="0.3">
      <c r="A87" s="1">
        <f t="shared" si="6"/>
        <v>42826</v>
      </c>
      <c r="B87" s="69">
        <f t="shared" si="7"/>
        <v>1.7242622775674267E-2</v>
      </c>
      <c r="C87" s="69">
        <f t="shared" si="7"/>
        <v>1.4982334548960025E-2</v>
      </c>
      <c r="D87" s="69">
        <f t="shared" si="7"/>
        <v>6.4301271037865176E-2</v>
      </c>
      <c r="E87" s="69">
        <f t="shared" si="7"/>
        <v>-2.0754226233163295E-2</v>
      </c>
      <c r="F87" s="69">
        <f t="shared" si="7"/>
        <v>-2.7184188257493073E-2</v>
      </c>
      <c r="G87" s="69">
        <f t="shared" si="7"/>
        <v>5.2605644977852917E-2</v>
      </c>
    </row>
    <row r="88" spans="1:11" x14ac:dyDescent="0.3">
      <c r="A88" s="1">
        <f t="shared" si="6"/>
        <v>42856</v>
      </c>
      <c r="B88" s="69">
        <f t="shared" si="7"/>
        <v>-8.5223355632060863E-2</v>
      </c>
      <c r="C88" s="69">
        <f t="shared" si="7"/>
        <v>4.1973590633713163E-2</v>
      </c>
      <c r="D88" s="69">
        <f t="shared" si="7"/>
        <v>7.7133759452237938E-2</v>
      </c>
      <c r="E88" s="69">
        <f t="shared" si="7"/>
        <v>-5.3804664408140676E-2</v>
      </c>
      <c r="F88" s="69">
        <f t="shared" si="7"/>
        <v>3.4373900059705698E-2</v>
      </c>
      <c r="G88" s="69">
        <f t="shared" si="7"/>
        <v>-8.1563573500183367E-3</v>
      </c>
    </row>
    <row r="89" spans="1:11" x14ac:dyDescent="0.3">
      <c r="A89" s="1">
        <f t="shared" si="6"/>
        <v>42887</v>
      </c>
      <c r="B89" s="69">
        <f t="shared" si="7"/>
        <v>-3.0585860768797719E-2</v>
      </c>
      <c r="C89" s="69">
        <f t="shared" si="7"/>
        <v>-2.4125786780118653E-2</v>
      </c>
      <c r="D89" s="69">
        <f t="shared" si="7"/>
        <v>-5.2832951511044321E-2</v>
      </c>
      <c r="E89" s="69">
        <f t="shared" si="7"/>
        <v>6.945740077412059E-2</v>
      </c>
      <c r="F89" s="69">
        <f t="shared" si="7"/>
        <v>-8.1911228419831755E-2</v>
      </c>
      <c r="G89" s="69">
        <f t="shared" si="7"/>
        <v>4.4541196433048082E-2</v>
      </c>
    </row>
    <row r="90" spans="1:11" x14ac:dyDescent="0.3">
      <c r="A90" s="1">
        <f t="shared" si="6"/>
        <v>42917</v>
      </c>
      <c r="B90" s="69">
        <f t="shared" si="7"/>
        <v>-1.6397139978704428E-2</v>
      </c>
      <c r="C90" s="69">
        <f t="shared" si="7"/>
        <v>1.9632835167951515E-2</v>
      </c>
      <c r="D90" s="69">
        <f t="shared" si="7"/>
        <v>-1.9982497718953579E-2</v>
      </c>
      <c r="E90" s="69">
        <f t="shared" si="7"/>
        <v>-1.893064398766385E-2</v>
      </c>
      <c r="F90" s="69">
        <f t="shared" si="7"/>
        <v>5.0659439718326801E-3</v>
      </c>
      <c r="G90" s="69">
        <f t="shared" si="7"/>
        <v>5.9330581149935571E-2</v>
      </c>
    </row>
    <row r="91" spans="1:11" x14ac:dyDescent="0.3">
      <c r="A91" s="1">
        <f t="shared" si="6"/>
        <v>42948</v>
      </c>
      <c r="B91" s="69">
        <f t="shared" si="7"/>
        <v>-5.5560196492661675E-2</v>
      </c>
      <c r="C91" s="69">
        <f t="shared" si="7"/>
        <v>-1.6742980481111735E-2</v>
      </c>
      <c r="D91" s="69">
        <f t="shared" si="7"/>
        <v>-4.9717680220996138E-2</v>
      </c>
      <c r="E91" s="69">
        <f t="shared" si="7"/>
        <v>-2.2725100276716127E-2</v>
      </c>
      <c r="F91" s="69">
        <f t="shared" si="7"/>
        <v>7.0619437458850118E-2</v>
      </c>
      <c r="G91" s="69">
        <f t="shared" si="7"/>
        <v>-6.1286154806139158E-2</v>
      </c>
    </row>
    <row r="92" spans="1:11" x14ac:dyDescent="0.3">
      <c r="A92" s="1">
        <f t="shared" si="6"/>
        <v>42979</v>
      </c>
      <c r="B92" s="69">
        <f t="shared" si="7"/>
        <v>6.3980289986459243E-2</v>
      </c>
      <c r="C92" s="69">
        <f t="shared" si="7"/>
        <v>-2.2322651861091131E-2</v>
      </c>
      <c r="D92" s="69">
        <f t="shared" si="7"/>
        <v>2.9398354212852744E-2</v>
      </c>
      <c r="E92" s="69">
        <f t="shared" si="7"/>
        <v>5.0883027170888578E-2</v>
      </c>
      <c r="F92" s="69">
        <f t="shared" si="7"/>
        <v>-8.5330113042217909E-2</v>
      </c>
      <c r="G92" s="69">
        <f t="shared" si="7"/>
        <v>6.8068090016669039E-2</v>
      </c>
    </row>
    <row r="93" spans="1:11" x14ac:dyDescent="0.3">
      <c r="A93" s="1">
        <f t="shared" si="6"/>
        <v>43009</v>
      </c>
      <c r="B93" s="69">
        <f t="shared" si="7"/>
        <v>-1.4594142991046298E-2</v>
      </c>
      <c r="C93" s="69">
        <f t="shared" si="7"/>
        <v>1.8850789682529005E-2</v>
      </c>
      <c r="D93" s="69">
        <f t="shared" si="7"/>
        <v>-3.6279235005970703E-2</v>
      </c>
      <c r="E93" s="69">
        <f t="shared" si="7"/>
        <v>6.4650417337983213E-2</v>
      </c>
      <c r="F93" s="69">
        <f t="shared" si="7"/>
        <v>6.5289548033044278E-2</v>
      </c>
      <c r="G93" s="69">
        <f t="shared" si="7"/>
        <v>-8.1878110712063926E-2</v>
      </c>
    </row>
    <row r="94" spans="1:11" x14ac:dyDescent="0.3">
      <c r="A94" s="1">
        <f t="shared" si="6"/>
        <v>43040</v>
      </c>
      <c r="B94" s="69">
        <f t="shared" si="7"/>
        <v>3.2280392219946212E-2</v>
      </c>
      <c r="C94" s="69">
        <f t="shared" si="7"/>
        <v>-1.497418506548176E-2</v>
      </c>
      <c r="D94" s="69">
        <f t="shared" si="7"/>
        <v>-3.6722169466776811E-2</v>
      </c>
      <c r="E94" s="69">
        <f t="shared" si="7"/>
        <v>1.4936225601433366E-2</v>
      </c>
      <c r="F94" s="69">
        <f t="shared" si="7"/>
        <v>-1.0627692615067998E-2</v>
      </c>
      <c r="G94" s="69">
        <f t="shared" si="7"/>
        <v>2.2940162116788634E-2</v>
      </c>
    </row>
    <row r="95" spans="1:11" x14ac:dyDescent="0.3">
      <c r="A95" s="1">
        <f t="shared" si="6"/>
        <v>43070</v>
      </c>
      <c r="B95" s="69">
        <f t="shared" si="7"/>
        <v>9.3946641195259181E-2</v>
      </c>
      <c r="C95" s="69">
        <f t="shared" si="7"/>
        <v>1.6886209808915018E-4</v>
      </c>
      <c r="D95" s="69">
        <f t="shared" si="7"/>
        <v>8.7128067947385812E-2</v>
      </c>
      <c r="E95" s="69">
        <f t="shared" si="7"/>
        <v>3.7919393991405759E-2</v>
      </c>
      <c r="F95" s="69">
        <f t="shared" si="7"/>
        <v>-3.8889303975165483E-2</v>
      </c>
      <c r="G95" s="69">
        <f t="shared" si="7"/>
        <v>2.4312153158152668E-3</v>
      </c>
    </row>
    <row r="96" spans="1:11" x14ac:dyDescent="0.3">
      <c r="A96" s="1">
        <f t="shared" si="6"/>
        <v>43101</v>
      </c>
      <c r="B96" s="69">
        <f t="shared" si="7"/>
        <v>0.10471267996399586</v>
      </c>
      <c r="C96" s="69">
        <f t="shared" si="7"/>
        <v>2.6196871961265716E-2</v>
      </c>
      <c r="D96" s="69">
        <f t="shared" si="7"/>
        <v>-3.0183093514713044E-2</v>
      </c>
      <c r="E96" s="69">
        <f t="shared" si="7"/>
        <v>6.7524511747954319E-2</v>
      </c>
      <c r="F96" s="69">
        <f t="shared" si="7"/>
        <v>-3.780778925728747E-2</v>
      </c>
      <c r="G96" s="69">
        <f t="shared" si="7"/>
        <v>7.7412145978777939E-3</v>
      </c>
    </row>
    <row r="97" spans="1:7" x14ac:dyDescent="0.3">
      <c r="A97" s="1">
        <f t="shared" si="6"/>
        <v>43132</v>
      </c>
      <c r="B97" s="69">
        <f t="shared" si="7"/>
        <v>-0.16702564729356362</v>
      </c>
      <c r="C97" s="69">
        <f t="shared" si="7"/>
        <v>-0.10671606581522351</v>
      </c>
      <c r="D97" s="69">
        <f t="shared" si="7"/>
        <v>-2.9776117543691825E-2</v>
      </c>
      <c r="E97" s="69">
        <f t="shared" si="7"/>
        <v>-1.0023219901755436E-2</v>
      </c>
      <c r="F97" s="69">
        <f t="shared" si="7"/>
        <v>3.4777705419179891E-2</v>
      </c>
      <c r="G97" s="69">
        <f t="shared" si="7"/>
        <v>-9.5317044397688538E-2</v>
      </c>
    </row>
    <row r="98" spans="1:7" x14ac:dyDescent="0.3">
      <c r="A98" s="1">
        <f t="shared" si="6"/>
        <v>43160</v>
      </c>
      <c r="B98" s="69">
        <f t="shared" si="7"/>
        <v>-3.5470680288464923E-2</v>
      </c>
      <c r="C98" s="69">
        <f t="shared" si="7"/>
        <v>-5.5494083748978806E-3</v>
      </c>
      <c r="D98" s="69">
        <f t="shared" si="7"/>
        <v>8.5371204234224951E-2</v>
      </c>
      <c r="E98" s="69">
        <f t="shared" si="7"/>
        <v>-8.1135396638796681E-2</v>
      </c>
      <c r="F98" s="69">
        <f t="shared" si="7"/>
        <v>-8.2849429886936041E-2</v>
      </c>
      <c r="G98" s="69">
        <f t="shared" si="7"/>
        <v>-3.3208497939215098E-2</v>
      </c>
    </row>
    <row r="99" spans="1:7" x14ac:dyDescent="0.3">
      <c r="A99" s="1">
        <f t="shared" si="6"/>
        <v>43191</v>
      </c>
      <c r="B99" s="69">
        <f t="shared" si="7"/>
        <v>-7.7261050929082295E-2</v>
      </c>
      <c r="C99" s="69">
        <f t="shared" si="7"/>
        <v>-6.6862377863570804E-3</v>
      </c>
      <c r="D99" s="69">
        <f t="shared" si="7"/>
        <v>-6.2711971400624095E-2</v>
      </c>
      <c r="E99" s="69">
        <f t="shared" si="7"/>
        <v>-1.1734836538697464E-2</v>
      </c>
      <c r="F99" s="69">
        <f t="shared" si="7"/>
        <v>-4.2248077851552053E-2</v>
      </c>
      <c r="G99" s="69">
        <f t="shared" si="7"/>
        <v>-4.2815745924527256E-2</v>
      </c>
    </row>
    <row r="100" spans="1:7" x14ac:dyDescent="0.3">
      <c r="A100" s="1">
        <f t="shared" si="6"/>
        <v>43221</v>
      </c>
      <c r="B100" s="69">
        <f t="shared" si="7"/>
        <v>0.13218632355642063</v>
      </c>
      <c r="C100" s="69">
        <f t="shared" si="7"/>
        <v>-1.5268503197476926E-2</v>
      </c>
      <c r="D100" s="69">
        <f t="shared" si="7"/>
        <v>-5.3819545805242196E-2</v>
      </c>
      <c r="E100" s="69">
        <f t="shared" si="7"/>
        <v>-4.2996252904100682E-2</v>
      </c>
      <c r="F100" s="69">
        <f t="shared" si="7"/>
        <v>9.577880479185083E-2</v>
      </c>
      <c r="G100" s="69">
        <f t="shared" si="7"/>
        <v>5.7898149278133582E-3</v>
      </c>
    </row>
    <row r="101" spans="1:7" x14ac:dyDescent="0.3">
      <c r="A101" s="1">
        <f t="shared" si="6"/>
        <v>43252</v>
      </c>
      <c r="B101" s="69">
        <f t="shared" si="7"/>
        <v>-8.8420640563855735E-3</v>
      </c>
      <c r="C101" s="69">
        <f t="shared" si="7"/>
        <v>9.4060454644666943E-3</v>
      </c>
      <c r="D101" s="69">
        <f t="shared" si="7"/>
        <v>5.3974238797109518E-2</v>
      </c>
      <c r="E101" s="69">
        <f t="shared" si="7"/>
        <v>-3.8772798727029961E-2</v>
      </c>
      <c r="F101" s="69">
        <f t="shared" si="7"/>
        <v>-3.272878895232785E-2</v>
      </c>
      <c r="G101" s="69">
        <f t="shared" si="7"/>
        <v>-5.2787795296506811E-2</v>
      </c>
    </row>
    <row r="102" spans="1:7" x14ac:dyDescent="0.3">
      <c r="A102" s="1">
        <f t="shared" si="6"/>
        <v>43282</v>
      </c>
      <c r="B102" s="69">
        <f t="shared" si="7"/>
        <v>2.3970419275222712E-2</v>
      </c>
      <c r="C102" s="69">
        <f t="shared" si="7"/>
        <v>5.971149572812965E-2</v>
      </c>
      <c r="D102" s="69">
        <f t="shared" si="7"/>
        <v>-4.4994298426093968E-2</v>
      </c>
      <c r="E102" s="69">
        <f t="shared" si="7"/>
        <v>7.7998034325886756E-2</v>
      </c>
      <c r="F102" s="69">
        <f t="shared" si="7"/>
        <v>4.8458132054049474E-4</v>
      </c>
      <c r="G102" s="69">
        <f t="shared" si="7"/>
        <v>2.8397798829198732E-2</v>
      </c>
    </row>
    <row r="103" spans="1:7" x14ac:dyDescent="0.3">
      <c r="A103" s="1">
        <f t="shared" si="6"/>
        <v>43313</v>
      </c>
      <c r="B103" s="69">
        <f t="shared" si="7"/>
        <v>8.0540832042936453E-2</v>
      </c>
      <c r="C103" s="69">
        <f t="shared" si="7"/>
        <v>-5.5579944965115695E-2</v>
      </c>
      <c r="D103" s="69">
        <f t="shared" si="7"/>
        <v>4.1066378138811331E-2</v>
      </c>
      <c r="E103" s="69">
        <f t="shared" si="7"/>
        <v>-1.1525436736751611E-2</v>
      </c>
      <c r="F103" s="69">
        <f t="shared" si="7"/>
        <v>0.15205787766480341</v>
      </c>
      <c r="G103" s="69">
        <f t="shared" si="7"/>
        <v>-6.357161924345392E-2</v>
      </c>
    </row>
    <row r="104" spans="1:7" x14ac:dyDescent="0.3">
      <c r="A104" s="1">
        <f t="shared" si="6"/>
        <v>43344</v>
      </c>
      <c r="B104" s="69">
        <f t="shared" si="7"/>
        <v>3.9595067957695115E-2</v>
      </c>
      <c r="C104" s="69">
        <f t="shared" si="7"/>
        <v>2.5305889726945627E-2</v>
      </c>
      <c r="D104" s="69">
        <f t="shared" si="7"/>
        <v>-3.9965825964303342E-2</v>
      </c>
      <c r="E104" s="69">
        <f t="shared" si="7"/>
        <v>-6.1836585985408324E-2</v>
      </c>
      <c r="F104" s="69">
        <f t="shared" si="7"/>
        <v>-3.1950976581036454E-2</v>
      </c>
      <c r="G104" s="69">
        <f t="shared" si="7"/>
        <v>1.2548912694048184E-2</v>
      </c>
    </row>
    <row r="105" spans="1:7" x14ac:dyDescent="0.3">
      <c r="A105" s="1">
        <f t="shared" si="6"/>
        <v>43374</v>
      </c>
      <c r="B105" s="69">
        <f t="shared" si="7"/>
        <v>-0.20189453423604803</v>
      </c>
      <c r="C105" s="69">
        <f t="shared" si="7"/>
        <v>3.400794722295488E-2</v>
      </c>
      <c r="D105" s="69">
        <f t="shared" si="7"/>
        <v>-9.6413635680601822E-3</v>
      </c>
      <c r="E105" s="69">
        <f t="shared" si="7"/>
        <v>-7.7168377644001543E-2</v>
      </c>
      <c r="F105" s="69">
        <f t="shared" si="7"/>
        <v>-5.8066023318307305E-2</v>
      </c>
      <c r="G105" s="69">
        <f t="shared" si="7"/>
        <v>-9.0140739006368362E-2</v>
      </c>
    </row>
    <row r="106" spans="1:7" x14ac:dyDescent="0.3">
      <c r="A106" s="1">
        <f t="shared" si="6"/>
        <v>43405</v>
      </c>
      <c r="B106" s="69">
        <f t="shared" si="7"/>
        <v>-1.879508305693859E-2</v>
      </c>
      <c r="C106" s="69">
        <f t="shared" si="7"/>
        <v>4.0896673014940807E-2</v>
      </c>
      <c r="D106" s="69">
        <f t="shared" si="7"/>
        <v>2.3784037753868593E-2</v>
      </c>
      <c r="E106" s="69">
        <f t="shared" si="7"/>
        <v>1.9059827530691947E-2</v>
      </c>
      <c r="F106" s="69">
        <f t="shared" si="7"/>
        <v>-0.23050996903171334</v>
      </c>
      <c r="G106" s="69">
        <f t="shared" si="7"/>
        <v>5.4150030927861359E-2</v>
      </c>
    </row>
    <row r="107" spans="1:7" x14ac:dyDescent="0.3">
      <c r="A107" s="1">
        <f t="shared" si="6"/>
        <v>43435</v>
      </c>
      <c r="B107" s="69">
        <f t="shared" si="7"/>
        <v>-3.6248300206036997E-2</v>
      </c>
      <c r="C107" s="69">
        <f t="shared" si="7"/>
        <v>-6.4944507406693094E-2</v>
      </c>
      <c r="D107" s="69">
        <f t="shared" si="7"/>
        <v>-0.14930475916135177</v>
      </c>
      <c r="E107" s="69">
        <f t="shared" si="7"/>
        <v>-0.1551613706725721</v>
      </c>
      <c r="F107" s="69">
        <f t="shared" si="7"/>
        <v>-0.14771992736722178</v>
      </c>
      <c r="G107" s="69">
        <f t="shared" si="7"/>
        <v>-7.5723400364380355E-2</v>
      </c>
    </row>
    <row r="108" spans="1:7" x14ac:dyDescent="0.3">
      <c r="A108" s="1">
        <f t="shared" si="6"/>
        <v>43466</v>
      </c>
      <c r="B108" s="69">
        <f t="shared" si="7"/>
        <v>2.5600698761119985E-2</v>
      </c>
      <c r="C108" s="69">
        <f t="shared" si="7"/>
        <v>5.9421455363047136E-3</v>
      </c>
      <c r="D108" s="69">
        <f t="shared" si="7"/>
        <v>8.8491272218508527E-2</v>
      </c>
      <c r="E108" s="69">
        <f t="shared" si="7"/>
        <v>0.13690944390720264</v>
      </c>
      <c r="F108" s="69">
        <f t="shared" si="7"/>
        <v>2.6572213914956649E-2</v>
      </c>
      <c r="G108" s="69">
        <f t="shared" si="7"/>
        <v>0.13378056002542768</v>
      </c>
    </row>
    <row r="109" spans="1:7" x14ac:dyDescent="0.3">
      <c r="A109" s="1">
        <f t="shared" si="6"/>
        <v>43497</v>
      </c>
      <c r="B109" s="69">
        <f t="shared" si="7"/>
        <v>7.9151243019996168E-2</v>
      </c>
      <c r="C109" s="69">
        <f t="shared" si="7"/>
        <v>-7.0112501439181574E-2</v>
      </c>
      <c r="D109" s="69">
        <f t="shared" si="7"/>
        <v>-1.4881738862377803E-2</v>
      </c>
      <c r="E109" s="69">
        <f t="shared" si="7"/>
        <v>8.0564781699090197E-3</v>
      </c>
      <c r="F109" s="69">
        <f t="shared" si="7"/>
        <v>1.2409098778931732E-2</v>
      </c>
      <c r="G109" s="69">
        <f t="shared" si="7"/>
        <v>4.252775101854555E-2</v>
      </c>
    </row>
    <row r="110" spans="1:7" x14ac:dyDescent="0.3">
      <c r="A110" s="1">
        <f t="shared" si="6"/>
        <v>43525</v>
      </c>
      <c r="B110" s="69">
        <f t="shared" si="7"/>
        <v>2.6114652806389298E-2</v>
      </c>
      <c r="C110" s="69">
        <f t="shared" si="7"/>
        <v>2.2578245947953622E-2</v>
      </c>
      <c r="D110" s="69">
        <f t="shared" si="7"/>
        <v>2.2114338658811433E-2</v>
      </c>
      <c r="E110" s="69">
        <f t="shared" si="7"/>
        <v>-6.0648104693112354E-2</v>
      </c>
      <c r="F110" s="69">
        <f t="shared" si="7"/>
        <v>6.9767791376611266E-2</v>
      </c>
      <c r="G110" s="69">
        <f t="shared" si="7"/>
        <v>2.2274695335267103E-2</v>
      </c>
    </row>
    <row r="111" spans="1:7" x14ac:dyDescent="0.3">
      <c r="A111" s="1">
        <f t="shared" si="6"/>
        <v>43556</v>
      </c>
      <c r="B111" s="69">
        <f t="shared" si="7"/>
        <v>1.8256639684953814E-2</v>
      </c>
      <c r="C111" s="69">
        <f t="shared" si="7"/>
        <v>4.4174941696719511E-2</v>
      </c>
      <c r="D111" s="69">
        <f t="shared" si="7"/>
        <v>2.3998387506626549E-2</v>
      </c>
      <c r="E111" s="69">
        <f t="shared" si="7"/>
        <v>8.9749449675869369E-2</v>
      </c>
      <c r="F111" s="69">
        <f t="shared" si="7"/>
        <v>2.7786473270100441E-2</v>
      </c>
      <c r="G111" s="69">
        <f t="shared" si="7"/>
        <v>8.749404249042957E-3</v>
      </c>
    </row>
    <row r="112" spans="1:7" x14ac:dyDescent="0.3">
      <c r="A112" s="1">
        <f t="shared" si="6"/>
        <v>43586</v>
      </c>
      <c r="B112" s="69">
        <f t="shared" si="7"/>
        <v>-0.20349850029783628</v>
      </c>
      <c r="C112" s="69">
        <f t="shared" si="7"/>
        <v>-8.9708481220873264E-3</v>
      </c>
      <c r="D112" s="69">
        <f t="shared" si="7"/>
        <v>-2.7350989480670291E-2</v>
      </c>
      <c r="E112" s="69">
        <f t="shared" si="7"/>
        <v>-0.15257835555877006</v>
      </c>
      <c r="F112" s="69">
        <f t="shared" si="7"/>
        <v>-0.16359031353217324</v>
      </c>
      <c r="G112" s="69">
        <f t="shared" si="7"/>
        <v>-7.0253829868575091E-2</v>
      </c>
    </row>
    <row r="113" spans="1:11" x14ac:dyDescent="0.3">
      <c r="A113" s="1">
        <f t="shared" si="6"/>
        <v>43617</v>
      </c>
      <c r="B113" s="69">
        <f t="shared" si="7"/>
        <v>6.3904487399241219E-2</v>
      </c>
      <c r="C113" s="69">
        <f t="shared" si="7"/>
        <v>2.5389234140841647E-2</v>
      </c>
      <c r="D113" s="69">
        <f t="shared" si="7"/>
        <v>5.2683521412778649E-2</v>
      </c>
      <c r="E113" s="69">
        <f t="shared" si="7"/>
        <v>7.3241312392204577E-2</v>
      </c>
      <c r="F113" s="69">
        <f t="shared" si="7"/>
        <v>9.9406129113543018E-2</v>
      </c>
      <c r="G113" s="69">
        <f t="shared" si="7"/>
        <v>0.14656365361043686</v>
      </c>
    </row>
    <row r="114" spans="1:11" x14ac:dyDescent="0.3">
      <c r="A114" s="1">
        <f t="shared" si="6"/>
        <v>43647</v>
      </c>
      <c r="B114" s="69">
        <f t="shared" si="7"/>
        <v>-9.8748299933724866E-3</v>
      </c>
      <c r="C114" s="69">
        <f t="shared" si="7"/>
        <v>3.0410015224032652E-2</v>
      </c>
      <c r="D114" s="69">
        <f t="shared" si="7"/>
        <v>-8.9095419548113147E-2</v>
      </c>
      <c r="E114" s="69">
        <f t="shared" si="7"/>
        <v>4.8560707115581914E-2</v>
      </c>
      <c r="F114" s="69">
        <f t="shared" si="7"/>
        <v>4.6502699748917881E-2</v>
      </c>
      <c r="G114" s="69">
        <f t="shared" si="7"/>
        <v>-1.6156454233283154E-2</v>
      </c>
    </row>
    <row r="115" spans="1:11" x14ac:dyDescent="0.3">
      <c r="A115" s="1">
        <f t="shared" si="6"/>
        <v>43678</v>
      </c>
      <c r="B115" s="69">
        <f t="shared" si="7"/>
        <v>9.1868667056598088E-2</v>
      </c>
      <c r="C115" s="69">
        <f t="shared" si="7"/>
        <v>3.4377355166546802E-2</v>
      </c>
      <c r="D115" s="69">
        <f t="shared" si="7"/>
        <v>0.1747114484118997</v>
      </c>
      <c r="E115" s="69">
        <f t="shared" si="7"/>
        <v>-0.12220471535272023</v>
      </c>
      <c r="F115" s="69">
        <f t="shared" si="7"/>
        <v>-4.7504956638504903E-2</v>
      </c>
      <c r="G115" s="69">
        <f t="shared" si="7"/>
        <v>-0.11674259223876557</v>
      </c>
    </row>
    <row r="116" spans="1:11" x14ac:dyDescent="0.3">
      <c r="A116" s="1">
        <f t="shared" si="6"/>
        <v>43709</v>
      </c>
      <c r="B116" s="69">
        <f t="shared" si="7"/>
        <v>-3.4885115844348731E-2</v>
      </c>
      <c r="C116" s="69">
        <f t="shared" si="7"/>
        <v>-2.1357671307620684E-2</v>
      </c>
      <c r="D116" s="69">
        <f t="shared" si="7"/>
        <v>-0.10724252150739794</v>
      </c>
      <c r="E116" s="69">
        <f t="shared" si="7"/>
        <v>4.5447804664855554E-2</v>
      </c>
      <c r="F116" s="69">
        <f t="shared" si="7"/>
        <v>4.7100501295598451E-2</v>
      </c>
      <c r="G116" s="69">
        <f t="shared" si="7"/>
        <v>8.4512970863257736E-2</v>
      </c>
    </row>
    <row r="117" spans="1:11" x14ac:dyDescent="0.3">
      <c r="A117" s="1">
        <f t="shared" si="6"/>
        <v>43739</v>
      </c>
      <c r="B117" s="69">
        <f t="shared" si="7"/>
        <v>1.7503584082879595E-4</v>
      </c>
      <c r="C117" s="69">
        <f t="shared" si="7"/>
        <v>-3.2956305770784995E-3</v>
      </c>
      <c r="D117" s="69">
        <f t="shared" si="7"/>
        <v>4.2866757416537352E-2</v>
      </c>
      <c r="E117" s="69">
        <f t="shared" si="7"/>
        <v>6.2944365923371076E-2</v>
      </c>
      <c r="F117" s="69">
        <f t="shared" si="7"/>
        <v>7.7862056713699335E-2</v>
      </c>
      <c r="G117" s="69">
        <f t="shared" si="7"/>
        <v>4.2120228502407209E-3</v>
      </c>
    </row>
    <row r="118" spans="1:11" x14ac:dyDescent="0.3">
      <c r="A118" s="1">
        <f t="shared" si="6"/>
        <v>43770</v>
      </c>
      <c r="B118" s="69">
        <f t="shared" si="7"/>
        <v>4.001557360481884E-2</v>
      </c>
      <c r="C118" s="69">
        <f t="shared" si="7"/>
        <v>-2.9501220471796957E-2</v>
      </c>
      <c r="D118" s="69">
        <f t="shared" si="7"/>
        <v>-3.2579764877983825E-3</v>
      </c>
      <c r="E118" s="69">
        <f t="shared" si="7"/>
        <v>5.035521752301593E-2</v>
      </c>
      <c r="F118" s="69">
        <f t="shared" si="7"/>
        <v>4.4581602459600411E-2</v>
      </c>
      <c r="G118" s="69">
        <f t="shared" si="7"/>
        <v>9.8216087027207678E-3</v>
      </c>
    </row>
    <row r="119" spans="1:11" x14ac:dyDescent="0.3">
      <c r="A119" s="1">
        <f t="shared" si="6"/>
        <v>43800</v>
      </c>
      <c r="B119" s="69">
        <f t="shared" si="7"/>
        <v>5.9509028344455848E-3</v>
      </c>
      <c r="C119" s="69">
        <f t="shared" si="7"/>
        <v>3.2911163830548429E-2</v>
      </c>
      <c r="D119" s="69">
        <f t="shared" si="7"/>
        <v>2.5345206484042815E-2</v>
      </c>
      <c r="E119" s="69">
        <f t="shared" si="7"/>
        <v>4.2313125463658632E-2</v>
      </c>
      <c r="F119" s="69">
        <f t="shared" si="7"/>
        <v>7.0087236108368756E-2</v>
      </c>
      <c r="G119" s="69">
        <f t="shared" si="7"/>
        <v>-1.8083907255124057E-2</v>
      </c>
    </row>
    <row r="120" spans="1:11" ht="15" thickBot="1" x14ac:dyDescent="0.35">
      <c r="B120" s="3" t="s">
        <v>0</v>
      </c>
      <c r="C120" s="3"/>
      <c r="D120" s="3"/>
      <c r="E120" s="3"/>
      <c r="F120" s="3"/>
      <c r="G120" s="3"/>
    </row>
    <row r="121" spans="1:11" ht="29.4" thickBot="1" x14ac:dyDescent="0.35">
      <c r="A121" s="27" t="s">
        <v>9</v>
      </c>
      <c r="B121" s="21" t="s">
        <v>0</v>
      </c>
      <c r="C121" s="21" t="s">
        <v>0</v>
      </c>
      <c r="D121" s="22" t="s">
        <v>0</v>
      </c>
      <c r="E121" s="22" t="s">
        <v>0</v>
      </c>
      <c r="F121" s="21" t="s">
        <v>0</v>
      </c>
      <c r="G121" s="24" t="s">
        <v>0</v>
      </c>
    </row>
    <row r="122" spans="1:11" ht="15" thickBot="1" x14ac:dyDescent="0.35">
      <c r="A122" s="25" t="s">
        <v>2</v>
      </c>
      <c r="B122" t="s">
        <v>48</v>
      </c>
      <c r="C122" t="s">
        <v>49</v>
      </c>
      <c r="D122" t="s">
        <v>50</v>
      </c>
      <c r="E122" t="s">
        <v>51</v>
      </c>
      <c r="F122" t="s">
        <v>52</v>
      </c>
      <c r="G122" t="s">
        <v>53</v>
      </c>
    </row>
    <row r="123" spans="1:11" x14ac:dyDescent="0.3">
      <c r="A123" s="1">
        <f>A84</f>
        <v>42736</v>
      </c>
      <c r="B123" s="31">
        <f>B84^2</f>
        <v>1.3330165187345163E-3</v>
      </c>
      <c r="C123" s="31">
        <f t="shared" ref="C123:G123" si="8">C84^2</f>
        <v>4.2796498809048527E-4</v>
      </c>
      <c r="D123" s="31">
        <f t="shared" si="8"/>
        <v>2.1666338233855803E-4</v>
      </c>
      <c r="E123" s="31">
        <f t="shared" si="8"/>
        <v>1.0774693485941711E-3</v>
      </c>
      <c r="F123" s="31">
        <f t="shared" si="8"/>
        <v>3.8131151465565437E-4</v>
      </c>
      <c r="G123" s="31">
        <f t="shared" si="8"/>
        <v>5.3505784075285326E-3</v>
      </c>
      <c r="I123" s="49" t="s">
        <v>44</v>
      </c>
      <c r="J123" s="49"/>
      <c r="K123" s="49"/>
    </row>
    <row r="124" spans="1:11" x14ac:dyDescent="0.3">
      <c r="A124" s="1">
        <f t="shared" ref="A124:A158" si="9">A85</f>
        <v>42767</v>
      </c>
      <c r="B124" s="31">
        <f t="shared" ref="B124:G158" si="10">B85^2</f>
        <v>5.8802658764087033E-5</v>
      </c>
      <c r="C124" s="31">
        <f t="shared" si="10"/>
        <v>1.1209307495096925E-6</v>
      </c>
      <c r="D124" s="31">
        <f t="shared" si="10"/>
        <v>2.0718595610204023E-4</v>
      </c>
      <c r="E124" s="31">
        <f t="shared" si="10"/>
        <v>5.3482618686784096E-3</v>
      </c>
      <c r="F124" s="31">
        <f t="shared" si="10"/>
        <v>8.8576055814918141E-3</v>
      </c>
      <c r="G124" s="31">
        <f t="shared" si="10"/>
        <v>1.534676465524366E-3</v>
      </c>
    </row>
    <row r="125" spans="1:11" x14ac:dyDescent="0.3">
      <c r="A125" s="1">
        <f t="shared" si="9"/>
        <v>42795</v>
      </c>
      <c r="B125" s="31">
        <f t="shared" si="10"/>
        <v>7.3111976549238983E-3</v>
      </c>
      <c r="C125" s="31">
        <f t="shared" si="10"/>
        <v>9.5601793292009216E-7</v>
      </c>
      <c r="D125" s="31">
        <f t="shared" si="10"/>
        <v>1.1752935190139945E-3</v>
      </c>
      <c r="E125" s="31">
        <f t="shared" si="10"/>
        <v>3.4004806599579199E-3</v>
      </c>
      <c r="F125" s="31">
        <f t="shared" si="10"/>
        <v>6.127171839948012E-4</v>
      </c>
      <c r="G125" s="31">
        <f t="shared" si="10"/>
        <v>3.5486199644792069E-4</v>
      </c>
    </row>
    <row r="126" spans="1:11" x14ac:dyDescent="0.3">
      <c r="A126" s="1">
        <f t="shared" si="9"/>
        <v>42826</v>
      </c>
      <c r="B126" s="31">
        <f t="shared" si="10"/>
        <v>2.9730804018420094E-4</v>
      </c>
      <c r="C126" s="31">
        <f t="shared" si="10"/>
        <v>2.244703485369612E-4</v>
      </c>
      <c r="D126" s="31">
        <f t="shared" si="10"/>
        <v>4.1346534570849986E-3</v>
      </c>
      <c r="E126" s="31">
        <f t="shared" si="10"/>
        <v>4.307379065373235E-4</v>
      </c>
      <c r="F126" s="31">
        <f t="shared" si="10"/>
        <v>7.3898009121882435E-4</v>
      </c>
      <c r="G126" s="31">
        <f t="shared" si="10"/>
        <v>2.7673538835359017E-3</v>
      </c>
    </row>
    <row r="127" spans="1:11" x14ac:dyDescent="0.3">
      <c r="A127" s="1">
        <f t="shared" si="9"/>
        <v>42856</v>
      </c>
      <c r="B127" s="31">
        <f t="shared" si="10"/>
        <v>7.2630203451887199E-3</v>
      </c>
      <c r="C127" s="31">
        <f t="shared" si="10"/>
        <v>1.7617823106865335E-3</v>
      </c>
      <c r="D127" s="31">
        <f t="shared" si="10"/>
        <v>5.9496168472357057E-3</v>
      </c>
      <c r="E127" s="31">
        <f t="shared" si="10"/>
        <v>2.8949419120726399E-3</v>
      </c>
      <c r="F127" s="31">
        <f t="shared" si="10"/>
        <v>1.1815650053146353E-3</v>
      </c>
      <c r="G127" s="31">
        <f t="shared" si="10"/>
        <v>6.6526165221198139E-5</v>
      </c>
    </row>
    <row r="128" spans="1:11" x14ac:dyDescent="0.3">
      <c r="A128" s="1">
        <f t="shared" si="9"/>
        <v>42887</v>
      </c>
      <c r="B128" s="31">
        <f t="shared" si="10"/>
        <v>9.3549487896827938E-4</v>
      </c>
      <c r="C128" s="31">
        <f t="shared" si="10"/>
        <v>5.8205358775974801E-4</v>
      </c>
      <c r="D128" s="31">
        <f t="shared" si="10"/>
        <v>2.7913207653683606E-3</v>
      </c>
      <c r="E128" s="31">
        <f t="shared" si="10"/>
        <v>4.8243305222968073E-3</v>
      </c>
      <c r="F128" s="31">
        <f t="shared" si="10"/>
        <v>6.7094493412458538E-3</v>
      </c>
      <c r="G128" s="31">
        <f t="shared" si="10"/>
        <v>1.9839181796873751E-3</v>
      </c>
    </row>
    <row r="129" spans="1:7" x14ac:dyDescent="0.3">
      <c r="A129" s="1">
        <f t="shared" si="9"/>
        <v>42917</v>
      </c>
      <c r="B129" s="31">
        <f t="shared" si="10"/>
        <v>2.6886619948122704E-4</v>
      </c>
      <c r="C129" s="31">
        <f t="shared" si="10"/>
        <v>3.8544821673195377E-4</v>
      </c>
      <c r="D129" s="31">
        <f t="shared" si="10"/>
        <v>3.9930021508798497E-4</v>
      </c>
      <c r="E129" s="31">
        <f t="shared" si="10"/>
        <v>3.5836928178767347E-4</v>
      </c>
      <c r="F129" s="31">
        <f t="shared" si="10"/>
        <v>2.5663788325747872E-5</v>
      </c>
      <c r="G129" s="31">
        <f t="shared" si="10"/>
        <v>3.5201178595890901E-3</v>
      </c>
    </row>
    <row r="130" spans="1:7" x14ac:dyDescent="0.3">
      <c r="A130" s="1">
        <f t="shared" si="9"/>
        <v>42948</v>
      </c>
      <c r="B130" s="31">
        <f t="shared" si="10"/>
        <v>3.0869354343031744E-3</v>
      </c>
      <c r="C130" s="31">
        <f t="shared" si="10"/>
        <v>2.8032739539088852E-4</v>
      </c>
      <c r="D130" s="31">
        <f t="shared" si="10"/>
        <v>2.4718477265572307E-3</v>
      </c>
      <c r="E130" s="31">
        <f t="shared" si="10"/>
        <v>5.1643018258680344E-4</v>
      </c>
      <c r="F130" s="31">
        <f t="shared" si="10"/>
        <v>4.9871049470044428E-3</v>
      </c>
      <c r="G130" s="31">
        <f t="shared" si="10"/>
        <v>3.7559927709220537E-3</v>
      </c>
    </row>
    <row r="131" spans="1:7" x14ac:dyDescent="0.3">
      <c r="A131" s="1">
        <f t="shared" si="9"/>
        <v>42979</v>
      </c>
      <c r="B131" s="31">
        <f t="shared" si="10"/>
        <v>4.0934775067514168E-3</v>
      </c>
      <c r="C131" s="31">
        <f t="shared" si="10"/>
        <v>4.9830078611147531E-4</v>
      </c>
      <c r="D131" s="31">
        <f t="shared" si="10"/>
        <v>8.6426323042435667E-4</v>
      </c>
      <c r="E131" s="31">
        <f t="shared" si="10"/>
        <v>2.5890824540733852E-3</v>
      </c>
      <c r="F131" s="31">
        <f t="shared" si="10"/>
        <v>7.2812281917976869E-3</v>
      </c>
      <c r="G131" s="31">
        <f t="shared" si="10"/>
        <v>4.6332648785173593E-3</v>
      </c>
    </row>
    <row r="132" spans="1:7" x14ac:dyDescent="0.3">
      <c r="A132" s="1">
        <f t="shared" si="9"/>
        <v>43009</v>
      </c>
      <c r="B132" s="31">
        <f t="shared" si="10"/>
        <v>2.1298900964310578E-4</v>
      </c>
      <c r="C132" s="31">
        <f t="shared" si="10"/>
        <v>3.55352271654942E-4</v>
      </c>
      <c r="D132" s="31">
        <f t="shared" si="10"/>
        <v>1.31618289261845E-3</v>
      </c>
      <c r="E132" s="31">
        <f t="shared" si="10"/>
        <v>4.1796764619754E-3</v>
      </c>
      <c r="F132" s="31">
        <f t="shared" si="10"/>
        <v>4.262725082359196E-3</v>
      </c>
      <c r="G132" s="31">
        <f t="shared" si="10"/>
        <v>6.7040250137769975E-3</v>
      </c>
    </row>
    <row r="133" spans="1:7" x14ac:dyDescent="0.3">
      <c r="A133" s="1">
        <f t="shared" si="9"/>
        <v>43040</v>
      </c>
      <c r="B133" s="31">
        <f t="shared" si="10"/>
        <v>1.042023721873564E-3</v>
      </c>
      <c r="C133" s="31">
        <f t="shared" si="10"/>
        <v>2.2422621837529699E-4</v>
      </c>
      <c r="D133" s="31">
        <f t="shared" si="10"/>
        <v>1.3485177303466751E-3</v>
      </c>
      <c r="E133" s="31">
        <f t="shared" si="10"/>
        <v>2.2309083521691351E-4</v>
      </c>
      <c r="F133" s="31">
        <f t="shared" si="10"/>
        <v>1.1294785032037085E-4</v>
      </c>
      <c r="G133" s="31">
        <f t="shared" si="10"/>
        <v>5.2625103794454436E-4</v>
      </c>
    </row>
    <row r="134" spans="1:7" x14ac:dyDescent="0.3">
      <c r="A134" s="1">
        <f t="shared" si="9"/>
        <v>43070</v>
      </c>
      <c r="B134" s="31">
        <f t="shared" si="10"/>
        <v>8.8259713918707686E-3</v>
      </c>
      <c r="C134" s="31">
        <f t="shared" si="10"/>
        <v>2.8514408171069776E-8</v>
      </c>
      <c r="D134" s="31">
        <f t="shared" si="10"/>
        <v>7.591300224244279E-3</v>
      </c>
      <c r="E134" s="31">
        <f t="shared" si="10"/>
        <v>1.4378804406754591E-3</v>
      </c>
      <c r="F134" s="31">
        <f t="shared" si="10"/>
        <v>1.5123779636728217E-3</v>
      </c>
      <c r="G134" s="31">
        <f t="shared" si="10"/>
        <v>5.9108079118547272E-6</v>
      </c>
    </row>
    <row r="135" spans="1:7" x14ac:dyDescent="0.3">
      <c r="A135" s="1">
        <f t="shared" si="9"/>
        <v>43101</v>
      </c>
      <c r="B135" s="31">
        <f t="shared" si="10"/>
        <v>1.096474534524222E-2</v>
      </c>
      <c r="C135" s="31">
        <f t="shared" si="10"/>
        <v>6.8627610055494988E-4</v>
      </c>
      <c r="D135" s="31">
        <f t="shared" si="10"/>
        <v>9.1101913411791263E-4</v>
      </c>
      <c r="E135" s="31">
        <f t="shared" si="10"/>
        <v>4.559559686799621E-3</v>
      </c>
      <c r="F135" s="31">
        <f t="shared" si="10"/>
        <v>1.4294289285234618E-3</v>
      </c>
      <c r="G135" s="31">
        <f t="shared" si="10"/>
        <v>5.9926403450396255E-5</v>
      </c>
    </row>
    <row r="136" spans="1:7" x14ac:dyDescent="0.3">
      <c r="A136" s="1">
        <f t="shared" si="9"/>
        <v>43132</v>
      </c>
      <c r="B136" s="31">
        <f t="shared" si="10"/>
        <v>2.7897566853833915E-2</v>
      </c>
      <c r="C136" s="31">
        <f t="shared" si="10"/>
        <v>1.1388318703079117E-2</v>
      </c>
      <c r="D136" s="31">
        <f t="shared" si="10"/>
        <v>8.8661717597575212E-4</v>
      </c>
      <c r="E136" s="31">
        <f t="shared" si="10"/>
        <v>1.0046493719894625E-4</v>
      </c>
      <c r="F136" s="31">
        <f t="shared" si="10"/>
        <v>1.2094887942232543E-3</v>
      </c>
      <c r="G136" s="31">
        <f t="shared" si="10"/>
        <v>9.0853389527109276E-3</v>
      </c>
    </row>
    <row r="137" spans="1:7" x14ac:dyDescent="0.3">
      <c r="A137" s="1">
        <f t="shared" si="9"/>
        <v>43160</v>
      </c>
      <c r="B137" s="31">
        <f t="shared" si="10"/>
        <v>1.258169160126494E-3</v>
      </c>
      <c r="C137" s="31">
        <f t="shared" si="10"/>
        <v>3.0795933311386738E-5</v>
      </c>
      <c r="D137" s="31">
        <f t="shared" si="10"/>
        <v>7.2882425124017481E-3</v>
      </c>
      <c r="E137" s="31">
        <f t="shared" si="10"/>
        <v>6.5829525877348595E-3</v>
      </c>
      <c r="F137" s="31">
        <f t="shared" si="10"/>
        <v>6.8640280325903309E-3</v>
      </c>
      <c r="G137" s="31">
        <f t="shared" si="10"/>
        <v>1.1028043353788534E-3</v>
      </c>
    </row>
    <row r="138" spans="1:7" x14ac:dyDescent="0.3">
      <c r="A138" s="1">
        <f t="shared" si="9"/>
        <v>43191</v>
      </c>
      <c r="B138" s="31">
        <f t="shared" si="10"/>
        <v>5.969269990666248E-3</v>
      </c>
      <c r="C138" s="31">
        <f t="shared" si="10"/>
        <v>4.470577573570923E-5</v>
      </c>
      <c r="D138" s="31">
        <f t="shared" si="10"/>
        <v>3.9327913569526946E-3</v>
      </c>
      <c r="E138" s="31">
        <f t="shared" si="10"/>
        <v>1.3770638858994906E-4</v>
      </c>
      <c r="F138" s="31">
        <f t="shared" si="10"/>
        <v>1.7849000821508032E-3</v>
      </c>
      <c r="G138" s="31">
        <f t="shared" si="10"/>
        <v>1.8331880990736724E-3</v>
      </c>
    </row>
    <row r="139" spans="1:7" x14ac:dyDescent="0.3">
      <c r="A139" s="1">
        <f t="shared" si="9"/>
        <v>43221</v>
      </c>
      <c r="B139" s="31">
        <f t="shared" si="10"/>
        <v>1.7473224135362724E-2</v>
      </c>
      <c r="C139" s="31">
        <f t="shared" si="10"/>
        <v>2.3312718989136312E-4</v>
      </c>
      <c r="D139" s="31">
        <f t="shared" si="10"/>
        <v>2.8965435106825628E-3</v>
      </c>
      <c r="E139" s="31">
        <f t="shared" si="10"/>
        <v>1.8486777637933864E-3</v>
      </c>
      <c r="F139" s="31">
        <f t="shared" si="10"/>
        <v>9.1735794473554681E-3</v>
      </c>
      <c r="G139" s="31">
        <f t="shared" si="10"/>
        <v>3.3521956898330403E-5</v>
      </c>
    </row>
    <row r="140" spans="1:7" x14ac:dyDescent="0.3">
      <c r="A140" s="1">
        <f t="shared" si="9"/>
        <v>43252</v>
      </c>
      <c r="B140" s="31">
        <f t="shared" si="10"/>
        <v>7.8182096777225696E-5</v>
      </c>
      <c r="C140" s="31">
        <f t="shared" si="10"/>
        <v>8.8473691279614475E-5</v>
      </c>
      <c r="D140" s="31">
        <f t="shared" si="10"/>
        <v>2.9132184537274024E-3</v>
      </c>
      <c r="E140" s="31">
        <f t="shared" si="10"/>
        <v>1.5033299211267763E-3</v>
      </c>
      <c r="F140" s="31">
        <f t="shared" si="10"/>
        <v>1.0711736262860175E-3</v>
      </c>
      <c r="G140" s="31">
        <f t="shared" si="10"/>
        <v>2.7865513322659066E-3</v>
      </c>
    </row>
    <row r="141" spans="1:7" x14ac:dyDescent="0.3">
      <c r="A141" s="1">
        <f t="shared" si="9"/>
        <v>43282</v>
      </c>
      <c r="B141" s="31">
        <f t="shared" si="10"/>
        <v>5.745810002299685E-4</v>
      </c>
      <c r="C141" s="31">
        <f t="shared" si="10"/>
        <v>3.5654627220904453E-3</v>
      </c>
      <c r="D141" s="31">
        <f t="shared" si="10"/>
        <v>2.0244868908564019E-3</v>
      </c>
      <c r="E141" s="31">
        <f t="shared" si="10"/>
        <v>6.0836933587022088E-3</v>
      </c>
      <c r="F141" s="31">
        <f t="shared" si="10"/>
        <v>2.3481905621676971E-7</v>
      </c>
      <c r="G141" s="31">
        <f t="shared" si="10"/>
        <v>8.0643497834364088E-4</v>
      </c>
    </row>
    <row r="142" spans="1:7" x14ac:dyDescent="0.3">
      <c r="A142" s="1">
        <f t="shared" si="9"/>
        <v>43313</v>
      </c>
      <c r="B142" s="31">
        <f t="shared" si="10"/>
        <v>6.4868256261684989E-3</v>
      </c>
      <c r="C142" s="31">
        <f t="shared" si="10"/>
        <v>3.0891302823252893E-3</v>
      </c>
      <c r="D142" s="31">
        <f t="shared" si="10"/>
        <v>1.6864474134398412E-3</v>
      </c>
      <c r="E142" s="31">
        <f t="shared" si="10"/>
        <v>1.3283569197286362E-4</v>
      </c>
      <c r="F142" s="31">
        <f t="shared" si="10"/>
        <v>2.312159815992432E-2</v>
      </c>
      <c r="G142" s="31">
        <f t="shared" si="10"/>
        <v>4.0413507732346811E-3</v>
      </c>
    </row>
    <row r="143" spans="1:7" x14ac:dyDescent="0.3">
      <c r="A143" s="1">
        <f t="shared" si="9"/>
        <v>43344</v>
      </c>
      <c r="B143" s="31">
        <f t="shared" si="10"/>
        <v>1.5677694065744944E-3</v>
      </c>
      <c r="C143" s="31">
        <f t="shared" si="10"/>
        <v>6.4038805487233225E-4</v>
      </c>
      <c r="D143" s="31">
        <f t="shared" si="10"/>
        <v>1.5972672450089832E-3</v>
      </c>
      <c r="E143" s="31">
        <f t="shared" si="10"/>
        <v>3.8237633663307973E-3</v>
      </c>
      <c r="F143" s="31">
        <f t="shared" si="10"/>
        <v>1.0208649044819399E-3</v>
      </c>
      <c r="G143" s="31">
        <f t="shared" si="10"/>
        <v>1.5747520980284366E-4</v>
      </c>
    </row>
    <row r="144" spans="1:7" x14ac:dyDescent="0.3">
      <c r="A144" s="1">
        <f t="shared" si="9"/>
        <v>43374</v>
      </c>
      <c r="B144" s="31">
        <f t="shared" si="10"/>
        <v>4.076140295439077E-2</v>
      </c>
      <c r="C144" s="31">
        <f t="shared" si="10"/>
        <v>1.1565404743192845E-3</v>
      </c>
      <c r="D144" s="31">
        <f t="shared" si="10"/>
        <v>9.2955891451518174E-5</v>
      </c>
      <c r="E144" s="31">
        <f t="shared" si="10"/>
        <v>5.9549585082072374E-3</v>
      </c>
      <c r="F144" s="31">
        <f t="shared" si="10"/>
        <v>3.3716630640022076E-3</v>
      </c>
      <c r="G144" s="31">
        <f t="shared" si="10"/>
        <v>8.1253528286142195E-3</v>
      </c>
    </row>
    <row r="145" spans="1:7" x14ac:dyDescent="0.3">
      <c r="A145" s="1">
        <f t="shared" si="9"/>
        <v>43405</v>
      </c>
      <c r="B145" s="31">
        <f t="shared" si="10"/>
        <v>3.5325514711722006E-4</v>
      </c>
      <c r="C145" s="31">
        <f t="shared" si="10"/>
        <v>1.6725378636909876E-3</v>
      </c>
      <c r="D145" s="31">
        <f t="shared" si="10"/>
        <v>5.6568045187744664E-4</v>
      </c>
      <c r="E145" s="31">
        <f t="shared" si="10"/>
        <v>3.6327702549972268E-4</v>
      </c>
      <c r="F145" s="31">
        <f t="shared" si="10"/>
        <v>5.3134845823001438E-2</v>
      </c>
      <c r="G145" s="31">
        <f t="shared" si="10"/>
        <v>2.9322258494883418E-3</v>
      </c>
    </row>
    <row r="146" spans="1:7" x14ac:dyDescent="0.3">
      <c r="A146" s="1">
        <f t="shared" si="9"/>
        <v>43435</v>
      </c>
      <c r="B146" s="31">
        <f t="shared" si="10"/>
        <v>1.3139392678269818E-3</v>
      </c>
      <c r="C146" s="31">
        <f t="shared" si="10"/>
        <v>4.2177890422980145E-3</v>
      </c>
      <c r="D146" s="31">
        <f t="shared" si="10"/>
        <v>2.2291911108229256E-2</v>
      </c>
      <c r="E146" s="31">
        <f t="shared" si="10"/>
        <v>2.4075050948991317E-2</v>
      </c>
      <c r="F146" s="31">
        <f t="shared" si="10"/>
        <v>2.1821176941377279E-2</v>
      </c>
      <c r="G146" s="31">
        <f t="shared" si="10"/>
        <v>5.7340333627442387E-3</v>
      </c>
    </row>
    <row r="147" spans="1:7" x14ac:dyDescent="0.3">
      <c r="A147" s="1">
        <f t="shared" si="9"/>
        <v>43466</v>
      </c>
      <c r="B147" s="31">
        <f t="shared" si="10"/>
        <v>6.5539577705761034E-4</v>
      </c>
      <c r="C147" s="31">
        <f t="shared" si="10"/>
        <v>3.5309093574626031E-5</v>
      </c>
      <c r="D147" s="31">
        <f t="shared" si="10"/>
        <v>7.8307052588501794E-3</v>
      </c>
      <c r="E147" s="31">
        <f t="shared" si="10"/>
        <v>1.8744195830979464E-2</v>
      </c>
      <c r="F147" s="31">
        <f t="shared" si="10"/>
        <v>7.0608255234221582E-4</v>
      </c>
      <c r="G147" s="31">
        <f t="shared" si="10"/>
        <v>1.789723824071706E-2</v>
      </c>
    </row>
    <row r="148" spans="1:7" x14ac:dyDescent="0.3">
      <c r="A148" s="1">
        <f t="shared" si="9"/>
        <v>43497</v>
      </c>
      <c r="B148" s="31">
        <f t="shared" si="10"/>
        <v>6.2649192716104918E-3</v>
      </c>
      <c r="C148" s="31">
        <f t="shared" si="10"/>
        <v>4.915762858059238E-3</v>
      </c>
      <c r="D148" s="31">
        <f t="shared" si="10"/>
        <v>2.2146615156800578E-4</v>
      </c>
      <c r="E148" s="31">
        <f t="shared" si="10"/>
        <v>6.4906840502220589E-5</v>
      </c>
      <c r="F148" s="31">
        <f t="shared" si="10"/>
        <v>1.5398573250528501E-4</v>
      </c>
      <c r="G148" s="31">
        <f t="shared" si="10"/>
        <v>1.8086096066954021E-3</v>
      </c>
    </row>
    <row r="149" spans="1:7" x14ac:dyDescent="0.3">
      <c r="A149" s="1">
        <f t="shared" si="9"/>
        <v>43525</v>
      </c>
      <c r="B149" s="31">
        <f t="shared" si="10"/>
        <v>6.8197509119825644E-4</v>
      </c>
      <c r="C149" s="31">
        <f t="shared" si="10"/>
        <v>5.0977719008628416E-4</v>
      </c>
      <c r="D149" s="31">
        <f t="shared" si="10"/>
        <v>4.8904397431660189E-4</v>
      </c>
      <c r="E149" s="31">
        <f t="shared" si="10"/>
        <v>3.6781926028667169E-3</v>
      </c>
      <c r="F149" s="31">
        <f t="shared" si="10"/>
        <v>4.8675447135703535E-3</v>
      </c>
      <c r="G149" s="31">
        <f t="shared" si="10"/>
        <v>4.9616205227897008E-4</v>
      </c>
    </row>
    <row r="150" spans="1:7" x14ac:dyDescent="0.3">
      <c r="A150" s="1">
        <f t="shared" si="9"/>
        <v>43556</v>
      </c>
      <c r="B150" s="31">
        <f t="shared" si="10"/>
        <v>3.3330489258623049E-4</v>
      </c>
      <c r="C150" s="31">
        <f t="shared" si="10"/>
        <v>1.9514254739085681E-3</v>
      </c>
      <c r="D150" s="31">
        <f t="shared" si="10"/>
        <v>5.7592260291820926E-4</v>
      </c>
      <c r="E150" s="31">
        <f t="shared" si="10"/>
        <v>8.0549637171214092E-3</v>
      </c>
      <c r="F150" s="31">
        <f t="shared" si="10"/>
        <v>7.7208809679000633E-4</v>
      </c>
      <c r="G150" s="31">
        <f t="shared" si="10"/>
        <v>7.6552074713170948E-5</v>
      </c>
    </row>
    <row r="151" spans="1:7" x14ac:dyDescent="0.3">
      <c r="A151" s="1">
        <f t="shared" si="9"/>
        <v>43586</v>
      </c>
      <c r="B151" s="31">
        <f t="shared" si="10"/>
        <v>4.1411639623468471E-2</v>
      </c>
      <c r="C151" s="31">
        <f t="shared" si="10"/>
        <v>8.0476116029557713E-5</v>
      </c>
      <c r="D151" s="31">
        <f t="shared" si="10"/>
        <v>7.4807662557173696E-4</v>
      </c>
      <c r="E151" s="31">
        <f t="shared" si="10"/>
        <v>2.3280154585018458E-2</v>
      </c>
      <c r="F151" s="31">
        <f t="shared" si="10"/>
        <v>2.6761790681554744E-2</v>
      </c>
      <c r="G151" s="31">
        <f t="shared" si="10"/>
        <v>4.9356006112026935E-3</v>
      </c>
    </row>
    <row r="152" spans="1:7" x14ac:dyDescent="0.3">
      <c r="A152" s="1">
        <f t="shared" si="9"/>
        <v>43617</v>
      </c>
      <c r="B152" s="31">
        <f t="shared" si="10"/>
        <v>4.0837835097597801E-3</v>
      </c>
      <c r="C152" s="31">
        <f t="shared" si="10"/>
        <v>6.4461321025847907E-4</v>
      </c>
      <c r="D152" s="31">
        <f t="shared" si="10"/>
        <v>2.7755534284507064E-3</v>
      </c>
      <c r="E152" s="31">
        <f t="shared" si="10"/>
        <v>5.3642898409324994E-3</v>
      </c>
      <c r="F152" s="31">
        <f t="shared" si="10"/>
        <v>9.8815785053383842E-3</v>
      </c>
      <c r="G152" s="31">
        <f t="shared" si="10"/>
        <v>2.1480904559640121E-2</v>
      </c>
    </row>
    <row r="153" spans="1:7" x14ac:dyDescent="0.3">
      <c r="A153" s="1">
        <f t="shared" si="9"/>
        <v>43647</v>
      </c>
      <c r="B153" s="31">
        <f t="shared" si="10"/>
        <v>9.751226739800887E-5</v>
      </c>
      <c r="C153" s="31">
        <f t="shared" si="10"/>
        <v>9.247690259258977E-4</v>
      </c>
      <c r="D153" s="31">
        <f t="shared" si="10"/>
        <v>7.9379937844543027E-3</v>
      </c>
      <c r="E153" s="31">
        <f t="shared" si="10"/>
        <v>2.3581422755653281E-3</v>
      </c>
      <c r="F153" s="31">
        <f t="shared" si="10"/>
        <v>2.162501083938007E-3</v>
      </c>
      <c r="G153" s="31">
        <f t="shared" si="10"/>
        <v>2.6103101339217317E-4</v>
      </c>
    </row>
    <row r="154" spans="1:7" x14ac:dyDescent="0.3">
      <c r="A154" s="1">
        <f t="shared" si="9"/>
        <v>43678</v>
      </c>
      <c r="B154" s="31">
        <f t="shared" si="10"/>
        <v>8.4398519867560709E-3</v>
      </c>
      <c r="C154" s="31">
        <f t="shared" si="10"/>
        <v>1.1818025482469021E-3</v>
      </c>
      <c r="D154" s="31">
        <f t="shared" si="10"/>
        <v>3.052409020618389E-2</v>
      </c>
      <c r="E154" s="31">
        <f t="shared" si="10"/>
        <v>1.4933992454439377E-2</v>
      </c>
      <c r="F154" s="31">
        <f t="shared" si="10"/>
        <v>2.256720905226231E-3</v>
      </c>
      <c r="G154" s="31">
        <f t="shared" si="10"/>
        <v>1.3628832842626688E-2</v>
      </c>
    </row>
    <row r="155" spans="1:7" x14ac:dyDescent="0.3">
      <c r="A155" s="1">
        <f t="shared" si="9"/>
        <v>43709</v>
      </c>
      <c r="B155" s="31">
        <f t="shared" si="10"/>
        <v>1.2169713074736308E-3</v>
      </c>
      <c r="C155" s="31">
        <f t="shared" si="10"/>
        <v>4.561501236843638E-4</v>
      </c>
      <c r="D155" s="31">
        <f t="shared" si="10"/>
        <v>1.1500958419264708E-2</v>
      </c>
      <c r="E155" s="31">
        <f t="shared" si="10"/>
        <v>2.0655029488548661E-3</v>
      </c>
      <c r="F155" s="31">
        <f t="shared" si="10"/>
        <v>2.2184572222966716E-3</v>
      </c>
      <c r="G155" s="31">
        <f t="shared" si="10"/>
        <v>7.1424422441338509E-3</v>
      </c>
    </row>
    <row r="156" spans="1:7" x14ac:dyDescent="0.3">
      <c r="A156" s="1">
        <f t="shared" si="9"/>
        <v>43739</v>
      </c>
      <c r="B156" s="31">
        <f t="shared" si="10"/>
        <v>3.0637545574643592E-8</v>
      </c>
      <c r="C156" s="31">
        <f t="shared" si="10"/>
        <v>1.0861180900574763E-5</v>
      </c>
      <c r="D156" s="31">
        <f t="shared" si="10"/>
        <v>1.8375588914082601E-3</v>
      </c>
      <c r="E156" s="31">
        <f t="shared" si="10"/>
        <v>3.9619932014952376E-3</v>
      </c>
      <c r="F156" s="31">
        <f t="shared" si="10"/>
        <v>6.0624998756873315E-3</v>
      </c>
      <c r="G156" s="31">
        <f t="shared" si="10"/>
        <v>1.7741136490949966E-5</v>
      </c>
    </row>
    <row r="157" spans="1:7" x14ac:dyDescent="0.3">
      <c r="A157" s="1">
        <f t="shared" si="9"/>
        <v>43770</v>
      </c>
      <c r="B157" s="31">
        <f t="shared" si="10"/>
        <v>1.6012461309226741E-3</v>
      </c>
      <c r="C157" s="31">
        <f t="shared" si="10"/>
        <v>8.7032200932557187E-4</v>
      </c>
      <c r="D157" s="31">
        <f t="shared" si="10"/>
        <v>1.0614410795047085E-5</v>
      </c>
      <c r="E157" s="31">
        <f t="shared" si="10"/>
        <v>2.5356479317902507E-3</v>
      </c>
      <c r="F157" s="31">
        <f t="shared" si="10"/>
        <v>1.9875192778658493E-3</v>
      </c>
      <c r="G157" s="31">
        <f t="shared" si="10"/>
        <v>9.6463997509360324E-5</v>
      </c>
    </row>
    <row r="158" spans="1:7" x14ac:dyDescent="0.3">
      <c r="A158" s="1">
        <f t="shared" si="9"/>
        <v>43800</v>
      </c>
      <c r="B158" s="31">
        <f t="shared" si="10"/>
        <v>3.5413244545012496E-5</v>
      </c>
      <c r="C158" s="31">
        <f t="shared" si="10"/>
        <v>1.0831447046811991E-3</v>
      </c>
      <c r="D158" s="31">
        <f t="shared" si="10"/>
        <v>6.4237949171876596E-4</v>
      </c>
      <c r="E158" s="31">
        <f t="shared" si="10"/>
        <v>1.7904005865033166E-3</v>
      </c>
      <c r="F158" s="31">
        <f t="shared" si="10"/>
        <v>4.9122206653102289E-3</v>
      </c>
      <c r="G158" s="31">
        <f t="shared" si="10"/>
        <v>3.2702770161192852E-4</v>
      </c>
    </row>
    <row r="159" spans="1:7" x14ac:dyDescent="0.3">
      <c r="A159" s="1"/>
      <c r="B159" s="3"/>
      <c r="C159" s="3"/>
      <c r="D159" s="3"/>
      <c r="E159" s="3"/>
      <c r="F159" s="3"/>
      <c r="G159" s="3"/>
    </row>
    <row r="160" spans="1:7" x14ac:dyDescent="0.3">
      <c r="B160" s="3" t="s">
        <v>0</v>
      </c>
      <c r="F160" s="3"/>
      <c r="G160" s="3"/>
    </row>
    <row r="161" spans="1:9" x14ac:dyDescent="0.3">
      <c r="A161" s="4" t="s">
        <v>6</v>
      </c>
      <c r="B161" s="28">
        <f>_xlfn.VAR.P(B43:B78)</f>
        <v>5.9513910579257106E-3</v>
      </c>
      <c r="C161" s="28">
        <f t="shared" ref="C161:G161" si="11">_xlfn.VAR.P(C43:C78)</f>
        <v>1.2283330820710738E-3</v>
      </c>
      <c r="D161" s="28">
        <f t="shared" si="11"/>
        <v>3.9068802871290165E-3</v>
      </c>
      <c r="E161" s="28">
        <f t="shared" si="11"/>
        <v>4.7022056909852717E-3</v>
      </c>
      <c r="F161" s="28">
        <f t="shared" si="11"/>
        <v>6.2058235687999976E-3</v>
      </c>
      <c r="G161" s="28">
        <f t="shared" si="11"/>
        <v>3.7797302119340448E-3</v>
      </c>
      <c r="I161" s="49" t="s">
        <v>41</v>
      </c>
    </row>
    <row r="162" spans="1:9" x14ac:dyDescent="0.3">
      <c r="A162" s="5" t="s">
        <v>7</v>
      </c>
      <c r="B162" s="28">
        <f>_xlfn.STDEV.P(B43:B78)</f>
        <v>7.7145259465022931E-2</v>
      </c>
      <c r="C162" s="28">
        <f t="shared" ref="C162:G162" si="12">_xlfn.STDEV.P(C43:C78)</f>
        <v>3.5047583113120277E-2</v>
      </c>
      <c r="D162" s="28">
        <f t="shared" si="12"/>
        <v>6.2505042093650459E-2</v>
      </c>
      <c r="E162" s="28">
        <f t="shared" si="12"/>
        <v>6.8572630771943352E-2</v>
      </c>
      <c r="F162" s="28">
        <f t="shared" si="12"/>
        <v>7.8777049759431825E-2</v>
      </c>
      <c r="G162" s="28">
        <f t="shared" si="12"/>
        <v>6.1479510504997066E-2</v>
      </c>
      <c r="I162" s="49" t="s">
        <v>41</v>
      </c>
    </row>
    <row r="163" spans="1:9" x14ac:dyDescent="0.3">
      <c r="I163" s="49"/>
    </row>
    <row r="164" spans="1:9" x14ac:dyDescent="0.3">
      <c r="A164" t="s">
        <v>8</v>
      </c>
      <c r="B164" s="49">
        <f>COUNT(B123:B158)</f>
        <v>36</v>
      </c>
      <c r="C164" s="29">
        <f t="shared" ref="C164:G164" si="13">COUNT(C123:C158)</f>
        <v>36</v>
      </c>
      <c r="D164" s="29">
        <f t="shared" si="13"/>
        <v>36</v>
      </c>
      <c r="E164" s="29">
        <f t="shared" si="13"/>
        <v>36</v>
      </c>
      <c r="F164" s="29">
        <f t="shared" si="13"/>
        <v>36</v>
      </c>
      <c r="G164" s="29">
        <f t="shared" si="13"/>
        <v>36</v>
      </c>
      <c r="I164" s="4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zoomScaleNormal="100" workbookViewId="0"/>
  </sheetViews>
  <sheetFormatPr defaultRowHeight="14.4" x14ac:dyDescent="0.3"/>
  <cols>
    <col min="2" max="4" width="10.6640625" bestFit="1" customWidth="1"/>
    <col min="5" max="6" width="10.109375" bestFit="1" customWidth="1"/>
    <col min="7" max="7" width="10.6640625" bestFit="1" customWidth="1"/>
    <col min="8" max="8" width="74.88671875" bestFit="1" customWidth="1"/>
  </cols>
  <sheetData>
    <row r="1" spans="1:10" ht="15" thickBot="1" x14ac:dyDescent="0.35">
      <c r="A1" s="9"/>
      <c r="B1" s="9"/>
      <c r="C1" s="9"/>
      <c r="D1" s="9"/>
      <c r="E1" s="9"/>
      <c r="F1" s="9"/>
      <c r="G1" s="9"/>
    </row>
    <row r="2" spans="1:10" ht="15" thickBot="1" x14ac:dyDescent="0.35">
      <c r="A2" s="77" t="s">
        <v>10</v>
      </c>
      <c r="B2" s="78"/>
      <c r="C2" s="78"/>
      <c r="D2" s="78"/>
      <c r="E2" s="79"/>
      <c r="F2" s="9"/>
      <c r="G2" s="9"/>
    </row>
    <row r="3" spans="1:10" x14ac:dyDescent="0.3">
      <c r="A3" s="32"/>
      <c r="B3" s="32"/>
      <c r="C3" s="9"/>
      <c r="D3" s="9"/>
      <c r="E3" s="9"/>
      <c r="F3" s="9"/>
      <c r="G3" s="9"/>
    </row>
    <row r="4" spans="1:10" ht="19.8" x14ac:dyDescent="0.35">
      <c r="A4" s="6" t="s">
        <v>11</v>
      </c>
      <c r="B4" s="9"/>
      <c r="C4" s="9"/>
      <c r="D4" s="9"/>
      <c r="E4" s="9"/>
      <c r="F4" s="9"/>
      <c r="G4" s="9"/>
    </row>
    <row r="5" spans="1:10" ht="15" thickBot="1" x14ac:dyDescent="0.35">
      <c r="A5" s="9"/>
      <c r="B5" s="9"/>
      <c r="C5" s="9"/>
      <c r="D5" s="9"/>
      <c r="E5" s="9"/>
      <c r="F5" s="9"/>
      <c r="G5" s="9"/>
      <c r="I5" s="49" t="s">
        <v>38</v>
      </c>
      <c r="J5" s="49"/>
    </row>
    <row r="6" spans="1:10" ht="15" thickBot="1" x14ac:dyDescent="0.35">
      <c r="A6" s="33" t="s">
        <v>12</v>
      </c>
      <c r="B6" s="33"/>
      <c r="C6" s="34" t="s">
        <v>0</v>
      </c>
      <c r="D6" s="34"/>
      <c r="E6" s="34"/>
      <c r="F6" s="34"/>
      <c r="G6" s="35"/>
    </row>
    <row r="7" spans="1:10" x14ac:dyDescent="0.3">
      <c r="A7" s="10"/>
      <c r="B7" s="51" t="s">
        <v>48</v>
      </c>
      <c r="C7" s="51" t="s">
        <v>49</v>
      </c>
      <c r="D7" s="51" t="s">
        <v>50</v>
      </c>
      <c r="E7" s="51" t="s">
        <v>51</v>
      </c>
      <c r="F7" s="51" t="s">
        <v>52</v>
      </c>
      <c r="G7" s="51" t="s">
        <v>53</v>
      </c>
    </row>
    <row r="8" spans="1:10" x14ac:dyDescent="0.3">
      <c r="A8" s="53" t="s">
        <v>48</v>
      </c>
      <c r="B8" s="41">
        <f t="array" ref="B8:G13">MMULT(TRANSPOSE(Data_Prices_Returns!B84:G119),Data_Prices_Returns!B84:G119)</f>
        <v>0.21425007808532551</v>
      </c>
      <c r="C8" s="41">
        <v>1.0607644532926255E-2</v>
      </c>
      <c r="D8" s="41">
        <v>4.1699545786366539E-2</v>
      </c>
      <c r="E8" s="41">
        <v>6.2246776077939367E-2</v>
      </c>
      <c r="F8" s="41">
        <v>6.7988397754538035E-2</v>
      </c>
      <c r="G8" s="41">
        <v>6.1009130149446075E-2</v>
      </c>
      <c r="H8" t="str">
        <f ca="1">_xlfn.FORMULATEXT(B8)</f>
        <v>{=MMULT(TRANSPOSE(Data_Prices_Returns!B84:G119),Data_Prices_Returns!B84:G119)}</v>
      </c>
      <c r="I8" s="49" t="s">
        <v>39</v>
      </c>
    </row>
    <row r="9" spans="1:10" x14ac:dyDescent="0.3">
      <c r="A9" s="53" t="s">
        <v>49</v>
      </c>
      <c r="B9" s="41">
        <v>1.0607644532926255E-2</v>
      </c>
      <c r="C9" s="41">
        <v>4.4219990954558634E-2</v>
      </c>
      <c r="D9" s="41">
        <v>2.4506356450909022E-2</v>
      </c>
      <c r="E9" s="41">
        <v>1.3875157879134011E-2</v>
      </c>
      <c r="F9" s="41">
        <v>-6.439595378876878E-3</v>
      </c>
      <c r="G9" s="41">
        <v>1.2385271729268536E-2</v>
      </c>
    </row>
    <row r="10" spans="1:10" x14ac:dyDescent="0.3">
      <c r="A10" s="53" t="s">
        <v>50</v>
      </c>
      <c r="B10" s="41">
        <v>4.1699545786366539E-2</v>
      </c>
      <c r="C10" s="41">
        <v>2.4506356450909022E-2</v>
      </c>
      <c r="D10" s="41">
        <v>0.14064769033664459</v>
      </c>
      <c r="E10" s="41">
        <v>6.8330973396923764E-3</v>
      </c>
      <c r="F10" s="41">
        <v>8.9178931857455332E-3</v>
      </c>
      <c r="G10" s="41">
        <v>7.1956654720033292E-3</v>
      </c>
    </row>
    <row r="11" spans="1:10" x14ac:dyDescent="0.3">
      <c r="A11" s="53" t="s">
        <v>51</v>
      </c>
      <c r="B11" s="41">
        <v>6.2246776077939367E-2</v>
      </c>
      <c r="C11" s="41">
        <v>1.3875157879134011E-2</v>
      </c>
      <c r="D11" s="41">
        <v>6.8330973396923764E-3</v>
      </c>
      <c r="E11" s="41">
        <v>0.16927940487546975</v>
      </c>
      <c r="F11" s="41">
        <v>7.3661798150969543E-2</v>
      </c>
      <c r="G11" s="41">
        <v>8.2393456300612608E-2</v>
      </c>
    </row>
    <row r="12" spans="1:10" x14ac:dyDescent="0.3">
      <c r="A12" s="53" t="s">
        <v>52</v>
      </c>
      <c r="B12" s="41">
        <v>6.7988397754538035E-2</v>
      </c>
      <c r="C12" s="41">
        <v>-6.439595378876878E-3</v>
      </c>
      <c r="D12" s="41">
        <v>8.9178931857455332E-3</v>
      </c>
      <c r="E12" s="41">
        <v>7.3661798150969543E-2</v>
      </c>
      <c r="F12" s="41">
        <v>0.22340964847679987</v>
      </c>
      <c r="G12" s="41">
        <v>1.3730820093828212E-2</v>
      </c>
    </row>
    <row r="13" spans="1:10" x14ac:dyDescent="0.3">
      <c r="A13" s="53" t="s">
        <v>53</v>
      </c>
      <c r="B13" s="41">
        <v>6.1009130149446075E-2</v>
      </c>
      <c r="C13" s="41">
        <v>1.2385271729268536E-2</v>
      </c>
      <c r="D13" s="41">
        <v>7.1956654720033292E-3</v>
      </c>
      <c r="E13" s="41">
        <v>8.2393456300612608E-2</v>
      </c>
      <c r="F13" s="41">
        <v>1.3730820093828212E-2</v>
      </c>
      <c r="G13" s="41">
        <v>0.13607028762962564</v>
      </c>
    </row>
    <row r="14" spans="1:10" x14ac:dyDescent="0.3">
      <c r="A14" s="8"/>
      <c r="B14" s="8"/>
      <c r="C14" s="8"/>
      <c r="D14" s="8"/>
      <c r="E14" s="8"/>
      <c r="F14" s="9"/>
      <c r="G14" s="9"/>
    </row>
    <row r="15" spans="1:10" x14ac:dyDescent="0.3">
      <c r="A15" s="8"/>
      <c r="B15" s="8"/>
      <c r="C15" s="8"/>
      <c r="D15" s="8"/>
      <c r="E15" s="8"/>
      <c r="F15" s="9"/>
      <c r="G15" s="9"/>
    </row>
    <row r="16" spans="1:10" x14ac:dyDescent="0.3">
      <c r="A16" s="9"/>
      <c r="B16" s="9"/>
      <c r="C16" s="9"/>
      <c r="D16" s="9"/>
      <c r="E16" s="9"/>
      <c r="F16" s="9"/>
      <c r="G16" s="9"/>
    </row>
    <row r="17" spans="1:9" ht="19.8" x14ac:dyDescent="0.35">
      <c r="A17" s="6" t="s">
        <v>13</v>
      </c>
      <c r="B17" s="9"/>
      <c r="C17" s="9"/>
      <c r="D17" s="9"/>
      <c r="E17" s="9"/>
      <c r="F17" s="9"/>
      <c r="G17" s="9"/>
    </row>
    <row r="18" spans="1:9" ht="15" thickBot="1" x14ac:dyDescent="0.35">
      <c r="A18" s="9"/>
      <c r="B18" s="9"/>
      <c r="C18" s="9"/>
      <c r="D18" s="9"/>
      <c r="E18" s="9"/>
      <c r="F18" s="9"/>
      <c r="G18" s="9"/>
    </row>
    <row r="19" spans="1:9" ht="15" thickBot="1" x14ac:dyDescent="0.35">
      <c r="A19" s="33" t="s">
        <v>12</v>
      </c>
      <c r="B19" s="33"/>
      <c r="C19" s="34" t="s">
        <v>0</v>
      </c>
      <c r="D19" s="34"/>
      <c r="E19" s="34"/>
      <c r="F19" s="34"/>
      <c r="G19" s="35"/>
    </row>
    <row r="20" spans="1:9" x14ac:dyDescent="0.3">
      <c r="A20" s="10"/>
      <c r="B20" s="51" t="s">
        <v>48</v>
      </c>
      <c r="C20" s="51" t="s">
        <v>49</v>
      </c>
      <c r="D20" s="51" t="s">
        <v>50</v>
      </c>
      <c r="E20" s="51" t="s">
        <v>51</v>
      </c>
      <c r="F20" s="51" t="s">
        <v>52</v>
      </c>
      <c r="G20" s="51" t="s">
        <v>53</v>
      </c>
    </row>
    <row r="21" spans="1:9" x14ac:dyDescent="0.3">
      <c r="A21" s="53" t="s">
        <v>48</v>
      </c>
      <c r="B21" s="71">
        <f>B8/Data_Prices_Returns!$B$164</f>
        <v>5.9513910579257088E-3</v>
      </c>
      <c r="C21" s="50">
        <f>C8/Data_Prices_Returns!$B$164</f>
        <v>2.9465679258128486E-4</v>
      </c>
      <c r="D21" s="50">
        <f>D8/Data_Prices_Returns!$B$164</f>
        <v>1.1583207162879595E-3</v>
      </c>
      <c r="E21" s="50">
        <f>E8/Data_Prices_Returns!$B$164</f>
        <v>1.7290771132760935E-3</v>
      </c>
      <c r="F21" s="50">
        <f>F8/Data_Prices_Returns!$B$164</f>
        <v>1.8885666042927232E-3</v>
      </c>
      <c r="G21" s="50">
        <f>G8/Data_Prices_Returns!$B$164</f>
        <v>1.6946980597068355E-3</v>
      </c>
      <c r="H21" t="str">
        <f ca="1">_xlfn.FORMULATEXT(B21)</f>
        <v>=B8/Data_Prices_Returns!$B$164</v>
      </c>
      <c r="I21" t="s">
        <v>39</v>
      </c>
    </row>
    <row r="22" spans="1:9" x14ac:dyDescent="0.3">
      <c r="A22" s="53" t="s">
        <v>49</v>
      </c>
      <c r="B22" s="50">
        <f>B9/Data_Prices_Returns!$B$164</f>
        <v>2.9465679258128486E-4</v>
      </c>
      <c r="C22" s="71">
        <f>C9/Data_Prices_Returns!$B$164</f>
        <v>1.2283330820710731E-3</v>
      </c>
      <c r="D22" s="50">
        <f>D9/Data_Prices_Returns!$B$164</f>
        <v>6.8073212363636176E-4</v>
      </c>
      <c r="E22" s="50">
        <f>E9/Data_Prices_Returns!$B$164</f>
        <v>3.8542105219816695E-4</v>
      </c>
      <c r="F22" s="50">
        <f>F9/Data_Prices_Returns!$B$164</f>
        <v>-1.7887764941324662E-4</v>
      </c>
      <c r="G22" s="50">
        <f>G9/Data_Prices_Returns!$B$164</f>
        <v>3.4403532581301488E-4</v>
      </c>
    </row>
    <row r="23" spans="1:9" x14ac:dyDescent="0.3">
      <c r="A23" s="53" t="s">
        <v>50</v>
      </c>
      <c r="B23" s="50">
        <f>B10/Data_Prices_Returns!$B$164</f>
        <v>1.1583207162879595E-3</v>
      </c>
      <c r="C23" s="50">
        <f>C10/Data_Prices_Returns!$B$164</f>
        <v>6.8073212363636176E-4</v>
      </c>
      <c r="D23" s="71">
        <f>D10/Data_Prices_Returns!$B$164</f>
        <v>3.9068802871290165E-3</v>
      </c>
      <c r="E23" s="50">
        <f>E10/Data_Prices_Returns!$B$164</f>
        <v>1.8980825943589935E-4</v>
      </c>
      <c r="F23" s="50">
        <f>F10/Data_Prices_Returns!$B$164</f>
        <v>2.4771925515959813E-4</v>
      </c>
      <c r="G23" s="50">
        <f>G10/Data_Prices_Returns!$B$164</f>
        <v>1.9987959644453691E-4</v>
      </c>
    </row>
    <row r="24" spans="1:9" x14ac:dyDescent="0.3">
      <c r="A24" s="53" t="s">
        <v>51</v>
      </c>
      <c r="B24" s="50">
        <f>B11/Data_Prices_Returns!$B$164</f>
        <v>1.7290771132760935E-3</v>
      </c>
      <c r="C24" s="50">
        <f>C11/Data_Prices_Returns!$B$164</f>
        <v>3.8542105219816695E-4</v>
      </c>
      <c r="D24" s="50">
        <f>D11/Data_Prices_Returns!$B$164</f>
        <v>1.8980825943589935E-4</v>
      </c>
      <c r="E24" s="71">
        <f>E11/Data_Prices_Returns!$B$164</f>
        <v>4.7022056909852708E-3</v>
      </c>
      <c r="F24" s="50">
        <f>F11/Data_Prices_Returns!$B$164</f>
        <v>2.0461610597491539E-3</v>
      </c>
      <c r="G24" s="50">
        <f>G11/Data_Prices_Returns!$B$164</f>
        <v>2.2887071194614612E-3</v>
      </c>
    </row>
    <row r="25" spans="1:9" x14ac:dyDescent="0.3">
      <c r="A25" s="53" t="s">
        <v>52</v>
      </c>
      <c r="B25" s="50">
        <f>B12/Data_Prices_Returns!$B$164</f>
        <v>1.8885666042927232E-3</v>
      </c>
      <c r="C25" s="50">
        <f>C12/Data_Prices_Returns!$B$164</f>
        <v>-1.7887764941324662E-4</v>
      </c>
      <c r="D25" s="50">
        <f>D12/Data_Prices_Returns!$B$164</f>
        <v>2.4771925515959813E-4</v>
      </c>
      <c r="E25" s="50">
        <f>E12/Data_Prices_Returns!$B$164</f>
        <v>2.0461610597491539E-3</v>
      </c>
      <c r="F25" s="71">
        <f>F12/Data_Prices_Returns!$B$164</f>
        <v>6.2058235687999959E-3</v>
      </c>
      <c r="G25" s="50">
        <f>G12/Data_Prices_Returns!$B$164</f>
        <v>3.814116692730059E-4</v>
      </c>
    </row>
    <row r="26" spans="1:9" x14ac:dyDescent="0.3">
      <c r="A26" s="53" t="s">
        <v>53</v>
      </c>
      <c r="B26" s="50">
        <f>B13/Data_Prices_Returns!$B$164</f>
        <v>1.6946980597068355E-3</v>
      </c>
      <c r="C26" s="50">
        <f>C13/Data_Prices_Returns!$B$164</f>
        <v>3.4403532581301488E-4</v>
      </c>
      <c r="D26" s="50">
        <f>D13/Data_Prices_Returns!$B$164</f>
        <v>1.9987959644453691E-4</v>
      </c>
      <c r="E26" s="50">
        <f>E13/Data_Prices_Returns!$B$164</f>
        <v>2.2887071194614612E-3</v>
      </c>
      <c r="F26" s="50">
        <f>F13/Data_Prices_Returns!$B$164</f>
        <v>3.814116692730059E-4</v>
      </c>
      <c r="G26" s="71">
        <f>G13/Data_Prices_Returns!$B$164</f>
        <v>3.7797302119340456E-3</v>
      </c>
    </row>
    <row r="27" spans="1:9" x14ac:dyDescent="0.3">
      <c r="A27" s="8"/>
      <c r="B27" s="8"/>
      <c r="C27" s="8"/>
      <c r="D27" s="8"/>
      <c r="E27" s="8"/>
      <c r="F27" s="9"/>
      <c r="G27" s="9"/>
    </row>
    <row r="28" spans="1:9" ht="15" thickBot="1" x14ac:dyDescent="0.35">
      <c r="A28" s="8"/>
      <c r="B28" s="8"/>
      <c r="C28" s="8"/>
      <c r="D28" s="8"/>
      <c r="E28" s="8"/>
      <c r="F28" s="9"/>
      <c r="G28" s="9"/>
    </row>
    <row r="29" spans="1:9" ht="15" thickBot="1" x14ac:dyDescent="0.35">
      <c r="A29" s="77" t="s">
        <v>14</v>
      </c>
      <c r="B29" s="78"/>
      <c r="C29" s="78"/>
      <c r="D29" s="78"/>
      <c r="E29" s="79"/>
      <c r="F29" s="9"/>
      <c r="G29" s="9"/>
    </row>
    <row r="30" spans="1:9" ht="15" thickBot="1" x14ac:dyDescent="0.35">
      <c r="A30" s="32"/>
      <c r="B30" s="9"/>
      <c r="C30" s="9"/>
      <c r="D30" s="9"/>
      <c r="E30" s="9"/>
      <c r="F30" s="9"/>
      <c r="G30" s="9"/>
    </row>
    <row r="31" spans="1:9" ht="58.2" thickBot="1" x14ac:dyDescent="0.35">
      <c r="A31" s="37" t="s">
        <v>15</v>
      </c>
      <c r="B31" s="38" t="s">
        <v>16</v>
      </c>
      <c r="C31" s="9"/>
      <c r="D31" s="9"/>
      <c r="E31" s="9"/>
      <c r="F31" s="9"/>
      <c r="G31" s="9"/>
    </row>
    <row r="32" spans="1:9" x14ac:dyDescent="0.3">
      <c r="A32" t="s">
        <v>48</v>
      </c>
      <c r="B32" s="42">
        <f t="array" ref="B32:B37">TRANSPOSE(Data_Prices_Returns!B162:G162)</f>
        <v>7.7145259465022931E-2</v>
      </c>
      <c r="C32" s="36"/>
      <c r="D32" s="36"/>
      <c r="E32" s="36"/>
      <c r="F32" s="36"/>
      <c r="G32" s="36"/>
      <c r="H32" t="str">
        <f ca="1">_xlfn.FORMULATEXT(B32)</f>
        <v>{=TRANSPOSE(Data_Prices_Returns!B162:G162)}</v>
      </c>
      <c r="I32" s="49" t="s">
        <v>40</v>
      </c>
    </row>
    <row r="33" spans="1:9" x14ac:dyDescent="0.3">
      <c r="A33" t="s">
        <v>49</v>
      </c>
      <c r="B33" s="42">
        <v>3.5047583113120277E-2</v>
      </c>
      <c r="C33" s="8"/>
      <c r="D33" s="8"/>
      <c r="E33" s="8"/>
      <c r="F33" s="8"/>
      <c r="G33" s="8"/>
      <c r="H33" s="7"/>
    </row>
    <row r="34" spans="1:9" x14ac:dyDescent="0.3">
      <c r="A34" t="s">
        <v>50</v>
      </c>
      <c r="B34" s="42">
        <v>6.2505042093650459E-2</v>
      </c>
      <c r="C34" s="8"/>
      <c r="D34" s="8"/>
      <c r="E34" s="8"/>
      <c r="F34" s="8"/>
      <c r="G34" s="8"/>
      <c r="H34" s="7"/>
    </row>
    <row r="35" spans="1:9" x14ac:dyDescent="0.3">
      <c r="A35" t="s">
        <v>51</v>
      </c>
      <c r="B35" s="42">
        <v>6.8572630771943352E-2</v>
      </c>
      <c r="C35" s="8"/>
      <c r="D35" s="8"/>
      <c r="E35" s="8"/>
      <c r="F35" s="8"/>
      <c r="G35" s="8"/>
      <c r="H35" s="7"/>
    </row>
    <row r="36" spans="1:9" x14ac:dyDescent="0.3">
      <c r="A36" t="s">
        <v>52</v>
      </c>
      <c r="B36" s="42">
        <v>7.8777049759431825E-2</v>
      </c>
      <c r="C36" s="8"/>
      <c r="D36" s="8"/>
      <c r="E36" s="8"/>
      <c r="F36" s="8"/>
      <c r="G36" s="8"/>
      <c r="H36" s="7"/>
    </row>
    <row r="37" spans="1:9" x14ac:dyDescent="0.3">
      <c r="A37" t="s">
        <v>53</v>
      </c>
      <c r="B37" s="42">
        <v>6.1479510504997066E-2</v>
      </c>
      <c r="C37" s="8"/>
      <c r="D37" s="8"/>
      <c r="E37" s="8"/>
      <c r="F37" s="8"/>
      <c r="G37" s="8"/>
      <c r="H37" s="7"/>
    </row>
    <row r="38" spans="1:9" x14ac:dyDescent="0.3">
      <c r="A38" s="36"/>
      <c r="B38" s="36"/>
      <c r="C38" s="9"/>
      <c r="D38" s="9"/>
      <c r="E38" s="9"/>
      <c r="F38" s="9"/>
      <c r="G38" s="9"/>
    </row>
    <row r="39" spans="1:9" x14ac:dyDescent="0.3">
      <c r="A39" s="9"/>
      <c r="B39" s="9"/>
      <c r="C39" s="9"/>
      <c r="D39" s="9"/>
      <c r="E39" s="9"/>
      <c r="F39" s="9"/>
      <c r="G39" s="9"/>
    </row>
    <row r="40" spans="1:9" ht="15" thickBot="1" x14ac:dyDescent="0.35">
      <c r="A40" s="9"/>
      <c r="B40" s="9"/>
      <c r="C40" s="9"/>
      <c r="D40" s="9"/>
      <c r="E40" s="9"/>
      <c r="F40" s="9"/>
      <c r="G40" s="9"/>
    </row>
    <row r="41" spans="1:9" ht="15" thickBot="1" x14ac:dyDescent="0.35">
      <c r="A41" s="33" t="s">
        <v>12</v>
      </c>
      <c r="B41" s="34"/>
      <c r="C41" s="39" t="s">
        <v>17</v>
      </c>
      <c r="D41" s="34"/>
      <c r="E41" s="34"/>
      <c r="F41" s="40"/>
      <c r="G41" s="35"/>
    </row>
    <row r="42" spans="1:9" x14ac:dyDescent="0.3">
      <c r="A42" s="11"/>
      <c r="B42" s="51" t="s">
        <v>48</v>
      </c>
      <c r="C42" s="51" t="s">
        <v>49</v>
      </c>
      <c r="D42" s="51" t="s">
        <v>50</v>
      </c>
      <c r="E42" s="51" t="s">
        <v>51</v>
      </c>
      <c r="F42" s="51" t="s">
        <v>52</v>
      </c>
      <c r="G42" s="51" t="s">
        <v>53</v>
      </c>
    </row>
    <row r="43" spans="1:9" x14ac:dyDescent="0.3">
      <c r="A43" s="51" t="s">
        <v>48</v>
      </c>
      <c r="B43" s="70">
        <f t="array" ref="B43:G48">MMULT(B32:B37,TRANSPOSE(B32:B37))</f>
        <v>5.9513910579257097E-3</v>
      </c>
      <c r="C43" s="41">
        <v>2.70375489288362E-3</v>
      </c>
      <c r="D43" s="41">
        <v>4.8219676901868451E-3</v>
      </c>
      <c r="E43" s="41">
        <v>5.2900533931007857E-3</v>
      </c>
      <c r="F43" s="41">
        <v>6.0772759435803901E-3</v>
      </c>
      <c r="G43" s="41">
        <v>4.7428527896906016E-3</v>
      </c>
      <c r="H43" t="str">
        <f ca="1">_xlfn.FORMULATEXT(B43)</f>
        <v>{=MMULT(B32:B37,TRANSPOSE(B32:B37))}</v>
      </c>
      <c r="I43" s="49" t="s">
        <v>39</v>
      </c>
    </row>
    <row r="44" spans="1:9" x14ac:dyDescent="0.3">
      <c r="A44" s="51" t="s">
        <v>49</v>
      </c>
      <c r="B44" s="41">
        <v>2.70375489288362E-3</v>
      </c>
      <c r="C44" s="70">
        <v>1.2283330820710735E-3</v>
      </c>
      <c r="D44" s="41">
        <v>2.190650657766296E-3</v>
      </c>
      <c r="E44" s="41">
        <v>2.4033049762649935E-3</v>
      </c>
      <c r="F44" s="41">
        <v>2.7609451988500986E-3</v>
      </c>
      <c r="G44" s="41">
        <v>2.1547082541778359E-3</v>
      </c>
    </row>
    <row r="45" spans="1:9" x14ac:dyDescent="0.3">
      <c r="A45" s="51" t="s">
        <v>50</v>
      </c>
      <c r="B45" s="41">
        <v>4.8219676901868451E-3</v>
      </c>
      <c r="C45" s="41">
        <v>2.190650657766296E-3</v>
      </c>
      <c r="D45" s="70">
        <v>3.9068802871290156E-3</v>
      </c>
      <c r="E45" s="41">
        <v>4.2861351728726701E-3</v>
      </c>
      <c r="F45" s="41">
        <v>4.923962811226883E-3</v>
      </c>
      <c r="G45" s="41">
        <v>3.8427793920118671E-3</v>
      </c>
    </row>
    <row r="46" spans="1:9" x14ac:dyDescent="0.3">
      <c r="A46" s="51" t="s">
        <v>51</v>
      </c>
      <c r="B46" s="41">
        <v>5.2900533931007857E-3</v>
      </c>
      <c r="C46" s="41">
        <v>2.4033049762649935E-3</v>
      </c>
      <c r="D46" s="41">
        <v>4.2861351728726701E-3</v>
      </c>
      <c r="E46" s="70">
        <v>4.7022056909852726E-3</v>
      </c>
      <c r="F46" s="41">
        <v>5.4019495464565272E-3</v>
      </c>
      <c r="G46" s="41">
        <v>4.215811773898976E-3</v>
      </c>
    </row>
    <row r="47" spans="1:9" x14ac:dyDescent="0.3">
      <c r="A47" s="51" t="s">
        <v>52</v>
      </c>
      <c r="B47" s="41">
        <v>6.0772759435803901E-3</v>
      </c>
      <c r="C47" s="41">
        <v>2.7609451988500986E-3</v>
      </c>
      <c r="D47" s="41">
        <v>4.923962811226883E-3</v>
      </c>
      <c r="E47" s="41">
        <v>5.4019495464565272E-3</v>
      </c>
      <c r="F47" s="70">
        <v>6.2058235687999976E-3</v>
      </c>
      <c r="G47" s="41">
        <v>4.8431744582376653E-3</v>
      </c>
    </row>
    <row r="48" spans="1:9" x14ac:dyDescent="0.3">
      <c r="A48" s="51" t="s">
        <v>53</v>
      </c>
      <c r="B48" s="41">
        <v>4.7428527896906016E-3</v>
      </c>
      <c r="C48" s="41">
        <v>2.1547082541778359E-3</v>
      </c>
      <c r="D48" s="41">
        <v>3.8427793920118671E-3</v>
      </c>
      <c r="E48" s="41">
        <v>4.215811773898976E-3</v>
      </c>
      <c r="F48" s="41">
        <v>4.8431744582376653E-3</v>
      </c>
      <c r="G48" s="70">
        <v>3.7797302119340448E-3</v>
      </c>
    </row>
    <row r="49" spans="1:9" x14ac:dyDescent="0.3">
      <c r="A49" s="8"/>
      <c r="B49" s="8"/>
      <c r="C49" s="8"/>
      <c r="D49" s="8"/>
      <c r="E49" s="8"/>
      <c r="F49" s="9"/>
      <c r="G49" s="9"/>
    </row>
    <row r="50" spans="1:9" x14ac:dyDescent="0.3">
      <c r="A50" s="8"/>
      <c r="B50" s="8"/>
      <c r="C50" s="8"/>
      <c r="D50" s="8"/>
      <c r="E50" s="8"/>
      <c r="F50" s="9"/>
      <c r="G50" s="9"/>
    </row>
    <row r="51" spans="1:9" ht="15" thickBot="1" x14ac:dyDescent="0.35">
      <c r="A51" s="9"/>
      <c r="B51" s="9"/>
      <c r="C51" s="9"/>
      <c r="D51" s="9"/>
      <c r="E51" s="9"/>
      <c r="F51" s="9"/>
      <c r="G51" s="9"/>
    </row>
    <row r="52" spans="1:9" ht="15" thickBot="1" x14ac:dyDescent="0.35">
      <c r="A52" s="77" t="s">
        <v>18</v>
      </c>
      <c r="B52" s="78"/>
      <c r="C52" s="78"/>
      <c r="D52" s="78"/>
      <c r="E52" s="78"/>
      <c r="F52" s="40"/>
      <c r="G52" s="35"/>
    </row>
    <row r="53" spans="1:9" ht="15" thickBot="1" x14ac:dyDescent="0.35">
      <c r="A53" s="9"/>
      <c r="B53" s="9"/>
      <c r="C53" s="9"/>
      <c r="D53" s="9"/>
      <c r="E53" s="9"/>
      <c r="F53" s="9"/>
      <c r="G53" s="9"/>
    </row>
    <row r="54" spans="1:9" ht="15" thickBot="1" x14ac:dyDescent="0.35">
      <c r="A54" s="33" t="s">
        <v>0</v>
      </c>
      <c r="B54" s="34"/>
      <c r="C54" s="39" t="s">
        <v>19</v>
      </c>
      <c r="D54" s="34"/>
      <c r="E54" s="34"/>
      <c r="F54" s="40"/>
      <c r="G54" s="35"/>
    </row>
    <row r="55" spans="1:9" x14ac:dyDescent="0.3">
      <c r="A55" s="11"/>
      <c r="B55" s="51" t="s">
        <v>48</v>
      </c>
      <c r="C55" s="51" t="s">
        <v>49</v>
      </c>
      <c r="D55" s="51" t="s">
        <v>50</v>
      </c>
      <c r="E55" s="51" t="s">
        <v>51</v>
      </c>
      <c r="F55" s="51" t="s">
        <v>52</v>
      </c>
      <c r="G55" s="51" t="s">
        <v>53</v>
      </c>
    </row>
    <row r="56" spans="1:9" x14ac:dyDescent="0.3">
      <c r="A56" s="51" t="s">
        <v>48</v>
      </c>
      <c r="B56" s="41">
        <f>B21/B43</f>
        <v>0.99999999999999989</v>
      </c>
      <c r="C56" s="41">
        <f t="shared" ref="C56:G56" si="0">C21/C43</f>
        <v>0.10898058598315702</v>
      </c>
      <c r="D56" s="41">
        <f t="shared" si="0"/>
        <v>0.24021743626471209</v>
      </c>
      <c r="E56" s="41">
        <f t="shared" si="0"/>
        <v>0.32685437835677272</v>
      </c>
      <c r="F56" s="41">
        <f t="shared" si="0"/>
        <v>0.31075873826128847</v>
      </c>
      <c r="G56" s="41">
        <f t="shared" si="0"/>
        <v>0.35731618392005554</v>
      </c>
      <c r="H56" t="str">
        <f ca="1">_xlfn.FORMULATEXT(B56)</f>
        <v>=B21/B43</v>
      </c>
    </row>
    <row r="57" spans="1:9" x14ac:dyDescent="0.3">
      <c r="A57" s="51" t="s">
        <v>49</v>
      </c>
      <c r="B57" s="41">
        <f t="shared" ref="B57:G57" si="1">B22/B44</f>
        <v>0.10898058598315702</v>
      </c>
      <c r="C57" s="41">
        <f t="shared" si="1"/>
        <v>0.99999999999999967</v>
      </c>
      <c r="D57" s="41">
        <f t="shared" si="1"/>
        <v>0.31074426277098532</v>
      </c>
      <c r="E57" s="41">
        <f t="shared" si="1"/>
        <v>0.16037126207642388</v>
      </c>
      <c r="F57" s="41">
        <f t="shared" si="1"/>
        <v>-6.4788554835404577E-2</v>
      </c>
      <c r="G57" s="41">
        <f t="shared" si="1"/>
        <v>0.15966677862116752</v>
      </c>
      <c r="I57" s="49" t="s">
        <v>40</v>
      </c>
    </row>
    <row r="58" spans="1:9" x14ac:dyDescent="0.3">
      <c r="A58" s="51" t="s">
        <v>50</v>
      </c>
      <c r="B58" s="41">
        <f t="shared" ref="B58:G58" si="2">B23/B45</f>
        <v>0.24021743626471209</v>
      </c>
      <c r="C58" s="41">
        <f t="shared" si="2"/>
        <v>0.31074426277098532</v>
      </c>
      <c r="D58" s="41">
        <f t="shared" si="2"/>
        <v>1.0000000000000002</v>
      </c>
      <c r="E58" s="41">
        <f t="shared" si="2"/>
        <v>4.4284244845382542E-2</v>
      </c>
      <c r="F58" s="41">
        <f t="shared" si="2"/>
        <v>5.0308920813696187E-2</v>
      </c>
      <c r="G58" s="41">
        <f t="shared" si="2"/>
        <v>5.2014330268355842E-2</v>
      </c>
    </row>
    <row r="59" spans="1:9" x14ac:dyDescent="0.3">
      <c r="A59" s="51" t="s">
        <v>51</v>
      </c>
      <c r="B59" s="41">
        <f t="shared" ref="B59:G59" si="3">B24/B46</f>
        <v>0.32685437835677272</v>
      </c>
      <c r="C59" s="41">
        <f t="shared" si="3"/>
        <v>0.16037126207642388</v>
      </c>
      <c r="D59" s="41">
        <f t="shared" si="3"/>
        <v>4.4284244845382542E-2</v>
      </c>
      <c r="E59" s="41">
        <f t="shared" si="3"/>
        <v>0.99999999999999967</v>
      </c>
      <c r="F59" s="41">
        <f t="shared" si="3"/>
        <v>0.37878196420611843</v>
      </c>
      <c r="G59" s="41">
        <f t="shared" si="3"/>
        <v>0.54288645751011788</v>
      </c>
    </row>
    <row r="60" spans="1:9" x14ac:dyDescent="0.3">
      <c r="A60" s="51" t="s">
        <v>52</v>
      </c>
      <c r="B60" s="41">
        <f t="shared" ref="B60:G60" si="4">B25/B47</f>
        <v>0.31075873826128847</v>
      </c>
      <c r="C60" s="41">
        <f t="shared" si="4"/>
        <v>-6.4788554835404577E-2</v>
      </c>
      <c r="D60" s="41">
        <f t="shared" si="4"/>
        <v>5.0308920813696187E-2</v>
      </c>
      <c r="E60" s="41">
        <f t="shared" si="4"/>
        <v>0.37878196420611843</v>
      </c>
      <c r="F60" s="41">
        <f t="shared" si="4"/>
        <v>0.99999999999999967</v>
      </c>
      <c r="G60" s="41">
        <f t="shared" si="4"/>
        <v>7.8752411783199319E-2</v>
      </c>
    </row>
    <row r="61" spans="1:9" x14ac:dyDescent="0.3">
      <c r="A61" s="51" t="s">
        <v>53</v>
      </c>
      <c r="B61" s="41">
        <f t="shared" ref="B61:G61" si="5">B26/B48</f>
        <v>0.35731618392005554</v>
      </c>
      <c r="C61" s="41">
        <f t="shared" si="5"/>
        <v>0.15966677862116752</v>
      </c>
      <c r="D61" s="41">
        <f t="shared" si="5"/>
        <v>5.2014330268355842E-2</v>
      </c>
      <c r="E61" s="41">
        <f t="shared" si="5"/>
        <v>0.54288645751011788</v>
      </c>
      <c r="F61" s="41">
        <f t="shared" si="5"/>
        <v>7.8752411783199319E-2</v>
      </c>
      <c r="G61" s="41">
        <f t="shared" si="5"/>
        <v>1.0000000000000002</v>
      </c>
    </row>
  </sheetData>
  <mergeCells count="3">
    <mergeCell ref="A2:E2"/>
    <mergeCell ref="A29:E29"/>
    <mergeCell ref="A52:E5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0"/>
  <sheetViews>
    <sheetView zoomScale="150" zoomScaleNormal="150" workbookViewId="0">
      <selection activeCell="H16" sqref="H16"/>
    </sheetView>
  </sheetViews>
  <sheetFormatPr defaultRowHeight="14.4" x14ac:dyDescent="0.3"/>
  <cols>
    <col min="4" max="4" width="12.44140625" customWidth="1"/>
    <col min="5" max="5" width="22" customWidth="1"/>
    <col min="6" max="6" width="12.109375" customWidth="1"/>
    <col min="7" max="7" width="12.21875" customWidth="1"/>
    <col min="8" max="8" width="9.44140625" bestFit="1" customWidth="1"/>
    <col min="9" max="9" width="26.109375" customWidth="1"/>
  </cols>
  <sheetData>
    <row r="1" spans="1:18" ht="15" thickBot="1" x14ac:dyDescent="0.35">
      <c r="A1" s="64" t="s">
        <v>54</v>
      </c>
      <c r="B1" s="58"/>
      <c r="C1" s="59"/>
      <c r="D1" s="60"/>
      <c r="E1" s="81" t="s">
        <v>20</v>
      </c>
      <c r="F1" s="82"/>
      <c r="G1" s="82"/>
      <c r="H1" s="82"/>
      <c r="K1" s="80" t="s">
        <v>21</v>
      </c>
      <c r="L1" s="80"/>
      <c r="M1" s="80"/>
      <c r="N1" s="80"/>
      <c r="O1" s="80"/>
    </row>
    <row r="2" spans="1:18" ht="15.6" x14ac:dyDescent="0.3">
      <c r="A2" s="4"/>
      <c r="B2" s="62" t="s">
        <v>22</v>
      </c>
      <c r="C2" s="63" t="s">
        <v>23</v>
      </c>
      <c r="D2" s="62" t="s">
        <v>46</v>
      </c>
      <c r="E2" s="5" t="s">
        <v>0</v>
      </c>
      <c r="F2" s="5" t="s">
        <v>24</v>
      </c>
      <c r="G2" s="4" t="s">
        <v>25</v>
      </c>
      <c r="H2" s="4" t="s">
        <v>26</v>
      </c>
      <c r="I2" s="48" t="s">
        <v>35</v>
      </c>
      <c r="K2" s="47"/>
      <c r="L2" s="51" t="s">
        <v>48</v>
      </c>
      <c r="M2" s="51" t="s">
        <v>49</v>
      </c>
      <c r="N2" s="51" t="s">
        <v>50</v>
      </c>
      <c r="O2" s="51" t="s">
        <v>51</v>
      </c>
      <c r="P2" s="51" t="s">
        <v>52</v>
      </c>
      <c r="Q2" s="51" t="s">
        <v>53</v>
      </c>
      <c r="R2" s="8"/>
    </row>
    <row r="3" spans="1:18" x14ac:dyDescent="0.3">
      <c r="A3" s="53" t="s">
        <v>48</v>
      </c>
      <c r="B3" s="52">
        <f>Data_Prices_Returns!B80</f>
        <v>1.4718856897678085E-2</v>
      </c>
      <c r="C3" s="52">
        <f>Data_Prices_Returns!B162</f>
        <v>7.7145259465022931E-2</v>
      </c>
      <c r="D3" s="61">
        <f>B3/C3</f>
        <v>0.19079405526338922</v>
      </c>
      <c r="E3" s="55" t="s">
        <v>27</v>
      </c>
      <c r="F3" s="4" t="s">
        <v>28</v>
      </c>
      <c r="G3" s="12" t="s">
        <v>29</v>
      </c>
      <c r="H3" s="14" t="s">
        <v>47</v>
      </c>
      <c r="K3" s="54" t="s">
        <v>48</v>
      </c>
      <c r="L3" s="15">
        <f>'Variance Covariance Matrix'!B21</f>
        <v>5.9513910579257088E-3</v>
      </c>
      <c r="M3" s="15">
        <f>'Variance Covariance Matrix'!C21</f>
        <v>2.9465679258128486E-4</v>
      </c>
      <c r="N3" s="15">
        <f>'Variance Covariance Matrix'!D21</f>
        <v>1.1583207162879595E-3</v>
      </c>
      <c r="O3" s="15">
        <f>'Variance Covariance Matrix'!E21</f>
        <v>1.7290771132760935E-3</v>
      </c>
      <c r="P3" s="15">
        <f>'Variance Covariance Matrix'!F21</f>
        <v>1.8885666042927232E-3</v>
      </c>
      <c r="Q3" s="15">
        <f>'Variance Covariance Matrix'!G21</f>
        <v>1.6946980597068355E-3</v>
      </c>
    </row>
    <row r="4" spans="1:18" x14ac:dyDescent="0.3">
      <c r="A4" s="53" t="s">
        <v>49</v>
      </c>
      <c r="B4" s="52">
        <f>Data_Prices_Returns!C80</f>
        <v>1.03966014761142E-2</v>
      </c>
      <c r="C4" s="52">
        <f>Data_Prices_Returns!C162</f>
        <v>3.5047583113120277E-2</v>
      </c>
      <c r="D4" s="61">
        <f t="shared" ref="D4:D8" si="0">B4/C4</f>
        <v>0.29664246583160736</v>
      </c>
      <c r="E4" s="56" t="s">
        <v>30</v>
      </c>
      <c r="F4" s="4" t="s">
        <v>28</v>
      </c>
      <c r="G4" s="43">
        <f>MIN(C3:C8)</f>
        <v>3.5047583113120277E-2</v>
      </c>
      <c r="H4" s="43">
        <f>MAX(B3:B8)</f>
        <v>2.7114420228721847E-2</v>
      </c>
      <c r="I4" s="49">
        <v>2</v>
      </c>
      <c r="J4" t="s">
        <v>36</v>
      </c>
      <c r="K4" s="54" t="s">
        <v>49</v>
      </c>
      <c r="L4" s="15">
        <f>'Variance Covariance Matrix'!B22</f>
        <v>2.9465679258128486E-4</v>
      </c>
      <c r="M4" s="15">
        <f>'Variance Covariance Matrix'!C22</f>
        <v>1.2283330820710731E-3</v>
      </c>
      <c r="N4" s="15">
        <f>'Variance Covariance Matrix'!D22</f>
        <v>6.8073212363636176E-4</v>
      </c>
      <c r="O4" s="15">
        <f>'Variance Covariance Matrix'!E22</f>
        <v>3.8542105219816695E-4</v>
      </c>
      <c r="P4" s="15">
        <f>'Variance Covariance Matrix'!F22</f>
        <v>-1.7887764941324662E-4</v>
      </c>
      <c r="Q4" s="15">
        <f>'Variance Covariance Matrix'!G22</f>
        <v>3.4403532581301488E-4</v>
      </c>
    </row>
    <row r="5" spans="1:18" x14ac:dyDescent="0.3">
      <c r="A5" s="53" t="s">
        <v>50</v>
      </c>
      <c r="B5" s="52">
        <f>Data_Prices_Returns!D80</f>
        <v>1.5458865604801426E-2</v>
      </c>
      <c r="C5" s="52">
        <f>Data_Prices_Returns!D162</f>
        <v>6.2505042093650459E-2</v>
      </c>
      <c r="D5" s="61">
        <f t="shared" si="0"/>
        <v>0.24732189735413052</v>
      </c>
      <c r="E5" s="83" t="s">
        <v>31</v>
      </c>
      <c r="F5" s="83"/>
      <c r="G5" s="83"/>
      <c r="H5" s="83"/>
      <c r="I5" s="49"/>
      <c r="K5" s="54" t="s">
        <v>50</v>
      </c>
      <c r="L5" s="15">
        <f>'Variance Covariance Matrix'!B23</f>
        <v>1.1583207162879595E-3</v>
      </c>
      <c r="M5" s="15">
        <f>'Variance Covariance Matrix'!C23</f>
        <v>6.8073212363636176E-4</v>
      </c>
      <c r="N5" s="15">
        <f>'Variance Covariance Matrix'!D23</f>
        <v>3.9068802871290165E-3</v>
      </c>
      <c r="O5" s="15">
        <f>'Variance Covariance Matrix'!E23</f>
        <v>1.8980825943589935E-4</v>
      </c>
      <c r="P5" s="15">
        <f>'Variance Covariance Matrix'!F23</f>
        <v>2.4771925515959813E-4</v>
      </c>
      <c r="Q5" s="15">
        <f>'Variance Covariance Matrix'!G23</f>
        <v>1.9987959644453691E-4</v>
      </c>
    </row>
    <row r="6" spans="1:18" x14ac:dyDescent="0.3">
      <c r="A6" s="53" t="s">
        <v>51</v>
      </c>
      <c r="B6" s="52">
        <f>Data_Prices_Returns!E80</f>
        <v>1.3143349395875786E-2</v>
      </c>
      <c r="C6" s="52">
        <f>Data_Prices_Returns!E162</f>
        <v>6.8572630771943352E-2</v>
      </c>
      <c r="D6" s="61">
        <f t="shared" si="0"/>
        <v>0.19167048497216788</v>
      </c>
      <c r="E6" s="57" t="s">
        <v>48</v>
      </c>
      <c r="F6" s="44">
        <f>1/6</f>
        <v>0.16666666666666666</v>
      </c>
      <c r="G6" s="44">
        <v>0</v>
      </c>
      <c r="H6" s="44">
        <v>1.5275874866126521E-4</v>
      </c>
      <c r="I6" s="49"/>
      <c r="K6" s="54" t="s">
        <v>51</v>
      </c>
      <c r="L6" s="15">
        <f>'Variance Covariance Matrix'!B24</f>
        <v>1.7290771132760935E-3</v>
      </c>
      <c r="M6" s="15">
        <f>'Variance Covariance Matrix'!C24</f>
        <v>3.8542105219816695E-4</v>
      </c>
      <c r="N6" s="15">
        <f>'Variance Covariance Matrix'!D24</f>
        <v>1.8980825943589935E-4</v>
      </c>
      <c r="O6" s="15">
        <f>'Variance Covariance Matrix'!E24</f>
        <v>4.7022056909852708E-3</v>
      </c>
      <c r="P6" s="15">
        <f>'Variance Covariance Matrix'!F24</f>
        <v>2.0461610597491539E-3</v>
      </c>
      <c r="Q6" s="15">
        <f>'Variance Covariance Matrix'!G24</f>
        <v>2.2887071194614612E-3</v>
      </c>
    </row>
    <row r="7" spans="1:18" x14ac:dyDescent="0.3">
      <c r="A7" s="53" t="s">
        <v>52</v>
      </c>
      <c r="B7" s="52">
        <f>Data_Prices_Returns!F80</f>
        <v>2.7114420228721847E-2</v>
      </c>
      <c r="C7" s="52">
        <f>Data_Prices_Returns!F162</f>
        <v>7.8777049759431825E-2</v>
      </c>
      <c r="D7" s="61">
        <f t="shared" si="0"/>
        <v>0.34419187201759216</v>
      </c>
      <c r="E7" s="57" t="s">
        <v>49</v>
      </c>
      <c r="F7" s="44">
        <f t="shared" ref="F7:F11" si="1">1/6</f>
        <v>0.16666666666666666</v>
      </c>
      <c r="G7" s="44">
        <v>0.43716804592056563</v>
      </c>
      <c r="H7" s="44">
        <v>0</v>
      </c>
      <c r="I7" s="49"/>
      <c r="K7" s="54" t="s">
        <v>52</v>
      </c>
      <c r="L7" s="15">
        <f>'Variance Covariance Matrix'!B25</f>
        <v>1.8885666042927232E-3</v>
      </c>
      <c r="M7" s="15">
        <f>'Variance Covariance Matrix'!C25</f>
        <v>-1.7887764941324662E-4</v>
      </c>
      <c r="N7" s="15">
        <f>'Variance Covariance Matrix'!D25</f>
        <v>2.4771925515959813E-4</v>
      </c>
      <c r="O7" s="15">
        <f>'Variance Covariance Matrix'!E25</f>
        <v>2.0461610597491539E-3</v>
      </c>
      <c r="P7" s="15">
        <f>'Variance Covariance Matrix'!F25</f>
        <v>6.2058235687999959E-3</v>
      </c>
      <c r="Q7" s="15">
        <f>'Variance Covariance Matrix'!G25</f>
        <v>3.814116692730059E-4</v>
      </c>
    </row>
    <row r="8" spans="1:18" x14ac:dyDescent="0.3">
      <c r="A8" s="53" t="s">
        <v>53</v>
      </c>
      <c r="B8" s="52">
        <f>Data_Prices_Returns!G80</f>
        <v>8.7812026955944745E-3</v>
      </c>
      <c r="C8" s="52">
        <f>Data_Prices_Returns!G162</f>
        <v>6.1479510504997066E-2</v>
      </c>
      <c r="D8" s="61">
        <f t="shared" si="0"/>
        <v>0.14283136972732952</v>
      </c>
      <c r="E8" s="57" t="s">
        <v>50</v>
      </c>
      <c r="F8" s="44">
        <f t="shared" si="1"/>
        <v>0.16666666666666666</v>
      </c>
      <c r="G8" s="44">
        <v>0.17525119735459566</v>
      </c>
      <c r="H8" s="44">
        <v>2.2450883965517853E-4</v>
      </c>
      <c r="I8" s="49"/>
      <c r="K8" s="54" t="s">
        <v>53</v>
      </c>
      <c r="L8" s="15">
        <f>'Variance Covariance Matrix'!B26</f>
        <v>1.6946980597068355E-3</v>
      </c>
      <c r="M8" s="15">
        <f>'Variance Covariance Matrix'!C26</f>
        <v>3.4403532581301488E-4</v>
      </c>
      <c r="N8" s="15">
        <f>'Variance Covariance Matrix'!D26</f>
        <v>1.9987959644453691E-4</v>
      </c>
      <c r="O8" s="15">
        <f>'Variance Covariance Matrix'!E26</f>
        <v>2.2887071194614612E-3</v>
      </c>
      <c r="P8" s="15">
        <f>'Variance Covariance Matrix'!F26</f>
        <v>3.814116692730059E-4</v>
      </c>
      <c r="Q8" s="15">
        <f>'Variance Covariance Matrix'!G26</f>
        <v>3.7797302119340456E-3</v>
      </c>
    </row>
    <row r="9" spans="1:18" x14ac:dyDescent="0.3">
      <c r="A9" s="8"/>
      <c r="C9" t="s">
        <v>0</v>
      </c>
      <c r="E9" s="54" t="s">
        <v>51</v>
      </c>
      <c r="F9" s="44">
        <f t="shared" si="1"/>
        <v>0.16666666666666666</v>
      </c>
      <c r="G9" s="44">
        <v>0</v>
      </c>
      <c r="H9" s="44">
        <v>0</v>
      </c>
      <c r="I9" s="49"/>
      <c r="K9" s="36"/>
    </row>
    <row r="10" spans="1:18" x14ac:dyDescent="0.3">
      <c r="C10" s="74">
        <f>AVERAGE(C3:C8)</f>
        <v>6.3921179284694318E-2</v>
      </c>
      <c r="E10" s="54" t="s">
        <v>52</v>
      </c>
      <c r="F10" s="44">
        <f t="shared" si="1"/>
        <v>0.16666666666666666</v>
      </c>
      <c r="G10" s="44">
        <v>0.35121159892138276</v>
      </c>
      <c r="H10" s="44">
        <v>0.99962273241168353</v>
      </c>
      <c r="I10" s="49"/>
    </row>
    <row r="11" spans="1:18" x14ac:dyDescent="0.3">
      <c r="E11" s="54" t="s">
        <v>53</v>
      </c>
      <c r="F11" s="44">
        <f t="shared" si="1"/>
        <v>0.16666666666666666</v>
      </c>
      <c r="G11" s="44">
        <v>3.6369157803455898E-2</v>
      </c>
      <c r="H11" s="44">
        <v>0</v>
      </c>
      <c r="I11" s="49"/>
    </row>
    <row r="12" spans="1:18" x14ac:dyDescent="0.3">
      <c r="E12" s="4" t="s">
        <v>32</v>
      </c>
      <c r="F12" s="44">
        <f>SUM(F6:F11)</f>
        <v>0.99999999999999989</v>
      </c>
      <c r="G12" s="44">
        <f>SUM(G6:G11)</f>
        <v>1</v>
      </c>
      <c r="H12" s="44">
        <f>SUM(H6:H11)</f>
        <v>1</v>
      </c>
      <c r="I12" s="49">
        <v>6</v>
      </c>
      <c r="J12" t="s">
        <v>37</v>
      </c>
    </row>
    <row r="13" spans="1:18" x14ac:dyDescent="0.3">
      <c r="E13" s="4" t="s">
        <v>4</v>
      </c>
      <c r="F13" s="28">
        <f t="array" ref="F13">MMULT(TRANSPOSE(F6:F11),$B$3:$B$8)</f>
        <v>1.4935549383130969E-2</v>
      </c>
      <c r="G13" s="75">
        <f t="array" ref="G13">MMULT(TRANSPOSE(G6:G11),$B$3:$B$8)</f>
        <v>1.7096510487408831E-2</v>
      </c>
      <c r="H13" s="28">
        <f t="array" ref="H13">MMULT(TRANSPOSE(H6:H11),$B$3:$B$8)</f>
        <v>2.710990992293429E-2</v>
      </c>
      <c r="I13" s="49">
        <v>3</v>
      </c>
      <c r="J13" t="s">
        <v>36</v>
      </c>
    </row>
    <row r="14" spans="1:18" ht="16.2" x14ac:dyDescent="0.3">
      <c r="E14" s="13" t="s">
        <v>33</v>
      </c>
      <c r="F14" s="73">
        <f t="array" ref="F14">MMULT(MMULT(TRANSPOSE(F6:F11),$L$3:$Q$8),F6:F11)</f>
        <v>1.4576388359625223E-3</v>
      </c>
      <c r="G14" s="73">
        <f t="array" ref="G14">MMULT(MMULT(TRANSPOSE(G6:G11),$L$3:$Q$8),G6:G11)</f>
        <v>1.2283355381853625E-3</v>
      </c>
      <c r="H14" s="73">
        <f t="array" ref="H14">MMULT(MMULT(TRANSPOSE(H6:H11),$L$3:$Q$8),H6:H11)</f>
        <v>6.2018303159728401E-3</v>
      </c>
      <c r="I14" s="49">
        <v>3</v>
      </c>
      <c r="J14" t="s">
        <v>36</v>
      </c>
    </row>
    <row r="15" spans="1:18" x14ac:dyDescent="0.3">
      <c r="E15" s="13" t="s">
        <v>23</v>
      </c>
      <c r="F15" s="45">
        <f>SQRT(F14)</f>
        <v>3.8179036603383829E-2</v>
      </c>
      <c r="G15" s="45">
        <f>SQRT(G14)</f>
        <v>3.5047618152812647E-2</v>
      </c>
      <c r="H15" s="76">
        <f>SQRT(H14)</f>
        <v>7.8751700400517322E-2</v>
      </c>
      <c r="I15" s="49">
        <v>3</v>
      </c>
      <c r="J15" t="s">
        <v>36</v>
      </c>
    </row>
    <row r="16" spans="1:18" x14ac:dyDescent="0.3">
      <c r="E16" s="13" t="s">
        <v>34</v>
      </c>
      <c r="F16" s="46">
        <f>F13/F15</f>
        <v>0.39119764959724579</v>
      </c>
      <c r="G16" s="46">
        <f>G13/G15</f>
        <v>0.48780805625265578</v>
      </c>
      <c r="H16" s="46">
        <f>H13/H15</f>
        <v>0.34424539133832094</v>
      </c>
      <c r="I16" s="49">
        <v>3</v>
      </c>
      <c r="J16" t="s">
        <v>36</v>
      </c>
    </row>
    <row r="18" spans="6:13" x14ac:dyDescent="0.3">
      <c r="F18" t="s">
        <v>0</v>
      </c>
    </row>
    <row r="20" spans="6:13" x14ac:dyDescent="0.3">
      <c r="G20" s="49" t="s">
        <v>45</v>
      </c>
      <c r="H20" s="49"/>
      <c r="I20" s="49"/>
      <c r="J20" s="49"/>
      <c r="K20" s="49"/>
      <c r="L20" s="49"/>
      <c r="M20" s="49"/>
    </row>
  </sheetData>
  <mergeCells count="3">
    <mergeCell ref="K1:O1"/>
    <mergeCell ref="E1:H1"/>
    <mergeCell ref="E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Data_Prices_Returns</vt:lpstr>
      <vt:lpstr>Variance Covariance Matrix</vt:lpstr>
      <vt:lpstr>Portfolio Optimization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Garner</dc:creator>
  <cp:lastModifiedBy>jazzi</cp:lastModifiedBy>
  <dcterms:created xsi:type="dcterms:W3CDTF">2018-10-28T22:35:33Z</dcterms:created>
  <dcterms:modified xsi:type="dcterms:W3CDTF">2021-03-17T19:13:41Z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023c7420-124a-40d6-bda2-7f2815edb76b</vt:lpwstr>
  </property>
</Properties>
</file>