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lio\OneDrive\Área de Trabalho\Git\PADS202401\"/>
    </mc:Choice>
  </mc:AlternateContent>
  <xr:revisionPtr revIDLastSave="0" documentId="13_ncr:1_{28BDDB8B-ADC9-4CAA-AE4B-EF9037BE2FEC}" xr6:coauthVersionLast="47" xr6:coauthVersionMax="47" xr10:uidLastSave="{00000000-0000-0000-0000-000000000000}"/>
  <bookViews>
    <workbookView xWindow="-110" yWindow="-110" windowWidth="19420" windowHeight="10300" tabRatio="734" activeTab="5" xr2:uid="{150A6D86-5B11-4FFE-A69D-1FC88399B86F}"/>
  </bookViews>
  <sheets>
    <sheet name="Agrupado" sheetId="1" r:id="rId1"/>
    <sheet name="Slides" sheetId="5" r:id="rId2"/>
    <sheet name="Slide_Mercado" sheetId="6" r:id="rId3"/>
    <sheet name="Persona" sheetId="2" r:id="rId4"/>
    <sheet name="Infos_Mercado" sheetId="3" r:id="rId5"/>
    <sheet name="Memoria_Calcul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4" l="1"/>
  <c r="C107" i="4"/>
  <c r="C75" i="4"/>
  <c r="C74" i="4"/>
  <c r="C73" i="4"/>
  <c r="C60" i="4"/>
  <c r="C59" i="4"/>
  <c r="C58" i="4"/>
  <c r="G91" i="4"/>
  <c r="H91" i="4" s="1"/>
  <c r="D103" i="4"/>
  <c r="C94" i="4"/>
  <c r="D94" i="4" s="1"/>
  <c r="F94" i="4" s="1"/>
  <c r="D91" i="4"/>
  <c r="E91" i="4" s="1"/>
  <c r="D90" i="4"/>
  <c r="E90" i="4" s="1"/>
  <c r="F63" i="4"/>
  <c r="C57" i="4"/>
  <c r="C72" i="4" s="1"/>
  <c r="C80" i="4"/>
  <c r="C65" i="4"/>
  <c r="C9" i="4"/>
  <c r="C15" i="4"/>
  <c r="C21" i="4"/>
  <c r="C119" i="4" l="1"/>
  <c r="C120" i="4" s="1"/>
  <c r="D120" i="4" s="1"/>
  <c r="D107" i="4"/>
  <c r="E94" i="4"/>
  <c r="C76" i="4"/>
  <c r="D80" i="4" s="1"/>
  <c r="C61" i="4"/>
  <c r="D66" i="4" s="1"/>
  <c r="D81" i="4" l="1"/>
  <c r="D82" i="4" s="1"/>
  <c r="D83" i="4" s="1"/>
  <c r="D65" i="4"/>
  <c r="D67" i="4" l="1"/>
  <c r="D68" i="4" s="1"/>
  <c r="E83" i="4" s="1"/>
</calcChain>
</file>

<file path=xl/sharedStrings.xml><?xml version="1.0" encoding="utf-8"?>
<sst xmlns="http://schemas.openxmlformats.org/spreadsheetml/2006/main" count="247" uniqueCount="175">
  <si>
    <t>Vendedor</t>
  </si>
  <si>
    <t>Comprador</t>
  </si>
  <si>
    <t>Complexo do alemão pacificado desde 2010</t>
  </si>
  <si>
    <t>https://odia.ig.com.br/rio-de-janeiro/2023/10/6724119-novo-site-facilita-entrega-de-encomendas-em-favelas-do-rio.html</t>
  </si>
  <si>
    <t>https://empreendedor.com.br/logistica/estrategia-logistica-parceria-local-em-favelas-garante-sucesso-das-entregas/</t>
  </si>
  <si>
    <t>Insucesso das entregas em comunidades do RJ = 50%</t>
  </si>
  <si>
    <t>Notícias</t>
  </si>
  <si>
    <t>Empresas de entrega nas favelass</t>
  </si>
  <si>
    <t>https://fholding.com.br/empresa.php?i=OQ==</t>
  </si>
  <si>
    <t>https://naporta.digital/</t>
  </si>
  <si>
    <t>https://carteiroamigo.com.br/</t>
  </si>
  <si>
    <t>https://startups.com.br/noticias/favela-brasil-xpress-logtech-de-impacto-social-faz-entregas-em-comunidades/</t>
  </si>
  <si>
    <t>https://favelabrasilxpress.com/</t>
  </si>
  <si>
    <t>X</t>
  </si>
  <si>
    <t>Pcte Entra</t>
  </si>
  <si>
    <t>Pcte Sai</t>
  </si>
  <si>
    <t>Entregadores cobram mais caro por entregas em comunidades e não deixam no ponto de entrega (Last Mile)</t>
  </si>
  <si>
    <t xml:space="preserve">Empresas trabalham no trecho "last Mile" do morro a dentro </t>
  </si>
  <si>
    <t>Morador não consegue fazer a compra por não ter endereço ou ser de risco</t>
  </si>
  <si>
    <t>https://www.terra.com.br/visao-do-corre/bora-empreender/empreendedores-de-favelas-focam-na-logistica-para-se-dar-bem,4caf8d91519f67c032b2a5fa58c8774cftbxwqs1.html</t>
  </si>
  <si>
    <t>Persona Comprador e Vededor:</t>
  </si>
  <si>
    <t>Solução proposta: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</si>
  <si>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faz vendas para amigos e familiares, tem dificuldades para receber sua mercadoria, bem como entregar o que produz</t>
    </r>
  </si>
  <si>
    <r>
      <rPr>
        <b/>
        <sz val="11"/>
        <color theme="1"/>
        <rFont val="Segoe UI Light"/>
        <family val="2"/>
      </rPr>
      <t>Laryssa</t>
    </r>
    <r>
      <rPr>
        <sz val="11"/>
        <color theme="1"/>
        <rFont val="Segoe UI Light"/>
        <family val="2"/>
      </rPr>
      <t xml:space="preserve"> moradora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adepta da compra online, precisa usar CEP de familiares para poder comprar, pois os sites não aceitam seu endereço (Risco / Valor alto)</t>
    </r>
  </si>
  <si>
    <r>
      <t xml:space="preserve">Para melhorar o </t>
    </r>
    <r>
      <rPr>
        <b/>
        <sz val="11"/>
        <color theme="1"/>
        <rFont val="Segoe UI Light"/>
        <family val="2"/>
      </rPr>
      <t>serviço de entrega</t>
    </r>
    <r>
      <rPr>
        <sz val="11"/>
        <color theme="1"/>
        <rFont val="Segoe UI Light"/>
        <family val="2"/>
      </rPr>
      <t xml:space="preserve">, </t>
    </r>
    <r>
      <rPr>
        <b/>
        <sz val="11"/>
        <color theme="1"/>
        <rFont val="Segoe UI Light"/>
        <family val="2"/>
      </rPr>
      <t>aumentar as vendas dos empreendedores e compras</t>
    </r>
    <r>
      <rPr>
        <sz val="11"/>
        <color theme="1"/>
        <rFont val="Segoe UI Light"/>
        <family val="2"/>
      </rPr>
      <t xml:space="preserve"> no Complexo do Alemão, sugerimos a criação de serviço comunitário de entrega, como foco no last mile delivery, assim o cliente teria a possibilidade de buscar sua compra no CD ou receber em casa, o empreendedor teria um canal de distribuição para toda comunidade e maior facilidade na entrega dos insumos de produção.</t>
    </r>
  </si>
  <si>
    <t>Como o problema das entregas impacta vendedor e comprador:</t>
  </si>
  <si>
    <t>Potencial econômico das comunidades</t>
  </si>
  <si>
    <t>Infos que corroboram para o cenário encontrado (DOR) e solução proposta</t>
  </si>
  <si>
    <t>https://www1.folha.uol.com.br/folha-social-mais/2022/11/potencial-de-consumo-em-favelas-chega-a-r-167-bilhoes-em-2022.shtml</t>
  </si>
  <si>
    <t>https://www.terra.com.br/economia/8-em-cada-10-moradores-da-favela-pretendem-empreender-onde-vivem,2bec536b5566514a436fd745a981f231obp16mwl.html</t>
  </si>
  <si>
    <t>https://agenciabrasil.ebc.com.br/tags/data-favela</t>
  </si>
  <si>
    <t>https://agenciabrasil.ebc.com.br/geral/noticia/2022-04/favelas-brasileiras-76-dos-moradores-tem-ou-querem-ter-um-negocio</t>
  </si>
  <si>
    <t>https://agenciabrasil.ebc.com.br/geral/noticia/2023-03/favela-cresce-demograficamente-e-movimenta-mais-de-r-200-bilhoes</t>
  </si>
  <si>
    <t>https://agenciabrasil.ebc.com.br/direitos-humanos/noticia/2023-07/quase-40-dos-moradores-das-favelas-no-rio-tem-negocio-proprio</t>
  </si>
  <si>
    <t>https://agenciasebrae.com.br/cultura-empreendedora/dia-da-favela-o-potencial-empreendedor-que-vem-das-comunidades-por-decio-lima-do-sebrae/</t>
  </si>
  <si>
    <t>Quais dados da base da Olist utilizar?</t>
  </si>
  <si>
    <t>Dados dashboard do shiny apps: Estado do RJ (Frete vs. Vendas vs. Origem das Vendas)</t>
  </si>
  <si>
    <t>Nuvem de palavras (ou alguma outra análise de sentimento) para mostrar que os comentários dos consumidores das favelas têm reclamado da entrega</t>
  </si>
  <si>
    <t>Mapa inicial da cidade do RJ com os dados de vendas, review, frete e tempo médio de entrega (mostrar que as comunidades comprar muito de SP, que as review negativo ocorre majoritamente nas comunidades). Verificar se o frete médio e o tempo de entrega são mais altos nas comunidades (comparado com a Zona Sul)</t>
  </si>
  <si>
    <t>Definir critérios (baseados em dados) que serão utilizados para definir as comunidade devem ter o serviço de entrega no primeiro momento (além do complexo do alemão):</t>
  </si>
  <si>
    <t>- população (potencial econômico)</t>
  </si>
  <si>
    <t>- segurança (UPP)</t>
  </si>
  <si>
    <t>Verificar se é possível focar as análises nas comunidades (utilizamos inicialmente o filtro do estado do RJ): usar o dataset com a geolocalização para filtrar os dados de compra da olist que são das comunidades (não temos CEP nas comunidades)</t>
  </si>
  <si>
    <t>- comunidades com menor review/maior custo de frente/maior tempo de entrega</t>
  </si>
  <si>
    <t>- mais algum?????</t>
  </si>
  <si>
    <t>População das 3 maiores comunicades do RJ</t>
  </si>
  <si>
    <t>https://wikifavelas.com.br/index.php/Rocinha#:~:text=De%20acordo%20com%20o%20Censo,contabilizavam%2098.319%20habitantes%2C%20em%202010.</t>
  </si>
  <si>
    <t>Complexo do Alemão</t>
  </si>
  <si>
    <t>https://wikifavelas.com.br/index.php/Complexo_do_Alem%C3%A3o#:~:text=Com%20uma%20popula%C3%A7%C3%A3o%20de%20cerca,Queiroz)%20e%20Morro%20do%20Alem%C3%A3o.</t>
  </si>
  <si>
    <t>Complexo da Maré</t>
  </si>
  <si>
    <t>https://noticias.uol.com.br/ultimas-noticias/agencia-estado/2023/03/13/complexo-da-mare-registrou-em-2022-mais-que-o-dobro-de-mortos-em-acoes-policiais.htm#:~:text=A%20Mar%C3%A9%20abriga%20140%20mil,Linha%20Vermelha%2C%20al%C3%A9m%20da%20Transcarioca.</t>
  </si>
  <si>
    <t>Comunidade: Rocinha</t>
  </si>
  <si>
    <t>População:</t>
  </si>
  <si>
    <t>Empreendedores:</t>
  </si>
  <si>
    <t>Empreendimentos:</t>
  </si>
  <si>
    <t>https://gemini.google.com/app/18f2a4aa727334e2</t>
  </si>
  <si>
    <t>Perfil Empreendedor:</t>
  </si>
  <si>
    <t>%:</t>
  </si>
  <si>
    <t>maior diversificação, com destaque para comércio e serviços</t>
  </si>
  <si>
    <t>crescimento de empresas inovadoras e de impacto social</t>
  </si>
  <si>
    <t>foco em atividades tradicionais como comércio e serviços, mas com iniciativas inovadoras na área de turismo</t>
  </si>
  <si>
    <t>Compra online</t>
  </si>
  <si>
    <t>https://www.ecommercebrasil.com.br/noticias/e-commerce-no-rio-de-janeiro-cresce-acima-da-da-media-da-regiao-sudeste-segundo-nielseniq-ebit</t>
  </si>
  <si>
    <r>
      <rPr>
        <b/>
        <sz val="11"/>
        <color theme="1"/>
        <rFont val="Segoe UI Light"/>
        <family val="2"/>
      </rPr>
      <t>Pedro</t>
    </r>
    <r>
      <rPr>
        <sz val="11"/>
        <color theme="1"/>
        <rFont val="Segoe UI Light"/>
        <family val="2"/>
      </rPr>
      <t xml:space="preserve"> morador do </t>
    </r>
    <r>
      <rPr>
        <b/>
        <sz val="11"/>
        <color theme="1"/>
        <rFont val="Segoe UI Light"/>
        <family val="2"/>
      </rPr>
      <t>complexo do alemão</t>
    </r>
    <r>
      <rPr>
        <sz val="11"/>
        <color theme="1"/>
        <rFont val="Segoe UI Light"/>
        <family val="2"/>
      </rPr>
      <t>, empreendedor em inicio de carreira, utiliza a garagem para fazer reparos em celular para amigos e familiares, tem dificuldades para receber sua mercadoria (Risco, demora e alto valor de frete), tem vontade de expandir sua empresa e começar a vender eletroeletrônicos, bem como fazer reparos para além da rua onde mora, mas pra isso precisa de ajuda com o frete.</t>
    </r>
  </si>
  <si>
    <t>Negative trends from the environment</t>
  </si>
  <si>
    <t>Positive trends from the environment</t>
  </si>
  <si>
    <t>Headaches: Professional and work related issues</t>
  </si>
  <si>
    <t>Opportunities: Professional and work related positive outcomes</t>
  </si>
  <si>
    <t>Fears: personal issues</t>
  </si>
  <si>
    <t>Hopes: personal goals and hopes</t>
  </si>
  <si>
    <t>Risco na entrega</t>
  </si>
  <si>
    <t>Tempo de entrega</t>
  </si>
  <si>
    <t>Vender pela internet</t>
  </si>
  <si>
    <t>Valor do frete</t>
  </si>
  <si>
    <t>Empresas de entrega dentro da comunidade</t>
  </si>
  <si>
    <t>Mkt boca a boca</t>
  </si>
  <si>
    <t>Todos tem celular</t>
  </si>
  <si>
    <t>Virar MEI</t>
  </si>
  <si>
    <t>Proficionalizar</t>
  </si>
  <si>
    <t>Dar garantia no serviço</t>
  </si>
  <si>
    <t>Aumentar a venda se tivesse entrega</t>
  </si>
  <si>
    <t>Muito pequeno para vender online</t>
  </si>
  <si>
    <t>Clientes online não confiam</t>
  </si>
  <si>
    <t>Quem garante que vou receber?</t>
  </si>
  <si>
    <t>Conseguir melhor preço nas compraas de peças</t>
  </si>
  <si>
    <t>Começar a vender celulares usados</t>
  </si>
  <si>
    <t xml:space="preserve">Alugar um galpão </t>
  </si>
  <si>
    <t>Need</t>
  </si>
  <si>
    <t>Aumentar o fluxo de clientes, conseguir vender online, receber as peças com menor prazo</t>
  </si>
  <si>
    <t>https://www.meioemensagem.com.br/marketing/pesquisa-59-dos-moradores-de-favelas-fazem-compras-online</t>
  </si>
  <si>
    <t>https://forbes.com.br/forbes-money/2023/07/62-dos-consumidores-fazem-ate-cinco-compras-online-por-mes-aponta-pesquisa/#:~:text=De%20acordo%20com%20a%20pesquisa,compra%20por%20m%C3%AAs%20na%20internet.</t>
  </si>
  <si>
    <t>85% do brasileiros</t>
  </si>
  <si>
    <t>https://veja.abril.com.br/coluna/radar/valor-gasto-com-compras-pela-internet-no-brasil-cresceu-10-em-2023</t>
  </si>
  <si>
    <t>População economicamente ativa</t>
  </si>
  <si>
    <t>https://agenciadenoticias.ibge.gov.br/agencia-noticias/2012-agencia-de-noticias/noticias/34438-populacao-cresce-mas-numero-de-pessoas-com-menos-de-30-anos-cai-5-4-de-2012-a-2021</t>
  </si>
  <si>
    <t>https://www.gov.br/fazenda/pt-br/central-de-conteudo/publicacoes/conjuntura-economica/emprego-e-renda/2022/informativo-pnad-jan2022.html#:~:text=Compara%C3%A7%C3%A3o%20Interanual%20%2D%20A%20taxa%20de,PO%20registrou%20alta%20de%209.4%25.</t>
  </si>
  <si>
    <t>CENSO 2022</t>
  </si>
  <si>
    <t>População entre 20 e 60 anos</t>
  </si>
  <si>
    <t>https://educador.brasilescola.uol.com.br/estrategias-ensino/faixa-etaria-populacao-brasileira.htm#:~:text=Conforme%20dados%20do%20%C3%BAltimo%20recenseamento,3%25%20do%20total%20da%20popula%C3%A7%C3%A3o.</t>
  </si>
  <si>
    <t>Calculo</t>
  </si>
  <si>
    <t xml:space="preserve">Público potencial </t>
  </si>
  <si>
    <t>Complexo Alemão</t>
  </si>
  <si>
    <t>Rocinha</t>
  </si>
  <si>
    <t>Renda da população</t>
  </si>
  <si>
    <t>https://g1.globo.com/rj/rio-de-janeiro/noticia/2021/06/22/cidade-mais-rica-do-rj-tem-renda-media-16-vezes-maior-do-que-a-mais-pobre.ghtml</t>
  </si>
  <si>
    <t>Renda média por cidade RJ</t>
  </si>
  <si>
    <t>https://g1.globo.com/rj/rio-de-janeiro/globo-comunidade-rj/noticia/2023/12/10/metade-dos-moradores-das-favelas-cariocas-declara-ganhar-menos-de-um-salario-minimo.ghtml</t>
  </si>
  <si>
    <t>https://cps.fgv.br/r-renda-capita-populacao-total-e-favelas-bairros-rio-de-janeiro</t>
  </si>
  <si>
    <t>Renda percapita das comum</t>
  </si>
  <si>
    <t>Total</t>
  </si>
  <si>
    <t>Ticket Médio/Compra</t>
  </si>
  <si>
    <t>RJ cresce mais que SP</t>
  </si>
  <si>
    <t>https://forbes.com.br/forbes-money/2023/07/62-dos-consumidores-fazem-ate-cinco-compras-online-por-mes-aponta-pesquisa/</t>
  </si>
  <si>
    <t>1 Compra</t>
  </si>
  <si>
    <t>3 compras</t>
  </si>
  <si>
    <t>Volume por mês</t>
  </si>
  <si>
    <t>Volume por ano</t>
  </si>
  <si>
    <t>Cenário atual</t>
  </si>
  <si>
    <t>Cenário com mais pessoas comprando online (Brasil 85% / Comunidades 58%)</t>
  </si>
  <si>
    <t>https://www1.folha.uol.com.br/folha-social-mais/2022/11/potencial-de-consumo-em-favelas-chega-a-r-167-bilhoes-em-2022.shtml#:~:text=O%20potencial%20de%20consumo%20nas,R%24%20167%20bilh%C3%B5es%20em%202022.</t>
  </si>
  <si>
    <t>Potencial das comunidades</t>
  </si>
  <si>
    <t>167Bi de consumo</t>
  </si>
  <si>
    <t>Obs: População X % adultos no Brasil X % compra online nas comunidades X % que ganha + 1 salário minimo no RJ</t>
  </si>
  <si>
    <t>Obs: aumento de pessoas comprando online de 59% para 70%</t>
  </si>
  <si>
    <t>62% fazem até 5 compras/mês brasileiros</t>
  </si>
  <si>
    <t>R$477 por compra brasileiros</t>
  </si>
  <si>
    <t>59% dos moradores de favelas RJ</t>
  </si>
  <si>
    <t>50% morador com menos 1 salário mini</t>
  </si>
  <si>
    <t>Levantar um valor melhor</t>
  </si>
  <si>
    <t>https://sejarelevante.fdc.org.br/renda-media-nas-favelas-e-de-r-3-mil-e-potencial-de-consumo-e-de-r-167-bilhoes/</t>
  </si>
  <si>
    <t>3K de renda média</t>
  </si>
  <si>
    <t>https://economia.uol.com.br/noticias/redacao/2023/10/31/consumo-favelas-brasil.htm?utm_source=substack&amp;utm_medium=email</t>
  </si>
  <si>
    <t>Da renda média familiar</t>
  </si>
  <si>
    <t>https://www.redesdamare.org.br/br/info/12/censo-mare</t>
  </si>
  <si>
    <t>78% querem empreender nas comunidades</t>
  </si>
  <si>
    <t>39% compra não chega</t>
  </si>
  <si>
    <t>chrome-extension://efaidnbmnnnibpcajpcglclefindmkaj/https://outraspalavras.net/wp-content/uploads/2023/03/Pesquisa-expofavela_datafavela.pdf</t>
  </si>
  <si>
    <t>40% dos moradores de comunidade RJ tem negócio</t>
  </si>
  <si>
    <t>https://olerj.camara.leg.br/retratos-da-intervencao/favelas-cariocas#:~:text=A%20favela%20na%20cidade%20do%20Rio%20de%20Janeiro&amp;text=O%20que%20faz%20da%20capital,4%25%20da%20popula%C3%A7%C3%A3o%20da%20regi%C3%A3o.</t>
  </si>
  <si>
    <t>Consumo das favelas</t>
  </si>
  <si>
    <t>50% adultos na maré</t>
  </si>
  <si>
    <t>50% de adultos Brasil</t>
  </si>
  <si>
    <t>Idade media 36 anos morador favela RJ (Brasil é 35)</t>
  </si>
  <si>
    <t>1 - Potêncial das comunidades</t>
  </si>
  <si>
    <t>2 - Investimento de serviço de entrega focado nas comunidades</t>
  </si>
  <si>
    <t>Aluguel</t>
  </si>
  <si>
    <t>Loja de 250M2</t>
  </si>
  <si>
    <t>https://www.lopes.com.br/imovel/REO638605/aluguel-loja-260-m2-rio-de-janeiro-meier?listFrom=busca&amp;listPosition=3</t>
  </si>
  <si>
    <t>Iptu</t>
  </si>
  <si>
    <t>Mês</t>
  </si>
  <si>
    <t>Ano</t>
  </si>
  <si>
    <t>10 Funcionários</t>
  </si>
  <si>
    <t>+ Incargos mês</t>
  </si>
  <si>
    <t>+ Incargos ano</t>
  </si>
  <si>
    <t>IPCA futuro</t>
  </si>
  <si>
    <t>Investimento Anual</t>
  </si>
  <si>
    <t>2X Salário Minimo</t>
  </si>
  <si>
    <t>5 - Gráfico mapa</t>
  </si>
  <si>
    <t>4 - Valor frete</t>
  </si>
  <si>
    <t>2 - Vendas baixas no RJ x demais estados</t>
  </si>
  <si>
    <t>3 - Reviews nota 1</t>
  </si>
  <si>
    <t>7 - Persona</t>
  </si>
  <si>
    <t>6 - Mercado x comunidade</t>
  </si>
  <si>
    <t>8 - Solução</t>
  </si>
  <si>
    <t>https://mundologistica.com.br/noticias/carteiro-amigo-e-move3-otimizam-entrega-na-rocinha</t>
  </si>
  <si>
    <t>https://noticias.uol.com.br/cotidiano/ultimas-noticias/2024/01/02/moradores-sem-cep.htm</t>
  </si>
  <si>
    <t>1 - Potencial de 167Bi (Mercado)</t>
  </si>
  <si>
    <t>Aluguel de caminhão pequno porte</t>
  </si>
  <si>
    <t>https://blog.deltaglobal.com.br/locacao-de-caminhao-quando-fazer-quanto-custa/#:~:text=Em%20m%C3%A9dia%2C%20caminh%C3%B5es%20mais%20leves,de%20R%24%209.000%20por%20m%C3%AAs.</t>
  </si>
  <si>
    <t>Investimento 3 CDs</t>
  </si>
  <si>
    <t>Obs: População X % adultos nas favelas so RJ X % compra online nas comunidades X % que ganha + 1 salário minimo no RJ</t>
  </si>
  <si>
    <t>Caixas de envio</t>
  </si>
  <si>
    <t>https://gfembalagens.com.br/product-category/caixas-para-correios/caixa-de-papelao-envios/</t>
  </si>
  <si>
    <t>Impostos</t>
  </si>
  <si>
    <t>https://www.solucaotransportes.com.br/post/quais-os-impostos-do-transporte-de-cargas#:~:text=A%20transportadora%2C%20optante%20pelo%20Lucro,acima%20R%24750.000%2C00)%3B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</si>
</sst>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$&quot;\ #,##0;[Red]\-&quot;R$&quot;\ #,##0"/>
    <numFmt numFmtId="43" formatCode="_-* #,##0.00_-;\-* #,##0.00_-;_-* &quot;-&quot;??_-;_-@_-"/>
    <numFmt numFmtId="164" formatCode="#,##0_ ;\-#,##0\ "/>
  </numFmts>
  <fonts count="5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1"/>
      <color theme="1"/>
      <name val="Segoe UI Light"/>
      <family val="2"/>
    </font>
    <font>
      <b/>
      <sz val="22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/>
    <xf numFmtId="43" fontId="0" fillId="0" borderId="0" xfId="2" applyFont="1"/>
    <xf numFmtId="9" fontId="0" fillId="0" borderId="0" xfId="3" applyFont="1" applyAlignment="1">
      <alignment horizontal="center"/>
    </xf>
    <xf numFmtId="0" fontId="2" fillId="0" borderId="0" xfId="1" applyAlignment="1"/>
    <xf numFmtId="0" fontId="0" fillId="3" borderId="0" xfId="0" applyFill="1"/>
    <xf numFmtId="43" fontId="0" fillId="0" borderId="0" xfId="0" applyNumberFormat="1"/>
    <xf numFmtId="43" fontId="0" fillId="0" borderId="0" xfId="0" applyNumberForma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1" fillId="0" borderId="0" xfId="3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4" fillId="0" borderId="0" xfId="0" applyFont="1"/>
    <xf numFmtId="6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center"/>
    </xf>
    <xf numFmtId="10" fontId="0" fillId="0" borderId="0" xfId="0" applyNumberFormat="1" applyAlignment="1">
      <alignment horizontal="center"/>
    </xf>
    <xf numFmtId="6" fontId="1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6" fontId="0" fillId="0" borderId="0" xfId="0" applyNumberFormat="1"/>
    <xf numFmtId="43" fontId="0" fillId="0" borderId="0" xfId="2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95250</xdr:rowOff>
    </xdr:to>
    <xdr:sp macro="" textlink="">
      <xdr:nvSpPr>
        <xdr:cNvPr id="1025" name="AutoShape 1" descr="Imagine a bustling, vibrant scene in the heart of Rio de Janeiro's favelas, where a young entrepreneur, a 27-year-old local resident, has turned his passion for technology into a thriving business. He's set up a makeshift workshop under a brightly colored canopy, surrounded by a kaleidoscope of houses stacked on the hillside. This young man is busy at work, expertly dismantling a smartphone with precision tools spread out on his workbench. Behind him, the community life buzzes with energy; children play in the narrow streets, and neighbors chat amongst themselves. The sun casts a warm glow over the scene, highlighting the entrepreneurial spirit that thrives within the community.">
          <a:extLst>
            <a:ext uri="{FF2B5EF4-FFF2-40B4-BE49-F238E27FC236}">
              <a16:creationId xmlns:a16="http://schemas.microsoft.com/office/drawing/2014/main" id="{C3BA7EA7-94E7-6234-E45F-BE76DEF8C603}"/>
            </a:ext>
          </a:extLst>
        </xdr:cNvPr>
        <xdr:cNvSpPr>
          <a:spLocks noChangeAspect="1" noChangeArrowheads="1"/>
        </xdr:cNvSpPr>
      </xdr:nvSpPr>
      <xdr:spPr bwMode="auto">
        <a:xfrm>
          <a:off x="175895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7</xdr:col>
      <xdr:colOff>463550</xdr:colOff>
      <xdr:row>33</xdr:row>
      <xdr:rowOff>191905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9058AB-99BC-C4E2-E20E-4EEB8742A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350" y="2514600"/>
          <a:ext cx="4737100" cy="4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.com.br/visao-do-corre/bora-empreender/empreendedores-de-favelas-focam-na-logistica-para-se-dar-bem,4caf8d91519f67c032b2a5fa58c8774cftbxwqs1.html" TargetMode="External"/><Relationship Id="rId13" Type="http://schemas.openxmlformats.org/officeDocument/2006/relationships/hyperlink" Target="https://agenciabrasil.ebc.com.br/geral/noticia/2023-03/favela-cresce-demograficamente-e-movimenta-mais-de-r-200-bilhoes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fholding.com.br/empresa.php?i=OQ==" TargetMode="External"/><Relationship Id="rId7" Type="http://schemas.openxmlformats.org/officeDocument/2006/relationships/hyperlink" Target="https://favelabrasilxpress.com/" TargetMode="External"/><Relationship Id="rId12" Type="http://schemas.openxmlformats.org/officeDocument/2006/relationships/hyperlink" Target="https://agenciabrasil.ebc.com.br/geral/noticia/2022-04/favelas-brasileiras-76-dos-moradores-tem-ou-querem-ter-um-negocio" TargetMode="External"/><Relationship Id="rId17" Type="http://schemas.openxmlformats.org/officeDocument/2006/relationships/hyperlink" Target="https://noticias.uol.com.br/cotidiano/ultimas-noticias/2024/01/02/moradores-sem-cep.htm" TargetMode="External"/><Relationship Id="rId2" Type="http://schemas.openxmlformats.org/officeDocument/2006/relationships/hyperlink" Target="https://empreendedor.com.br/logistica/estrategia-logistica-parceria-local-em-favelas-garante-sucesso-das-entregas/" TargetMode="External"/><Relationship Id="rId16" Type="http://schemas.openxmlformats.org/officeDocument/2006/relationships/hyperlink" Target="https://mundologistica.com.br/noticias/carteiro-amigo-e-move3-otimizam-entrega-na-rocinha" TargetMode="External"/><Relationship Id="rId1" Type="http://schemas.openxmlformats.org/officeDocument/2006/relationships/hyperlink" Target="https://odia.ig.com.br/rio-de-janeiro/2023/10/6724119-novo-site-facilita-entrega-de-encomendas-em-favelas-do-rio.html" TargetMode="External"/><Relationship Id="rId6" Type="http://schemas.openxmlformats.org/officeDocument/2006/relationships/hyperlink" Target="https://startups.com.br/noticias/favela-brasil-xpress-logtech-de-impacto-social-faz-entregas-em-comunidades/" TargetMode="External"/><Relationship Id="rId11" Type="http://schemas.openxmlformats.org/officeDocument/2006/relationships/hyperlink" Target="https://agenciabrasil.ebc.com.br/tags/data-favela" TargetMode="External"/><Relationship Id="rId5" Type="http://schemas.openxmlformats.org/officeDocument/2006/relationships/hyperlink" Target="https://carteiroamigo.com.br/" TargetMode="External"/><Relationship Id="rId15" Type="http://schemas.openxmlformats.org/officeDocument/2006/relationships/hyperlink" Target="https://agenciasebrae.com.br/cultura-empreendedora/dia-da-favela-o-potencial-empreendedor-que-vem-das-comunidades-por-decio-lima-do-sebrae/" TargetMode="External"/><Relationship Id="rId10" Type="http://schemas.openxmlformats.org/officeDocument/2006/relationships/hyperlink" Target="https://www.terra.com.br/economia/8-em-cada-10-moradores-da-favela-pretendem-empreender-onde-vivem,2bec536b5566514a436fd745a981f231obp16mwl.html" TargetMode="External"/><Relationship Id="rId4" Type="http://schemas.openxmlformats.org/officeDocument/2006/relationships/hyperlink" Target="https://naporta.digital/" TargetMode="External"/><Relationship Id="rId9" Type="http://schemas.openxmlformats.org/officeDocument/2006/relationships/hyperlink" Target="https://www1.folha.uol.com.br/folha-social-mais/2022/11/potencial-de-consumo-em-favelas-chega-a-r-167-bilhoes-em-2022.shtml" TargetMode="External"/><Relationship Id="rId14" Type="http://schemas.openxmlformats.org/officeDocument/2006/relationships/hyperlink" Target="https://agenciabrasil.ebc.com.br/direitos-humanos/noticia/2023-07/quase-40-dos-moradores-das-favelas-no-rio-tem-negocio-propri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1.globo.com/rj/rio-de-janeiro/noticia/2021/06/22/cidade-mais-rica-do-rj-tem-renda-media-16-vezes-maior-do-que-a-mais-pobre.ghtml" TargetMode="External"/><Relationship Id="rId13" Type="http://schemas.openxmlformats.org/officeDocument/2006/relationships/hyperlink" Target="https://sejarelevante.fdc.org.br/renda-media-nas-favelas-e-de-r-3-mil-e-potencial-de-consumo-e-de-r-167-bilhoes/" TargetMode="External"/><Relationship Id="rId18" Type="http://schemas.openxmlformats.org/officeDocument/2006/relationships/hyperlink" Target="https://www.redesdamare.org.br/br/info/12/censo-mare" TargetMode="External"/><Relationship Id="rId3" Type="http://schemas.openxmlformats.org/officeDocument/2006/relationships/hyperlink" Target="https://forbes.com.br/forbes-money/2023/07/62-dos-consumidores-fazem-ate-cinco-compras-online-por-mes-aponta-pesquisa/" TargetMode="External"/><Relationship Id="rId21" Type="http://schemas.openxmlformats.org/officeDocument/2006/relationships/hyperlink" Target="https://www.solucaotransportes.com.br/post/quais-os-impostos-do-transporte-de-cargas" TargetMode="External"/><Relationship Id="rId7" Type="http://schemas.openxmlformats.org/officeDocument/2006/relationships/hyperlink" Target="https://educador.brasilescola.uol.com.br/estrategias-ensino/faixa-etaria-populacao-brasileira.htm" TargetMode="External"/><Relationship Id="rId12" Type="http://schemas.openxmlformats.org/officeDocument/2006/relationships/hyperlink" Target="https://www1.folha.uol.com.br/folha-social-mais/2022/11/potencial-de-consumo-em-favelas-chega-a-r-167-bilhoes-em-2022.shtml" TargetMode="External"/><Relationship Id="rId17" Type="http://schemas.openxmlformats.org/officeDocument/2006/relationships/hyperlink" Target="https://olerj.camara.leg.br/retratos-da-intervencao/favelas-cariocas" TargetMode="External"/><Relationship Id="rId2" Type="http://schemas.openxmlformats.org/officeDocument/2006/relationships/hyperlink" Target="https://www.meioemensagem.com.br/marketing/pesquisa-59-dos-moradores-de-favelas-fazem-compras-online" TargetMode="External"/><Relationship Id="rId16" Type="http://schemas.openxmlformats.org/officeDocument/2006/relationships/hyperlink" Target="https://agenciabrasil.ebc.com.br/direitos-humanos/noticia/2023-07/quase-40-dos-moradores-das-favelas-no-rio-tem-negocio-proprio" TargetMode="External"/><Relationship Id="rId20" Type="http://schemas.openxmlformats.org/officeDocument/2006/relationships/hyperlink" Target="https://gfembalagens.com.br/product-category/caixas-para-correios/caixa-de-papelao-envios/" TargetMode="External"/><Relationship Id="rId1" Type="http://schemas.openxmlformats.org/officeDocument/2006/relationships/hyperlink" Target="https://www.ecommercebrasil.com.br/noticias/e-commerce-no-rio-de-janeiro-cresce-acima-da-da-media-da-regiao-sudeste-segundo-nielseniq-ebit" TargetMode="External"/><Relationship Id="rId6" Type="http://schemas.openxmlformats.org/officeDocument/2006/relationships/hyperlink" Target="https://www.gov.br/fazenda/pt-br/central-de-conteudo/publicacoes/conjuntura-economica/emprego-e-renda/2022/informativo-pnad-jan2022.html" TargetMode="External"/><Relationship Id="rId11" Type="http://schemas.openxmlformats.org/officeDocument/2006/relationships/hyperlink" Target="https://forbes.com.br/forbes-money/2023/07/62-dos-consumidores-fazem-ate-cinco-compras-online-por-mes-aponta-pesquisa/" TargetMode="External"/><Relationship Id="rId5" Type="http://schemas.openxmlformats.org/officeDocument/2006/relationships/hyperlink" Target="https://agenciadenoticias.ibge.gov.br/agencia-noticias/2012-agencia-de-noticias/noticias/34438-populacao-cresce-mas-numero-de-pessoas-com-menos-de-30-anos-cai-5-4-de-2012-a-2021" TargetMode="External"/><Relationship Id="rId15" Type="http://schemas.openxmlformats.org/officeDocument/2006/relationships/hyperlink" Target="https://agenciabrasil.ebc.com.br/geral/noticia/2022-04/favelas-brasileiras-76-dos-moradores-tem-ou-querem-ter-um-negocio" TargetMode="External"/><Relationship Id="rId10" Type="http://schemas.openxmlformats.org/officeDocument/2006/relationships/hyperlink" Target="https://cps.fgv.br/r-renda-capita-populacao-total-e-favelas-bairros-rio-de-janeiro" TargetMode="External"/><Relationship Id="rId19" Type="http://schemas.openxmlformats.org/officeDocument/2006/relationships/hyperlink" Target="https://blog.deltaglobal.com.br/locacao-de-caminhao-quando-fazer-quanto-custa/" TargetMode="External"/><Relationship Id="rId4" Type="http://schemas.openxmlformats.org/officeDocument/2006/relationships/hyperlink" Target="https://veja.abril.com.br/coluna/radar/valor-gasto-com-compras-pela-internet-no-brasil-cresceu-10-em-2023" TargetMode="External"/><Relationship Id="rId9" Type="http://schemas.openxmlformats.org/officeDocument/2006/relationships/hyperlink" Target="https://g1.globo.com/rj/rio-de-janeiro/globo-comunidade-rj/noticia/2023/12/10/metade-dos-moradores-das-favelas-cariocas-declara-ganhar-menos-de-um-salario-minimo.ghtml" TargetMode="External"/><Relationship Id="rId14" Type="http://schemas.openxmlformats.org/officeDocument/2006/relationships/hyperlink" Target="https://economia.uol.com.br/noticias/redacao/2023/10/31/consumo-favelas-brasil.htm?utm_source=substack&amp;utm_medium=email" TargetMode="External"/><Relationship Id="rId2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BF5-CF08-4F85-B9B8-8AE8CC720496}">
  <dimension ref="B2:Q55"/>
  <sheetViews>
    <sheetView showGridLines="0" topLeftCell="A46" workbookViewId="0">
      <selection activeCell="I13" sqref="I13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4" x14ac:dyDescent="0.45">
      <c r="B2" s="3" t="s">
        <v>26</v>
      </c>
    </row>
    <row r="3" spans="2:4" x14ac:dyDescent="0.45">
      <c r="B3" s="2" t="s">
        <v>28</v>
      </c>
    </row>
    <row r="4" spans="2:4" x14ac:dyDescent="0.45">
      <c r="B4" s="2" t="s">
        <v>29</v>
      </c>
    </row>
    <row r="5" spans="2:4" x14ac:dyDescent="0.45">
      <c r="B5" s="2" t="s">
        <v>30</v>
      </c>
    </row>
    <row r="6" spans="2:4" x14ac:dyDescent="0.45">
      <c r="B6" s="2" t="s">
        <v>31</v>
      </c>
    </row>
    <row r="7" spans="2:4" x14ac:dyDescent="0.45">
      <c r="B7" s="2" t="s">
        <v>32</v>
      </c>
    </row>
    <row r="8" spans="2:4" x14ac:dyDescent="0.45">
      <c r="B8" s="2" t="s">
        <v>33</v>
      </c>
    </row>
    <row r="9" spans="2:4" x14ac:dyDescent="0.45">
      <c r="B9" s="2" t="s">
        <v>34</v>
      </c>
    </row>
    <row r="10" spans="2:4" x14ac:dyDescent="0.45">
      <c r="B10" s="2"/>
    </row>
    <row r="11" spans="2:4" x14ac:dyDescent="0.45">
      <c r="B11" s="3" t="s">
        <v>25</v>
      </c>
    </row>
    <row r="12" spans="2:4" x14ac:dyDescent="0.45">
      <c r="C12" s="1" t="s">
        <v>0</v>
      </c>
      <c r="D12" s="1" t="s">
        <v>1</v>
      </c>
    </row>
    <row r="13" spans="2:4" x14ac:dyDescent="0.45">
      <c r="B13" t="s">
        <v>14</v>
      </c>
      <c r="C13" s="4" t="s">
        <v>13</v>
      </c>
      <c r="D13" s="4" t="s">
        <v>13</v>
      </c>
    </row>
    <row r="14" spans="2:4" x14ac:dyDescent="0.45">
      <c r="B14" t="s">
        <v>15</v>
      </c>
      <c r="C14" s="4" t="s">
        <v>13</v>
      </c>
    </row>
    <row r="16" spans="2:4" x14ac:dyDescent="0.45">
      <c r="B16" s="3" t="s">
        <v>20</v>
      </c>
    </row>
    <row r="17" spans="2:17" x14ac:dyDescent="0.45">
      <c r="B17" t="s">
        <v>23</v>
      </c>
    </row>
    <row r="18" spans="2:17" x14ac:dyDescent="0.45">
      <c r="B18" s="25" t="s">
        <v>22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2:17" x14ac:dyDescent="0.4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2:17" x14ac:dyDescent="0.4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7" x14ac:dyDescent="0.45">
      <c r="B21" s="3" t="s">
        <v>21</v>
      </c>
    </row>
    <row r="22" spans="2:17" x14ac:dyDescent="0.45">
      <c r="B22" s="25" t="s">
        <v>24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</row>
    <row r="23" spans="2:17" x14ac:dyDescent="0.4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</row>
    <row r="24" spans="2:17" x14ac:dyDescent="0.4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6" spans="2:17" x14ac:dyDescent="0.45">
      <c r="B26" s="3" t="s">
        <v>27</v>
      </c>
    </row>
    <row r="27" spans="2:17" x14ac:dyDescent="0.45">
      <c r="B27" t="s">
        <v>5</v>
      </c>
    </row>
    <row r="28" spans="2:17" x14ac:dyDescent="0.45">
      <c r="B28" t="s">
        <v>2</v>
      </c>
    </row>
    <row r="29" spans="2:17" x14ac:dyDescent="0.45">
      <c r="B29" t="s">
        <v>16</v>
      </c>
    </row>
    <row r="30" spans="2:17" x14ac:dyDescent="0.45">
      <c r="B30" t="s">
        <v>17</v>
      </c>
    </row>
    <row r="31" spans="2:17" x14ac:dyDescent="0.45">
      <c r="B31" t="s">
        <v>18</v>
      </c>
    </row>
    <row r="33" spans="2:2" x14ac:dyDescent="0.45">
      <c r="B33" s="3" t="s">
        <v>35</v>
      </c>
    </row>
    <row r="34" spans="2:2" x14ac:dyDescent="0.45">
      <c r="B34" t="s">
        <v>36</v>
      </c>
    </row>
    <row r="35" spans="2:2" x14ac:dyDescent="0.45">
      <c r="B35" t="s">
        <v>38</v>
      </c>
    </row>
    <row r="36" spans="2:2" x14ac:dyDescent="0.45">
      <c r="B36" t="s">
        <v>42</v>
      </c>
    </row>
    <row r="37" spans="2:2" x14ac:dyDescent="0.45">
      <c r="B37" t="s">
        <v>37</v>
      </c>
    </row>
    <row r="38" spans="2:2" x14ac:dyDescent="0.45">
      <c r="B38" t="s">
        <v>39</v>
      </c>
    </row>
    <row r="39" spans="2:2" x14ac:dyDescent="0.45">
      <c r="B39" s="6" t="s">
        <v>40</v>
      </c>
    </row>
    <row r="40" spans="2:2" x14ac:dyDescent="0.45">
      <c r="B40" s="6" t="s">
        <v>41</v>
      </c>
    </row>
    <row r="41" spans="2:2" x14ac:dyDescent="0.45">
      <c r="B41" s="6" t="s">
        <v>43</v>
      </c>
    </row>
    <row r="42" spans="2:2" x14ac:dyDescent="0.45">
      <c r="B42" s="6" t="s">
        <v>44</v>
      </c>
    </row>
    <row r="43" spans="2:2" x14ac:dyDescent="0.45">
      <c r="B43" s="6"/>
    </row>
    <row r="44" spans="2:2" x14ac:dyDescent="0.45">
      <c r="B44" s="3" t="s">
        <v>6</v>
      </c>
    </row>
    <row r="45" spans="2:2" x14ac:dyDescent="0.45">
      <c r="B45" s="2" t="s">
        <v>3</v>
      </c>
    </row>
    <row r="46" spans="2:2" x14ac:dyDescent="0.45">
      <c r="B46" s="2" t="s">
        <v>4</v>
      </c>
    </row>
    <row r="47" spans="2:2" x14ac:dyDescent="0.45">
      <c r="B47" s="2" t="s">
        <v>11</v>
      </c>
    </row>
    <row r="48" spans="2:2" x14ac:dyDescent="0.45">
      <c r="B48" s="2" t="s">
        <v>19</v>
      </c>
    </row>
    <row r="49" spans="2:2" x14ac:dyDescent="0.45">
      <c r="B49" s="2"/>
    </row>
    <row r="50" spans="2:2" x14ac:dyDescent="0.45">
      <c r="B50" s="2"/>
    </row>
    <row r="51" spans="2:2" x14ac:dyDescent="0.45">
      <c r="B51" s="3" t="s">
        <v>7</v>
      </c>
    </row>
    <row r="52" spans="2:2" x14ac:dyDescent="0.45">
      <c r="B52" s="2" t="s">
        <v>8</v>
      </c>
    </row>
    <row r="53" spans="2:2" x14ac:dyDescent="0.45">
      <c r="B53" s="2" t="s">
        <v>9</v>
      </c>
    </row>
    <row r="54" spans="2:2" x14ac:dyDescent="0.45">
      <c r="B54" s="2" t="s">
        <v>10</v>
      </c>
    </row>
    <row r="55" spans="2:2" x14ac:dyDescent="0.45">
      <c r="B55" s="2" t="s">
        <v>12</v>
      </c>
    </row>
  </sheetData>
  <mergeCells count="2">
    <mergeCell ref="B22:P24"/>
    <mergeCell ref="B18:Q19"/>
  </mergeCells>
  <hyperlinks>
    <hyperlink ref="B45" r:id="rId1" xr:uid="{83167805-95DA-4AAC-B010-4BD397F5C00D}"/>
    <hyperlink ref="B46" r:id="rId2" xr:uid="{AB79E835-0CB8-4883-B813-580F1C7A6C16}"/>
    <hyperlink ref="B52" r:id="rId3" xr:uid="{4266871D-B083-4A60-9BBF-4D67EE5DDE8D}"/>
    <hyperlink ref="B53" r:id="rId4" xr:uid="{2A165259-D3F6-4CA7-9B01-2BBFB72A7932}"/>
    <hyperlink ref="B54" r:id="rId5" xr:uid="{7F806415-E6AB-4C7C-BB5F-868696CBD5A6}"/>
    <hyperlink ref="B47" r:id="rId6" xr:uid="{08ED5E26-C1E7-42EA-93CF-69650E924E89}"/>
    <hyperlink ref="B55" r:id="rId7" xr:uid="{1566D81B-89F4-485C-BC36-42AE49CA69C0}"/>
    <hyperlink ref="B48" r:id="rId8" xr:uid="{57DE56B9-ED04-468D-869F-7D9385C3FC28}"/>
    <hyperlink ref="B3" r:id="rId9" xr:uid="{6B74C946-CCCB-4B77-BD48-D80805BADE26}"/>
    <hyperlink ref="B4" r:id="rId10" xr:uid="{B71DE0A8-FBD5-45F6-9E44-D412B70B4D8A}"/>
    <hyperlink ref="B5" r:id="rId11" xr:uid="{4D0FFC4C-556B-42BF-BCFC-6B5447AA0D69}"/>
    <hyperlink ref="B6" r:id="rId12" xr:uid="{4F09CC33-9BD4-489F-B501-81AF71435F8C}"/>
    <hyperlink ref="B7" r:id="rId13" xr:uid="{6C1C9158-0CE8-4C59-8A8A-79BF54F374B0}"/>
    <hyperlink ref="B8" r:id="rId14" xr:uid="{E8210378-4351-4DA5-A149-E3E563BF9338}"/>
    <hyperlink ref="B9" r:id="rId15" xr:uid="{97186898-1994-4748-8632-7BD13FF6F1CC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546A-E378-48ED-9102-39406A0D79DF}">
  <sheetPr>
    <tabColor theme="7" tint="-0.249977111117893"/>
  </sheetPr>
  <dimension ref="A2:A9"/>
  <sheetViews>
    <sheetView showGridLines="0" workbookViewId="0">
      <selection activeCell="A2" sqref="A2"/>
    </sheetView>
  </sheetViews>
  <sheetFormatPr defaultRowHeight="16.5" x14ac:dyDescent="0.45"/>
  <cols>
    <col min="1" max="1" width="9.5" bestFit="1" customWidth="1"/>
  </cols>
  <sheetData>
    <row r="2" spans="1:1" x14ac:dyDescent="0.45">
      <c r="A2" t="s">
        <v>166</v>
      </c>
    </row>
    <row r="3" spans="1:1" x14ac:dyDescent="0.45">
      <c r="A3" t="s">
        <v>159</v>
      </c>
    </row>
    <row r="4" spans="1:1" x14ac:dyDescent="0.45">
      <c r="A4" t="s">
        <v>160</v>
      </c>
    </row>
    <row r="5" spans="1:1" x14ac:dyDescent="0.45">
      <c r="A5" t="s">
        <v>158</v>
      </c>
    </row>
    <row r="6" spans="1:1" x14ac:dyDescent="0.45">
      <c r="A6" t="s">
        <v>157</v>
      </c>
    </row>
    <row r="7" spans="1:1" x14ac:dyDescent="0.45">
      <c r="A7" t="s">
        <v>162</v>
      </c>
    </row>
    <row r="8" spans="1:1" x14ac:dyDescent="0.45">
      <c r="A8" t="s">
        <v>161</v>
      </c>
    </row>
    <row r="9" spans="1:1" x14ac:dyDescent="0.45">
      <c r="A9" s="10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43A6-58C9-450D-8780-8BDE1011614A}">
  <dimension ref="A1"/>
  <sheetViews>
    <sheetView showGridLines="0" workbookViewId="0">
      <selection activeCell="B2" sqref="B2"/>
    </sheetView>
  </sheetViews>
  <sheetFormatPr defaultRowHeight="16.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6982-2787-4FB4-8C89-02CB7221CE78}">
  <sheetPr>
    <tabColor theme="8" tint="0.39997558519241921"/>
  </sheetPr>
  <dimension ref="B2:Q52"/>
  <sheetViews>
    <sheetView showGridLines="0" topLeftCell="A34" workbookViewId="0">
      <selection activeCell="F47" sqref="F47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17" x14ac:dyDescent="0.45">
      <c r="B2" s="2"/>
    </row>
    <row r="3" spans="2:17" x14ac:dyDescent="0.45">
      <c r="B3" s="3" t="s">
        <v>25</v>
      </c>
    </row>
    <row r="4" spans="2:17" x14ac:dyDescent="0.45">
      <c r="C4" s="1" t="s">
        <v>0</v>
      </c>
      <c r="D4" s="1" t="s">
        <v>1</v>
      </c>
    </row>
    <row r="5" spans="2:17" x14ac:dyDescent="0.45">
      <c r="B5" t="s">
        <v>14</v>
      </c>
      <c r="C5" s="4" t="s">
        <v>13</v>
      </c>
      <c r="D5" s="4" t="s">
        <v>13</v>
      </c>
    </row>
    <row r="6" spans="2:17" x14ac:dyDescent="0.45">
      <c r="B6" t="s">
        <v>15</v>
      </c>
      <c r="C6" s="4" t="s">
        <v>13</v>
      </c>
    </row>
    <row r="8" spans="2:17" x14ac:dyDescent="0.45">
      <c r="B8" s="3" t="s">
        <v>20</v>
      </c>
    </row>
    <row r="9" spans="2:17" ht="16.5" customHeight="1" x14ac:dyDescent="0.45">
      <c r="B9" s="26" t="s">
        <v>63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2:17" x14ac:dyDescent="0.4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2:17" x14ac:dyDescent="0.4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2:17" x14ac:dyDescent="0.45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20" spans="4:4" x14ac:dyDescent="0.45">
      <c r="D20"/>
    </row>
    <row r="37" spans="2:8" x14ac:dyDescent="0.45">
      <c r="B37" s="3" t="s">
        <v>64</v>
      </c>
      <c r="H37" s="3" t="s">
        <v>65</v>
      </c>
    </row>
    <row r="38" spans="2:8" x14ac:dyDescent="0.45">
      <c r="B38" t="s">
        <v>70</v>
      </c>
      <c r="H38" t="s">
        <v>74</v>
      </c>
    </row>
    <row r="39" spans="2:8" x14ac:dyDescent="0.45">
      <c r="B39" t="s">
        <v>71</v>
      </c>
      <c r="H39" t="s">
        <v>75</v>
      </c>
    </row>
    <row r="40" spans="2:8" x14ac:dyDescent="0.45">
      <c r="B40" t="s">
        <v>73</v>
      </c>
      <c r="H40" t="s">
        <v>76</v>
      </c>
    </row>
    <row r="41" spans="2:8" x14ac:dyDescent="0.45">
      <c r="B41" s="3" t="s">
        <v>66</v>
      </c>
      <c r="H41" s="3" t="s">
        <v>67</v>
      </c>
    </row>
    <row r="42" spans="2:8" x14ac:dyDescent="0.45">
      <c r="B42" t="s">
        <v>77</v>
      </c>
      <c r="H42" t="s">
        <v>72</v>
      </c>
    </row>
    <row r="43" spans="2:8" x14ac:dyDescent="0.45">
      <c r="B43" t="s">
        <v>78</v>
      </c>
      <c r="H43" t="s">
        <v>80</v>
      </c>
    </row>
    <row r="44" spans="2:8" x14ac:dyDescent="0.45">
      <c r="B44" t="s">
        <v>79</v>
      </c>
      <c r="H44" t="s">
        <v>77</v>
      </c>
    </row>
    <row r="45" spans="2:8" x14ac:dyDescent="0.45">
      <c r="B45" s="3" t="s">
        <v>68</v>
      </c>
      <c r="H45" s="3" t="s">
        <v>69</v>
      </c>
    </row>
    <row r="46" spans="2:8" x14ac:dyDescent="0.45">
      <c r="B46" t="s">
        <v>81</v>
      </c>
      <c r="H46" t="s">
        <v>84</v>
      </c>
    </row>
    <row r="47" spans="2:8" x14ac:dyDescent="0.45">
      <c r="B47" t="s">
        <v>82</v>
      </c>
      <c r="H47" t="s">
        <v>85</v>
      </c>
    </row>
    <row r="48" spans="2:8" x14ac:dyDescent="0.45">
      <c r="B48" t="s">
        <v>83</v>
      </c>
      <c r="H48" t="s">
        <v>86</v>
      </c>
    </row>
    <row r="51" spans="2:2" x14ac:dyDescent="0.45">
      <c r="B51" s="3" t="s">
        <v>87</v>
      </c>
    </row>
    <row r="52" spans="2:2" x14ac:dyDescent="0.45">
      <c r="B52" t="s">
        <v>88</v>
      </c>
    </row>
  </sheetData>
  <mergeCells count="1">
    <mergeCell ref="B9:Q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B0E7-BDC1-48F2-9A52-1096DF143986}">
  <sheetPr>
    <tabColor theme="9" tint="-0.249977111117893"/>
  </sheetPr>
  <dimension ref="B2:D45"/>
  <sheetViews>
    <sheetView showGridLines="0" workbookViewId="0">
      <selection activeCell="F47" sqref="F47"/>
    </sheetView>
  </sheetViews>
  <sheetFormatPr defaultRowHeight="16.5" x14ac:dyDescent="0.45"/>
  <cols>
    <col min="1" max="1" width="5.08203125" customWidth="1"/>
    <col min="3" max="3" width="9.33203125" style="1" customWidth="1"/>
    <col min="4" max="4" width="12.08203125" style="1" customWidth="1"/>
  </cols>
  <sheetData>
    <row r="2" spans="2:2" x14ac:dyDescent="0.45">
      <c r="B2" s="3" t="s">
        <v>26</v>
      </c>
    </row>
    <row r="3" spans="2:2" x14ac:dyDescent="0.45">
      <c r="B3" s="2" t="s">
        <v>28</v>
      </c>
    </row>
    <row r="4" spans="2:2" x14ac:dyDescent="0.45">
      <c r="B4" s="2" t="s">
        <v>29</v>
      </c>
    </row>
    <row r="5" spans="2:2" x14ac:dyDescent="0.45">
      <c r="B5" s="2" t="s">
        <v>30</v>
      </c>
    </row>
    <row r="6" spans="2:2" x14ac:dyDescent="0.45">
      <c r="B6" s="2" t="s">
        <v>31</v>
      </c>
    </row>
    <row r="7" spans="2:2" x14ac:dyDescent="0.45">
      <c r="B7" s="2" t="s">
        <v>32</v>
      </c>
    </row>
    <row r="8" spans="2:2" x14ac:dyDescent="0.45">
      <c r="B8" s="2" t="s">
        <v>33</v>
      </c>
    </row>
    <row r="9" spans="2:2" x14ac:dyDescent="0.45">
      <c r="B9" s="2" t="s">
        <v>34</v>
      </c>
    </row>
    <row r="11" spans="2:2" x14ac:dyDescent="0.45">
      <c r="B11" s="3" t="s">
        <v>27</v>
      </c>
    </row>
    <row r="12" spans="2:2" x14ac:dyDescent="0.45">
      <c r="B12" t="s">
        <v>5</v>
      </c>
    </row>
    <row r="13" spans="2:2" x14ac:dyDescent="0.45">
      <c r="B13" t="s">
        <v>2</v>
      </c>
    </row>
    <row r="14" spans="2:2" x14ac:dyDescent="0.45">
      <c r="B14" t="s">
        <v>16</v>
      </c>
    </row>
    <row r="15" spans="2:2" x14ac:dyDescent="0.45">
      <c r="B15" t="s">
        <v>17</v>
      </c>
    </row>
    <row r="16" spans="2:2" x14ac:dyDescent="0.45">
      <c r="B16" t="s">
        <v>18</v>
      </c>
    </row>
    <row r="18" spans="2:2" x14ac:dyDescent="0.45">
      <c r="B18" s="3" t="s">
        <v>35</v>
      </c>
    </row>
    <row r="19" spans="2:2" x14ac:dyDescent="0.45">
      <c r="B19" t="s">
        <v>36</v>
      </c>
    </row>
    <row r="20" spans="2:2" x14ac:dyDescent="0.45">
      <c r="B20" t="s">
        <v>38</v>
      </c>
    </row>
    <row r="21" spans="2:2" x14ac:dyDescent="0.45">
      <c r="B21" t="s">
        <v>42</v>
      </c>
    </row>
    <row r="22" spans="2:2" x14ac:dyDescent="0.45">
      <c r="B22" t="s">
        <v>37</v>
      </c>
    </row>
    <row r="23" spans="2:2" x14ac:dyDescent="0.45">
      <c r="B23" t="s">
        <v>39</v>
      </c>
    </row>
    <row r="24" spans="2:2" x14ac:dyDescent="0.45">
      <c r="B24" s="6" t="s">
        <v>40</v>
      </c>
    </row>
    <row r="25" spans="2:2" x14ac:dyDescent="0.45">
      <c r="B25" s="6" t="s">
        <v>41</v>
      </c>
    </row>
    <row r="26" spans="2:2" x14ac:dyDescent="0.45">
      <c r="B26" s="6" t="s">
        <v>43</v>
      </c>
    </row>
    <row r="27" spans="2:2" x14ac:dyDescent="0.45">
      <c r="B27" s="6" t="s">
        <v>44</v>
      </c>
    </row>
    <row r="28" spans="2:2" x14ac:dyDescent="0.45">
      <c r="B28" s="6"/>
    </row>
    <row r="29" spans="2:2" x14ac:dyDescent="0.45">
      <c r="B29" s="3" t="s">
        <v>6</v>
      </c>
    </row>
    <row r="30" spans="2:2" x14ac:dyDescent="0.45">
      <c r="B30" s="2" t="s">
        <v>3</v>
      </c>
    </row>
    <row r="31" spans="2:2" x14ac:dyDescent="0.45">
      <c r="B31" s="2" t="s">
        <v>4</v>
      </c>
    </row>
    <row r="32" spans="2:2" x14ac:dyDescent="0.45">
      <c r="B32" s="2" t="s">
        <v>11</v>
      </c>
    </row>
    <row r="33" spans="2:2" x14ac:dyDescent="0.45">
      <c r="B33" s="2" t="s">
        <v>19</v>
      </c>
    </row>
    <row r="34" spans="2:2" x14ac:dyDescent="0.45">
      <c r="B34" s="2"/>
    </row>
    <row r="35" spans="2:2" x14ac:dyDescent="0.45">
      <c r="B35" s="2"/>
    </row>
    <row r="36" spans="2:2" x14ac:dyDescent="0.45">
      <c r="B36" s="3" t="s">
        <v>7</v>
      </c>
    </row>
    <row r="37" spans="2:2" x14ac:dyDescent="0.45">
      <c r="B37" s="2" t="s">
        <v>8</v>
      </c>
    </row>
    <row r="38" spans="2:2" x14ac:dyDescent="0.45">
      <c r="B38" s="2" t="s">
        <v>9</v>
      </c>
    </row>
    <row r="39" spans="2:2" x14ac:dyDescent="0.45">
      <c r="B39" s="2" t="s">
        <v>10</v>
      </c>
    </row>
    <row r="40" spans="2:2" x14ac:dyDescent="0.45">
      <c r="B40" s="2" t="s">
        <v>12</v>
      </c>
    </row>
    <row r="44" spans="2:2" x14ac:dyDescent="0.45">
      <c r="B44" s="2" t="s">
        <v>164</v>
      </c>
    </row>
    <row r="45" spans="2:2" x14ac:dyDescent="0.45">
      <c r="B45" s="2" t="s">
        <v>165</v>
      </c>
    </row>
  </sheetData>
  <hyperlinks>
    <hyperlink ref="B30" r:id="rId1" xr:uid="{89BE474B-DF9F-465E-8483-59E8FF85F9FC}"/>
    <hyperlink ref="B31" r:id="rId2" xr:uid="{7085B1A2-0541-47A1-8AAB-F6BC78556426}"/>
    <hyperlink ref="B37" r:id="rId3" xr:uid="{14258FA4-CDDC-4F11-93D5-E5D51AFDAD1A}"/>
    <hyperlink ref="B38" r:id="rId4" xr:uid="{DB096415-C8C3-4D6E-9EC7-D702B98164F1}"/>
    <hyperlink ref="B39" r:id="rId5" xr:uid="{B41A6578-9D75-4DD1-82FE-95D592D9E085}"/>
    <hyperlink ref="B32" r:id="rId6" xr:uid="{8399C092-9A50-43A1-A11C-8D8541DD220E}"/>
    <hyperlink ref="B40" r:id="rId7" xr:uid="{54424D58-F5E9-4E31-807E-059839CAB334}"/>
    <hyperlink ref="B33" r:id="rId8" xr:uid="{5925E653-79F6-4A28-B771-97F80C0BCAD4}"/>
    <hyperlink ref="B3" r:id="rId9" xr:uid="{98B29774-E722-40A2-94C4-627BB7F1061F}"/>
    <hyperlink ref="B4" r:id="rId10" xr:uid="{E254B35C-4E1A-4EEC-B979-48B356D58B12}"/>
    <hyperlink ref="B5" r:id="rId11" xr:uid="{0039E712-3915-46E9-BABF-EB0D8766C756}"/>
    <hyperlink ref="B6" r:id="rId12" xr:uid="{6CEF33A4-0908-4D59-9B79-FEBF9614B3B1}"/>
    <hyperlink ref="B7" r:id="rId13" xr:uid="{AD15F81B-02EB-4163-B642-9A4B0C0C6EFA}"/>
    <hyperlink ref="B8" r:id="rId14" xr:uid="{09EEA324-DFA2-4205-BB42-32AF57AE39DA}"/>
    <hyperlink ref="B9" r:id="rId15" xr:uid="{13E1B151-8912-4ED5-A0E4-98FAE7339044}"/>
    <hyperlink ref="B44" r:id="rId16" xr:uid="{2742C7ED-FDF2-43CE-9CA5-AE3BA22133F1}"/>
    <hyperlink ref="B45" r:id="rId17" xr:uid="{4A51EC5E-1B1C-474B-90E7-EAF9E065BB49}"/>
  </hyperlinks>
  <pageMargins left="0.7" right="0.7" top="0.75" bottom="0.75" header="0.3" footer="0.3"/>
  <pageSetup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F5FD-1057-4BBA-9D13-A3245262C8C7}">
  <sheetPr>
    <tabColor rgb="FF00B0F0"/>
  </sheetPr>
  <dimension ref="B2:H120"/>
  <sheetViews>
    <sheetView showGridLines="0" tabSelected="1" topLeftCell="A107" workbookViewId="0">
      <selection activeCell="E123" sqref="E123"/>
    </sheetView>
  </sheetViews>
  <sheetFormatPr defaultRowHeight="16.5" x14ac:dyDescent="0.45"/>
  <cols>
    <col min="1" max="1" width="2" customWidth="1"/>
    <col min="2" max="2" width="21.83203125" customWidth="1"/>
    <col min="3" max="3" width="11.75" style="1" bestFit="1" customWidth="1"/>
    <col min="4" max="4" width="12.9140625" style="1" bestFit="1" customWidth="1"/>
    <col min="5" max="5" width="12.58203125" bestFit="1" customWidth="1"/>
    <col min="6" max="6" width="16.58203125" bestFit="1" customWidth="1"/>
    <col min="8" max="8" width="13.75" bestFit="1" customWidth="1"/>
  </cols>
  <sheetData>
    <row r="2" spans="2:4" ht="32.5" x14ac:dyDescent="0.85">
      <c r="B2" s="20" t="s">
        <v>143</v>
      </c>
    </row>
    <row r="4" spans="2:4" x14ac:dyDescent="0.45">
      <c r="B4" s="3" t="s">
        <v>45</v>
      </c>
    </row>
    <row r="6" spans="2:4" x14ac:dyDescent="0.45">
      <c r="B6" s="3" t="s">
        <v>51</v>
      </c>
    </row>
    <row r="7" spans="2:4" x14ac:dyDescent="0.45">
      <c r="B7" t="s">
        <v>52</v>
      </c>
      <c r="C7" s="7">
        <v>67199</v>
      </c>
      <c r="D7" t="s">
        <v>46</v>
      </c>
    </row>
    <row r="8" spans="2:4" x14ac:dyDescent="0.45">
      <c r="B8" t="s">
        <v>53</v>
      </c>
      <c r="C8" s="7">
        <v>30000</v>
      </c>
      <c r="D8" t="s">
        <v>55</v>
      </c>
    </row>
    <row r="9" spans="2:4" x14ac:dyDescent="0.45">
      <c r="B9" t="s">
        <v>57</v>
      </c>
      <c r="C9" s="8">
        <f>C8/C7</f>
        <v>0.44643521480974419</v>
      </c>
    </row>
    <row r="10" spans="2:4" x14ac:dyDescent="0.45">
      <c r="B10" t="s">
        <v>56</v>
      </c>
      <c r="C10" t="s">
        <v>58</v>
      </c>
    </row>
    <row r="12" spans="2:4" x14ac:dyDescent="0.45">
      <c r="B12" s="3" t="s">
        <v>47</v>
      </c>
    </row>
    <row r="13" spans="2:4" x14ac:dyDescent="0.45">
      <c r="B13" t="s">
        <v>52</v>
      </c>
      <c r="C13" s="7">
        <v>180000</v>
      </c>
      <c r="D13" t="s">
        <v>48</v>
      </c>
    </row>
    <row r="14" spans="2:4" x14ac:dyDescent="0.45">
      <c r="B14" t="s">
        <v>54</v>
      </c>
      <c r="C14" s="7">
        <v>22000</v>
      </c>
      <c r="D14" t="s">
        <v>55</v>
      </c>
    </row>
    <row r="15" spans="2:4" x14ac:dyDescent="0.45">
      <c r="B15" t="s">
        <v>57</v>
      </c>
      <c r="C15" s="8">
        <f>C14/C13</f>
        <v>0.12222222222222222</v>
      </c>
    </row>
    <row r="16" spans="2:4" x14ac:dyDescent="0.45">
      <c r="B16" t="s">
        <v>56</v>
      </c>
      <c r="C16" t="s">
        <v>59</v>
      </c>
    </row>
    <row r="18" spans="2:4" x14ac:dyDescent="0.45">
      <c r="B18" s="3" t="s">
        <v>49</v>
      </c>
    </row>
    <row r="19" spans="2:4" x14ac:dyDescent="0.45">
      <c r="B19" t="s">
        <v>52</v>
      </c>
      <c r="C19" s="7">
        <v>140000</v>
      </c>
      <c r="D19" t="s">
        <v>50</v>
      </c>
    </row>
    <row r="20" spans="2:4" x14ac:dyDescent="0.45">
      <c r="B20" t="s">
        <v>53</v>
      </c>
      <c r="C20" s="7">
        <v>15000</v>
      </c>
      <c r="D20" t="s">
        <v>55</v>
      </c>
    </row>
    <row r="21" spans="2:4" x14ac:dyDescent="0.45">
      <c r="B21" t="s">
        <v>57</v>
      </c>
      <c r="C21" s="8">
        <f>C20/C19</f>
        <v>0.10714285714285714</v>
      </c>
    </row>
    <row r="22" spans="2:4" x14ac:dyDescent="0.45">
      <c r="B22" t="s">
        <v>56</v>
      </c>
      <c r="C22" t="s">
        <v>60</v>
      </c>
    </row>
    <row r="23" spans="2:4" x14ac:dyDescent="0.45">
      <c r="C23"/>
    </row>
    <row r="24" spans="2:4" x14ac:dyDescent="0.45">
      <c r="B24" s="3" t="s">
        <v>120</v>
      </c>
      <c r="C24"/>
    </row>
    <row r="25" spans="2:4" x14ac:dyDescent="0.45">
      <c r="B25" t="s">
        <v>121</v>
      </c>
      <c r="C25" s="9" t="s">
        <v>119</v>
      </c>
    </row>
    <row r="27" spans="2:4" x14ac:dyDescent="0.45">
      <c r="B27" s="3" t="s">
        <v>61</v>
      </c>
    </row>
    <row r="28" spans="2:4" x14ac:dyDescent="0.45">
      <c r="B28" t="s">
        <v>91</v>
      </c>
      <c r="C28" s="2" t="s">
        <v>90</v>
      </c>
    </row>
    <row r="29" spans="2:4" x14ac:dyDescent="0.45">
      <c r="B29" t="s">
        <v>111</v>
      </c>
      <c r="C29" s="9" t="s">
        <v>62</v>
      </c>
    </row>
    <row r="30" spans="2:4" x14ac:dyDescent="0.45">
      <c r="B30" t="s">
        <v>126</v>
      </c>
      <c r="C30" s="9" t="s">
        <v>89</v>
      </c>
    </row>
    <row r="31" spans="2:4" x14ac:dyDescent="0.45">
      <c r="B31" t="s">
        <v>125</v>
      </c>
      <c r="C31" s="9" t="s">
        <v>92</v>
      </c>
    </row>
    <row r="32" spans="2:4" x14ac:dyDescent="0.45">
      <c r="B32" t="s">
        <v>124</v>
      </c>
      <c r="C32" s="9" t="s">
        <v>112</v>
      </c>
    </row>
    <row r="33" spans="2:3" x14ac:dyDescent="0.45">
      <c r="B33" t="s">
        <v>134</v>
      </c>
      <c r="C33" s="9" t="s">
        <v>31</v>
      </c>
    </row>
    <row r="34" spans="2:3" x14ac:dyDescent="0.45">
      <c r="B34" t="s">
        <v>135</v>
      </c>
      <c r="C34" s="9" t="s">
        <v>136</v>
      </c>
    </row>
    <row r="35" spans="2:3" x14ac:dyDescent="0.45">
      <c r="B35" t="s">
        <v>137</v>
      </c>
      <c r="C35" s="9" t="s">
        <v>33</v>
      </c>
    </row>
    <row r="36" spans="2:3" x14ac:dyDescent="0.45">
      <c r="C36" s="9"/>
    </row>
    <row r="37" spans="2:3" x14ac:dyDescent="0.45">
      <c r="C37"/>
    </row>
    <row r="38" spans="2:3" x14ac:dyDescent="0.45">
      <c r="B38" s="3" t="s">
        <v>97</v>
      </c>
    </row>
    <row r="39" spans="2:3" x14ac:dyDescent="0.45">
      <c r="B39" t="s">
        <v>96</v>
      </c>
      <c r="C39" s="9" t="s">
        <v>94</v>
      </c>
    </row>
    <row r="40" spans="2:3" x14ac:dyDescent="0.45">
      <c r="B40" t="s">
        <v>93</v>
      </c>
      <c r="C40" s="9" t="s">
        <v>95</v>
      </c>
    </row>
    <row r="41" spans="2:3" x14ac:dyDescent="0.45">
      <c r="B41" t="s">
        <v>141</v>
      </c>
      <c r="C41" s="9" t="s">
        <v>98</v>
      </c>
    </row>
    <row r="42" spans="2:3" x14ac:dyDescent="0.45">
      <c r="B42" t="s">
        <v>142</v>
      </c>
      <c r="C42" s="9" t="s">
        <v>138</v>
      </c>
    </row>
    <row r="43" spans="2:3" x14ac:dyDescent="0.45">
      <c r="B43" t="s">
        <v>140</v>
      </c>
      <c r="C43" s="9" t="s">
        <v>133</v>
      </c>
    </row>
    <row r="45" spans="2:3" x14ac:dyDescent="0.45">
      <c r="B45" s="3" t="s">
        <v>103</v>
      </c>
    </row>
    <row r="46" spans="2:3" x14ac:dyDescent="0.45">
      <c r="B46" t="s">
        <v>105</v>
      </c>
      <c r="C46" s="9" t="s">
        <v>104</v>
      </c>
    </row>
    <row r="47" spans="2:3" x14ac:dyDescent="0.45">
      <c r="B47" t="s">
        <v>127</v>
      </c>
      <c r="C47" s="9" t="s">
        <v>106</v>
      </c>
    </row>
    <row r="48" spans="2:3" x14ac:dyDescent="0.45">
      <c r="B48" t="s">
        <v>108</v>
      </c>
      <c r="C48" s="9" t="s">
        <v>107</v>
      </c>
    </row>
    <row r="49" spans="2:7" x14ac:dyDescent="0.45">
      <c r="B49" t="s">
        <v>130</v>
      </c>
      <c r="C49" s="9" t="s">
        <v>129</v>
      </c>
    </row>
    <row r="50" spans="2:7" x14ac:dyDescent="0.45">
      <c r="B50" t="s">
        <v>139</v>
      </c>
      <c r="C50" s="9" t="s">
        <v>131</v>
      </c>
    </row>
    <row r="51" spans="2:7" x14ac:dyDescent="0.45">
      <c r="C51" s="9"/>
    </row>
    <row r="53" spans="2:7" x14ac:dyDescent="0.45">
      <c r="B53" s="3" t="s">
        <v>99</v>
      </c>
    </row>
    <row r="55" spans="2:7" x14ac:dyDescent="0.45">
      <c r="B55" s="3" t="s">
        <v>117</v>
      </c>
    </row>
    <row r="57" spans="2:7" x14ac:dyDescent="0.45">
      <c r="B57" s="3" t="s">
        <v>100</v>
      </c>
      <c r="C57" s="13">
        <f>C7+C13+C19</f>
        <v>387199</v>
      </c>
    </row>
    <row r="58" spans="2:7" x14ac:dyDescent="0.45">
      <c r="B58" t="s">
        <v>101</v>
      </c>
      <c r="C58" s="11">
        <f>ROUNDUP(C13*57%*59%*50%,0)</f>
        <v>30267</v>
      </c>
      <c r="E58" t="s">
        <v>122</v>
      </c>
    </row>
    <row r="59" spans="2:7" x14ac:dyDescent="0.45">
      <c r="B59" t="s">
        <v>102</v>
      </c>
      <c r="C59" s="12">
        <f>ROUNDUP(C7*57%*59%*50%,0)</f>
        <v>11300</v>
      </c>
    </row>
    <row r="60" spans="2:7" x14ac:dyDescent="0.45">
      <c r="B60" t="s">
        <v>49</v>
      </c>
      <c r="C60" s="12">
        <f>ROUNDUP(C19*57%*59%*50%,0)</f>
        <v>23541</v>
      </c>
    </row>
    <row r="61" spans="2:7" x14ac:dyDescent="0.45">
      <c r="B61" s="3" t="s">
        <v>109</v>
      </c>
      <c r="C61" s="13">
        <f>SUM(C58:C60)</f>
        <v>65108</v>
      </c>
    </row>
    <row r="63" spans="2:7" x14ac:dyDescent="0.45">
      <c r="B63" s="3" t="s">
        <v>110</v>
      </c>
      <c r="C63" s="14">
        <v>477</v>
      </c>
      <c r="D63" t="s">
        <v>128</v>
      </c>
      <c r="F63" s="17">
        <f>C63/3000</f>
        <v>0.159</v>
      </c>
      <c r="G63" s="3" t="s">
        <v>132</v>
      </c>
    </row>
    <row r="65" spans="2:8" x14ac:dyDescent="0.45">
      <c r="B65" s="3" t="s">
        <v>113</v>
      </c>
      <c r="C65" s="15">
        <f>1-C66</f>
        <v>0.38</v>
      </c>
      <c r="D65" s="16">
        <f>(C61*C65)*C63</f>
        <v>11801476.08</v>
      </c>
    </row>
    <row r="66" spans="2:8" x14ac:dyDescent="0.45">
      <c r="B66" s="3" t="s">
        <v>114</v>
      </c>
      <c r="C66" s="15">
        <v>0.62</v>
      </c>
      <c r="D66" s="16">
        <f>(C61*C65)*C63*3</f>
        <v>35404428.240000002</v>
      </c>
      <c r="F66" s="7"/>
      <c r="H66" s="11"/>
    </row>
    <row r="67" spans="2:8" x14ac:dyDescent="0.45">
      <c r="B67" s="3" t="s">
        <v>115</v>
      </c>
      <c r="D67" s="16">
        <f>SUM(D65:D66)</f>
        <v>47205904.32</v>
      </c>
      <c r="F67" s="7"/>
    </row>
    <row r="68" spans="2:8" x14ac:dyDescent="0.45">
      <c r="B68" s="3" t="s">
        <v>116</v>
      </c>
      <c r="D68" s="18">
        <f>D67*12</f>
        <v>566470851.84000003</v>
      </c>
      <c r="F68" s="7"/>
    </row>
    <row r="70" spans="2:8" x14ac:dyDescent="0.45">
      <c r="B70" s="3" t="s">
        <v>118</v>
      </c>
    </row>
    <row r="72" spans="2:8" x14ac:dyDescent="0.45">
      <c r="B72" s="3" t="s">
        <v>100</v>
      </c>
      <c r="C72" s="13">
        <f>C57</f>
        <v>387199</v>
      </c>
    </row>
    <row r="73" spans="2:8" x14ac:dyDescent="0.45">
      <c r="B73" t="s">
        <v>101</v>
      </c>
      <c r="C73" s="11">
        <f>ROUNDUP(C13*57%*70%*50%,0)</f>
        <v>35910</v>
      </c>
      <c r="E73" t="s">
        <v>170</v>
      </c>
    </row>
    <row r="74" spans="2:8" x14ac:dyDescent="0.45">
      <c r="B74" t="s">
        <v>102</v>
      </c>
      <c r="C74" s="12">
        <f>ROUNDUP(C7*57%*70%*50%,0)</f>
        <v>13407</v>
      </c>
      <c r="E74" t="s">
        <v>123</v>
      </c>
    </row>
    <row r="75" spans="2:8" x14ac:dyDescent="0.45">
      <c r="B75" t="s">
        <v>49</v>
      </c>
      <c r="C75" s="12">
        <f>ROUNDUP(C19*57%*70%*50%,0)</f>
        <v>27930</v>
      </c>
    </row>
    <row r="76" spans="2:8" x14ac:dyDescent="0.45">
      <c r="B76" s="3" t="s">
        <v>109</v>
      </c>
      <c r="C76" s="13">
        <f>SUM(C73:C75)</f>
        <v>77247</v>
      </c>
    </row>
    <row r="78" spans="2:8" x14ac:dyDescent="0.45">
      <c r="B78" s="3" t="s">
        <v>110</v>
      </c>
      <c r="C78" s="14">
        <v>477</v>
      </c>
    </row>
    <row r="80" spans="2:8" x14ac:dyDescent="0.45">
      <c r="B80" s="3" t="s">
        <v>113</v>
      </c>
      <c r="C80" s="15">
        <f>1-C81</f>
        <v>0.38</v>
      </c>
      <c r="D80" s="16">
        <f>(C76*C80)*C78</f>
        <v>14001791.220000001</v>
      </c>
    </row>
    <row r="81" spans="2:8" x14ac:dyDescent="0.45">
      <c r="B81" s="3" t="s">
        <v>114</v>
      </c>
      <c r="C81" s="15">
        <v>0.62</v>
      </c>
      <c r="D81" s="16">
        <f>(C76*C80)*C78*3</f>
        <v>42005373.660000004</v>
      </c>
    </row>
    <row r="82" spans="2:8" x14ac:dyDescent="0.45">
      <c r="B82" s="3" t="s">
        <v>115</v>
      </c>
      <c r="D82" s="16">
        <f>SUM(D80:D81)</f>
        <v>56007164.880000003</v>
      </c>
    </row>
    <row r="83" spans="2:8" x14ac:dyDescent="0.45">
      <c r="B83" s="3" t="s">
        <v>116</v>
      </c>
      <c r="D83" s="18">
        <f>D82*12</f>
        <v>672085978.56000006</v>
      </c>
      <c r="E83" s="19">
        <f>D83-D68</f>
        <v>105615126.72000003</v>
      </c>
    </row>
    <row r="86" spans="2:8" ht="32.5" x14ac:dyDescent="0.85">
      <c r="B86" s="20" t="s">
        <v>144</v>
      </c>
    </row>
    <row r="88" spans="2:8" x14ac:dyDescent="0.45">
      <c r="B88" s="3" t="s">
        <v>146</v>
      </c>
      <c r="C88" t="s">
        <v>147</v>
      </c>
    </row>
    <row r="89" spans="2:8" x14ac:dyDescent="0.45">
      <c r="C89" s="14" t="s">
        <v>149</v>
      </c>
      <c r="D89" s="14" t="s">
        <v>150</v>
      </c>
    </row>
    <row r="90" spans="2:8" x14ac:dyDescent="0.45">
      <c r="B90" s="3" t="s">
        <v>145</v>
      </c>
      <c r="C90" s="21">
        <v>5350</v>
      </c>
      <c r="D90" s="21">
        <f>C90*12</f>
        <v>64200</v>
      </c>
      <c r="E90" s="27">
        <f>D90*3</f>
        <v>192600</v>
      </c>
    </row>
    <row r="91" spans="2:8" x14ac:dyDescent="0.45">
      <c r="B91" s="3" t="s">
        <v>148</v>
      </c>
      <c r="C91" s="21">
        <v>1850</v>
      </c>
      <c r="D91" s="21">
        <f>C91</f>
        <v>1850</v>
      </c>
      <c r="E91" s="27">
        <f>D91*3</f>
        <v>5550</v>
      </c>
      <c r="G91" s="27">
        <f>C90+C91</f>
        <v>7200</v>
      </c>
      <c r="H91" s="27">
        <f>G91*3</f>
        <v>21600</v>
      </c>
    </row>
    <row r="93" spans="2:8" x14ac:dyDescent="0.45">
      <c r="B93" s="3" t="s">
        <v>151</v>
      </c>
      <c r="C93" s="14" t="s">
        <v>149</v>
      </c>
      <c r="D93" s="14" t="s">
        <v>150</v>
      </c>
      <c r="E93" s="22" t="s">
        <v>152</v>
      </c>
      <c r="F93" s="22" t="s">
        <v>153</v>
      </c>
    </row>
    <row r="94" spans="2:8" x14ac:dyDescent="0.45">
      <c r="B94" s="3" t="s">
        <v>156</v>
      </c>
      <c r="C94" s="21">
        <f>1412*2*10</f>
        <v>28240</v>
      </c>
      <c r="D94" s="21">
        <f>C94*13</f>
        <v>367120</v>
      </c>
      <c r="E94" s="21">
        <f>C94*1.7</f>
        <v>48008</v>
      </c>
      <c r="F94" s="21">
        <f>D94*1.7</f>
        <v>624104</v>
      </c>
    </row>
    <row r="95" spans="2:8" x14ac:dyDescent="0.45">
      <c r="B95" s="3"/>
      <c r="C95" s="21"/>
      <c r="D95" s="21"/>
      <c r="E95" s="21"/>
      <c r="F95" s="21"/>
    </row>
    <row r="97" spans="2:5" x14ac:dyDescent="0.45">
      <c r="C97" s="14">
        <v>2024</v>
      </c>
      <c r="D97" s="14">
        <v>2025</v>
      </c>
      <c r="E97" s="14">
        <v>2026</v>
      </c>
    </row>
    <row r="98" spans="2:5" x14ac:dyDescent="0.45">
      <c r="B98" s="3" t="s">
        <v>154</v>
      </c>
      <c r="C98" s="23">
        <v>4.0899999999999999E-2</v>
      </c>
      <c r="D98" s="23">
        <v>3.9199999999999999E-2</v>
      </c>
      <c r="E98" s="23">
        <v>3.5000000000000003E-2</v>
      </c>
    </row>
    <row r="100" spans="2:5" x14ac:dyDescent="0.45">
      <c r="B100" s="3" t="s">
        <v>167</v>
      </c>
      <c r="D100" s="9" t="s">
        <v>168</v>
      </c>
    </row>
    <row r="102" spans="2:5" x14ac:dyDescent="0.45">
      <c r="C102" s="14" t="s">
        <v>149</v>
      </c>
      <c r="D102" s="14" t="s">
        <v>150</v>
      </c>
    </row>
    <row r="103" spans="2:5" x14ac:dyDescent="0.45">
      <c r="C103" s="21">
        <v>3000</v>
      </c>
      <c r="D103" s="21">
        <f>C103*12</f>
        <v>36000</v>
      </c>
    </row>
    <row r="105" spans="2:5" x14ac:dyDescent="0.45">
      <c r="B105" s="3" t="s">
        <v>171</v>
      </c>
      <c r="C105" s="9" t="s">
        <v>172</v>
      </c>
    </row>
    <row r="106" spans="2:5" x14ac:dyDescent="0.45">
      <c r="B106" s="1">
        <v>173</v>
      </c>
      <c r="C106" s="1">
        <v>5000</v>
      </c>
    </row>
    <row r="107" spans="2:5" x14ac:dyDescent="0.45">
      <c r="B107" s="1">
        <v>25</v>
      </c>
      <c r="C107" s="28">
        <f>B106/B107*C106</f>
        <v>34600</v>
      </c>
      <c r="D107" s="12">
        <f>C107*12</f>
        <v>415200</v>
      </c>
    </row>
    <row r="109" spans="2:5" x14ac:dyDescent="0.45">
      <c r="B109" s="3" t="s">
        <v>173</v>
      </c>
      <c r="C109" s="23">
        <v>5.9299999999999999E-2</v>
      </c>
      <c r="D109" s="9" t="s">
        <v>174</v>
      </c>
    </row>
    <row r="110" spans="2:5" x14ac:dyDescent="0.45">
      <c r="C110" s="23">
        <v>1.2E-2</v>
      </c>
    </row>
    <row r="111" spans="2:5" x14ac:dyDescent="0.45">
      <c r="C111" s="23">
        <v>1.4999999999999999E-2</v>
      </c>
    </row>
    <row r="112" spans="2:5" x14ac:dyDescent="0.45">
      <c r="C112" s="23">
        <v>2.5000000000000001E-2</v>
      </c>
    </row>
    <row r="113" spans="2:4" x14ac:dyDescent="0.45">
      <c r="C113" s="23">
        <v>0.03</v>
      </c>
    </row>
    <row r="114" spans="2:4" x14ac:dyDescent="0.45">
      <c r="C114" s="23">
        <v>6.4999999999999997E-3</v>
      </c>
    </row>
    <row r="115" spans="2:4" x14ac:dyDescent="0.45">
      <c r="C115" s="23">
        <v>1.0800000000000001E-2</v>
      </c>
    </row>
    <row r="116" spans="2:4" x14ac:dyDescent="0.45">
      <c r="C116" s="23">
        <v>6.8000000000000005E-2</v>
      </c>
    </row>
    <row r="117" spans="2:4" x14ac:dyDescent="0.45">
      <c r="C117" s="29">
        <f>SUM(C109:C116)</f>
        <v>0.22660000000000002</v>
      </c>
    </row>
    <row r="119" spans="2:4" x14ac:dyDescent="0.45">
      <c r="B119" s="3" t="s">
        <v>155</v>
      </c>
      <c r="C119" s="24">
        <f>F94+D90+D103+D91+C107</f>
        <v>760754</v>
      </c>
    </row>
    <row r="120" spans="2:4" x14ac:dyDescent="0.45">
      <c r="B120" s="3" t="s">
        <v>169</v>
      </c>
      <c r="C120" s="24">
        <f>C119*3</f>
        <v>2282262</v>
      </c>
      <c r="D120" s="24">
        <f>C120*(1+C117)</f>
        <v>2799422.5691999998</v>
      </c>
    </row>
  </sheetData>
  <hyperlinks>
    <hyperlink ref="C29" r:id="rId1" xr:uid="{50D00E61-C736-46FE-A46E-E01AB5198B94}"/>
    <hyperlink ref="C30" r:id="rId2" xr:uid="{E560502F-47D6-4C1D-837D-1DEEA2D8ED58}"/>
    <hyperlink ref="C28" r:id="rId3" location=":~:text=De%20acordo%20com%20a%20pesquisa,compra%20por%20m%C3%AAs%20na%20internet." xr:uid="{E1FD38B9-D71A-4C89-87E0-DC86021A0977}"/>
    <hyperlink ref="C31" r:id="rId4" xr:uid="{3087055F-4ECC-4400-986F-063B54DFC674}"/>
    <hyperlink ref="C39" r:id="rId5" xr:uid="{FE621EFC-58E6-4F90-9599-E1D1BC2A5F21}"/>
    <hyperlink ref="C40" r:id="rId6" location=":~:text=Compara%C3%A7%C3%A3o%20Interanual%20%2D%20A%20taxa%20de,PO%20registrou%20alta%20de%209.4%25." xr:uid="{3238AA2B-330D-469B-81E1-8E1A70B1C905}"/>
    <hyperlink ref="C41" r:id="rId7" location=":~:text=Conforme%20dados%20do%20%C3%BAltimo%20recenseamento,3%25%20do%20total%20da%20popula%C3%A7%C3%A3o." xr:uid="{CD36EB17-0AF5-4DB3-8934-B429F113E1FE}"/>
    <hyperlink ref="C46" r:id="rId8" xr:uid="{C05C5DD5-B9FA-4428-9B8F-8F14A328297D}"/>
    <hyperlink ref="C47" r:id="rId9" xr:uid="{5E7C0262-73AB-4C45-859B-5D4F9BFDC7DD}"/>
    <hyperlink ref="C48" r:id="rId10" xr:uid="{5F24632D-3FA8-4B07-BF18-3681E37EDC9B}"/>
    <hyperlink ref="C32" r:id="rId11" xr:uid="{557783E8-DCE3-4084-8846-52578A131A05}"/>
    <hyperlink ref="C25" r:id="rId12" location=":~:text=O%20potencial%20de%20consumo%20nas,R%24%20167%20bilh%C3%B5es%20em%202022." xr:uid="{1F1C6A58-A122-41A2-91DF-64247BE166E5}"/>
    <hyperlink ref="C49" r:id="rId13" xr:uid="{F4177099-E0E8-4BF9-87DA-E02D639B456E}"/>
    <hyperlink ref="C50" r:id="rId14" xr:uid="{80B58E8B-F0CA-485C-815B-9B229A80986C}"/>
    <hyperlink ref="C33" r:id="rId15" xr:uid="{A0B894E5-6ADD-48A4-8467-F7A544B84B25}"/>
    <hyperlink ref="C35" r:id="rId16" xr:uid="{B1EFC437-E740-4199-A649-234E32B0C7D1}"/>
    <hyperlink ref="C42" r:id="rId17" location=":~:text=A%20favela%20na%20cidade%20do%20Rio%20de%20Janeiro&amp;text=O%20que%20faz%20da%20capital,4%25%20da%20popula%C3%A7%C3%A3o%20da%20regi%C3%A3o." xr:uid="{FDB7509B-4A53-4DAD-98A8-5BEDC4C07A9B}"/>
    <hyperlink ref="C43" r:id="rId18" xr:uid="{3F60DDD7-41B2-4BF8-9608-C1A1501BAAC5}"/>
    <hyperlink ref="D100" r:id="rId19" location=":~:text=Em%20m%C3%A9dia%2C%20caminh%C3%B5es%20mais%20leves,de%20R%24%209.000%20por%20m%C3%AAs." xr:uid="{F411FBA0-DB1A-4EAB-AF9F-8886114C4325}"/>
    <hyperlink ref="C105" r:id="rId20" xr:uid="{635E0101-915D-49C4-85C8-17D3AD77A321}"/>
    <hyperlink ref="D109" r:id="rId21" location=":~:text=A%20transportadora%2C%20optante%20pelo%20Lucro,acima%20R%24750.000%2C00)%3B" xr:uid="{77C324C7-3A60-4271-B627-E6F5C24AFF14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Agrupado</vt:lpstr>
      <vt:lpstr>Slides</vt:lpstr>
      <vt:lpstr>Slide_Mercado</vt:lpstr>
      <vt:lpstr>Persona</vt:lpstr>
      <vt:lpstr>Infos_Mercado</vt:lpstr>
      <vt:lpstr>Memoria_Calculo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Hélio Oliveira</dc:creator>
  <cp:lastModifiedBy>Hélio Oliveira</cp:lastModifiedBy>
  <dcterms:created xsi:type="dcterms:W3CDTF">2024-03-26T15:54:03Z</dcterms:created>
  <dcterms:modified xsi:type="dcterms:W3CDTF">2024-04-10T02:45:42Z</dcterms:modified>
</cp:coreProperties>
</file>