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og_cdghegb\OneDrive\Área de Trabalho\"/>
    </mc:Choice>
  </mc:AlternateContent>
  <xr:revisionPtr revIDLastSave="0" documentId="8_{67877482-E0A5-4A56-8362-9C64F88FB80E}" xr6:coauthVersionLast="47" xr6:coauthVersionMax="47" xr10:uidLastSave="{00000000-0000-0000-0000-000000000000}"/>
  <bookViews>
    <workbookView xWindow="-108" yWindow="-108" windowWidth="23256" windowHeight="13176" xr2:uid="{29ACCF4F-4464-4F61-9C28-95ABF0C0F93E}"/>
  </bookViews>
  <sheets>
    <sheet name="APP" sheetId="1" r:id="rId1"/>
    <sheet name="tbl_apoio" sheetId="2" r:id="rId2"/>
  </sheets>
  <definedNames>
    <definedName name="aporte">APP!$D$12</definedName>
    <definedName name="patrimonio">APP!$D$15</definedName>
    <definedName name="qtd_anos">APP!$D$13</definedName>
    <definedName name="redimento_carteira">APP!$D$7</definedName>
    <definedName name="salario">APP!$D$6</definedName>
    <definedName name="taxa_mensal">APP!$D$14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D33" i="1" s="1"/>
  <c r="C34" i="1"/>
  <c r="D34" i="1" s="1"/>
  <c r="C35" i="1"/>
  <c r="D35" i="1" s="1"/>
  <c r="C36" i="1"/>
  <c r="D36" i="1" s="1"/>
  <c r="C37" i="1"/>
  <c r="D37" i="1" s="1"/>
  <c r="C32" i="1"/>
  <c r="D32" i="1" s="1"/>
  <c r="A15" i="2"/>
  <c r="A16" i="2"/>
  <c r="A17" i="2"/>
  <c r="A18" i="2"/>
  <c r="A19" i="2"/>
  <c r="A14" i="2"/>
  <c r="A9" i="2"/>
  <c r="A10" i="2"/>
  <c r="A11" i="2"/>
  <c r="A12" i="2"/>
  <c r="A13" i="2"/>
  <c r="A8" i="2"/>
  <c r="A3" i="2"/>
  <c r="A4" i="2"/>
  <c r="A5" i="2"/>
  <c r="A6" i="2"/>
  <c r="A7" i="2"/>
  <c r="A2" i="2"/>
  <c r="C28" i="1"/>
  <c r="D15" i="1"/>
  <c r="D16" i="1" s="1"/>
  <c r="D8" i="1"/>
  <c r="C21" i="1"/>
  <c r="D21" i="1" s="1"/>
  <c r="C22" i="1"/>
  <c r="D22" i="1" s="1"/>
  <c r="C23" i="1"/>
  <c r="D23" i="1" s="1"/>
  <c r="C24" i="1"/>
  <c r="D24" i="1" s="1"/>
  <c r="C20" i="1"/>
  <c r="D20" i="1" s="1"/>
</calcChain>
</file>

<file path=xl/sharedStrings.xml><?xml version="1.0" encoding="utf-8"?>
<sst xmlns="http://schemas.openxmlformats.org/spreadsheetml/2006/main" count="70" uniqueCount="35">
  <si>
    <t>INVESTIMENTO MENSAL</t>
  </si>
  <si>
    <t>Quanto investir por mês?</t>
  </si>
  <si>
    <t>Por quantso anos?</t>
  </si>
  <si>
    <t>Qual a taxa de rendimmento mensal?</t>
  </si>
  <si>
    <t>Qual o patrimônio acumulado?</t>
  </si>
  <si>
    <t>Quais os dividendos mensais?</t>
  </si>
  <si>
    <t>Quanto em 2 anos?</t>
  </si>
  <si>
    <t>Quanto em 5 anos?</t>
  </si>
  <si>
    <t>Quanto em 10 anos?</t>
  </si>
  <si>
    <t>Quanto em 20 anos?</t>
  </si>
  <si>
    <t>CENÁRIOS</t>
  </si>
  <si>
    <t>Quanto em 15 anos?</t>
  </si>
  <si>
    <t>Dividendos</t>
  </si>
  <si>
    <t>CONFIGURAÇÕES</t>
  </si>
  <si>
    <t>Rendimento da carteira</t>
  </si>
  <si>
    <t>Salário</t>
  </si>
  <si>
    <t>Sugestão de investimento</t>
  </si>
  <si>
    <t>Perfil</t>
  </si>
  <si>
    <t>Agressivo</t>
  </si>
  <si>
    <t>Moderado</t>
  </si>
  <si>
    <t>Conservador</t>
  </si>
  <si>
    <t>Valor a ser investido por mês:</t>
  </si>
  <si>
    <t>PERFIL</t>
  </si>
  <si>
    <t>Percentual sugerido</t>
  </si>
  <si>
    <t>Valores</t>
  </si>
  <si>
    <t>Papel</t>
  </si>
  <si>
    <t>Tijolo</t>
  </si>
  <si>
    <t>TIPOS DE FII</t>
  </si>
  <si>
    <t>Hibrído</t>
  </si>
  <si>
    <t>FOF</t>
  </si>
  <si>
    <t>Desenvolvimento</t>
  </si>
  <si>
    <t>Hotelarias</t>
  </si>
  <si>
    <t>Percentual</t>
  </si>
  <si>
    <t>Chave Composta</t>
  </si>
  <si>
    <t>APP Invest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</si>
</sst>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5" formatCode="&quot;R$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006100"/>
      <name val="Calibri"/>
      <family val="2"/>
      <scheme val="minor"/>
    </font>
    <font>
      <sz val="72"/>
      <color theme="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/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indexed="64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indexed="64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indexed="64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0" tint="-0.14996795556505021"/>
      </bottom>
      <diagonal/>
    </border>
    <border>
      <left/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indexed="64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/>
      <top style="medium">
        <color theme="0" tint="-0.14996795556505021"/>
      </top>
      <bottom style="medium">
        <color indexed="64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/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/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/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/>
      <bottom style="medium">
        <color indexed="64"/>
      </bottom>
      <diagonal/>
    </border>
    <border>
      <left style="medium">
        <color theme="9" tint="0.39994506668294322"/>
      </left>
      <right/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4" borderId="0" applyNumberFormat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6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7" fillId="3" borderId="13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4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17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 indent="3"/>
    </xf>
    <xf numFmtId="0" fontId="4" fillId="5" borderId="18" xfId="0" applyFont="1" applyFill="1" applyBorder="1" applyAlignment="1">
      <alignment horizontal="left" indent="3"/>
    </xf>
    <xf numFmtId="0" fontId="4" fillId="5" borderId="3" xfId="0" applyFont="1" applyFill="1" applyBorder="1" applyAlignment="1">
      <alignment horizontal="left" indent="3"/>
    </xf>
    <xf numFmtId="0" fontId="4" fillId="5" borderId="7" xfId="0" applyFont="1" applyFill="1" applyBorder="1" applyAlignment="1">
      <alignment horizontal="left" indent="3"/>
    </xf>
    <xf numFmtId="0" fontId="4" fillId="5" borderId="5" xfId="0" applyFont="1" applyFill="1" applyBorder="1" applyAlignment="1">
      <alignment horizontal="left" indent="3"/>
    </xf>
    <xf numFmtId="0" fontId="4" fillId="5" borderId="11" xfId="0" applyFont="1" applyFill="1" applyBorder="1" applyAlignment="1">
      <alignment horizontal="left" indent="3"/>
    </xf>
    <xf numFmtId="165" fontId="0" fillId="5" borderId="6" xfId="0" applyNumberFormat="1" applyFill="1" applyBorder="1" applyAlignment="1">
      <alignment horizontal="center"/>
    </xf>
    <xf numFmtId="0" fontId="4" fillId="5" borderId="20" xfId="0" applyFont="1" applyFill="1" applyBorder="1" applyAlignment="1">
      <alignment horizontal="left" indent="3"/>
    </xf>
    <xf numFmtId="0" fontId="4" fillId="5" borderId="21" xfId="0" applyFont="1" applyFill="1" applyBorder="1" applyAlignment="1">
      <alignment horizontal="left" indent="3"/>
    </xf>
    <xf numFmtId="0" fontId="4" fillId="5" borderId="22" xfId="0" applyFont="1" applyFill="1" applyBorder="1" applyAlignment="1">
      <alignment horizontal="left" indent="3"/>
    </xf>
    <xf numFmtId="0" fontId="4" fillId="5" borderId="23" xfId="0" applyFont="1" applyFill="1" applyBorder="1" applyAlignment="1">
      <alignment horizontal="left" indent="3"/>
    </xf>
    <xf numFmtId="0" fontId="5" fillId="5" borderId="22" xfId="0" applyFont="1" applyFill="1" applyBorder="1" applyAlignment="1">
      <alignment horizontal="left" indent="3"/>
    </xf>
    <xf numFmtId="0" fontId="5" fillId="5" borderId="23" xfId="0" applyFont="1" applyFill="1" applyBorder="1" applyAlignment="1">
      <alignment horizontal="left" indent="3"/>
    </xf>
    <xf numFmtId="0" fontId="5" fillId="5" borderId="24" xfId="0" applyFont="1" applyFill="1" applyBorder="1" applyAlignment="1">
      <alignment horizontal="left" indent="3"/>
    </xf>
    <xf numFmtId="0" fontId="5" fillId="5" borderId="25" xfId="0" applyFont="1" applyFill="1" applyBorder="1" applyAlignment="1">
      <alignment horizontal="left" indent="3"/>
    </xf>
    <xf numFmtId="8" fontId="5" fillId="5" borderId="4" xfId="0" applyNumberFormat="1" applyFont="1" applyFill="1" applyBorder="1" applyAlignment="1">
      <alignment horizontal="center"/>
    </xf>
    <xf numFmtId="8" fontId="5" fillId="5" borderId="6" xfId="0" applyNumberFormat="1" applyFont="1" applyFill="1" applyBorder="1" applyAlignment="1">
      <alignment horizontal="center"/>
    </xf>
    <xf numFmtId="0" fontId="4" fillId="5" borderId="3" xfId="0" applyFont="1" applyFill="1" applyBorder="1" applyAlignment="1">
      <alignment horizontal="left" indent="3"/>
    </xf>
    <xf numFmtId="8" fontId="5" fillId="5" borderId="7" xfId="1" applyNumberFormat="1" applyFont="1" applyFill="1" applyBorder="1" applyAlignment="1">
      <alignment horizontal="center"/>
    </xf>
    <xf numFmtId="8" fontId="0" fillId="5" borderId="4" xfId="0" applyNumberFormat="1" applyFill="1" applyBorder="1"/>
    <xf numFmtId="0" fontId="4" fillId="5" borderId="5" xfId="0" applyFont="1" applyFill="1" applyBorder="1" applyAlignment="1">
      <alignment horizontal="left" indent="3"/>
    </xf>
    <xf numFmtId="8" fontId="5" fillId="5" borderId="11" xfId="1" applyNumberFormat="1" applyFont="1" applyFill="1" applyBorder="1" applyAlignment="1">
      <alignment horizontal="center"/>
    </xf>
    <xf numFmtId="8" fontId="0" fillId="5" borderId="6" xfId="0" applyNumberFormat="1" applyFill="1" applyBorder="1"/>
    <xf numFmtId="9" fontId="0" fillId="0" borderId="0" xfId="0" applyNumberFormat="1" applyAlignment="1">
      <alignment horizontal="center"/>
    </xf>
    <xf numFmtId="0" fontId="0" fillId="0" borderId="0" xfId="0" applyBorder="1"/>
    <xf numFmtId="9" fontId="0" fillId="0" borderId="0" xfId="0" applyNumberFormat="1" applyBorder="1" applyAlignment="1">
      <alignment horizontal="center"/>
    </xf>
    <xf numFmtId="0" fontId="0" fillId="0" borderId="26" xfId="0" applyBorder="1"/>
    <xf numFmtId="9" fontId="0" fillId="0" borderId="26" xfId="0" applyNumberFormat="1" applyBorder="1" applyAlignment="1">
      <alignment horizontal="center"/>
    </xf>
    <xf numFmtId="0" fontId="10" fillId="4" borderId="13" xfId="2" applyFont="1" applyBorder="1" applyAlignment="1"/>
    <xf numFmtId="0" fontId="7" fillId="2" borderId="13" xfId="0" applyFont="1" applyFill="1" applyBorder="1"/>
    <xf numFmtId="0" fontId="0" fillId="2" borderId="15" xfId="0" applyFill="1" applyBorder="1"/>
    <xf numFmtId="0" fontId="0" fillId="2" borderId="26" xfId="0" applyFill="1" applyBorder="1"/>
    <xf numFmtId="0" fontId="0" fillId="2" borderId="16" xfId="0" applyFill="1" applyBorder="1"/>
    <xf numFmtId="0" fontId="9" fillId="2" borderId="17" xfId="0" applyFont="1" applyFill="1" applyBorder="1"/>
    <xf numFmtId="0" fontId="9" fillId="2" borderId="14" xfId="0" applyFont="1" applyFill="1" applyBorder="1" applyAlignment="1">
      <alignment horizontal="center"/>
    </xf>
    <xf numFmtId="8" fontId="5" fillId="5" borderId="23" xfId="1" applyNumberFormat="1" applyFont="1" applyFill="1" applyBorder="1" applyAlignment="1">
      <alignment horizontal="center"/>
    </xf>
    <xf numFmtId="0" fontId="4" fillId="5" borderId="27" xfId="0" applyFont="1" applyFill="1" applyBorder="1" applyAlignment="1">
      <alignment horizontal="left" indent="3"/>
    </xf>
    <xf numFmtId="0" fontId="4" fillId="5" borderId="1" xfId="0" applyFont="1" applyFill="1" applyBorder="1" applyAlignment="1">
      <alignment horizontal="left" indent="3"/>
    </xf>
    <xf numFmtId="0" fontId="4" fillId="5" borderId="12" xfId="0" applyFont="1" applyFill="1" applyBorder="1" applyAlignment="1">
      <alignment horizontal="left" indent="3"/>
    </xf>
    <xf numFmtId="0" fontId="0" fillId="5" borderId="1" xfId="0" applyFill="1" applyBorder="1"/>
    <xf numFmtId="9" fontId="0" fillId="5" borderId="18" xfId="0" applyNumberFormat="1" applyFill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0" fontId="0" fillId="5" borderId="3" xfId="0" applyFill="1" applyBorder="1"/>
    <xf numFmtId="9" fontId="0" fillId="5" borderId="7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5" borderId="27" xfId="0" applyFill="1" applyBorder="1"/>
    <xf numFmtId="9" fontId="0" fillId="5" borderId="28" xfId="0" applyNumberFormat="1" applyFill="1" applyBorder="1" applyAlignment="1">
      <alignment horizontal="center"/>
    </xf>
    <xf numFmtId="165" fontId="0" fillId="5" borderId="29" xfId="0" applyNumberFormat="1" applyFill="1" applyBorder="1" applyAlignment="1">
      <alignment horizontal="center"/>
    </xf>
    <xf numFmtId="0" fontId="0" fillId="5" borderId="19" xfId="0" applyFill="1" applyBorder="1"/>
    <xf numFmtId="165" fontId="0" fillId="5" borderId="30" xfId="0" applyNumberFormat="1" applyFill="1" applyBorder="1" applyAlignment="1">
      <alignment horizontal="center"/>
    </xf>
    <xf numFmtId="165" fontId="0" fillId="5" borderId="31" xfId="0" applyNumberFormat="1" applyFill="1" applyBorder="1" applyAlignment="1">
      <alignment horizontal="center"/>
    </xf>
    <xf numFmtId="0" fontId="11" fillId="6" borderId="0" xfId="0" applyFont="1" applyFill="1" applyAlignment="1">
      <alignment horizontal="center" vertical="center"/>
    </xf>
    <xf numFmtId="165" fontId="5" fillId="0" borderId="2" xfId="1" applyNumberFormat="1" applyFont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center"/>
      <protection locked="0"/>
    </xf>
    <xf numFmtId="10" fontId="5" fillId="0" borderId="4" xfId="0" applyNumberFormat="1" applyFont="1" applyBorder="1" applyAlignment="1" applyProtection="1">
      <alignment horizontal="center"/>
      <protection locked="0"/>
    </xf>
    <xf numFmtId="0" fontId="8" fillId="4" borderId="32" xfId="2" applyBorder="1" applyAlignment="1" applyProtection="1">
      <alignment horizontal="left" vertical="center" indent="2"/>
      <protection locked="0"/>
    </xf>
    <xf numFmtId="0" fontId="8" fillId="4" borderId="14" xfId="2" applyBorder="1" applyAlignment="1" applyProtection="1">
      <alignment horizontal="left" vertical="center" indent="2"/>
      <protection locked="0"/>
    </xf>
    <xf numFmtId="165" fontId="0" fillId="0" borderId="4" xfId="1" applyNumberFormat="1" applyFont="1" applyBorder="1" applyAlignment="1" applyProtection="1">
      <alignment horizontal="center"/>
      <protection locked="0"/>
    </xf>
    <xf numFmtId="9" fontId="0" fillId="0" borderId="4" xfId="0" applyNumberFormat="1" applyBorder="1" applyAlignment="1" applyProtection="1">
      <alignment horizontal="center"/>
      <protection locked="0"/>
    </xf>
  </cellXfs>
  <cellStyles count="3">
    <cellStyle name="Bom" xfId="2" builtinId="26"/>
    <cellStyle name="Moeda" xfId="1" builtinId="4"/>
    <cellStyle name="Normal" xfId="0" builtinId="0"/>
  </cellStyles>
  <dxfs count="1">
    <dxf>
      <numFmt numFmtId="13" formatCode="0%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6CD1CA-1389-451A-9A4F-5F99106716ED}" name="Tabela1" displayName="Tabela1" ref="A1:D19" totalsRowShown="0">
  <autoFilter ref="A1:D19" xr:uid="{EC6CD1CA-1389-451A-9A4F-5F99106716ED}"/>
  <tableColumns count="4">
    <tableColumn id="1" xr3:uid="{1B968265-7D71-49BD-B0BE-C5F490AE94F2}" name="Chave Composta">
      <calculatedColumnFormula>$B$14&amp;"-"&amp;C2</calculatedColumnFormula>
    </tableColumn>
    <tableColumn id="2" xr3:uid="{B8BF40D1-D4BA-4CBD-8742-A325F8A8FD40}" name="Perfil"/>
    <tableColumn id="3" xr3:uid="{90EC19EC-F993-4090-B56B-521960A72646}" name="TIPOS DE FII"/>
    <tableColumn id="4" xr3:uid="{06FDDE7E-AD54-40DA-88E0-843FE489B6D8}" name="Percentual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2181B-4300-492F-AB59-B6D7D3E16800}">
  <dimension ref="A1:J51"/>
  <sheetViews>
    <sheetView showGridLines="0" tabSelected="1" zoomScaleNormal="100" workbookViewId="0">
      <selection activeCell="E18" sqref="E18"/>
    </sheetView>
  </sheetViews>
  <sheetFormatPr defaultColWidth="0" defaultRowHeight="14.4" x14ac:dyDescent="0.3"/>
  <cols>
    <col min="1" max="1" width="8.44140625" customWidth="1"/>
    <col min="2" max="2" width="47" customWidth="1"/>
    <col min="3" max="3" width="19.6640625" bestFit="1" customWidth="1"/>
    <col min="4" max="4" width="24.6640625" customWidth="1"/>
    <col min="5" max="5" width="8.77734375" customWidth="1"/>
    <col min="6" max="6" width="3.21875" hidden="1" customWidth="1"/>
    <col min="7" max="7" width="2.109375" hidden="1" customWidth="1"/>
    <col min="8" max="8" width="2.44140625" hidden="1" customWidth="1"/>
    <col min="9" max="9" width="2.33203125" hidden="1" customWidth="1"/>
    <col min="10" max="10" width="2" hidden="1" customWidth="1"/>
  </cols>
  <sheetData>
    <row r="1" spans="1:4" s="62" customFormat="1" ht="91.8" customHeight="1" x14ac:dyDescent="0.3">
      <c r="A1" s="62" t="s">
        <v>34</v>
      </c>
    </row>
    <row r="4" spans="1:4" ht="16.2" customHeight="1" thickBot="1" x14ac:dyDescent="0.35"/>
    <row r="5" spans="1:4" ht="34.799999999999997" customHeight="1" thickBot="1" x14ac:dyDescent="0.5">
      <c r="B5" s="5" t="s">
        <v>13</v>
      </c>
      <c r="C5" s="6"/>
      <c r="D5" s="7"/>
    </row>
    <row r="6" spans="1:4" ht="15" customHeight="1" thickBot="1" x14ac:dyDescent="0.35">
      <c r="B6" s="11" t="s">
        <v>15</v>
      </c>
      <c r="C6" s="12"/>
      <c r="D6" s="68">
        <v>5000</v>
      </c>
    </row>
    <row r="7" spans="1:4" ht="15" customHeight="1" thickBot="1" x14ac:dyDescent="0.35">
      <c r="B7" s="13" t="s">
        <v>14</v>
      </c>
      <c r="C7" s="14"/>
      <c r="D7" s="69">
        <v>8.8999999999999999E-3</v>
      </c>
    </row>
    <row r="8" spans="1:4" ht="15" customHeight="1" thickBot="1" x14ac:dyDescent="0.35">
      <c r="B8" s="15" t="s">
        <v>16</v>
      </c>
      <c r="C8" s="16"/>
      <c r="D8" s="17">
        <f>D6*30%</f>
        <v>1500</v>
      </c>
    </row>
    <row r="9" spans="1:4" ht="15" customHeight="1" x14ac:dyDescent="0.3"/>
    <row r="10" spans="1:4" ht="15" thickBot="1" x14ac:dyDescent="0.35"/>
    <row r="11" spans="1:4" ht="39.6" customHeight="1" x14ac:dyDescent="0.55000000000000004">
      <c r="B11" s="8" t="s">
        <v>0</v>
      </c>
      <c r="C11" s="9"/>
      <c r="D11" s="10"/>
    </row>
    <row r="12" spans="1:4" ht="16.2" thickBot="1" x14ac:dyDescent="0.35">
      <c r="B12" s="18" t="s">
        <v>1</v>
      </c>
      <c r="C12" s="19"/>
      <c r="D12" s="63">
        <v>500</v>
      </c>
    </row>
    <row r="13" spans="1:4" ht="16.2" thickBot="1" x14ac:dyDescent="0.35">
      <c r="B13" s="20" t="s">
        <v>2</v>
      </c>
      <c r="C13" s="21"/>
      <c r="D13" s="64">
        <v>5</v>
      </c>
    </row>
    <row r="14" spans="1:4" ht="16.2" thickBot="1" x14ac:dyDescent="0.35">
      <c r="B14" s="20" t="s">
        <v>3</v>
      </c>
      <c r="C14" s="21"/>
      <c r="D14" s="65">
        <v>1.0789999999999999E-2</v>
      </c>
    </row>
    <row r="15" spans="1:4" ht="16.2" thickBot="1" x14ac:dyDescent="0.35">
      <c r="B15" s="22" t="s">
        <v>4</v>
      </c>
      <c r="C15" s="23"/>
      <c r="D15" s="26">
        <f>FV(taxa_mensal,qtd_anos*12,aporte*-1)</f>
        <v>41888.456999243819</v>
      </c>
    </row>
    <row r="16" spans="1:4" ht="16.2" thickBot="1" x14ac:dyDescent="0.35">
      <c r="B16" s="24" t="s">
        <v>5</v>
      </c>
      <c r="C16" s="25"/>
      <c r="D16" s="27">
        <f>patrimonio*redimento_carteira</f>
        <v>372.80726729327</v>
      </c>
    </row>
    <row r="18" spans="1:4" ht="15" thickBot="1" x14ac:dyDescent="0.35"/>
    <row r="19" spans="1:4" ht="36.6" customHeight="1" thickBot="1" x14ac:dyDescent="0.6">
      <c r="B19" s="3" t="s">
        <v>10</v>
      </c>
      <c r="C19" s="4"/>
      <c r="D19" s="2" t="s">
        <v>12</v>
      </c>
    </row>
    <row r="20" spans="1:4" ht="16.2" thickBot="1" x14ac:dyDescent="0.35">
      <c r="A20" s="1">
        <v>2</v>
      </c>
      <c r="B20" s="28" t="s">
        <v>6</v>
      </c>
      <c r="C20" s="29">
        <f>FV($D$14,$A20*12,$D$12*-1)</f>
        <v>13613.813648822608</v>
      </c>
      <c r="D20" s="30">
        <f>C20*redimento_carteira</f>
        <v>121.16294147452122</v>
      </c>
    </row>
    <row r="21" spans="1:4" ht="16.2" thickBot="1" x14ac:dyDescent="0.35">
      <c r="A21" s="1">
        <v>5</v>
      </c>
      <c r="B21" s="47" t="s">
        <v>7</v>
      </c>
      <c r="C21" s="29">
        <f>FV($D$14,$A21*12,$D$12*-1)</f>
        <v>41888.456999243819</v>
      </c>
      <c r="D21" s="30">
        <f>C21*redimento_carteira</f>
        <v>372.80726729327</v>
      </c>
    </row>
    <row r="22" spans="1:4" ht="16.2" thickBot="1" x14ac:dyDescent="0.35">
      <c r="A22" s="1">
        <v>10</v>
      </c>
      <c r="B22" s="49" t="s">
        <v>8</v>
      </c>
      <c r="C22" s="46">
        <f>FV($D$14,$A22*12,$D$12*-1)</f>
        <v>121642.1062650861</v>
      </c>
      <c r="D22" s="30">
        <f>C22*redimento_carteira</f>
        <v>1082.6147457592663</v>
      </c>
    </row>
    <row r="23" spans="1:4" ht="16.2" thickBot="1" x14ac:dyDescent="0.35">
      <c r="A23" s="1">
        <v>15</v>
      </c>
      <c r="B23" s="48" t="s">
        <v>11</v>
      </c>
      <c r="C23" s="29">
        <f>FV($D$14,$A23*12,$D$12*-1)</f>
        <v>273489.29823336046</v>
      </c>
      <c r="D23" s="30">
        <f>C23*redimento_carteira</f>
        <v>2434.0547542769082</v>
      </c>
    </row>
    <row r="24" spans="1:4" ht="16.2" thickBot="1" x14ac:dyDescent="0.35">
      <c r="A24" s="1">
        <v>20</v>
      </c>
      <c r="B24" s="31" t="s">
        <v>9</v>
      </c>
      <c r="C24" s="32">
        <f>FV($D$14,$A24*12,$D$12*-1)</f>
        <v>562599.20004854025</v>
      </c>
      <c r="D24" s="33">
        <f>C24*redimento_carteira</f>
        <v>5007.1328804320083</v>
      </c>
    </row>
    <row r="26" spans="1:4" ht="15" thickBot="1" x14ac:dyDescent="0.35"/>
    <row r="27" spans="1:4" ht="18" x14ac:dyDescent="0.35">
      <c r="B27" s="39" t="s">
        <v>22</v>
      </c>
      <c r="C27" s="66" t="s">
        <v>18</v>
      </c>
      <c r="D27" s="67"/>
    </row>
    <row r="28" spans="1:4" ht="15" thickBot="1" x14ac:dyDescent="0.35">
      <c r="B28" s="59" t="s">
        <v>21</v>
      </c>
      <c r="C28" s="60">
        <f>aporte</f>
        <v>500</v>
      </c>
      <c r="D28" s="61"/>
    </row>
    <row r="30" spans="1:4" ht="15" thickBot="1" x14ac:dyDescent="0.35"/>
    <row r="31" spans="1:4" ht="37.799999999999997" customHeight="1" x14ac:dyDescent="0.45">
      <c r="B31" s="40" t="s">
        <v>27</v>
      </c>
      <c r="C31" s="44" t="s">
        <v>23</v>
      </c>
      <c r="D31" s="45" t="s">
        <v>24</v>
      </c>
    </row>
    <row r="32" spans="1:4" ht="15" thickBot="1" x14ac:dyDescent="0.35">
      <c r="B32" s="50" t="s">
        <v>25</v>
      </c>
      <c r="C32" s="51">
        <f>VLOOKUP($C$27&amp;"-"&amp;B32,tbl_apoio!$A:$D,4,FALSE)</f>
        <v>0.5</v>
      </c>
      <c r="D32" s="52">
        <f>C32*$C$28</f>
        <v>250</v>
      </c>
    </row>
    <row r="33" spans="2:4" ht="15" thickBot="1" x14ac:dyDescent="0.35">
      <c r="B33" s="53" t="s">
        <v>26</v>
      </c>
      <c r="C33" s="54">
        <f>VLOOKUP($C$27&amp;"-"&amp;B33,tbl_apoio!$A:$D,4,FALSE)</f>
        <v>0.1</v>
      </c>
      <c r="D33" s="55">
        <f t="shared" ref="D33:D37" si="0">C33*$C$28</f>
        <v>50</v>
      </c>
    </row>
    <row r="34" spans="2:4" ht="15" thickBot="1" x14ac:dyDescent="0.35">
      <c r="B34" s="53" t="s">
        <v>28</v>
      </c>
      <c r="C34" s="54">
        <f>VLOOKUP($C$27&amp;"-"&amp;B34,tbl_apoio!$A:$D,4,FALSE)</f>
        <v>0.05</v>
      </c>
      <c r="D34" s="55">
        <f t="shared" si="0"/>
        <v>25</v>
      </c>
    </row>
    <row r="35" spans="2:4" ht="15" thickBot="1" x14ac:dyDescent="0.35">
      <c r="B35" s="53" t="s">
        <v>29</v>
      </c>
      <c r="C35" s="54">
        <f>VLOOKUP($C$27&amp;"-"&amp;B35,tbl_apoio!$A:$D,4,FALSE)</f>
        <v>0.05</v>
      </c>
      <c r="D35" s="55">
        <f t="shared" si="0"/>
        <v>25</v>
      </c>
    </row>
    <row r="36" spans="2:4" ht="15" thickBot="1" x14ac:dyDescent="0.35">
      <c r="B36" s="53" t="s">
        <v>30</v>
      </c>
      <c r="C36" s="54">
        <f>VLOOKUP($C$27&amp;"-"&amp;B36,tbl_apoio!$A:$D,4,FALSE)</f>
        <v>0.2</v>
      </c>
      <c r="D36" s="55">
        <f t="shared" si="0"/>
        <v>100</v>
      </c>
    </row>
    <row r="37" spans="2:4" x14ac:dyDescent="0.3">
      <c r="B37" s="56" t="s">
        <v>31</v>
      </c>
      <c r="C37" s="57">
        <f>VLOOKUP($C$27&amp;"-"&amp;B37,tbl_apoio!$A:$D,4,FALSE)</f>
        <v>0.1</v>
      </c>
      <c r="D37" s="58">
        <f t="shared" si="0"/>
        <v>50</v>
      </c>
    </row>
    <row r="38" spans="2:4" ht="15" thickBot="1" x14ac:dyDescent="0.35">
      <c r="B38" s="41"/>
      <c r="C38" s="42"/>
      <c r="D38" s="43"/>
    </row>
    <row r="49" customFormat="1" x14ac:dyDescent="0.3"/>
    <row r="50" customFormat="1" x14ac:dyDescent="0.3"/>
    <row r="51" customFormat="1" x14ac:dyDescent="0.3"/>
  </sheetData>
  <sheetProtection sheet="1" objects="1" scenarios="1"/>
  <mergeCells count="14">
    <mergeCell ref="C27:D27"/>
    <mergeCell ref="C28:D28"/>
    <mergeCell ref="A1:XFD1"/>
    <mergeCell ref="B6:C6"/>
    <mergeCell ref="B7:C7"/>
    <mergeCell ref="B8:C8"/>
    <mergeCell ref="B5:D5"/>
    <mergeCell ref="B19:C19"/>
    <mergeCell ref="B12:C12"/>
    <mergeCell ref="B13:C13"/>
    <mergeCell ref="B14:C14"/>
    <mergeCell ref="B15:C15"/>
    <mergeCell ref="B16:C16"/>
    <mergeCell ref="B11:D11"/>
  </mergeCells>
  <dataValidations count="1">
    <dataValidation type="list" allowBlank="1" showInputMessage="1" showErrorMessage="1" sqref="C27" xr:uid="{A64DAF89-ED01-4197-8E8B-5FF8E2487193}">
      <formula1>"Agressivo, Moderado, Conservador"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F7428-FC3A-4974-81B9-9D22AB1AC8CD}">
  <dimension ref="A1:D19"/>
  <sheetViews>
    <sheetView workbookViewId="0">
      <selection activeCell="D19" sqref="A1:D19"/>
    </sheetView>
  </sheetViews>
  <sheetFormatPr defaultRowHeight="14.4" x14ac:dyDescent="0.3"/>
  <cols>
    <col min="1" max="1" width="30.6640625" customWidth="1"/>
    <col min="2" max="3" width="15.21875" bestFit="1" customWidth="1"/>
    <col min="4" max="4" width="11.88671875" customWidth="1"/>
  </cols>
  <sheetData>
    <row r="1" spans="1:4" x14ac:dyDescent="0.3">
      <c r="A1" t="s">
        <v>33</v>
      </c>
      <c r="B1" t="s">
        <v>17</v>
      </c>
      <c r="C1" t="s">
        <v>27</v>
      </c>
      <c r="D1" t="s">
        <v>32</v>
      </c>
    </row>
    <row r="2" spans="1:4" x14ac:dyDescent="0.3">
      <c r="A2" t="str">
        <f>$B$2&amp;"-"&amp;C2</f>
        <v>Conservador-Papel</v>
      </c>
      <c r="B2" t="s">
        <v>20</v>
      </c>
      <c r="C2" t="s">
        <v>25</v>
      </c>
      <c r="D2" s="34">
        <v>0.3</v>
      </c>
    </row>
    <row r="3" spans="1:4" x14ac:dyDescent="0.3">
      <c r="A3" t="str">
        <f t="shared" ref="A3:A19" si="0">$B$2&amp;"-"&amp;C3</f>
        <v>Conservador-Tijolo</v>
      </c>
      <c r="B3" t="s">
        <v>20</v>
      </c>
      <c r="C3" t="s">
        <v>26</v>
      </c>
      <c r="D3" s="34">
        <v>0.5</v>
      </c>
    </row>
    <row r="4" spans="1:4" x14ac:dyDescent="0.3">
      <c r="A4" t="str">
        <f t="shared" si="0"/>
        <v>Conservador-Hibrído</v>
      </c>
      <c r="B4" t="s">
        <v>20</v>
      </c>
      <c r="C4" t="s">
        <v>28</v>
      </c>
      <c r="D4" s="34">
        <v>0.1</v>
      </c>
    </row>
    <row r="5" spans="1:4" x14ac:dyDescent="0.3">
      <c r="A5" t="str">
        <f t="shared" si="0"/>
        <v>Conservador-FOF</v>
      </c>
      <c r="B5" t="s">
        <v>20</v>
      </c>
      <c r="C5" t="s">
        <v>29</v>
      </c>
      <c r="D5" s="34">
        <v>0.1</v>
      </c>
    </row>
    <row r="6" spans="1:4" x14ac:dyDescent="0.3">
      <c r="A6" t="str">
        <f t="shared" si="0"/>
        <v>Conservador-Desenvolvimento</v>
      </c>
      <c r="B6" t="s">
        <v>20</v>
      </c>
      <c r="C6" t="s">
        <v>30</v>
      </c>
      <c r="D6" s="34">
        <v>0</v>
      </c>
    </row>
    <row r="7" spans="1:4" ht="15" thickBot="1" x14ac:dyDescent="0.35">
      <c r="A7" s="37" t="str">
        <f t="shared" si="0"/>
        <v>Conservador-Hotelarias</v>
      </c>
      <c r="B7" s="37" t="s">
        <v>20</v>
      </c>
      <c r="C7" s="37" t="s">
        <v>31</v>
      </c>
      <c r="D7" s="38">
        <v>0</v>
      </c>
    </row>
    <row r="8" spans="1:4" x14ac:dyDescent="0.3">
      <c r="A8" s="35" t="str">
        <f>$B$8&amp;"-"&amp;C8</f>
        <v>Moderado-Papel</v>
      </c>
      <c r="B8" s="35" t="s">
        <v>19</v>
      </c>
      <c r="C8" s="35" t="s">
        <v>25</v>
      </c>
      <c r="D8" s="36">
        <v>0.32</v>
      </c>
    </row>
    <row r="9" spans="1:4" x14ac:dyDescent="0.3">
      <c r="A9" s="35" t="str">
        <f t="shared" ref="A9:A19" si="1">$B$8&amp;"-"&amp;C9</f>
        <v>Moderado-Tijolo</v>
      </c>
      <c r="B9" s="35" t="s">
        <v>19</v>
      </c>
      <c r="C9" s="35" t="s">
        <v>26</v>
      </c>
      <c r="D9" s="36">
        <v>0.35</v>
      </c>
    </row>
    <row r="10" spans="1:4" x14ac:dyDescent="0.3">
      <c r="A10" s="35" t="str">
        <f t="shared" si="1"/>
        <v>Moderado-Hibrído</v>
      </c>
      <c r="B10" s="35" t="s">
        <v>19</v>
      </c>
      <c r="C10" s="35" t="s">
        <v>28</v>
      </c>
      <c r="D10" s="36">
        <v>0.08</v>
      </c>
    </row>
    <row r="11" spans="1:4" x14ac:dyDescent="0.3">
      <c r="A11" s="35" t="str">
        <f t="shared" si="1"/>
        <v>Moderado-FOF</v>
      </c>
      <c r="B11" s="35" t="s">
        <v>19</v>
      </c>
      <c r="C11" s="35" t="s">
        <v>29</v>
      </c>
      <c r="D11" s="36">
        <v>0.05</v>
      </c>
    </row>
    <row r="12" spans="1:4" x14ac:dyDescent="0.3">
      <c r="A12" s="35" t="str">
        <f t="shared" si="1"/>
        <v>Moderado-Desenvolvimento</v>
      </c>
      <c r="B12" s="35" t="s">
        <v>19</v>
      </c>
      <c r="C12" s="35" t="s">
        <v>30</v>
      </c>
      <c r="D12" s="36">
        <v>0.1</v>
      </c>
    </row>
    <row r="13" spans="1:4" ht="15" thickBot="1" x14ac:dyDescent="0.35">
      <c r="A13" s="37" t="str">
        <f t="shared" si="1"/>
        <v>Moderado-Hotelarias</v>
      </c>
      <c r="B13" s="37" t="s">
        <v>19</v>
      </c>
      <c r="C13" s="37" t="s">
        <v>31</v>
      </c>
      <c r="D13" s="38">
        <v>0.1</v>
      </c>
    </row>
    <row r="14" spans="1:4" x14ac:dyDescent="0.3">
      <c r="A14" s="35" t="str">
        <f>$B$14&amp;"-"&amp;C14</f>
        <v>Agressivo-Papel</v>
      </c>
      <c r="B14" t="s">
        <v>18</v>
      </c>
      <c r="C14" t="s">
        <v>25</v>
      </c>
      <c r="D14" s="34">
        <v>0.5</v>
      </c>
    </row>
    <row r="15" spans="1:4" x14ac:dyDescent="0.3">
      <c r="A15" s="35" t="str">
        <f t="shared" ref="A15:A19" si="2">$B$14&amp;"-"&amp;C15</f>
        <v>Agressivo-Tijolo</v>
      </c>
      <c r="B15" t="s">
        <v>18</v>
      </c>
      <c r="C15" t="s">
        <v>26</v>
      </c>
      <c r="D15" s="34">
        <v>0.1</v>
      </c>
    </row>
    <row r="16" spans="1:4" x14ac:dyDescent="0.3">
      <c r="A16" s="35" t="str">
        <f t="shared" si="2"/>
        <v>Agressivo-Hibrído</v>
      </c>
      <c r="B16" t="s">
        <v>18</v>
      </c>
      <c r="C16" t="s">
        <v>28</v>
      </c>
      <c r="D16" s="34">
        <v>0.05</v>
      </c>
    </row>
    <row r="17" spans="1:4" x14ac:dyDescent="0.3">
      <c r="A17" s="35" t="str">
        <f t="shared" si="2"/>
        <v>Agressivo-FOF</v>
      </c>
      <c r="B17" t="s">
        <v>18</v>
      </c>
      <c r="C17" t="s">
        <v>29</v>
      </c>
      <c r="D17" s="34">
        <v>0.05</v>
      </c>
    </row>
    <row r="18" spans="1:4" x14ac:dyDescent="0.3">
      <c r="A18" s="35" t="str">
        <f t="shared" si="2"/>
        <v>Agressivo-Desenvolvimento</v>
      </c>
      <c r="B18" t="s">
        <v>18</v>
      </c>
      <c r="C18" t="s">
        <v>30</v>
      </c>
      <c r="D18" s="34">
        <v>0.2</v>
      </c>
    </row>
    <row r="19" spans="1:4" x14ac:dyDescent="0.3">
      <c r="A19" s="35" t="str">
        <f t="shared" si="2"/>
        <v>Agressivo-Hotelarias</v>
      </c>
      <c r="B19" t="s">
        <v>18</v>
      </c>
      <c r="C19" t="s">
        <v>31</v>
      </c>
      <c r="D19" s="34">
        <v>0.1</v>
      </c>
    </row>
  </sheetData>
  <sheetProtection sheet="1" objects="1" scenarios="1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APP</vt:lpstr>
      <vt:lpstr>tbl_apoio</vt:lpstr>
      <vt:lpstr>aporte</vt:lpstr>
      <vt:lpstr>patrimonio</vt:lpstr>
      <vt:lpstr>qtd_anos</vt:lpstr>
      <vt:lpstr>redimento_carteira</vt:lpstr>
      <vt:lpstr>salario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G</dc:creator>
  <cp:lastModifiedBy>Caio G</cp:lastModifiedBy>
  <dcterms:created xsi:type="dcterms:W3CDTF">2025-05-20T17:16:37Z</dcterms:created>
  <dcterms:modified xsi:type="dcterms:W3CDTF">2025-05-20T20:47:41Z</dcterms:modified>
</cp:coreProperties>
</file>