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e79d9d7faad5a3/Área de Trabalho/bootcamp_analise_de_dados/"/>
    </mc:Choice>
  </mc:AlternateContent>
  <xr:revisionPtr revIDLastSave="7" documentId="8_{67877482-E0A5-4A56-8362-9C64F88FB80E}" xr6:coauthVersionLast="47" xr6:coauthVersionMax="47" xr10:uidLastSave="{B37D42AF-F83D-4D47-B2A2-112F850C99FC}"/>
  <bookViews>
    <workbookView xWindow="-108" yWindow="-108" windowWidth="23256" windowHeight="13176" tabRatio="0" xr2:uid="{29ACCF4F-4464-4F61-9C28-95ABF0C0F93E}"/>
  </bookViews>
  <sheets>
    <sheet name="APP" sheetId="1" r:id="rId1"/>
    <sheet name="tbl_apoio" sheetId="2" r:id="rId2"/>
  </sheets>
  <definedNames>
    <definedName name="aporte">APP!$D$6</definedName>
    <definedName name="patrimonio">APP!$D$9</definedName>
    <definedName name="qtd_anos">APP!$D$7</definedName>
    <definedName name="redimento_carteira">APP!$M$7</definedName>
    <definedName name="salario">APP!$M$6</definedName>
    <definedName name="taxa_mensal">APP!$D$8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A10" i="2"/>
  <c r="C30" i="1" s="1"/>
  <c r="A11" i="2"/>
  <c r="A12" i="2"/>
  <c r="A13" i="2"/>
  <c r="C31" i="1" s="1"/>
  <c r="A8" i="2"/>
  <c r="A14" i="2"/>
  <c r="C19" i="1"/>
  <c r="D19" i="1" s="1"/>
  <c r="C14" i="1"/>
  <c r="D14" i="1" s="1"/>
  <c r="C15" i="1"/>
  <c r="D15" i="1" s="1"/>
  <c r="C16" i="1"/>
  <c r="D16" i="1" s="1"/>
  <c r="C17" i="1"/>
  <c r="D17" i="1" s="1"/>
  <c r="C18" i="1"/>
  <c r="D18" i="1" s="1"/>
  <c r="C13" i="1"/>
  <c r="D13" i="1" s="1"/>
  <c r="D9" i="1"/>
  <c r="D10" i="1" s="1"/>
  <c r="C26" i="1"/>
  <c r="A15" i="2"/>
  <c r="A16" i="2"/>
  <c r="A17" i="2"/>
  <c r="A18" i="2"/>
  <c r="A19" i="2"/>
  <c r="A3" i="2"/>
  <c r="A4" i="2"/>
  <c r="A5" i="2"/>
  <c r="A6" i="2"/>
  <c r="A7" i="2"/>
  <c r="A2" i="2"/>
  <c r="C23" i="1"/>
  <c r="M8" i="1"/>
  <c r="C27" i="1" l="1"/>
  <c r="D27" i="1" s="1"/>
  <c r="C29" i="1"/>
  <c r="D29" i="1" s="1"/>
  <c r="C28" i="1"/>
  <c r="D28" i="1" s="1"/>
  <c r="D31" i="1"/>
  <c r="D30" i="1"/>
  <c r="D26" i="1"/>
</calcChain>
</file>

<file path=xl/sharedStrings.xml><?xml version="1.0" encoding="utf-8"?>
<sst xmlns="http://schemas.openxmlformats.org/spreadsheetml/2006/main" count="72" uniqueCount="37">
  <si>
    <t>INVESTIMENTO MENSAL</t>
  </si>
  <si>
    <t>Quanto investir por mês?</t>
  </si>
  <si>
    <t>Qual o patrimônio acumulado?</t>
  </si>
  <si>
    <t>Quais os dividendos mensais?</t>
  </si>
  <si>
    <t>Quanto em 2 anos?</t>
  </si>
  <si>
    <t>Quanto em 5 anos?</t>
  </si>
  <si>
    <t>Quanto em 10 anos?</t>
  </si>
  <si>
    <t>Quanto em 20 anos?</t>
  </si>
  <si>
    <t>CENÁRIOS</t>
  </si>
  <si>
    <t>Quanto em 15 anos?</t>
  </si>
  <si>
    <t>Dividendos</t>
  </si>
  <si>
    <t>CONFIGURAÇÕES</t>
  </si>
  <si>
    <t>Rendimento da carteira</t>
  </si>
  <si>
    <t>Salário</t>
  </si>
  <si>
    <t>Sugestão de investimento</t>
  </si>
  <si>
    <t>Perfil</t>
  </si>
  <si>
    <t>Agressivo</t>
  </si>
  <si>
    <t>Moderado</t>
  </si>
  <si>
    <t>Conservador</t>
  </si>
  <si>
    <t>Valor a ser investido por mês:</t>
  </si>
  <si>
    <t>PERFIL</t>
  </si>
  <si>
    <t>Percentual sugerido</t>
  </si>
  <si>
    <t>Valores</t>
  </si>
  <si>
    <t>Papel</t>
  </si>
  <si>
    <t>Tijolo</t>
  </si>
  <si>
    <t>TIPOS DE FII</t>
  </si>
  <si>
    <t>Hibrído</t>
  </si>
  <si>
    <t>FOF</t>
  </si>
  <si>
    <t>Desenvolvimento</t>
  </si>
  <si>
    <t>Hotelarias</t>
  </si>
  <si>
    <t>Percentual</t>
  </si>
  <si>
    <t>Chave Composta</t>
  </si>
  <si>
    <t>Qual a taxa de rendimento mensal?</t>
  </si>
  <si>
    <t>Por quantos anos?</t>
  </si>
  <si>
    <t>Quanto em 25 anos?</t>
  </si>
  <si>
    <t>Quanto em 30 anos?</t>
  </si>
  <si>
    <t>💸 APP Invest 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</si>
</sst>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006100"/>
      <name val="Calibri"/>
      <family val="2"/>
      <scheme val="minor"/>
    </font>
    <font>
      <sz val="72"/>
      <color theme="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indexed="64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 style="medium">
        <color theme="9" tint="0.39994506668294322"/>
      </left>
      <right/>
      <top style="medium">
        <color indexed="64"/>
      </top>
      <bottom/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4" borderId="0" applyNumberFormat="0" applyBorder="0" applyAlignment="0" applyProtection="0"/>
  </cellStyleXfs>
  <cellXfs count="63">
    <xf numFmtId="0" fontId="0" fillId="0" borderId="0" xfId="0"/>
    <xf numFmtId="9" fontId="0" fillId="0" borderId="0" xfId="0" applyNumberFormat="1" applyAlignment="1">
      <alignment horizontal="center"/>
    </xf>
    <xf numFmtId="0" fontId="0" fillId="0" borderId="23" xfId="0" applyBorder="1"/>
    <xf numFmtId="9" fontId="0" fillId="0" borderId="23" xfId="0" applyNumberFormat="1" applyBorder="1" applyAlignment="1">
      <alignment horizontal="center"/>
    </xf>
    <xf numFmtId="164" fontId="5" fillId="0" borderId="2" xfId="1" applyNumberFormat="1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10" fontId="5" fillId="0" borderId="4" xfId="0" applyNumberFormat="1" applyFont="1" applyBorder="1" applyAlignment="1" applyProtection="1">
      <alignment horizontal="center"/>
      <protection locked="0"/>
    </xf>
    <xf numFmtId="164" fontId="0" fillId="0" borderId="4" xfId="1" applyNumberFormat="1" applyFont="1" applyBorder="1" applyAlignment="1" applyProtection="1">
      <alignment horizontal="center"/>
      <protection locked="0"/>
    </xf>
    <xf numFmtId="10" fontId="0" fillId="0" borderId="4" xfId="0" applyNumberFormat="1" applyBorder="1" applyAlignment="1" applyProtection="1">
      <alignment horizontal="center"/>
      <protection locked="0"/>
    </xf>
    <xf numFmtId="0" fontId="11" fillId="6" borderId="0" xfId="0" applyFont="1" applyFill="1" applyAlignment="1">
      <alignment vertical="center"/>
    </xf>
    <xf numFmtId="0" fontId="4" fillId="5" borderId="3" xfId="0" applyFont="1" applyFill="1" applyBorder="1" applyAlignment="1">
      <alignment horizontal="left" indent="3"/>
    </xf>
    <xf numFmtId="0" fontId="4" fillId="5" borderId="5" xfId="0" applyFont="1" applyFill="1" applyBorder="1" applyAlignment="1">
      <alignment horizontal="left" indent="3"/>
    </xf>
    <xf numFmtId="164" fontId="0" fillId="5" borderId="6" xfId="0" applyNumberFormat="1" applyFill="1" applyBorder="1" applyAlignment="1">
      <alignment horizontal="center"/>
    </xf>
    <xf numFmtId="8" fontId="5" fillId="5" borderId="4" xfId="0" applyNumberFormat="1" applyFont="1" applyFill="1" applyBorder="1" applyAlignment="1">
      <alignment horizontal="center"/>
    </xf>
    <xf numFmtId="8" fontId="5" fillId="5" borderId="6" xfId="0" applyNumberFormat="1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2" fillId="7" borderId="0" xfId="0" applyFont="1" applyFill="1"/>
    <xf numFmtId="8" fontId="5" fillId="5" borderId="7" xfId="1" applyNumberFormat="1" applyFont="1" applyFill="1" applyBorder="1" applyAlignment="1" applyProtection="1">
      <alignment horizontal="center"/>
    </xf>
    <xf numFmtId="8" fontId="0" fillId="5" borderId="4" xfId="0" applyNumberFormat="1" applyFill="1" applyBorder="1" applyAlignment="1">
      <alignment horizontal="center"/>
    </xf>
    <xf numFmtId="0" fontId="4" fillId="5" borderId="24" xfId="0" applyFont="1" applyFill="1" applyBorder="1" applyAlignment="1">
      <alignment horizontal="left" indent="3"/>
    </xf>
    <xf numFmtId="8" fontId="5" fillId="5" borderId="28" xfId="1" applyNumberFormat="1" applyFont="1" applyFill="1" applyBorder="1" applyAlignment="1" applyProtection="1">
      <alignment horizontal="center"/>
    </xf>
    <xf numFmtId="8" fontId="0" fillId="5" borderId="6" xfId="0" applyNumberFormat="1" applyFill="1" applyBorder="1" applyAlignment="1">
      <alignment horizontal="center"/>
    </xf>
    <xf numFmtId="0" fontId="10" fillId="4" borderId="12" xfId="2" applyFont="1" applyBorder="1" applyAlignment="1" applyProtection="1"/>
    <xf numFmtId="0" fontId="0" fillId="5" borderId="16" xfId="0" applyFill="1" applyBorder="1"/>
    <xf numFmtId="0" fontId="2" fillId="0" borderId="0" xfId="0" applyFont="1"/>
    <xf numFmtId="0" fontId="7" fillId="2" borderId="12" xfId="0" applyFont="1" applyFill="1" applyBorder="1"/>
    <xf numFmtId="0" fontId="9" fillId="2" borderId="14" xfId="0" applyFont="1" applyFill="1" applyBorder="1"/>
    <xf numFmtId="0" fontId="9" fillId="2" borderId="13" xfId="0" applyFont="1" applyFill="1" applyBorder="1" applyAlignment="1">
      <alignment horizontal="center"/>
    </xf>
    <xf numFmtId="0" fontId="0" fillId="5" borderId="1" xfId="0" applyFill="1" applyBorder="1"/>
    <xf numFmtId="9" fontId="0" fillId="5" borderId="15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0" fontId="0" fillId="5" borderId="3" xfId="0" applyFill="1" applyBorder="1"/>
    <xf numFmtId="9" fontId="0" fillId="5" borderId="7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0" fontId="0" fillId="5" borderId="5" xfId="0" applyFill="1" applyBorder="1"/>
    <xf numFmtId="9" fontId="0" fillId="5" borderId="11" xfId="0" applyNumberFormat="1" applyFill="1" applyBorder="1" applyAlignment="1">
      <alignment horizontal="center"/>
    </xf>
    <xf numFmtId="0" fontId="11" fillId="6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left" indent="3"/>
    </xf>
    <xf numFmtId="0" fontId="4" fillId="5" borderId="15" xfId="0" applyFont="1" applyFill="1" applyBorder="1" applyAlignment="1">
      <alignment horizontal="left" indent="3"/>
    </xf>
    <xf numFmtId="0" fontId="4" fillId="5" borderId="3" xfId="0" applyFont="1" applyFill="1" applyBorder="1" applyAlignment="1">
      <alignment horizontal="left" indent="3"/>
    </xf>
    <xf numFmtId="0" fontId="4" fillId="5" borderId="7" xfId="0" applyFont="1" applyFill="1" applyBorder="1" applyAlignment="1">
      <alignment horizontal="left" indent="3"/>
    </xf>
    <xf numFmtId="0" fontId="4" fillId="5" borderId="5" xfId="0" applyFont="1" applyFill="1" applyBorder="1" applyAlignment="1">
      <alignment horizontal="left" indent="3"/>
    </xf>
    <xf numFmtId="0" fontId="4" fillId="5" borderId="11" xfId="0" applyFont="1" applyFill="1" applyBorder="1" applyAlignment="1">
      <alignment horizontal="left" indent="3"/>
    </xf>
    <xf numFmtId="0" fontId="7" fillId="3" borderId="12" xfId="0" applyFont="1" applyFill="1" applyBorder="1" applyAlignment="1">
      <alignment horizontal="left"/>
    </xf>
    <xf numFmtId="0" fontId="7" fillId="3" borderId="14" xfId="0" applyFont="1" applyFill="1" applyBorder="1" applyAlignment="1">
      <alignment horizontal="left"/>
    </xf>
    <xf numFmtId="0" fontId="7" fillId="3" borderId="13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4" fillId="5" borderId="17" xfId="0" applyFont="1" applyFill="1" applyBorder="1" applyAlignment="1">
      <alignment horizontal="left" indent="3"/>
    </xf>
    <xf numFmtId="0" fontId="4" fillId="5" borderId="18" xfId="0" applyFont="1" applyFill="1" applyBorder="1" applyAlignment="1">
      <alignment horizontal="left" indent="3"/>
    </xf>
    <xf numFmtId="0" fontId="4" fillId="5" borderId="19" xfId="0" applyFont="1" applyFill="1" applyBorder="1" applyAlignment="1">
      <alignment horizontal="left" indent="3"/>
    </xf>
    <xf numFmtId="0" fontId="4" fillId="5" borderId="20" xfId="0" applyFont="1" applyFill="1" applyBorder="1" applyAlignment="1">
      <alignment horizontal="left" indent="3"/>
    </xf>
    <xf numFmtId="0" fontId="5" fillId="5" borderId="19" xfId="0" applyFont="1" applyFill="1" applyBorder="1" applyAlignment="1">
      <alignment horizontal="left" indent="3"/>
    </xf>
    <xf numFmtId="0" fontId="5" fillId="5" borderId="20" xfId="0" applyFont="1" applyFill="1" applyBorder="1" applyAlignment="1">
      <alignment horizontal="left" indent="3"/>
    </xf>
    <xf numFmtId="0" fontId="5" fillId="5" borderId="21" xfId="0" applyFont="1" applyFill="1" applyBorder="1" applyAlignment="1">
      <alignment horizontal="left" indent="3"/>
    </xf>
    <xf numFmtId="0" fontId="5" fillId="5" borderId="22" xfId="0" applyFont="1" applyFill="1" applyBorder="1" applyAlignment="1">
      <alignment horizontal="left" indent="3"/>
    </xf>
    <xf numFmtId="0" fontId="3" fillId="2" borderId="12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8" fillId="4" borderId="27" xfId="2" applyBorder="1" applyAlignment="1" applyProtection="1">
      <alignment horizontal="left" vertical="center" indent="2"/>
      <protection locked="0"/>
    </xf>
    <xf numFmtId="0" fontId="8" fillId="4" borderId="13" xfId="2" applyBorder="1" applyAlignment="1" applyProtection="1">
      <alignment horizontal="left" vertical="center" indent="2"/>
      <protection locked="0"/>
    </xf>
    <xf numFmtId="164" fontId="0" fillId="5" borderId="25" xfId="0" applyNumberFormat="1" applyFill="1" applyBorder="1" applyAlignment="1" applyProtection="1">
      <alignment horizontal="center"/>
    </xf>
    <xf numFmtId="164" fontId="0" fillId="5" borderId="26" xfId="0" applyNumberFormat="1" applyFill="1" applyBorder="1" applyAlignment="1" applyProtection="1">
      <alignment horizontal="center"/>
    </xf>
  </cellXfs>
  <cellStyles count="3">
    <cellStyle name="Correto" xfId="2" builtinId="26"/>
    <cellStyle name="Moeda" xfId="1" builtinId="4"/>
    <cellStyle name="Normal" xfId="0" builtinId="0"/>
  </cellStyles>
  <dxfs count="1">
    <dxf>
      <numFmt numFmtId="13" formatCode="0%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APP!$B$13:$B$19</c:f>
              <c:strCache>
                <c:ptCount val="7"/>
                <c:pt idx="0">
                  <c:v>Quanto em 2 anos?</c:v>
                </c:pt>
                <c:pt idx="1">
                  <c:v>Quanto em 5 anos?</c:v>
                </c:pt>
                <c:pt idx="2">
                  <c:v>Quanto em 10 anos?</c:v>
                </c:pt>
                <c:pt idx="3">
                  <c:v>Quanto em 15 anos?</c:v>
                </c:pt>
                <c:pt idx="4">
                  <c:v>Quanto em 20 anos?</c:v>
                </c:pt>
                <c:pt idx="5">
                  <c:v>Quanto em 25 anos?</c:v>
                </c:pt>
                <c:pt idx="6">
                  <c:v>Quanto em 30 anos?</c:v>
                </c:pt>
              </c:strCache>
            </c:strRef>
          </c:cat>
          <c:val>
            <c:numRef>
              <c:f>APP!$C$13:$C$19</c:f>
              <c:numCache>
                <c:formatCode>"R$"#,##0.00_);[Red]\("R$"#,##0.00\)</c:formatCode>
                <c:ptCount val="7"/>
                <c:pt idx="0">
                  <c:v>40841.440946467825</c:v>
                </c:pt>
                <c:pt idx="1">
                  <c:v>125665.37099773147</c:v>
                </c:pt>
                <c:pt idx="2">
                  <c:v>364926.3187952583</c:v>
                </c:pt>
                <c:pt idx="3">
                  <c:v>820467.89470008132</c:v>
                </c:pt>
                <c:pt idx="4">
                  <c:v>1687797.600145621</c:v>
                </c:pt>
                <c:pt idx="5">
                  <c:v>3339152.5098573482</c:v>
                </c:pt>
                <c:pt idx="6">
                  <c:v>6483254.4825070715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6-4622-A6EE-221840393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43983"/>
        <c:axId val="75545903"/>
      </c:lineChart>
      <c:catAx>
        <c:axId val="7554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45903"/>
        <c:crosses val="autoZero"/>
        <c:auto val="1"/>
        <c:lblAlgn val="ctr"/>
        <c:lblOffset val="100"/>
        <c:noMultiLvlLbl val="0"/>
      </c:catAx>
      <c:valAx>
        <c:axId val="75545903"/>
        <c:scaling>
          <c:orientation val="minMax"/>
        </c:scaling>
        <c:delete val="0"/>
        <c:axPos val="l"/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43983"/>
        <c:crosses val="autoZero"/>
        <c:crossBetween val="between"/>
      </c:valAx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58-4F95-AD40-49D60CFFF8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58-4F95-AD40-49D60CFFF8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58-4F95-AD40-49D60CFFF8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58-4F95-AD40-49D60CFFF8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58-4F95-AD40-49D60CFFF8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F58-4F95-AD40-49D60CFFF8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APP!$B$26:$B$31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Hibrído</c:v>
                </c:pt>
                <c:pt idx="3">
                  <c:v>FOF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APP!$C$26:$C$31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4-4BEA-A67E-C4BA69E17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10</xdr:row>
      <xdr:rowOff>495300</xdr:rowOff>
    </xdr:from>
    <xdr:to>
      <xdr:col>16</xdr:col>
      <xdr:colOff>0</xdr:colOff>
      <xdr:row>18</xdr:row>
      <xdr:rowOff>198120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A009530-DCC0-D97B-1EB6-0910F8F40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586740</xdr:colOff>
      <xdr:row>20</xdr:row>
      <xdr:rowOff>175260</xdr:rowOff>
    </xdr:from>
    <xdr:to>
      <xdr:col>15</xdr:col>
      <xdr:colOff>601980</xdr:colOff>
      <xdr:row>31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1B768D3-26FE-AB43-7D3E-C3E809971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6CD1CA-1389-451A-9A4F-5F99106716ED}" name="Tabela1" displayName="Tabela1" ref="A1:D19" totalsRowShown="0">
  <autoFilter ref="A1:D19" xr:uid="{EC6CD1CA-1389-451A-9A4F-5F99106716ED}"/>
  <tableColumns count="4">
    <tableColumn id="1" xr3:uid="{1B968265-7D71-49BD-B0BE-C5F490AE94F2}" name="Chave Composta">
      <calculatedColumnFormula>$B$14&amp;"-"&amp;C2</calculatedColumnFormula>
    </tableColumn>
    <tableColumn id="2" xr3:uid="{B8BF40D1-D4BA-4CBD-8742-A325F8A8FD40}" name="Perfil"/>
    <tableColumn id="3" xr3:uid="{90EC19EC-F993-4090-B56B-521960A72646}" name="TIPOS DE FII"/>
    <tableColumn id="4" xr3:uid="{06FDDE7E-AD54-40DA-88E0-843FE489B6D8}" name="Percentual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2181B-4300-492F-AB59-B6D7D3E16800}">
  <dimension ref="A1:Q51"/>
  <sheetViews>
    <sheetView showGridLines="0" showRowColHeaders="0" tabSelected="1" zoomScale="110" zoomScaleNormal="110" workbookViewId="0">
      <selection activeCell="D6" sqref="D6"/>
    </sheetView>
  </sheetViews>
  <sheetFormatPr defaultColWidth="0" defaultRowHeight="14.4" zeroHeight="1" x14ac:dyDescent="0.3"/>
  <cols>
    <col min="1" max="1" width="10.88671875" customWidth="1"/>
    <col min="2" max="2" width="47" customWidth="1"/>
    <col min="3" max="3" width="19.6640625" customWidth="1"/>
    <col min="4" max="4" width="24.6640625" customWidth="1"/>
    <col min="5" max="5" width="8.77734375" customWidth="1"/>
    <col min="6" max="6" width="3.21875" hidden="1" customWidth="1"/>
    <col min="7" max="7" width="2.109375" hidden="1" customWidth="1"/>
    <col min="8" max="8" width="2.44140625" hidden="1" customWidth="1"/>
    <col min="9" max="9" width="2.33203125" hidden="1" customWidth="1"/>
    <col min="10" max="10" width="2" hidden="1" customWidth="1"/>
    <col min="11" max="11" width="13.44140625" customWidth="1"/>
    <col min="12" max="12" width="22.109375" customWidth="1"/>
    <col min="13" max="13" width="11.88671875" customWidth="1"/>
    <col min="14" max="16" width="8.88671875" customWidth="1"/>
    <col min="17" max="17" width="10.88671875" customWidth="1"/>
    <col min="18" max="16384" width="8.88671875" hidden="1"/>
  </cols>
  <sheetData>
    <row r="1" spans="1:17" s="9" customFormat="1" ht="91.8" customHeight="1" x14ac:dyDescent="0.3">
      <c r="A1" s="36" t="s">
        <v>36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7" x14ac:dyDescent="0.3"/>
    <row r="3" spans="1:17" x14ac:dyDescent="0.3"/>
    <row r="4" spans="1:17" ht="16.2" customHeight="1" thickBot="1" x14ac:dyDescent="0.35"/>
    <row r="5" spans="1:17" ht="34.799999999999997" customHeight="1" thickBot="1" x14ac:dyDescent="0.6">
      <c r="B5" s="56" t="s">
        <v>0</v>
      </c>
      <c r="C5" s="57"/>
      <c r="D5" s="58"/>
      <c r="K5" s="43" t="s">
        <v>11</v>
      </c>
      <c r="L5" s="44"/>
      <c r="M5" s="45"/>
    </row>
    <row r="6" spans="1:17" ht="15" customHeight="1" thickBot="1" x14ac:dyDescent="0.35">
      <c r="B6" s="48" t="s">
        <v>1</v>
      </c>
      <c r="C6" s="49"/>
      <c r="D6" s="4">
        <v>1500</v>
      </c>
      <c r="K6" s="37" t="s">
        <v>13</v>
      </c>
      <c r="L6" s="38"/>
      <c r="M6" s="7">
        <v>5000</v>
      </c>
    </row>
    <row r="7" spans="1:17" ht="15" customHeight="1" thickBot="1" x14ac:dyDescent="0.35">
      <c r="B7" s="50" t="s">
        <v>33</v>
      </c>
      <c r="C7" s="51"/>
      <c r="D7" s="5">
        <v>5</v>
      </c>
      <c r="K7" s="39" t="s">
        <v>12</v>
      </c>
      <c r="L7" s="40"/>
      <c r="M7" s="8">
        <v>8.8999999999999999E-3</v>
      </c>
    </row>
    <row r="8" spans="1:17" ht="15" customHeight="1" thickBot="1" x14ac:dyDescent="0.35">
      <c r="B8" s="50" t="s">
        <v>32</v>
      </c>
      <c r="C8" s="51"/>
      <c r="D8" s="6">
        <v>1.0789999999999999E-2</v>
      </c>
      <c r="K8" s="41" t="s">
        <v>14</v>
      </c>
      <c r="L8" s="42"/>
      <c r="M8" s="12">
        <f>M6*30%</f>
        <v>1500</v>
      </c>
    </row>
    <row r="9" spans="1:17" ht="15" customHeight="1" thickBot="1" x14ac:dyDescent="0.35">
      <c r="B9" s="52" t="s">
        <v>2</v>
      </c>
      <c r="C9" s="53"/>
      <c r="D9" s="13">
        <f>FV(taxa_mensal,qtd_anos*12,aporte*-1)</f>
        <v>125665.37099773147</v>
      </c>
    </row>
    <row r="10" spans="1:17" ht="16.2" thickBot="1" x14ac:dyDescent="0.35">
      <c r="B10" s="54" t="s">
        <v>3</v>
      </c>
      <c r="C10" s="55"/>
      <c r="D10" s="14">
        <f>patrimonio*redimento_carteira</f>
        <v>1118.4218018798101</v>
      </c>
    </row>
    <row r="11" spans="1:17" ht="39.6" customHeight="1" thickBot="1" x14ac:dyDescent="0.35"/>
    <row r="12" spans="1:17" ht="34.799999999999997" customHeight="1" thickBot="1" x14ac:dyDescent="0.6">
      <c r="B12" s="46" t="s">
        <v>8</v>
      </c>
      <c r="C12" s="47"/>
      <c r="D12" s="15" t="s">
        <v>10</v>
      </c>
    </row>
    <row r="13" spans="1:17" ht="16.2" thickBot="1" x14ac:dyDescent="0.35">
      <c r="A13" s="16">
        <v>2</v>
      </c>
      <c r="B13" s="10" t="s">
        <v>4</v>
      </c>
      <c r="C13" s="17">
        <f>FV($D$8,$A13*12,$D$6*-1)</f>
        <v>40841.440946467825</v>
      </c>
      <c r="D13" s="18">
        <f t="shared" ref="D13:D19" si="0">C13*redimento_carteira</f>
        <v>363.48882442356364</v>
      </c>
    </row>
    <row r="14" spans="1:17" ht="16.2" thickBot="1" x14ac:dyDescent="0.35">
      <c r="A14" s="16">
        <v>5</v>
      </c>
      <c r="B14" s="19" t="s">
        <v>5</v>
      </c>
      <c r="C14" s="17">
        <f t="shared" ref="C14:C18" si="1">FV($D$8,$A14*12,$D$6*-1)</f>
        <v>125665.37099773147</v>
      </c>
      <c r="D14" s="18">
        <f t="shared" si="0"/>
        <v>1118.4218018798101</v>
      </c>
    </row>
    <row r="15" spans="1:17" ht="16.2" thickBot="1" x14ac:dyDescent="0.35">
      <c r="A15" s="16">
        <v>10</v>
      </c>
      <c r="B15" s="19" t="s">
        <v>6</v>
      </c>
      <c r="C15" s="17">
        <f t="shared" si="1"/>
        <v>364926.3187952583</v>
      </c>
      <c r="D15" s="18">
        <f t="shared" si="0"/>
        <v>3247.8442372777986</v>
      </c>
    </row>
    <row r="16" spans="1:17" ht="16.2" thickBot="1" x14ac:dyDescent="0.35">
      <c r="A16" s="16">
        <v>15</v>
      </c>
      <c r="B16" s="19" t="s">
        <v>9</v>
      </c>
      <c r="C16" s="17">
        <f t="shared" si="1"/>
        <v>820467.89470008132</v>
      </c>
      <c r="D16" s="18">
        <f t="shared" si="0"/>
        <v>7302.1642628307236</v>
      </c>
    </row>
    <row r="17" spans="1:4" ht="16.2" thickBot="1" x14ac:dyDescent="0.35">
      <c r="A17" s="16">
        <v>20</v>
      </c>
      <c r="B17" s="19" t="s">
        <v>7</v>
      </c>
      <c r="C17" s="17">
        <f t="shared" si="1"/>
        <v>1687797.600145621</v>
      </c>
      <c r="D17" s="18">
        <f t="shared" si="0"/>
        <v>15021.398641296028</v>
      </c>
    </row>
    <row r="18" spans="1:4" ht="16.2" customHeight="1" thickBot="1" x14ac:dyDescent="0.35">
      <c r="A18" s="16">
        <v>25</v>
      </c>
      <c r="B18" s="19" t="s">
        <v>34</v>
      </c>
      <c r="C18" s="17">
        <f t="shared" si="1"/>
        <v>3339152.5098573482</v>
      </c>
      <c r="D18" s="18">
        <f t="shared" si="0"/>
        <v>29718.457337730397</v>
      </c>
    </row>
    <row r="19" spans="1:4" ht="16.2" customHeight="1" thickBot="1" x14ac:dyDescent="0.35">
      <c r="A19" s="16">
        <v>30</v>
      </c>
      <c r="B19" s="11" t="s">
        <v>35</v>
      </c>
      <c r="C19" s="20">
        <f>FV($D$8,$A19*12,$D$6*-1)</f>
        <v>6483254.4825070715</v>
      </c>
      <c r="D19" s="21">
        <f t="shared" si="0"/>
        <v>57700.964894312936</v>
      </c>
    </row>
    <row r="20" spans="1:4" x14ac:dyDescent="0.3"/>
    <row r="21" spans="1:4" ht="15" thickBot="1" x14ac:dyDescent="0.35"/>
    <row r="22" spans="1:4" ht="18" x14ac:dyDescent="0.35">
      <c r="B22" s="22" t="s">
        <v>20</v>
      </c>
      <c r="C22" s="59" t="s">
        <v>16</v>
      </c>
      <c r="D22" s="60"/>
    </row>
    <row r="23" spans="1:4" ht="15" thickBot="1" x14ac:dyDescent="0.35">
      <c r="B23" s="23" t="s">
        <v>19</v>
      </c>
      <c r="C23" s="61">
        <f>aporte</f>
        <v>1500</v>
      </c>
      <c r="D23" s="62"/>
    </row>
    <row r="24" spans="1:4" ht="15" thickBot="1" x14ac:dyDescent="0.35">
      <c r="A24" s="24"/>
    </row>
    <row r="25" spans="1:4" ht="37.799999999999997" customHeight="1" x14ac:dyDescent="0.45">
      <c r="B25" s="25" t="s">
        <v>25</v>
      </c>
      <c r="C25" s="26" t="s">
        <v>21</v>
      </c>
      <c r="D25" s="27" t="s">
        <v>22</v>
      </c>
    </row>
    <row r="26" spans="1:4" ht="15" thickBot="1" x14ac:dyDescent="0.35">
      <c r="B26" s="28" t="s">
        <v>23</v>
      </c>
      <c r="C26" s="29">
        <f>VLOOKUP($C$22&amp;"-"&amp;B26,tbl_apoio!$A:$D,4,FALSE)</f>
        <v>0.5</v>
      </c>
      <c r="D26" s="30">
        <f t="shared" ref="D26:D31" si="2">C26*$C$23</f>
        <v>750</v>
      </c>
    </row>
    <row r="27" spans="1:4" ht="15" thickBot="1" x14ac:dyDescent="0.35">
      <c r="B27" s="31" t="s">
        <v>24</v>
      </c>
      <c r="C27" s="32">
        <f>VLOOKUP($C$22&amp;"-"&amp;B27,tbl_apoio!$A:$D,4,FALSE)</f>
        <v>0.1</v>
      </c>
      <c r="D27" s="33">
        <f t="shared" si="2"/>
        <v>150</v>
      </c>
    </row>
    <row r="28" spans="1:4" ht="15" thickBot="1" x14ac:dyDescent="0.35">
      <c r="B28" s="31" t="s">
        <v>26</v>
      </c>
      <c r="C28" s="32">
        <f>VLOOKUP($C$22&amp;"-"&amp;B28,tbl_apoio!$A:$D,4,FALSE)</f>
        <v>0.05</v>
      </c>
      <c r="D28" s="33">
        <f t="shared" si="2"/>
        <v>75</v>
      </c>
    </row>
    <row r="29" spans="1:4" ht="15" thickBot="1" x14ac:dyDescent="0.35">
      <c r="B29" s="31" t="s">
        <v>27</v>
      </c>
      <c r="C29" s="32">
        <f>VLOOKUP($C$22&amp;"-"&amp;B29,tbl_apoio!$A:$D,4,FALSE)</f>
        <v>0.05</v>
      </c>
      <c r="D29" s="33">
        <f t="shared" si="2"/>
        <v>75</v>
      </c>
    </row>
    <row r="30" spans="1:4" ht="15" customHeight="1" thickBot="1" x14ac:dyDescent="0.35">
      <c r="B30" s="31" t="s">
        <v>28</v>
      </c>
      <c r="C30" s="32">
        <f>VLOOKUP($C$22&amp;"-"&amp;B30,tbl_apoio!$A:$D,4,FALSE)</f>
        <v>0.2</v>
      </c>
      <c r="D30" s="33">
        <f t="shared" si="2"/>
        <v>300</v>
      </c>
    </row>
    <row r="31" spans="1:4" ht="15" customHeight="1" thickBot="1" x14ac:dyDescent="0.35">
      <c r="B31" s="34" t="s">
        <v>29</v>
      </c>
      <c r="C31" s="35">
        <f>VLOOKUP($C$22&amp;"-"&amp;B31,tbl_apoio!$A:$D,4,FALSE)</f>
        <v>0.1</v>
      </c>
      <c r="D31" s="12">
        <f t="shared" si="2"/>
        <v>150</v>
      </c>
    </row>
    <row r="32" spans="1:4" x14ac:dyDescent="0.3"/>
    <row r="33" x14ac:dyDescent="0.3"/>
    <row r="49" customFormat="1" hidden="1" x14ac:dyDescent="0.3"/>
    <row r="50" customFormat="1" hidden="1" x14ac:dyDescent="0.3"/>
    <row r="51" customFormat="1" hidden="1" x14ac:dyDescent="0.3"/>
  </sheetData>
  <sheetProtection sheet="1" objects="1" scenarios="1" selectLockedCells="1"/>
  <mergeCells count="14">
    <mergeCell ref="A1:Q1"/>
    <mergeCell ref="C22:D22"/>
    <mergeCell ref="C23:D23"/>
    <mergeCell ref="K6:L6"/>
    <mergeCell ref="K7:L7"/>
    <mergeCell ref="K8:L8"/>
    <mergeCell ref="K5:M5"/>
    <mergeCell ref="B12:C12"/>
    <mergeCell ref="B6:C6"/>
    <mergeCell ref="B7:C7"/>
    <mergeCell ref="B8:C8"/>
    <mergeCell ref="B9:C9"/>
    <mergeCell ref="B10:C10"/>
    <mergeCell ref="B5:D5"/>
  </mergeCells>
  <dataValidations count="1">
    <dataValidation type="list" allowBlank="1" showInputMessage="1" showErrorMessage="1" sqref="C22" xr:uid="{A64DAF89-ED01-4197-8E8B-5FF8E2487193}">
      <formula1>"Agressivo, Moderado, Conservador"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F7428-FC3A-4974-81B9-9D22AB1AC8CD}">
  <dimension ref="A1:D19"/>
  <sheetViews>
    <sheetView workbookViewId="0">
      <selection activeCell="G14" sqref="G14"/>
    </sheetView>
  </sheetViews>
  <sheetFormatPr defaultRowHeight="14.4" x14ac:dyDescent="0.3"/>
  <cols>
    <col min="1" max="1" width="30.6640625" customWidth="1"/>
    <col min="2" max="3" width="15.21875" bestFit="1" customWidth="1"/>
    <col min="4" max="4" width="11.88671875" customWidth="1"/>
  </cols>
  <sheetData>
    <row r="1" spans="1:4" x14ac:dyDescent="0.3">
      <c r="A1" t="s">
        <v>31</v>
      </c>
      <c r="B1" t="s">
        <v>15</v>
      </c>
      <c r="C1" t="s">
        <v>25</v>
      </c>
      <c r="D1" t="s">
        <v>30</v>
      </c>
    </row>
    <row r="2" spans="1:4" x14ac:dyDescent="0.3">
      <c r="A2" t="str">
        <f>$B$2&amp;"-"&amp;C2</f>
        <v>Conservador-Papel</v>
      </c>
      <c r="B2" t="s">
        <v>18</v>
      </c>
      <c r="C2" t="s">
        <v>23</v>
      </c>
      <c r="D2" s="1">
        <v>0.3</v>
      </c>
    </row>
    <row r="3" spans="1:4" x14ac:dyDescent="0.3">
      <c r="A3" t="str">
        <f t="shared" ref="A3:A7" si="0">$B$2&amp;"-"&amp;C3</f>
        <v>Conservador-Tijolo</v>
      </c>
      <c r="B3" t="s">
        <v>18</v>
      </c>
      <c r="C3" t="s">
        <v>24</v>
      </c>
      <c r="D3" s="1">
        <v>0.5</v>
      </c>
    </row>
    <row r="4" spans="1:4" x14ac:dyDescent="0.3">
      <c r="A4" t="str">
        <f t="shared" si="0"/>
        <v>Conservador-Hibrído</v>
      </c>
      <c r="B4" t="s">
        <v>18</v>
      </c>
      <c r="C4" t="s">
        <v>26</v>
      </c>
      <c r="D4" s="1">
        <v>0.1</v>
      </c>
    </row>
    <row r="5" spans="1:4" x14ac:dyDescent="0.3">
      <c r="A5" t="str">
        <f t="shared" si="0"/>
        <v>Conservador-FOF</v>
      </c>
      <c r="B5" t="s">
        <v>18</v>
      </c>
      <c r="C5" t="s">
        <v>27</v>
      </c>
      <c r="D5" s="1">
        <v>0.1</v>
      </c>
    </row>
    <row r="6" spans="1:4" x14ac:dyDescent="0.3">
      <c r="A6" t="str">
        <f t="shared" si="0"/>
        <v>Conservador-Desenvolvimento</v>
      </c>
      <c r="B6" t="s">
        <v>18</v>
      </c>
      <c r="C6" t="s">
        <v>28</v>
      </c>
      <c r="D6" s="1">
        <v>0</v>
      </c>
    </row>
    <row r="7" spans="1:4" ht="15" thickBot="1" x14ac:dyDescent="0.35">
      <c r="A7" s="2" t="str">
        <f t="shared" si="0"/>
        <v>Conservador-Hotelarias</v>
      </c>
      <c r="B7" s="2" t="s">
        <v>18</v>
      </c>
      <c r="C7" s="2" t="s">
        <v>29</v>
      </c>
      <c r="D7" s="3">
        <v>0</v>
      </c>
    </row>
    <row r="8" spans="1:4" x14ac:dyDescent="0.3">
      <c r="A8" t="str">
        <f>$B$8&amp;"-"&amp;C8</f>
        <v>Moderado-Papel</v>
      </c>
      <c r="B8" t="s">
        <v>17</v>
      </c>
      <c r="C8" t="s">
        <v>23</v>
      </c>
      <c r="D8" s="1">
        <v>0.32</v>
      </c>
    </row>
    <row r="9" spans="1:4" x14ac:dyDescent="0.3">
      <c r="A9" t="str">
        <f t="shared" ref="A9:A13" si="1">$B$8&amp;"-"&amp;C9</f>
        <v>Moderado-Tijolo</v>
      </c>
      <c r="B9" t="s">
        <v>17</v>
      </c>
      <c r="C9" t="s">
        <v>24</v>
      </c>
      <c r="D9" s="1">
        <v>0.35</v>
      </c>
    </row>
    <row r="10" spans="1:4" x14ac:dyDescent="0.3">
      <c r="A10" t="str">
        <f t="shared" si="1"/>
        <v>Moderado-Hibrído</v>
      </c>
      <c r="B10" t="s">
        <v>17</v>
      </c>
      <c r="C10" t="s">
        <v>26</v>
      </c>
      <c r="D10" s="1">
        <v>0.08</v>
      </c>
    </row>
    <row r="11" spans="1:4" x14ac:dyDescent="0.3">
      <c r="A11" t="str">
        <f t="shared" si="1"/>
        <v>Moderado-FOF</v>
      </c>
      <c r="B11" t="s">
        <v>17</v>
      </c>
      <c r="C11" t="s">
        <v>27</v>
      </c>
      <c r="D11" s="1">
        <v>0.05</v>
      </c>
    </row>
    <row r="12" spans="1:4" x14ac:dyDescent="0.3">
      <c r="A12" t="str">
        <f t="shared" si="1"/>
        <v>Moderado-Desenvolvimento</v>
      </c>
      <c r="B12" t="s">
        <v>17</v>
      </c>
      <c r="C12" t="s">
        <v>28</v>
      </c>
      <c r="D12" s="1">
        <v>0.1</v>
      </c>
    </row>
    <row r="13" spans="1:4" ht="15" thickBot="1" x14ac:dyDescent="0.35">
      <c r="A13" t="str">
        <f t="shared" si="1"/>
        <v>Moderado-Hotelarias</v>
      </c>
      <c r="B13" s="2" t="s">
        <v>17</v>
      </c>
      <c r="C13" s="2" t="s">
        <v>29</v>
      </c>
      <c r="D13" s="3">
        <v>0.1</v>
      </c>
    </row>
    <row r="14" spans="1:4" x14ac:dyDescent="0.3">
      <c r="A14" t="str">
        <f>$B$14&amp;"-"&amp;C14</f>
        <v>Agressivo-Papel</v>
      </c>
      <c r="B14" t="s">
        <v>16</v>
      </c>
      <c r="C14" t="s">
        <v>23</v>
      </c>
      <c r="D14" s="1">
        <v>0.5</v>
      </c>
    </row>
    <row r="15" spans="1:4" x14ac:dyDescent="0.3">
      <c r="A15" t="str">
        <f t="shared" ref="A15:A19" si="2">$B$14&amp;"-"&amp;C15</f>
        <v>Agressivo-Tijolo</v>
      </c>
      <c r="B15" t="s">
        <v>16</v>
      </c>
      <c r="C15" t="s">
        <v>24</v>
      </c>
      <c r="D15" s="1">
        <v>0.1</v>
      </c>
    </row>
    <row r="16" spans="1:4" x14ac:dyDescent="0.3">
      <c r="A16" t="str">
        <f t="shared" si="2"/>
        <v>Agressivo-Hibrído</v>
      </c>
      <c r="B16" t="s">
        <v>16</v>
      </c>
      <c r="C16" t="s">
        <v>26</v>
      </c>
      <c r="D16" s="1">
        <v>0.05</v>
      </c>
    </row>
    <row r="17" spans="1:4" x14ac:dyDescent="0.3">
      <c r="A17" t="str">
        <f t="shared" si="2"/>
        <v>Agressivo-FOF</v>
      </c>
      <c r="B17" t="s">
        <v>16</v>
      </c>
      <c r="C17" t="s">
        <v>27</v>
      </c>
      <c r="D17" s="1">
        <v>0.05</v>
      </c>
    </row>
    <row r="18" spans="1:4" x14ac:dyDescent="0.3">
      <c r="A18" t="str">
        <f t="shared" si="2"/>
        <v>Agressivo-Desenvolvimento</v>
      </c>
      <c r="B18" t="s">
        <v>16</v>
      </c>
      <c r="C18" t="s">
        <v>28</v>
      </c>
      <c r="D18" s="1">
        <v>0.2</v>
      </c>
    </row>
    <row r="19" spans="1:4" x14ac:dyDescent="0.3">
      <c r="A19" t="str">
        <f t="shared" si="2"/>
        <v>Agressivo-Hotelarias</v>
      </c>
      <c r="B19" t="s">
        <v>16</v>
      </c>
      <c r="C19" t="s">
        <v>29</v>
      </c>
      <c r="D19" s="1">
        <v>0.1</v>
      </c>
    </row>
  </sheetData>
  <sheetProtection sheet="1" objects="1" scenarios="1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6</vt:i4>
      </vt:variant>
    </vt:vector>
  </HeadingPairs>
  <TitlesOfParts>
    <vt:vector size="8" baseType="lpstr">
      <vt:lpstr>APP</vt:lpstr>
      <vt:lpstr>tbl_apoio</vt:lpstr>
      <vt:lpstr>aporte</vt:lpstr>
      <vt:lpstr>patrimonio</vt:lpstr>
      <vt:lpstr>qtd_anos</vt:lpstr>
      <vt:lpstr>redimento_carteira</vt:lpstr>
      <vt:lpstr>salario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G</dc:creator>
  <cp:lastModifiedBy>Caio G</cp:lastModifiedBy>
  <dcterms:created xsi:type="dcterms:W3CDTF">2025-05-20T17:16:37Z</dcterms:created>
  <dcterms:modified xsi:type="dcterms:W3CDTF">2025-06-04T16:21:57Z</dcterms:modified>
</cp:coreProperties>
</file>