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Acer-3\Desktop\"/>
    </mc:Choice>
  </mc:AlternateContent>
  <xr:revisionPtr revIDLastSave="0" documentId="13_ncr:1_{7E8042F6-3479-4E41-9D86-5150D600AA87}" xr6:coauthVersionLast="47" xr6:coauthVersionMax="47" xr10:uidLastSave="{00000000-0000-0000-0000-000000000000}"/>
  <bookViews>
    <workbookView xWindow="-108" yWindow="-108" windowWidth="23256" windowHeight="12456" tabRatio="525" xr2:uid="{00000000-000D-0000-FFFF-FFFF00000000}"/>
  </bookViews>
  <sheets>
    <sheet name="INTRODUÇÃO" sheetId="10" r:id="rId1"/>
    <sheet name="Base de dados" sheetId="1" r:id="rId2"/>
    <sheet name="1° PASSO" sheetId="2" r:id="rId3"/>
    <sheet name="2° PASSO" sheetId="4" r:id="rId4"/>
    <sheet name="3° PASSO" sheetId="5" r:id="rId5"/>
    <sheet name="4° PASSO" sheetId="8" r:id="rId6"/>
    <sheet name="CONCLUSÃO" sheetId="9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H5" i="2"/>
  <c r="I5" i="2"/>
  <c r="C41" i="8"/>
  <c r="E41" i="8"/>
  <c r="O14" i="4"/>
  <c r="O13" i="4"/>
  <c r="O12" i="4"/>
  <c r="K280" i="4"/>
  <c r="J280" i="4"/>
  <c r="H280" i="4"/>
  <c r="I280" i="4" s="1"/>
  <c r="G280" i="4"/>
  <c r="K279" i="4"/>
  <c r="J279" i="4"/>
  <c r="H279" i="4"/>
  <c r="I279" i="4" s="1"/>
  <c r="G279" i="4"/>
  <c r="K278" i="4"/>
  <c r="J278" i="4"/>
  <c r="H278" i="4"/>
  <c r="I278" i="4" s="1"/>
  <c r="G278" i="4"/>
  <c r="K277" i="4"/>
  <c r="J277" i="4"/>
  <c r="H277" i="4"/>
  <c r="I277" i="4" s="1"/>
  <c r="G277" i="4"/>
  <c r="K276" i="4"/>
  <c r="J276" i="4"/>
  <c r="H276" i="4"/>
  <c r="I276" i="4" s="1"/>
  <c r="G276" i="4"/>
  <c r="K275" i="4"/>
  <c r="J275" i="4"/>
  <c r="H275" i="4"/>
  <c r="I275" i="4" s="1"/>
  <c r="G275" i="4"/>
  <c r="K274" i="4"/>
  <c r="J274" i="4"/>
  <c r="H274" i="4"/>
  <c r="I274" i="4" s="1"/>
  <c r="G274" i="4"/>
  <c r="K273" i="4"/>
  <c r="J273" i="4"/>
  <c r="H273" i="4"/>
  <c r="I273" i="4" s="1"/>
  <c r="G273" i="4"/>
  <c r="K272" i="4"/>
  <c r="J272" i="4"/>
  <c r="H272" i="4"/>
  <c r="I272" i="4" s="1"/>
  <c r="G272" i="4"/>
  <c r="K271" i="4"/>
  <c r="J271" i="4"/>
  <c r="H271" i="4"/>
  <c r="I271" i="4" s="1"/>
  <c r="G271" i="4"/>
  <c r="K270" i="4"/>
  <c r="J270" i="4"/>
  <c r="H270" i="4"/>
  <c r="I270" i="4" s="1"/>
  <c r="G270" i="4"/>
  <c r="K269" i="4"/>
  <c r="J269" i="4"/>
  <c r="H269" i="4"/>
  <c r="I269" i="4" s="1"/>
  <c r="G269" i="4"/>
  <c r="K268" i="4"/>
  <c r="J268" i="4"/>
  <c r="H268" i="4"/>
  <c r="I268" i="4" s="1"/>
  <c r="G268" i="4"/>
  <c r="K267" i="4"/>
  <c r="J267" i="4"/>
  <c r="H267" i="4"/>
  <c r="I267" i="4" s="1"/>
  <c r="G267" i="4"/>
  <c r="K266" i="4"/>
  <c r="J266" i="4"/>
  <c r="H266" i="4"/>
  <c r="I266" i="4" s="1"/>
  <c r="G266" i="4"/>
  <c r="K265" i="4"/>
  <c r="J265" i="4"/>
  <c r="H265" i="4"/>
  <c r="I265" i="4" s="1"/>
  <c r="G265" i="4"/>
  <c r="K264" i="4"/>
  <c r="J264" i="4"/>
  <c r="H264" i="4"/>
  <c r="I264" i="4" s="1"/>
  <c r="G264" i="4"/>
  <c r="K263" i="4"/>
  <c r="J263" i="4"/>
  <c r="H263" i="4"/>
  <c r="I263" i="4" s="1"/>
  <c r="G263" i="4"/>
  <c r="K262" i="4"/>
  <c r="J262" i="4"/>
  <c r="H262" i="4"/>
  <c r="I262" i="4" s="1"/>
  <c r="G262" i="4"/>
  <c r="K261" i="4"/>
  <c r="J261" i="4"/>
  <c r="H261" i="4"/>
  <c r="I261" i="4" s="1"/>
  <c r="G261" i="4"/>
  <c r="K260" i="4"/>
  <c r="J260" i="4"/>
  <c r="H260" i="4"/>
  <c r="I260" i="4" s="1"/>
  <c r="G260" i="4"/>
  <c r="K259" i="4"/>
  <c r="J259" i="4"/>
  <c r="H259" i="4"/>
  <c r="I259" i="4" s="1"/>
  <c r="G259" i="4"/>
  <c r="K258" i="4"/>
  <c r="J258" i="4"/>
  <c r="H258" i="4"/>
  <c r="I258" i="4" s="1"/>
  <c r="G258" i="4"/>
  <c r="K257" i="4"/>
  <c r="J257" i="4"/>
  <c r="H257" i="4"/>
  <c r="I257" i="4" s="1"/>
  <c r="G257" i="4"/>
  <c r="K256" i="4"/>
  <c r="J256" i="4"/>
  <c r="H256" i="4"/>
  <c r="I256" i="4" s="1"/>
  <c r="G256" i="4"/>
  <c r="K255" i="4"/>
  <c r="J255" i="4"/>
  <c r="H255" i="4"/>
  <c r="I255" i="4" s="1"/>
  <c r="G255" i="4"/>
  <c r="K254" i="4"/>
  <c r="J254" i="4"/>
  <c r="H254" i="4"/>
  <c r="I254" i="4" s="1"/>
  <c r="G254" i="4"/>
  <c r="K253" i="4"/>
  <c r="J253" i="4"/>
  <c r="H253" i="4"/>
  <c r="I253" i="4" s="1"/>
  <c r="G253" i="4"/>
  <c r="K252" i="4"/>
  <c r="J252" i="4"/>
  <c r="H252" i="4"/>
  <c r="I252" i="4" s="1"/>
  <c r="G252" i="4"/>
  <c r="K251" i="4"/>
  <c r="J251" i="4"/>
  <c r="H251" i="4"/>
  <c r="I251" i="4" s="1"/>
  <c r="G251" i="4"/>
  <c r="K250" i="4"/>
  <c r="J250" i="4"/>
  <c r="H250" i="4"/>
  <c r="I250" i="4" s="1"/>
  <c r="G250" i="4"/>
  <c r="K249" i="4"/>
  <c r="J249" i="4"/>
  <c r="H249" i="4"/>
  <c r="I249" i="4" s="1"/>
  <c r="G249" i="4"/>
  <c r="K248" i="4"/>
  <c r="J248" i="4"/>
  <c r="H248" i="4"/>
  <c r="I248" i="4" s="1"/>
  <c r="G248" i="4"/>
  <c r="K247" i="4"/>
  <c r="J247" i="4"/>
  <c r="H247" i="4"/>
  <c r="I247" i="4" s="1"/>
  <c r="G247" i="4"/>
  <c r="K246" i="4"/>
  <c r="J246" i="4"/>
  <c r="H246" i="4"/>
  <c r="I246" i="4" s="1"/>
  <c r="G246" i="4"/>
  <c r="K245" i="4"/>
  <c r="J245" i="4"/>
  <c r="H245" i="4"/>
  <c r="I245" i="4" s="1"/>
  <c r="G245" i="4"/>
  <c r="K244" i="4"/>
  <c r="J244" i="4"/>
  <c r="H244" i="4"/>
  <c r="I244" i="4" s="1"/>
  <c r="G244" i="4"/>
  <c r="K243" i="4"/>
  <c r="J243" i="4"/>
  <c r="H243" i="4"/>
  <c r="I243" i="4" s="1"/>
  <c r="G243" i="4"/>
  <c r="K242" i="4"/>
  <c r="J242" i="4"/>
  <c r="H242" i="4"/>
  <c r="I242" i="4" s="1"/>
  <c r="G242" i="4"/>
  <c r="K241" i="4"/>
  <c r="J241" i="4"/>
  <c r="H241" i="4"/>
  <c r="I241" i="4" s="1"/>
  <c r="G241" i="4"/>
  <c r="K240" i="4"/>
  <c r="J240" i="4"/>
  <c r="H240" i="4"/>
  <c r="I240" i="4" s="1"/>
  <c r="G240" i="4"/>
  <c r="K239" i="4"/>
  <c r="J239" i="4"/>
  <c r="H239" i="4"/>
  <c r="I239" i="4" s="1"/>
  <c r="G239" i="4"/>
  <c r="K238" i="4"/>
  <c r="J238" i="4"/>
  <c r="H238" i="4"/>
  <c r="I238" i="4" s="1"/>
  <c r="G238" i="4"/>
  <c r="K237" i="4"/>
  <c r="J237" i="4"/>
  <c r="H237" i="4"/>
  <c r="I237" i="4" s="1"/>
  <c r="G237" i="4"/>
  <c r="K236" i="4"/>
  <c r="J236" i="4"/>
  <c r="H236" i="4"/>
  <c r="I236" i="4" s="1"/>
  <c r="G236" i="4"/>
  <c r="K235" i="4"/>
  <c r="J235" i="4"/>
  <c r="H235" i="4"/>
  <c r="I235" i="4" s="1"/>
  <c r="G235" i="4"/>
  <c r="K234" i="4"/>
  <c r="J234" i="4"/>
  <c r="H234" i="4"/>
  <c r="I234" i="4" s="1"/>
  <c r="G234" i="4"/>
  <c r="K233" i="4"/>
  <c r="J233" i="4"/>
  <c r="H233" i="4"/>
  <c r="I233" i="4" s="1"/>
  <c r="G233" i="4"/>
  <c r="K232" i="4"/>
  <c r="J232" i="4"/>
  <c r="H232" i="4"/>
  <c r="I232" i="4" s="1"/>
  <c r="G232" i="4"/>
  <c r="K231" i="4"/>
  <c r="J231" i="4"/>
  <c r="H231" i="4"/>
  <c r="I231" i="4" s="1"/>
  <c r="G231" i="4"/>
  <c r="K230" i="4"/>
  <c r="J230" i="4"/>
  <c r="H230" i="4"/>
  <c r="I230" i="4" s="1"/>
  <c r="G230" i="4"/>
  <c r="K229" i="4"/>
  <c r="J229" i="4"/>
  <c r="H229" i="4"/>
  <c r="I229" i="4" s="1"/>
  <c r="G229" i="4"/>
  <c r="K228" i="4"/>
  <c r="J228" i="4"/>
  <c r="H228" i="4"/>
  <c r="I228" i="4" s="1"/>
  <c r="G228" i="4"/>
  <c r="K227" i="4"/>
  <c r="J227" i="4"/>
  <c r="H227" i="4"/>
  <c r="I227" i="4" s="1"/>
  <c r="G227" i="4"/>
  <c r="K226" i="4"/>
  <c r="J226" i="4"/>
  <c r="H226" i="4"/>
  <c r="I226" i="4" s="1"/>
  <c r="G226" i="4"/>
  <c r="K225" i="4"/>
  <c r="J225" i="4"/>
  <c r="H225" i="4"/>
  <c r="I225" i="4" s="1"/>
  <c r="G225" i="4"/>
  <c r="K224" i="4"/>
  <c r="J224" i="4"/>
  <c r="H224" i="4"/>
  <c r="I224" i="4" s="1"/>
  <c r="G224" i="4"/>
  <c r="K223" i="4"/>
  <c r="J223" i="4"/>
  <c r="H223" i="4"/>
  <c r="I223" i="4" s="1"/>
  <c r="G223" i="4"/>
  <c r="K222" i="4"/>
  <c r="J222" i="4"/>
  <c r="H222" i="4"/>
  <c r="I222" i="4" s="1"/>
  <c r="G222" i="4"/>
  <c r="K221" i="4"/>
  <c r="J221" i="4"/>
  <c r="H221" i="4"/>
  <c r="I221" i="4" s="1"/>
  <c r="G221" i="4"/>
  <c r="K220" i="4"/>
  <c r="J220" i="4"/>
  <c r="H220" i="4"/>
  <c r="I220" i="4" s="1"/>
  <c r="G220" i="4"/>
  <c r="K219" i="4"/>
  <c r="J219" i="4"/>
  <c r="H219" i="4"/>
  <c r="I219" i="4" s="1"/>
  <c r="G219" i="4"/>
  <c r="K218" i="4"/>
  <c r="J218" i="4"/>
  <c r="H218" i="4"/>
  <c r="I218" i="4" s="1"/>
  <c r="G218" i="4"/>
  <c r="K217" i="4"/>
  <c r="J217" i="4"/>
  <c r="H217" i="4"/>
  <c r="I217" i="4" s="1"/>
  <c r="G217" i="4"/>
  <c r="K216" i="4"/>
  <c r="J216" i="4"/>
  <c r="H216" i="4"/>
  <c r="I216" i="4" s="1"/>
  <c r="G216" i="4"/>
  <c r="K215" i="4"/>
  <c r="J215" i="4"/>
  <c r="H215" i="4"/>
  <c r="I215" i="4" s="1"/>
  <c r="G215" i="4"/>
  <c r="K214" i="4"/>
  <c r="J214" i="4"/>
  <c r="H214" i="4"/>
  <c r="I214" i="4" s="1"/>
  <c r="G214" i="4"/>
  <c r="K213" i="4"/>
  <c r="J213" i="4"/>
  <c r="H213" i="4"/>
  <c r="I213" i="4" s="1"/>
  <c r="G213" i="4"/>
  <c r="K212" i="4"/>
  <c r="J212" i="4"/>
  <c r="H212" i="4"/>
  <c r="I212" i="4" s="1"/>
  <c r="G212" i="4"/>
  <c r="K211" i="4"/>
  <c r="J211" i="4"/>
  <c r="H211" i="4"/>
  <c r="I211" i="4" s="1"/>
  <c r="G211" i="4"/>
  <c r="K210" i="4"/>
  <c r="J210" i="4"/>
  <c r="H210" i="4"/>
  <c r="I210" i="4" s="1"/>
  <c r="G210" i="4"/>
  <c r="K209" i="4"/>
  <c r="J209" i="4"/>
  <c r="H209" i="4"/>
  <c r="I209" i="4" s="1"/>
  <c r="G209" i="4"/>
  <c r="K208" i="4"/>
  <c r="J208" i="4"/>
  <c r="H208" i="4"/>
  <c r="I208" i="4" s="1"/>
  <c r="G208" i="4"/>
  <c r="K207" i="4"/>
  <c r="J207" i="4"/>
  <c r="H207" i="4"/>
  <c r="I207" i="4" s="1"/>
  <c r="G207" i="4"/>
  <c r="K206" i="4"/>
  <c r="J206" i="4"/>
  <c r="H206" i="4"/>
  <c r="I206" i="4" s="1"/>
  <c r="G206" i="4"/>
  <c r="K205" i="4"/>
  <c r="J205" i="4"/>
  <c r="H205" i="4"/>
  <c r="I205" i="4" s="1"/>
  <c r="G205" i="4"/>
  <c r="K204" i="4"/>
  <c r="J204" i="4"/>
  <c r="H204" i="4"/>
  <c r="I204" i="4" s="1"/>
  <c r="G204" i="4"/>
  <c r="K203" i="4"/>
  <c r="J203" i="4"/>
  <c r="H203" i="4"/>
  <c r="I203" i="4" s="1"/>
  <c r="G203" i="4"/>
  <c r="K202" i="4"/>
  <c r="J202" i="4"/>
  <c r="H202" i="4"/>
  <c r="I202" i="4" s="1"/>
  <c r="G202" i="4"/>
  <c r="K201" i="4"/>
  <c r="J201" i="4"/>
  <c r="H201" i="4"/>
  <c r="I201" i="4" s="1"/>
  <c r="G201" i="4"/>
  <c r="K200" i="4"/>
  <c r="J200" i="4"/>
  <c r="H200" i="4"/>
  <c r="I200" i="4" s="1"/>
  <c r="G200" i="4"/>
  <c r="K199" i="4"/>
  <c r="J199" i="4"/>
  <c r="H199" i="4"/>
  <c r="I199" i="4" s="1"/>
  <c r="G199" i="4"/>
  <c r="K198" i="4"/>
  <c r="J198" i="4"/>
  <c r="H198" i="4"/>
  <c r="I198" i="4" s="1"/>
  <c r="G198" i="4"/>
  <c r="K197" i="4"/>
  <c r="J197" i="4"/>
  <c r="H197" i="4"/>
  <c r="I197" i="4" s="1"/>
  <c r="G197" i="4"/>
  <c r="K196" i="4"/>
  <c r="J196" i="4"/>
  <c r="H196" i="4"/>
  <c r="I196" i="4" s="1"/>
  <c r="G196" i="4"/>
  <c r="K195" i="4"/>
  <c r="J195" i="4"/>
  <c r="H195" i="4"/>
  <c r="I195" i="4" s="1"/>
  <c r="G195" i="4"/>
  <c r="K194" i="4"/>
  <c r="J194" i="4"/>
  <c r="H194" i="4"/>
  <c r="I194" i="4" s="1"/>
  <c r="G194" i="4"/>
  <c r="K193" i="4"/>
  <c r="J193" i="4"/>
  <c r="H193" i="4"/>
  <c r="I193" i="4" s="1"/>
  <c r="G193" i="4"/>
  <c r="K192" i="4"/>
  <c r="J192" i="4"/>
  <c r="H192" i="4"/>
  <c r="I192" i="4" s="1"/>
  <c r="G192" i="4"/>
  <c r="K191" i="4"/>
  <c r="J191" i="4"/>
  <c r="I191" i="4"/>
  <c r="H191" i="4"/>
  <c r="G191" i="4"/>
  <c r="K190" i="4"/>
  <c r="J190" i="4"/>
  <c r="H190" i="4"/>
  <c r="G190" i="4"/>
  <c r="K189" i="4"/>
  <c r="J189" i="4"/>
  <c r="H189" i="4"/>
  <c r="I189" i="4" s="1"/>
  <c r="G189" i="4"/>
  <c r="K188" i="4"/>
  <c r="J188" i="4"/>
  <c r="H188" i="4"/>
  <c r="I188" i="4" s="1"/>
  <c r="G188" i="4"/>
  <c r="K187" i="4"/>
  <c r="J187" i="4"/>
  <c r="H187" i="4"/>
  <c r="I187" i="4" s="1"/>
  <c r="G187" i="4"/>
  <c r="K186" i="4"/>
  <c r="J186" i="4"/>
  <c r="H186" i="4"/>
  <c r="I186" i="4" s="1"/>
  <c r="G186" i="4"/>
  <c r="K185" i="4"/>
  <c r="J185" i="4"/>
  <c r="H185" i="4"/>
  <c r="I185" i="4" s="1"/>
  <c r="G185" i="4"/>
  <c r="K184" i="4"/>
  <c r="J184" i="4"/>
  <c r="H184" i="4"/>
  <c r="I184" i="4" s="1"/>
  <c r="G184" i="4"/>
  <c r="K183" i="4"/>
  <c r="J183" i="4"/>
  <c r="H183" i="4"/>
  <c r="I183" i="4" s="1"/>
  <c r="G183" i="4"/>
  <c r="K182" i="4"/>
  <c r="J182" i="4"/>
  <c r="H182" i="4"/>
  <c r="I182" i="4" s="1"/>
  <c r="G182" i="4"/>
  <c r="K181" i="4"/>
  <c r="J181" i="4"/>
  <c r="H181" i="4"/>
  <c r="I181" i="4" s="1"/>
  <c r="G181" i="4"/>
  <c r="K180" i="4"/>
  <c r="J180" i="4"/>
  <c r="H180" i="4"/>
  <c r="I180" i="4" s="1"/>
  <c r="G180" i="4"/>
  <c r="K179" i="4"/>
  <c r="J179" i="4"/>
  <c r="H179" i="4"/>
  <c r="I179" i="4" s="1"/>
  <c r="G179" i="4"/>
  <c r="K178" i="4"/>
  <c r="J178" i="4"/>
  <c r="H178" i="4"/>
  <c r="I178" i="4" s="1"/>
  <c r="G178" i="4"/>
  <c r="K177" i="4"/>
  <c r="J177" i="4"/>
  <c r="H177" i="4"/>
  <c r="I177" i="4" s="1"/>
  <c r="G177" i="4"/>
  <c r="K176" i="4"/>
  <c r="J176" i="4"/>
  <c r="H176" i="4"/>
  <c r="I176" i="4" s="1"/>
  <c r="G176" i="4"/>
  <c r="K175" i="4"/>
  <c r="J175" i="4"/>
  <c r="H175" i="4"/>
  <c r="I175" i="4" s="1"/>
  <c r="G175" i="4"/>
  <c r="K174" i="4"/>
  <c r="J174" i="4"/>
  <c r="H174" i="4"/>
  <c r="I174" i="4" s="1"/>
  <c r="G174" i="4"/>
  <c r="K173" i="4"/>
  <c r="J173" i="4"/>
  <c r="H173" i="4"/>
  <c r="I173" i="4" s="1"/>
  <c r="G173" i="4"/>
  <c r="K172" i="4"/>
  <c r="J172" i="4"/>
  <c r="H172" i="4"/>
  <c r="I172" i="4" s="1"/>
  <c r="G172" i="4"/>
  <c r="K171" i="4"/>
  <c r="J171" i="4"/>
  <c r="H171" i="4"/>
  <c r="I171" i="4" s="1"/>
  <c r="G171" i="4"/>
  <c r="K170" i="4"/>
  <c r="J170" i="4"/>
  <c r="H170" i="4"/>
  <c r="I170" i="4" s="1"/>
  <c r="G170" i="4"/>
  <c r="K169" i="4"/>
  <c r="J169" i="4"/>
  <c r="H169" i="4"/>
  <c r="I169" i="4" s="1"/>
  <c r="G169" i="4"/>
  <c r="K168" i="4"/>
  <c r="J168" i="4"/>
  <c r="H168" i="4"/>
  <c r="I168" i="4" s="1"/>
  <c r="G168" i="4"/>
  <c r="K167" i="4"/>
  <c r="J167" i="4"/>
  <c r="H167" i="4"/>
  <c r="I167" i="4" s="1"/>
  <c r="G167" i="4"/>
  <c r="K166" i="4"/>
  <c r="J166" i="4"/>
  <c r="H166" i="4"/>
  <c r="I166" i="4" s="1"/>
  <c r="G166" i="4"/>
  <c r="K165" i="4"/>
  <c r="J165" i="4"/>
  <c r="H165" i="4"/>
  <c r="I165" i="4" s="1"/>
  <c r="G165" i="4"/>
  <c r="K164" i="4"/>
  <c r="J164" i="4"/>
  <c r="H164" i="4"/>
  <c r="I164" i="4" s="1"/>
  <c r="G164" i="4"/>
  <c r="K163" i="4"/>
  <c r="J163" i="4"/>
  <c r="H163" i="4"/>
  <c r="I163" i="4" s="1"/>
  <c r="G163" i="4"/>
  <c r="K162" i="4"/>
  <c r="J162" i="4"/>
  <c r="H162" i="4"/>
  <c r="I162" i="4" s="1"/>
  <c r="G162" i="4"/>
  <c r="K161" i="4"/>
  <c r="J161" i="4"/>
  <c r="H161" i="4"/>
  <c r="I161" i="4" s="1"/>
  <c r="G161" i="4"/>
  <c r="K160" i="4"/>
  <c r="J160" i="4"/>
  <c r="H160" i="4"/>
  <c r="I160" i="4" s="1"/>
  <c r="G160" i="4"/>
  <c r="K159" i="4"/>
  <c r="J159" i="4"/>
  <c r="H159" i="4"/>
  <c r="I159" i="4" s="1"/>
  <c r="G159" i="4"/>
  <c r="K158" i="4"/>
  <c r="J158" i="4"/>
  <c r="H158" i="4"/>
  <c r="I158" i="4" s="1"/>
  <c r="G158" i="4"/>
  <c r="K157" i="4"/>
  <c r="J157" i="4"/>
  <c r="H157" i="4"/>
  <c r="I157" i="4" s="1"/>
  <c r="G157" i="4"/>
  <c r="K156" i="4"/>
  <c r="J156" i="4"/>
  <c r="H156" i="4"/>
  <c r="I156" i="4" s="1"/>
  <c r="G156" i="4"/>
  <c r="K155" i="4"/>
  <c r="J155" i="4"/>
  <c r="H155" i="4"/>
  <c r="I155" i="4" s="1"/>
  <c r="G155" i="4"/>
  <c r="K154" i="4"/>
  <c r="J154" i="4"/>
  <c r="H154" i="4"/>
  <c r="I154" i="4" s="1"/>
  <c r="G154" i="4"/>
  <c r="K153" i="4"/>
  <c r="J153" i="4"/>
  <c r="H153" i="4"/>
  <c r="I153" i="4" s="1"/>
  <c r="G153" i="4"/>
  <c r="K152" i="4"/>
  <c r="J152" i="4"/>
  <c r="H152" i="4"/>
  <c r="I152" i="4" s="1"/>
  <c r="G152" i="4"/>
  <c r="K151" i="4"/>
  <c r="J151" i="4"/>
  <c r="H151" i="4"/>
  <c r="I151" i="4" s="1"/>
  <c r="G151" i="4"/>
  <c r="K150" i="4"/>
  <c r="J150" i="4"/>
  <c r="H150" i="4"/>
  <c r="I150" i="4" s="1"/>
  <c r="G150" i="4"/>
  <c r="K149" i="4"/>
  <c r="J149" i="4"/>
  <c r="H149" i="4"/>
  <c r="I149" i="4" s="1"/>
  <c r="G149" i="4"/>
  <c r="K148" i="4"/>
  <c r="J148" i="4"/>
  <c r="H148" i="4"/>
  <c r="I148" i="4" s="1"/>
  <c r="G148" i="4"/>
  <c r="K147" i="4"/>
  <c r="J147" i="4"/>
  <c r="H147" i="4"/>
  <c r="I147" i="4" s="1"/>
  <c r="G147" i="4"/>
  <c r="K146" i="4"/>
  <c r="J146" i="4"/>
  <c r="H146" i="4"/>
  <c r="I146" i="4" s="1"/>
  <c r="G146" i="4"/>
  <c r="K145" i="4"/>
  <c r="J145" i="4"/>
  <c r="H145" i="4"/>
  <c r="I145" i="4" s="1"/>
  <c r="G145" i="4"/>
  <c r="K144" i="4"/>
  <c r="J144" i="4"/>
  <c r="H144" i="4"/>
  <c r="I144" i="4" s="1"/>
  <c r="G144" i="4"/>
  <c r="K143" i="4"/>
  <c r="J143" i="4"/>
  <c r="H143" i="4"/>
  <c r="I143" i="4" s="1"/>
  <c r="G143" i="4"/>
  <c r="K142" i="4"/>
  <c r="J142" i="4"/>
  <c r="H142" i="4"/>
  <c r="I142" i="4" s="1"/>
  <c r="G142" i="4"/>
  <c r="K141" i="4"/>
  <c r="J141" i="4"/>
  <c r="H141" i="4"/>
  <c r="I141" i="4" s="1"/>
  <c r="G141" i="4"/>
  <c r="K140" i="4"/>
  <c r="J140" i="4"/>
  <c r="H140" i="4"/>
  <c r="I140" i="4" s="1"/>
  <c r="G140" i="4"/>
  <c r="K139" i="4"/>
  <c r="J139" i="4"/>
  <c r="H139" i="4"/>
  <c r="I139" i="4" s="1"/>
  <c r="G139" i="4"/>
  <c r="K138" i="4"/>
  <c r="J138" i="4"/>
  <c r="H138" i="4"/>
  <c r="I138" i="4" s="1"/>
  <c r="G138" i="4"/>
  <c r="K137" i="4"/>
  <c r="J137" i="4"/>
  <c r="H137" i="4"/>
  <c r="I137" i="4" s="1"/>
  <c r="G137" i="4"/>
  <c r="K136" i="4"/>
  <c r="J136" i="4"/>
  <c r="H136" i="4"/>
  <c r="I136" i="4" s="1"/>
  <c r="G136" i="4"/>
  <c r="K135" i="4"/>
  <c r="J135" i="4"/>
  <c r="H135" i="4"/>
  <c r="I135" i="4" s="1"/>
  <c r="G135" i="4"/>
  <c r="K134" i="4"/>
  <c r="J134" i="4"/>
  <c r="H134" i="4"/>
  <c r="I134" i="4" s="1"/>
  <c r="G134" i="4"/>
  <c r="K133" i="4"/>
  <c r="J133" i="4"/>
  <c r="H133" i="4"/>
  <c r="I133" i="4" s="1"/>
  <c r="G133" i="4"/>
  <c r="K132" i="4"/>
  <c r="J132" i="4"/>
  <c r="H132" i="4"/>
  <c r="I132" i="4" s="1"/>
  <c r="G132" i="4"/>
  <c r="K131" i="4"/>
  <c r="J131" i="4"/>
  <c r="H131" i="4"/>
  <c r="I131" i="4" s="1"/>
  <c r="G131" i="4"/>
  <c r="K130" i="4"/>
  <c r="J130" i="4"/>
  <c r="H130" i="4"/>
  <c r="I130" i="4" s="1"/>
  <c r="G130" i="4"/>
  <c r="K129" i="4"/>
  <c r="J129" i="4"/>
  <c r="H129" i="4"/>
  <c r="I129" i="4" s="1"/>
  <c r="G129" i="4"/>
  <c r="K128" i="4"/>
  <c r="J128" i="4"/>
  <c r="H128" i="4"/>
  <c r="I128" i="4" s="1"/>
  <c r="G128" i="4"/>
  <c r="K127" i="4"/>
  <c r="J127" i="4"/>
  <c r="H127" i="4"/>
  <c r="I127" i="4" s="1"/>
  <c r="G127" i="4"/>
  <c r="K126" i="4"/>
  <c r="J126" i="4"/>
  <c r="H126" i="4"/>
  <c r="I126" i="4" s="1"/>
  <c r="G126" i="4"/>
  <c r="K125" i="4"/>
  <c r="J125" i="4"/>
  <c r="H125" i="4"/>
  <c r="I125" i="4" s="1"/>
  <c r="G125" i="4"/>
  <c r="K124" i="4"/>
  <c r="J124" i="4"/>
  <c r="H124" i="4"/>
  <c r="I124" i="4" s="1"/>
  <c r="G124" i="4"/>
  <c r="K123" i="4"/>
  <c r="J123" i="4"/>
  <c r="H123" i="4"/>
  <c r="I123" i="4" s="1"/>
  <c r="G123" i="4"/>
  <c r="K122" i="4"/>
  <c r="J122" i="4"/>
  <c r="H122" i="4"/>
  <c r="I122" i="4" s="1"/>
  <c r="G122" i="4"/>
  <c r="K121" i="4"/>
  <c r="J121" i="4"/>
  <c r="H121" i="4"/>
  <c r="I121" i="4" s="1"/>
  <c r="G121" i="4"/>
  <c r="K120" i="4"/>
  <c r="J120" i="4"/>
  <c r="H120" i="4"/>
  <c r="I120" i="4" s="1"/>
  <c r="G120" i="4"/>
  <c r="K119" i="4"/>
  <c r="J119" i="4"/>
  <c r="H119" i="4"/>
  <c r="I119" i="4" s="1"/>
  <c r="G119" i="4"/>
  <c r="K118" i="4"/>
  <c r="J118" i="4"/>
  <c r="H118" i="4"/>
  <c r="I118" i="4" s="1"/>
  <c r="G118" i="4"/>
  <c r="K117" i="4"/>
  <c r="J117" i="4"/>
  <c r="H117" i="4"/>
  <c r="I117" i="4" s="1"/>
  <c r="G117" i="4"/>
  <c r="K116" i="4"/>
  <c r="J116" i="4"/>
  <c r="H116" i="4"/>
  <c r="I116" i="4" s="1"/>
  <c r="G116" i="4"/>
  <c r="K115" i="4"/>
  <c r="J115" i="4"/>
  <c r="H115" i="4"/>
  <c r="I115" i="4" s="1"/>
  <c r="G115" i="4"/>
  <c r="K114" i="4"/>
  <c r="J114" i="4"/>
  <c r="H114" i="4"/>
  <c r="I114" i="4" s="1"/>
  <c r="G114" i="4"/>
  <c r="K113" i="4"/>
  <c r="J113" i="4"/>
  <c r="H113" i="4"/>
  <c r="I113" i="4" s="1"/>
  <c r="G113" i="4"/>
  <c r="K112" i="4"/>
  <c r="J112" i="4"/>
  <c r="H112" i="4"/>
  <c r="I112" i="4" s="1"/>
  <c r="G112" i="4"/>
  <c r="K111" i="4"/>
  <c r="J111" i="4"/>
  <c r="H111" i="4"/>
  <c r="I111" i="4" s="1"/>
  <c r="G111" i="4"/>
  <c r="K110" i="4"/>
  <c r="J110" i="4"/>
  <c r="H110" i="4"/>
  <c r="I110" i="4" s="1"/>
  <c r="G110" i="4"/>
  <c r="K109" i="4"/>
  <c r="J109" i="4"/>
  <c r="H109" i="4"/>
  <c r="I109" i="4" s="1"/>
  <c r="G109" i="4"/>
  <c r="K108" i="4"/>
  <c r="J108" i="4"/>
  <c r="H108" i="4"/>
  <c r="I108" i="4" s="1"/>
  <c r="G108" i="4"/>
  <c r="K107" i="4"/>
  <c r="J107" i="4"/>
  <c r="H107" i="4"/>
  <c r="I107" i="4" s="1"/>
  <c r="G107" i="4"/>
  <c r="K106" i="4"/>
  <c r="J106" i="4"/>
  <c r="H106" i="4"/>
  <c r="I106" i="4" s="1"/>
  <c r="G106" i="4"/>
  <c r="K105" i="4"/>
  <c r="J105" i="4"/>
  <c r="H105" i="4"/>
  <c r="I105" i="4" s="1"/>
  <c r="G105" i="4"/>
  <c r="K104" i="4"/>
  <c r="J104" i="4"/>
  <c r="H104" i="4"/>
  <c r="I104" i="4" s="1"/>
  <c r="G104" i="4"/>
  <c r="K103" i="4"/>
  <c r="J103" i="4"/>
  <c r="H103" i="4"/>
  <c r="I103" i="4" s="1"/>
  <c r="G103" i="4"/>
  <c r="K102" i="4"/>
  <c r="J102" i="4"/>
  <c r="H102" i="4"/>
  <c r="I102" i="4" s="1"/>
  <c r="G102" i="4"/>
  <c r="K101" i="4"/>
  <c r="J101" i="4"/>
  <c r="H101" i="4"/>
  <c r="I101" i="4" s="1"/>
  <c r="G101" i="4"/>
  <c r="K100" i="4"/>
  <c r="J100" i="4"/>
  <c r="H100" i="4"/>
  <c r="I100" i="4" s="1"/>
  <c r="G100" i="4"/>
  <c r="K99" i="4"/>
  <c r="J99" i="4"/>
  <c r="H99" i="4"/>
  <c r="I99" i="4" s="1"/>
  <c r="G99" i="4"/>
  <c r="K98" i="4"/>
  <c r="J98" i="4"/>
  <c r="H98" i="4"/>
  <c r="I98" i="4" s="1"/>
  <c r="G98" i="4"/>
  <c r="K97" i="4"/>
  <c r="J97" i="4"/>
  <c r="H97" i="4"/>
  <c r="I97" i="4" s="1"/>
  <c r="G97" i="4"/>
  <c r="K96" i="4"/>
  <c r="J96" i="4"/>
  <c r="H96" i="4"/>
  <c r="I96" i="4" s="1"/>
  <c r="G96" i="4"/>
  <c r="K95" i="4"/>
  <c r="J95" i="4"/>
  <c r="H95" i="4"/>
  <c r="I95" i="4" s="1"/>
  <c r="G95" i="4"/>
  <c r="K94" i="4"/>
  <c r="J94" i="4"/>
  <c r="H94" i="4"/>
  <c r="I94" i="4" s="1"/>
  <c r="G94" i="4"/>
  <c r="K93" i="4"/>
  <c r="J93" i="4"/>
  <c r="H93" i="4"/>
  <c r="I93" i="4" s="1"/>
  <c r="G93" i="4"/>
  <c r="K92" i="4"/>
  <c r="J92" i="4"/>
  <c r="H92" i="4"/>
  <c r="I92" i="4" s="1"/>
  <c r="G92" i="4"/>
  <c r="K91" i="4"/>
  <c r="J91" i="4"/>
  <c r="H91" i="4"/>
  <c r="I91" i="4" s="1"/>
  <c r="G91" i="4"/>
  <c r="K90" i="4"/>
  <c r="J90" i="4"/>
  <c r="H90" i="4"/>
  <c r="I90" i="4" s="1"/>
  <c r="G90" i="4"/>
  <c r="K89" i="4"/>
  <c r="J89" i="4"/>
  <c r="H89" i="4"/>
  <c r="I89" i="4" s="1"/>
  <c r="G89" i="4"/>
  <c r="K88" i="4"/>
  <c r="J88" i="4"/>
  <c r="H88" i="4"/>
  <c r="I88" i="4" s="1"/>
  <c r="G88" i="4"/>
  <c r="K87" i="4"/>
  <c r="J87" i="4"/>
  <c r="H87" i="4"/>
  <c r="I87" i="4" s="1"/>
  <c r="G87" i="4"/>
  <c r="K86" i="4"/>
  <c r="J86" i="4"/>
  <c r="H86" i="4"/>
  <c r="I86" i="4" s="1"/>
  <c r="G86" i="4"/>
  <c r="K85" i="4"/>
  <c r="J85" i="4"/>
  <c r="H85" i="4"/>
  <c r="I85" i="4" s="1"/>
  <c r="G85" i="4"/>
  <c r="K84" i="4"/>
  <c r="J84" i="4"/>
  <c r="H84" i="4"/>
  <c r="I84" i="4" s="1"/>
  <c r="G84" i="4"/>
  <c r="K83" i="4"/>
  <c r="J83" i="4"/>
  <c r="H83" i="4"/>
  <c r="I83" i="4" s="1"/>
  <c r="G83" i="4"/>
  <c r="K82" i="4"/>
  <c r="J82" i="4"/>
  <c r="H82" i="4"/>
  <c r="I82" i="4" s="1"/>
  <c r="G82" i="4"/>
  <c r="K81" i="4"/>
  <c r="J81" i="4"/>
  <c r="H81" i="4"/>
  <c r="I81" i="4" s="1"/>
  <c r="G81" i="4"/>
  <c r="K80" i="4"/>
  <c r="J80" i="4"/>
  <c r="H80" i="4"/>
  <c r="I80" i="4" s="1"/>
  <c r="G80" i="4"/>
  <c r="K79" i="4"/>
  <c r="J79" i="4"/>
  <c r="H79" i="4"/>
  <c r="I79" i="4" s="1"/>
  <c r="G79" i="4"/>
  <c r="K78" i="4"/>
  <c r="J78" i="4"/>
  <c r="H78" i="4"/>
  <c r="I78" i="4" s="1"/>
  <c r="G78" i="4"/>
  <c r="K77" i="4"/>
  <c r="J77" i="4"/>
  <c r="H77" i="4"/>
  <c r="I77" i="4" s="1"/>
  <c r="G77" i="4"/>
  <c r="K76" i="4"/>
  <c r="J76" i="4"/>
  <c r="H76" i="4"/>
  <c r="I76" i="4" s="1"/>
  <c r="G76" i="4"/>
  <c r="K75" i="4"/>
  <c r="J75" i="4"/>
  <c r="H75" i="4"/>
  <c r="I75" i="4" s="1"/>
  <c r="G75" i="4"/>
  <c r="K74" i="4"/>
  <c r="J74" i="4"/>
  <c r="H74" i="4"/>
  <c r="I74" i="4" s="1"/>
  <c r="G74" i="4"/>
  <c r="K73" i="4"/>
  <c r="J73" i="4"/>
  <c r="H73" i="4"/>
  <c r="I73" i="4" s="1"/>
  <c r="G73" i="4"/>
  <c r="K72" i="4"/>
  <c r="J72" i="4"/>
  <c r="H72" i="4"/>
  <c r="I72" i="4" s="1"/>
  <c r="G72" i="4"/>
  <c r="K71" i="4"/>
  <c r="J71" i="4"/>
  <c r="H71" i="4"/>
  <c r="I71" i="4" s="1"/>
  <c r="G71" i="4"/>
  <c r="K70" i="4"/>
  <c r="J70" i="4"/>
  <c r="H70" i="4"/>
  <c r="I70" i="4" s="1"/>
  <c r="G70" i="4"/>
  <c r="K69" i="4"/>
  <c r="J69" i="4"/>
  <c r="H69" i="4"/>
  <c r="I69" i="4" s="1"/>
  <c r="G69" i="4"/>
  <c r="K68" i="4"/>
  <c r="J68" i="4"/>
  <c r="H68" i="4"/>
  <c r="I68" i="4" s="1"/>
  <c r="G68" i="4"/>
  <c r="K67" i="4"/>
  <c r="J67" i="4"/>
  <c r="H67" i="4"/>
  <c r="I67" i="4" s="1"/>
  <c r="G67" i="4"/>
  <c r="K66" i="4"/>
  <c r="J66" i="4"/>
  <c r="H66" i="4"/>
  <c r="I66" i="4" s="1"/>
  <c r="G66" i="4"/>
  <c r="K65" i="4"/>
  <c r="J65" i="4"/>
  <c r="H65" i="4"/>
  <c r="I65" i="4" s="1"/>
  <c r="G65" i="4"/>
  <c r="K64" i="4"/>
  <c r="J64" i="4"/>
  <c r="H64" i="4"/>
  <c r="I64" i="4" s="1"/>
  <c r="G64" i="4"/>
  <c r="K63" i="4"/>
  <c r="J63" i="4"/>
  <c r="H63" i="4"/>
  <c r="I63" i="4" s="1"/>
  <c r="G63" i="4"/>
  <c r="K62" i="4"/>
  <c r="J62" i="4"/>
  <c r="H62" i="4"/>
  <c r="I62" i="4" s="1"/>
  <c r="G62" i="4"/>
  <c r="K61" i="4"/>
  <c r="J61" i="4"/>
  <c r="H61" i="4"/>
  <c r="I61" i="4" s="1"/>
  <c r="G61" i="4"/>
  <c r="K60" i="4"/>
  <c r="J60" i="4"/>
  <c r="H60" i="4"/>
  <c r="I60" i="4" s="1"/>
  <c r="G60" i="4"/>
  <c r="K59" i="4"/>
  <c r="J59" i="4"/>
  <c r="H59" i="4"/>
  <c r="I59" i="4" s="1"/>
  <c r="G59" i="4"/>
  <c r="K58" i="4"/>
  <c r="J58" i="4"/>
  <c r="H58" i="4"/>
  <c r="I58" i="4" s="1"/>
  <c r="G58" i="4"/>
  <c r="K57" i="4"/>
  <c r="J57" i="4"/>
  <c r="H57" i="4"/>
  <c r="I57" i="4" s="1"/>
  <c r="G57" i="4"/>
  <c r="K56" i="4"/>
  <c r="J56" i="4"/>
  <c r="H56" i="4"/>
  <c r="I56" i="4" s="1"/>
  <c r="G56" i="4"/>
  <c r="K55" i="4"/>
  <c r="J55" i="4"/>
  <c r="H55" i="4"/>
  <c r="I55" i="4" s="1"/>
  <c r="G55" i="4"/>
  <c r="K54" i="4"/>
  <c r="J54" i="4"/>
  <c r="H54" i="4"/>
  <c r="I54" i="4" s="1"/>
  <c r="G54" i="4"/>
  <c r="K53" i="4"/>
  <c r="J53" i="4"/>
  <c r="H53" i="4"/>
  <c r="I53" i="4" s="1"/>
  <c r="G53" i="4"/>
  <c r="K52" i="4"/>
  <c r="J52" i="4"/>
  <c r="H52" i="4"/>
  <c r="I52" i="4" s="1"/>
  <c r="G52" i="4"/>
  <c r="K51" i="4"/>
  <c r="J51" i="4"/>
  <c r="H51" i="4"/>
  <c r="I51" i="4" s="1"/>
  <c r="G51" i="4"/>
  <c r="K50" i="4"/>
  <c r="J50" i="4"/>
  <c r="H50" i="4"/>
  <c r="I50" i="4" s="1"/>
  <c r="G50" i="4"/>
  <c r="K49" i="4"/>
  <c r="J49" i="4"/>
  <c r="H49" i="4"/>
  <c r="I49" i="4" s="1"/>
  <c r="G49" i="4"/>
  <c r="K48" i="4"/>
  <c r="J48" i="4"/>
  <c r="H48" i="4"/>
  <c r="I48" i="4" s="1"/>
  <c r="G48" i="4"/>
  <c r="K47" i="4"/>
  <c r="J47" i="4"/>
  <c r="H47" i="4"/>
  <c r="I47" i="4" s="1"/>
  <c r="G47" i="4"/>
  <c r="K46" i="4"/>
  <c r="J46" i="4"/>
  <c r="H46" i="4"/>
  <c r="I46" i="4" s="1"/>
  <c r="G46" i="4"/>
  <c r="K45" i="4"/>
  <c r="J45" i="4"/>
  <c r="H45" i="4"/>
  <c r="I45" i="4" s="1"/>
  <c r="G45" i="4"/>
  <c r="K44" i="4"/>
  <c r="J44" i="4"/>
  <c r="H44" i="4"/>
  <c r="I44" i="4" s="1"/>
  <c r="G44" i="4"/>
  <c r="K43" i="4"/>
  <c r="J43" i="4"/>
  <c r="H43" i="4"/>
  <c r="I43" i="4" s="1"/>
  <c r="G43" i="4"/>
  <c r="K42" i="4"/>
  <c r="J42" i="4"/>
  <c r="H42" i="4"/>
  <c r="I42" i="4" s="1"/>
  <c r="G42" i="4"/>
  <c r="K41" i="4"/>
  <c r="J41" i="4"/>
  <c r="H41" i="4"/>
  <c r="I41" i="4" s="1"/>
  <c r="G41" i="4"/>
  <c r="K40" i="4"/>
  <c r="J40" i="4"/>
  <c r="H40" i="4"/>
  <c r="I40" i="4" s="1"/>
  <c r="G40" i="4"/>
  <c r="K39" i="4"/>
  <c r="J39" i="4"/>
  <c r="H39" i="4"/>
  <c r="I39" i="4" s="1"/>
  <c r="G39" i="4"/>
  <c r="K38" i="4"/>
  <c r="J38" i="4"/>
  <c r="H38" i="4"/>
  <c r="I38" i="4" s="1"/>
  <c r="G38" i="4"/>
  <c r="K37" i="4"/>
  <c r="J37" i="4"/>
  <c r="H37" i="4"/>
  <c r="I37" i="4" s="1"/>
  <c r="G37" i="4"/>
  <c r="K36" i="4"/>
  <c r="J36" i="4"/>
  <c r="H36" i="4"/>
  <c r="I36" i="4" s="1"/>
  <c r="G36" i="4"/>
  <c r="K35" i="4"/>
  <c r="J35" i="4"/>
  <c r="H35" i="4"/>
  <c r="I35" i="4" s="1"/>
  <c r="G35" i="4"/>
  <c r="K34" i="4"/>
  <c r="J34" i="4"/>
  <c r="H34" i="4"/>
  <c r="I34" i="4" s="1"/>
  <c r="G34" i="4"/>
  <c r="K33" i="4"/>
  <c r="J33" i="4"/>
  <c r="H33" i="4"/>
  <c r="I33" i="4" s="1"/>
  <c r="G33" i="4"/>
  <c r="K32" i="4"/>
  <c r="J32" i="4"/>
  <c r="H32" i="4"/>
  <c r="I32" i="4" s="1"/>
  <c r="G32" i="4"/>
  <c r="K31" i="4"/>
  <c r="J31" i="4"/>
  <c r="H31" i="4"/>
  <c r="I31" i="4" s="1"/>
  <c r="G31" i="4"/>
  <c r="K30" i="4"/>
  <c r="J30" i="4"/>
  <c r="H30" i="4"/>
  <c r="I30" i="4" s="1"/>
  <c r="G30" i="4"/>
  <c r="K29" i="4"/>
  <c r="J29" i="4"/>
  <c r="H29" i="4"/>
  <c r="I29" i="4" s="1"/>
  <c r="G29" i="4"/>
  <c r="K28" i="4"/>
  <c r="J28" i="4"/>
  <c r="H28" i="4"/>
  <c r="I28" i="4" s="1"/>
  <c r="G28" i="4"/>
  <c r="K27" i="4"/>
  <c r="J27" i="4"/>
  <c r="H27" i="4"/>
  <c r="I27" i="4" s="1"/>
  <c r="G27" i="4"/>
  <c r="K26" i="4"/>
  <c r="J26" i="4"/>
  <c r="H26" i="4"/>
  <c r="I26" i="4" s="1"/>
  <c r="G26" i="4"/>
  <c r="K25" i="4"/>
  <c r="J25" i="4"/>
  <c r="H25" i="4"/>
  <c r="I25" i="4" s="1"/>
  <c r="G25" i="4"/>
  <c r="K24" i="4"/>
  <c r="J24" i="4"/>
  <c r="H24" i="4"/>
  <c r="I24" i="4" s="1"/>
  <c r="G24" i="4"/>
  <c r="K23" i="4"/>
  <c r="J23" i="4"/>
  <c r="H23" i="4"/>
  <c r="I23" i="4" s="1"/>
  <c r="G23" i="4"/>
  <c r="K22" i="4"/>
  <c r="J22" i="4"/>
  <c r="H22" i="4"/>
  <c r="I22" i="4" s="1"/>
  <c r="G22" i="4"/>
  <c r="K21" i="4"/>
  <c r="J21" i="4"/>
  <c r="H21" i="4"/>
  <c r="I21" i="4" s="1"/>
  <c r="G21" i="4"/>
  <c r="K20" i="4"/>
  <c r="J20" i="4"/>
  <c r="H20" i="4"/>
  <c r="I20" i="4" s="1"/>
  <c r="G20" i="4"/>
  <c r="K19" i="4"/>
  <c r="J19" i="4"/>
  <c r="H19" i="4"/>
  <c r="I19" i="4" s="1"/>
  <c r="G19" i="4"/>
  <c r="K18" i="4"/>
  <c r="J18" i="4"/>
  <c r="H18" i="4"/>
  <c r="I18" i="4" s="1"/>
  <c r="G18" i="4"/>
  <c r="K17" i="4"/>
  <c r="J17" i="4"/>
  <c r="H17" i="4"/>
  <c r="I17" i="4" s="1"/>
  <c r="G17" i="4"/>
  <c r="K16" i="4"/>
  <c r="J16" i="4"/>
  <c r="H16" i="4"/>
  <c r="I16" i="4" s="1"/>
  <c r="G16" i="4"/>
  <c r="K15" i="4"/>
  <c r="J15" i="4"/>
  <c r="H15" i="4"/>
  <c r="I15" i="4" s="1"/>
  <c r="G15" i="4"/>
  <c r="K14" i="4"/>
  <c r="J14" i="4"/>
  <c r="H14" i="4"/>
  <c r="I14" i="4" s="1"/>
  <c r="G14" i="4"/>
  <c r="K13" i="4"/>
  <c r="J13" i="4"/>
  <c r="H13" i="4"/>
  <c r="I13" i="4" s="1"/>
  <c r="G13" i="4"/>
  <c r="K12" i="4"/>
  <c r="J12" i="4"/>
  <c r="H12" i="4"/>
  <c r="I12" i="4" s="1"/>
  <c r="G12" i="4"/>
  <c r="K11" i="4"/>
  <c r="J11" i="4"/>
  <c r="H11" i="4"/>
  <c r="I11" i="4" s="1"/>
  <c r="G11" i="4"/>
  <c r="K10" i="4"/>
  <c r="J10" i="4"/>
  <c r="H10" i="4"/>
  <c r="I10" i="4" s="1"/>
  <c r="G10" i="4"/>
  <c r="K9" i="4"/>
  <c r="J9" i="4"/>
  <c r="H9" i="4"/>
  <c r="I9" i="4" s="1"/>
  <c r="G9" i="4"/>
  <c r="K8" i="4"/>
  <c r="J8" i="4"/>
  <c r="H8" i="4"/>
  <c r="I8" i="4" s="1"/>
  <c r="G8" i="4"/>
  <c r="K7" i="4"/>
  <c r="J7" i="4"/>
  <c r="H7" i="4"/>
  <c r="I7" i="4" s="1"/>
  <c r="G7" i="4"/>
  <c r="K6" i="4"/>
  <c r="J6" i="4"/>
  <c r="H6" i="4"/>
  <c r="I6" i="4" s="1"/>
  <c r="G6" i="4"/>
  <c r="K5" i="4"/>
  <c r="J5" i="4"/>
  <c r="H5" i="4"/>
  <c r="I5" i="4" s="1"/>
  <c r="G5" i="4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5" i="2"/>
  <c r="H1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9" i="2"/>
  <c r="H6" i="2"/>
  <c r="H7" i="2"/>
  <c r="H8" i="2"/>
  <c r="D39" i="5"/>
  <c r="D38" i="5"/>
  <c r="H39" i="5"/>
  <c r="M25" i="5"/>
  <c r="C37" i="5"/>
  <c r="H38" i="5"/>
  <c r="M24" i="5"/>
  <c r="D37" i="5"/>
  <c r="M23" i="5"/>
  <c r="C39" i="5"/>
  <c r="I39" i="5"/>
  <c r="I38" i="5"/>
  <c r="H37" i="5"/>
  <c r="L25" i="5"/>
  <c r="C38" i="5"/>
  <c r="L24" i="5"/>
  <c r="L23" i="5"/>
  <c r="I37" i="5"/>
  <c r="J20" i="8"/>
  <c r="J19" i="8"/>
  <c r="J18" i="8"/>
  <c r="I20" i="8"/>
  <c r="I19" i="8"/>
  <c r="I18" i="8"/>
  <c r="N14" i="4" l="1"/>
  <c r="I190" i="4"/>
  <c r="N13" i="4"/>
  <c r="N12" i="4"/>
  <c r="O16" i="4"/>
  <c r="N16" i="4" l="1"/>
  <c r="M8" i="4" l="1"/>
  <c r="O8" i="4" s="1"/>
  <c r="N8" i="4" l="1"/>
</calcChain>
</file>

<file path=xl/sharedStrings.xml><?xml version="1.0" encoding="utf-8"?>
<sst xmlns="http://schemas.openxmlformats.org/spreadsheetml/2006/main" count="1198" uniqueCount="45">
  <si>
    <t>Data</t>
  </si>
  <si>
    <t>Grupos de usuários</t>
  </si>
  <si>
    <t>Parceiro</t>
  </si>
  <si>
    <t>compradores</t>
  </si>
  <si>
    <t>comissão</t>
  </si>
  <si>
    <t>cashback</t>
  </si>
  <si>
    <t>vendas totais</t>
  </si>
  <si>
    <t>Grupo 1</t>
  </si>
  <si>
    <t>Parceiro A</t>
  </si>
  <si>
    <t>Grupo 2</t>
  </si>
  <si>
    <t>Grupo 3</t>
  </si>
  <si>
    <t>% de comissão por loja</t>
  </si>
  <si>
    <t>$ MARGEM</t>
  </si>
  <si>
    <t>% CASHBACK</t>
  </si>
  <si>
    <t>% MARGEM</t>
  </si>
  <si>
    <t>MÊS</t>
  </si>
  <si>
    <t>Compradores</t>
  </si>
  <si>
    <t>Comissão</t>
  </si>
  <si>
    <t>Cashback</t>
  </si>
  <si>
    <t>Vendas Totais</t>
  </si>
  <si>
    <t>% de Comissão por Loja</t>
  </si>
  <si>
    <t>∑ Margem</t>
  </si>
  <si>
    <t>∑ Cashback</t>
  </si>
  <si>
    <t>total</t>
  </si>
  <si>
    <t>Total</t>
  </si>
  <si>
    <t>% Cashback</t>
  </si>
  <si>
    <t>% Margem</t>
  </si>
  <si>
    <t>Total Geral</t>
  </si>
  <si>
    <t>Rótulos de Linha</t>
  </si>
  <si>
    <t>Média de Cashback</t>
  </si>
  <si>
    <t>Média de % CASHBACK</t>
  </si>
  <si>
    <t>Média de $ MARGEM</t>
  </si>
  <si>
    <t>Média de # Compradores</t>
  </si>
  <si>
    <t>Grupo 3 x 1</t>
  </si>
  <si>
    <t>Grupo 2 X 1</t>
  </si>
  <si>
    <t>Grupo 3 X 2</t>
  </si>
  <si>
    <t>NOTA: Leia "x" como "Em relação" na tabela</t>
  </si>
  <si>
    <t>DIF Média de % MARGEM</t>
  </si>
  <si>
    <t>DIF Média do % compras</t>
  </si>
  <si>
    <t>Grupo 3 x 2</t>
  </si>
  <si>
    <t>Grupo 2 x 1</t>
  </si>
  <si>
    <t>Média de Compradores</t>
  </si>
  <si>
    <t>ROI</t>
  </si>
  <si>
    <t>CAC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</si>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</sst>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&quot;$&quot;#,##0"/>
    <numFmt numFmtId="166" formatCode="&quot;$&quot;#,##0.00"/>
    <numFmt numFmtId="167" formatCode="_-[$$-409]* #,##0.00_ ;_-[$$-409]* \-#,##0.00\ ;_-[$$-409]* &quot;-&quot;??_ ;_-@_ 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9CB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/>
    <xf numFmtId="10" fontId="0" fillId="2" borderId="0" xfId="1" applyNumberFormat="1" applyFont="1" applyFill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3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70">
    <dxf>
      <numFmt numFmtId="167" formatCode="_-[$$-409]* #,##0.00_ ;_-[$$-409]* \-#,##0.00\ ;_-[$$-409]* &quot;-&quot;??_ ;_-@_ 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C9CBF"/>
        </patternFill>
      </fill>
    </dxf>
    <dxf>
      <fill>
        <patternFill patternType="solid">
          <bgColor rgb="FFFC9CBF"/>
        </patternFill>
      </fill>
    </dxf>
    <dxf>
      <fill>
        <patternFill patternType="solid">
          <bgColor rgb="FFFC9CBF"/>
        </patternFill>
      </fill>
    </dxf>
    <dxf>
      <fill>
        <patternFill patternType="solid">
          <bgColor rgb="FFFC9CBF"/>
        </patternFill>
      </fill>
    </dxf>
    <dxf>
      <fill>
        <patternFill patternType="solid">
          <bgColor rgb="FFFC9CBF"/>
        </patternFill>
      </fill>
    </dxf>
    <dxf>
      <fill>
        <patternFill patternType="solid">
          <bgColor rgb="FFFC9CBF"/>
        </patternFill>
      </fill>
    </dxf>
    <dxf>
      <numFmt numFmtId="13" formatCode="0%"/>
    </dxf>
    <dxf>
      <alignment horizontal="center"/>
    </dxf>
    <dxf>
      <numFmt numFmtId="2" formatCode="0.0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fill>
        <patternFill>
          <bgColor rgb="FFFC9CBF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>
        <left style="thin">
          <color indexed="64"/>
        </lef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3" formatCode="0%"/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alignment horizontal="center"/>
    </dxf>
    <dxf>
      <numFmt numFmtId="2" formatCode="0.00"/>
    </dxf>
  </dxfs>
  <tableStyles count="0" defaultTableStyle="TableStyleMedium2" defaultPivotStyle="PivotStyleLight16"/>
  <colors>
    <mruColors>
      <color rgb="FFFC9CBF"/>
      <color rgb="FFFFE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∑ Margem vs ∑ Cashback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 PASSO'!$N$11</c:f>
              <c:strCache>
                <c:ptCount val="1"/>
                <c:pt idx="0">
                  <c:v>∑ Margem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'2° PASSO'!$M$12:$M$14</c:f>
              <c:strCache>
                <c:ptCount val="3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</c:strCache>
            </c:strRef>
          </c:cat>
          <c:val>
            <c:numRef>
              <c:f>'2° PASSO'!$N$12:$N$14</c:f>
              <c:numCache>
                <c:formatCode>_-[$$-409]* #,##0.00_ ;_-[$$-409]* \-#,##0.00\ ;_-[$$-409]* "-"??_ ;_-@_ </c:formatCode>
                <c:ptCount val="3"/>
                <c:pt idx="0">
                  <c:v>404715.82617000013</c:v>
                </c:pt>
                <c:pt idx="1">
                  <c:v>357516.12457599986</c:v>
                </c:pt>
                <c:pt idx="2">
                  <c:v>264291.01654699992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5-4A3D-983C-873EBA29A8DE}"/>
            </c:ext>
          </c:extLst>
        </c:ser>
        <c:ser>
          <c:idx val="1"/>
          <c:order val="1"/>
          <c:tx>
            <c:strRef>
              <c:f>'2° PASSO'!$O$11</c:f>
              <c:strCache>
                <c:ptCount val="1"/>
                <c:pt idx="0">
                  <c:v>∑ Cashback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45734890604561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5-4A3D-983C-873EBA29A8DE}"/>
                </c:ext>
              </c:extLst>
            </c:dLbl>
            <c:dLbl>
              <c:idx val="1"/>
              <c:layout>
                <c:manualLayout>
                  <c:x val="5.9013361647355664E-3"/>
                  <c:y val="-5.45229244114002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25-4A3D-983C-873EBA29A8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'2° PASSO'!$M$12:$M$14</c:f>
              <c:strCache>
                <c:ptCount val="3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</c:strCache>
            </c:strRef>
          </c:cat>
          <c:val>
            <c:numRef>
              <c:f>'2° PASSO'!$O$12:$O$14</c:f>
              <c:numCache>
                <c:formatCode>_-[$$-409]* #,##0.00_ ;_-[$$-409]* \-#,##0.00\ ;_-[$$-409]* "-"??_ ;_-@_ </c:formatCode>
                <c:ptCount val="3"/>
                <c:pt idx="0">
                  <c:v>233424.96067299999</c:v>
                </c:pt>
                <c:pt idx="1">
                  <c:v>370661.17345799983</c:v>
                </c:pt>
                <c:pt idx="2">
                  <c:v>503597.08025500004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5-4A3D-983C-873EBA29A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934912"/>
        <c:axId val="1986936352"/>
      </c:barChart>
      <c:catAx>
        <c:axId val="19869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6936352"/>
        <c:crosses val="autoZero"/>
        <c:auto val="1"/>
        <c:lblAlgn val="ctr"/>
        <c:lblOffset val="100"/>
        <c:noMultiLvlLbl val="0"/>
      </c:catAx>
      <c:valAx>
        <c:axId val="1986936352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19869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'2° PASSO'!$M$16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1-4088-B505-CC9FABFAF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'2° PASSO'!$N$11:$O$11</c:f>
              <c:strCache>
                <c:ptCount val="2"/>
                <c:pt idx="0">
                  <c:v>∑ Margem</c:v>
                </c:pt>
                <c:pt idx="1">
                  <c:v>∑ Cashback</c:v>
                </c:pt>
              </c:strCache>
            </c:strRef>
          </c:cat>
          <c:val>
            <c:numRef>
              <c:f>'2° PASSO'!$N$16:$O$16</c:f>
              <c:numCache>
                <c:formatCode>_-[$$-409]* #,##0.00_ ;_-[$$-409]* \-#,##0.00\ ;_-[$$-409]* "-"??_ ;_-@_ </c:formatCode>
                <c:ptCount val="2"/>
                <c:pt idx="0">
                  <c:v>1026522.967293</c:v>
                </c:pt>
                <c:pt idx="1">
                  <c:v>1107683.2143859998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1-4088-B505-CC9FABF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041504"/>
        <c:axId val="1488042464"/>
      </c:barChart>
      <c:valAx>
        <c:axId val="1488042464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out"/>
        <c:minorTickMark val="none"/>
        <c:tickLblPos val="nextTo"/>
        <c:crossAx val="1488041504"/>
        <c:crosses val="autoZero"/>
        <c:crossBetween val="between"/>
      </c:valAx>
      <c:catAx>
        <c:axId val="148804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804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01753324632882"/>
          <c:y val="1.261918905621218E-2"/>
          <c:w val="0.34903141911694746"/>
          <c:h val="0.12014713588894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54-4A91-8083-41A5EF92F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54-4A91-8083-41A5EF92F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'2° PASSO'!$N$7:$O$7</c:f>
              <c:strCache>
                <c:ptCount val="2"/>
                <c:pt idx="0">
                  <c:v>% Margem</c:v>
                </c:pt>
                <c:pt idx="1">
                  <c:v>% Cashback</c:v>
                </c:pt>
              </c:strCache>
            </c:strRef>
          </c:cat>
          <c:val>
            <c:numRef>
              <c:f>'2° PASSO'!$N$8:$O$8</c:f>
              <c:numCache>
                <c:formatCode>0%</c:formatCode>
                <c:ptCount val="2"/>
                <c:pt idx="0">
                  <c:v>0.48098584668395294</c:v>
                </c:pt>
                <c:pt idx="1">
                  <c:v>0.51901415331604706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3-4B9E-9137-8241F2D3D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1° MÊS - 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'3° PASSO'!$C$36</c:f>
              <c:strCache>
                <c:ptCount val="1"/>
                <c:pt idx="0">
                  <c:v>DIF Média do % 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PASSO'!$B$37:$B$39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PASSO'!$C$37:$C$39</c:f>
              <c:numCache>
                <c:formatCode>0%</c:formatCode>
                <c:ptCount val="3"/>
                <c:pt idx="0">
                  <c:v>0.27407407407407425</c:v>
                </c:pt>
                <c:pt idx="1">
                  <c:v>0.15000000000000002</c:v>
                </c:pt>
                <c:pt idx="2">
                  <c:v>0.10789049919484715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F-465F-8525-E6CFAF56B9EB}"/>
            </c:ext>
          </c:extLst>
        </c:ser>
        <c:ser>
          <c:idx val="1"/>
          <c:order val="1"/>
          <c:tx>
            <c:strRef>
              <c:f>'3° PASSO'!$D$36</c:f>
              <c:strCache>
                <c:ptCount val="1"/>
                <c:pt idx="0">
                  <c:v>DIF Média de % MARGEM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PASSO'!$B$37:$B$39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PASSO'!$D$37:$D$39</c:f>
              <c:numCache>
                <c:formatCode>0%</c:formatCode>
                <c:ptCount val="3"/>
                <c:pt idx="0">
                  <c:v>-0.95548192406644672</c:v>
                </c:pt>
                <c:pt idx="1">
                  <c:v>-0.19531699813920966</c:v>
                </c:pt>
                <c:pt idx="2">
                  <c:v>-0.63595257752597134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F-465F-8525-E6CFAF56B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88192"/>
        <c:axId val="1991889152"/>
      </c:barChart>
      <c:catAx>
        <c:axId val="19918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89152"/>
        <c:crosses val="autoZero"/>
        <c:auto val="1"/>
        <c:lblAlgn val="ctr"/>
        <c:lblOffset val="100"/>
        <c:noMultiLvlLbl val="0"/>
      </c:catAx>
      <c:valAx>
        <c:axId val="1991889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2°</a:t>
            </a:r>
            <a:r>
              <a:rPr lang="pt-BR" baseline="0"/>
              <a:t> MÊS - FEV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'3° PASSO'!$H$36</c:f>
              <c:strCache>
                <c:ptCount val="1"/>
                <c:pt idx="0">
                  <c:v>DIF Média do % 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PASSO'!$G$37:$G$39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PASSO'!$H$37:$H$39</c:f>
              <c:numCache>
                <c:formatCode>0%</c:formatCode>
                <c:ptCount val="3"/>
                <c:pt idx="0">
                  <c:v>0.22461928934010145</c:v>
                </c:pt>
                <c:pt idx="1">
                  <c:v>0.20389170896785103</c:v>
                </c:pt>
                <c:pt idx="2">
                  <c:v>1.7217146872803936E-2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0-4FB4-8F7A-E3C0A4C6EABE}"/>
            </c:ext>
          </c:extLst>
        </c:ser>
        <c:ser>
          <c:idx val="1"/>
          <c:order val="1"/>
          <c:tx>
            <c:strRef>
              <c:f>'3° PASSO'!$I$36</c:f>
              <c:strCache>
                <c:ptCount val="1"/>
                <c:pt idx="0">
                  <c:v>DIF Média de % MARGEM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PASSO'!$G$37:$G$39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PASSO'!$I$37:$I$39</c:f>
              <c:numCache>
                <c:formatCode>0%</c:formatCode>
                <c:ptCount val="3"/>
                <c:pt idx="0">
                  <c:v>-0.72678438387933098</c:v>
                </c:pt>
                <c:pt idx="1">
                  <c:v>-9.6314255320629788E-2</c:v>
                </c:pt>
                <c:pt idx="2">
                  <c:v>-0.57508157492152001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0-4FB4-8F7A-E3C0A4C6E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4198080"/>
        <c:axId val="684184160"/>
      </c:barChart>
      <c:catAx>
        <c:axId val="6841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184160"/>
        <c:crosses val="autoZero"/>
        <c:auto val="1"/>
        <c:lblAlgn val="ctr"/>
        <c:lblOffset val="100"/>
        <c:noMultiLvlLbl val="0"/>
      </c:catAx>
      <c:valAx>
        <c:axId val="6841841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1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3°</a:t>
            </a:r>
            <a:r>
              <a:rPr lang="pt-BR" baseline="0"/>
              <a:t> MÊS - MAR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'3° PASSO'!$L$22</c:f>
              <c:strCache>
                <c:ptCount val="1"/>
                <c:pt idx="0">
                  <c:v>DIF Média do % 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PASSO'!$K$23:$K$25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PASSO'!$L$23:$L$25</c:f>
              <c:numCache>
                <c:formatCode>0%</c:formatCode>
                <c:ptCount val="3"/>
                <c:pt idx="0">
                  <c:v>4.014466546112129E-2</c:v>
                </c:pt>
                <c:pt idx="1">
                  <c:v>3.0018083182640248E-2</c:v>
                </c:pt>
                <c:pt idx="2">
                  <c:v>9.8314606741573326E-3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3-4A77-A4BC-8A8A4A410E3C}"/>
            </c:ext>
          </c:extLst>
        </c:ser>
        <c:ser>
          <c:idx val="1"/>
          <c:order val="1"/>
          <c:tx>
            <c:strRef>
              <c:f>'3° PASSO'!$M$22</c:f>
              <c:strCache>
                <c:ptCount val="1"/>
                <c:pt idx="0">
                  <c:v>DIF Média de % MARGEM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'3° PASSO'!$K$23:$K$25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'3° PASSO'!$M$23:$M$25</c:f>
              <c:numCache>
                <c:formatCode>0%</c:formatCode>
                <c:ptCount val="3"/>
                <c:pt idx="0">
                  <c:v>2.7201736315621707E-2</c:v>
                </c:pt>
                <c:pt idx="1">
                  <c:v>-3.6237673604434112E-2</c:v>
                </c:pt>
                <c:pt idx="2">
                  <c:v>6.4425137562135193E-2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3-4A77-A4BC-8A8A4A410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3285872"/>
        <c:axId val="753286352"/>
      </c:barChart>
      <c:catAx>
        <c:axId val="7532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286352"/>
        <c:crosses val="autoZero"/>
        <c:auto val="1"/>
        <c:lblAlgn val="ctr"/>
        <c:lblOffset val="100"/>
        <c:noMultiLvlLbl val="0"/>
      </c:catAx>
      <c:valAx>
        <c:axId val="7532863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32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DIFERENÇA</a:t>
            </a:r>
            <a:r>
              <a:rPr lang="pt-BR" baseline="0"/>
              <a:t> MÉDIA GERAL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'4° PASSO'!$I$17</c:f>
              <c:strCache>
                <c:ptCount val="1"/>
                <c:pt idx="0">
                  <c:v>DIF Média do % 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'4° PASSO'!$H$18:$H$20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'4° PASSO'!$I$18:$I$20</c:f>
              <c:numCache>
                <c:formatCode>0%</c:formatCode>
                <c:ptCount val="3"/>
                <c:pt idx="0">
                  <c:v>0.18447005086681195</c:v>
                </c:pt>
                <c:pt idx="1">
                  <c:v>0.12259939790304157</c:v>
                </c:pt>
                <c:pt idx="2">
                  <c:v>5.5113741446273359E-2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C-47BC-AA36-6923031A96F0}"/>
            </c:ext>
          </c:extLst>
        </c:ser>
        <c:ser>
          <c:idx val="1"/>
          <c:order val="1"/>
          <c:tx>
            <c:strRef>
              <c:f>'4° PASSO'!$J$17</c:f>
              <c:strCache>
                <c:ptCount val="1"/>
                <c:pt idx="0">
                  <c:v>DIF Média de % MARGEM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'4° PASSO'!$H$18:$H$20</c:f>
              <c:strCache>
                <c:ptCount val="3"/>
                <c:pt idx="0">
                  <c:v>Grupo 3 x 1</c:v>
                </c:pt>
                <c:pt idx="1">
                  <c:v>Grupo 2 X 1</c:v>
                </c:pt>
                <c:pt idx="2">
                  <c:v>Grupo 3 X 2</c:v>
                </c:pt>
              </c:strCache>
            </c:strRef>
          </c:cat>
          <c:val>
            <c:numRef>
              <c:f>'4° PASSO'!$J$18:$J$20</c:f>
              <c:numCache>
                <c:formatCode>0%</c:formatCode>
                <c:ptCount val="3"/>
                <c:pt idx="0">
                  <c:v>-0.68490140177275904</c:v>
                </c:pt>
                <c:pt idx="1">
                  <c:v>-0.38155794962392864</c:v>
                </c:pt>
                <c:pt idx="2">
                  <c:v>-0.21956621669862125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C-47BC-AA36-6923031A9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4197120"/>
        <c:axId val="756366560"/>
      </c:barChart>
      <c:catAx>
        <c:axId val="6841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6366560"/>
        <c:crosses val="autoZero"/>
        <c:auto val="1"/>
        <c:lblAlgn val="ctr"/>
        <c:lblOffset val="100"/>
        <c:noMultiLvlLbl val="0"/>
      </c:catAx>
      <c:valAx>
        <c:axId val="7563665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2&#176; PASSO'!A1"/><Relationship Id="rId7" Type="http://schemas.openxmlformats.org/officeDocument/2006/relationships/image" Target="../media/image1.png"/><Relationship Id="rId2" Type="http://schemas.openxmlformats.org/officeDocument/2006/relationships/hyperlink" Target="#'1&#176; PASSO'!A1"/><Relationship Id="rId1" Type="http://schemas.openxmlformats.org/officeDocument/2006/relationships/hyperlink" Target="#'Base de dados'!A1"/><Relationship Id="rId6" Type="http://schemas.openxmlformats.org/officeDocument/2006/relationships/hyperlink" Target="#CONCLUS&#195;O!A1"/><Relationship Id="rId5" Type="http://schemas.openxmlformats.org/officeDocument/2006/relationships/hyperlink" Target="#'4&#176; PASSO'!A1"/><Relationship Id="rId4" Type="http://schemas.openxmlformats.org/officeDocument/2006/relationships/hyperlink" Target="#'3&#176; PASSO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1&#176; PASSO'!A1"/><Relationship Id="rId1" Type="http://schemas.openxmlformats.org/officeDocument/2006/relationships/hyperlink" Target="#INTRODU&#199;&#195;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'2&#176; PASSO'!A1"/><Relationship Id="rId1" Type="http://schemas.openxmlformats.org/officeDocument/2006/relationships/hyperlink" Target="#INTRODU&#199;&#195;O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#'3&#176; PASSO'!A1"/><Relationship Id="rId4" Type="http://schemas.openxmlformats.org/officeDocument/2006/relationships/hyperlink" Target="#INTRODU&#199;&#195;O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1.png"/><Relationship Id="rId5" Type="http://schemas.openxmlformats.org/officeDocument/2006/relationships/hyperlink" Target="#'4&#176; PASSO'!A1"/><Relationship Id="rId4" Type="http://schemas.openxmlformats.org/officeDocument/2006/relationships/hyperlink" Target="#INTRODU&#199;&#195;O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CONCLUS&#195;O!A1"/><Relationship Id="rId2" Type="http://schemas.openxmlformats.org/officeDocument/2006/relationships/hyperlink" Target="#INTRODU&#199;&#195;O!A1"/><Relationship Id="rId1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TRODU&#199;&#195;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6</xdr:row>
      <xdr:rowOff>28575</xdr:rowOff>
    </xdr:from>
    <xdr:to>
      <xdr:col>10</xdr:col>
      <xdr:colOff>552450</xdr:colOff>
      <xdr:row>9</xdr:row>
      <xdr:rowOff>9525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47F6D-2D89-5E87-1225-C007742ACD65}"/>
            </a:ext>
          </a:extLst>
        </xdr:cNvPr>
        <xdr:cNvSpPr/>
      </xdr:nvSpPr>
      <xdr:spPr>
        <a:xfrm>
          <a:off x="4305299" y="1000125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BASE</a:t>
          </a:r>
          <a:r>
            <a:rPr lang="pt-BR" sz="1050" baseline="0"/>
            <a:t> DE DADOS</a:t>
          </a:r>
          <a:endParaRPr lang="pt-BR" sz="1050"/>
        </a:p>
      </xdr:txBody>
    </xdr:sp>
    <xdr:clientData/>
  </xdr:twoCellAnchor>
  <xdr:twoCellAnchor>
    <xdr:from>
      <xdr:col>0</xdr:col>
      <xdr:colOff>476250</xdr:colOff>
      <xdr:row>2</xdr:row>
      <xdr:rowOff>123825</xdr:rowOff>
    </xdr:from>
    <xdr:to>
      <xdr:col>6</xdr:col>
      <xdr:colOff>85725</xdr:colOff>
      <xdr:row>20</xdr:row>
      <xdr:rowOff>133350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D3591F8-FA57-7432-D5BC-6D4E0D3CBDE1}"/>
            </a:ext>
          </a:extLst>
        </xdr:cNvPr>
        <xdr:cNvSpPr txBox="1"/>
      </xdr:nvSpPr>
      <xdr:spPr>
        <a:xfrm>
          <a:off x="476250" y="447675"/>
          <a:ext cx="3267075" cy="29241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BEM VINDO!</a:t>
          </a:r>
        </a:p>
        <a:p>
          <a:pPr algn="l"/>
          <a:endParaRPr lang="pt-BR" sz="1100"/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Neste documento, foi abordado a decisão sobre a porcentagem escolhida para o Cashback e ainda o motivo para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esta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escolha.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conteúdo foi organizado em 4 passos, seguidas de uma conclusão, e também foi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incluído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base de dados utilizada para a análise dos resultados.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acessar cada uma dessas seções, basta clicar nos botões indicados ao lado!</a:t>
          </a:r>
        </a:p>
        <a:p>
          <a:pPr algn="l"/>
          <a:endParaRPr lang="pt-BR" sz="1100"/>
        </a:p>
        <a:p>
          <a:pPr algn="l"/>
          <a:endParaRPr lang="pt-BR" sz="1100"/>
        </a:p>
        <a:p>
          <a:pPr algn="l"/>
          <a:r>
            <a:rPr lang="pt-BR" sz="1100"/>
            <a:t>Feito</a:t>
          </a:r>
          <a:r>
            <a:rPr lang="pt-BR" sz="1100" baseline="0"/>
            <a:t> por Caio Fernandes</a:t>
          </a:r>
        </a:p>
        <a:p>
          <a:pPr algn="l"/>
          <a:r>
            <a:rPr lang="pt-BR" sz="1100" baseline="0"/>
            <a:t>email: c.fcaic@gmail.com</a:t>
          </a:r>
          <a:endParaRPr lang="pt-BR" sz="1100"/>
        </a:p>
      </xdr:txBody>
    </xdr:sp>
    <xdr:clientData/>
  </xdr:twoCellAnchor>
  <xdr:twoCellAnchor>
    <xdr:from>
      <xdr:col>7</xdr:col>
      <xdr:colOff>38099</xdr:colOff>
      <xdr:row>11</xdr:row>
      <xdr:rowOff>66675</xdr:rowOff>
    </xdr:from>
    <xdr:to>
      <xdr:col>10</xdr:col>
      <xdr:colOff>552450</xdr:colOff>
      <xdr:row>14</xdr:row>
      <xdr:rowOff>47625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8C293C-5B2F-46F5-9BCE-6817E0682BAB}"/>
            </a:ext>
          </a:extLst>
        </xdr:cNvPr>
        <xdr:cNvSpPr/>
      </xdr:nvSpPr>
      <xdr:spPr>
        <a:xfrm>
          <a:off x="4305299" y="1847850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1° PASSO</a:t>
          </a:r>
          <a:endParaRPr lang="pt-BR" sz="1050"/>
        </a:p>
      </xdr:txBody>
    </xdr:sp>
    <xdr:clientData/>
  </xdr:twoCellAnchor>
  <xdr:twoCellAnchor>
    <xdr:from>
      <xdr:col>7</xdr:col>
      <xdr:colOff>38099</xdr:colOff>
      <xdr:row>16</xdr:row>
      <xdr:rowOff>104775</xdr:rowOff>
    </xdr:from>
    <xdr:to>
      <xdr:col>10</xdr:col>
      <xdr:colOff>552450</xdr:colOff>
      <xdr:row>19</xdr:row>
      <xdr:rowOff>85725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BE771F-6C67-466B-8F8E-AFD3CC0AEE09}"/>
            </a:ext>
          </a:extLst>
        </xdr:cNvPr>
        <xdr:cNvSpPr/>
      </xdr:nvSpPr>
      <xdr:spPr>
        <a:xfrm>
          <a:off x="4305299" y="2695575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2° PASSO</a:t>
          </a:r>
          <a:endParaRPr lang="pt-BR" sz="1050"/>
        </a:p>
      </xdr:txBody>
    </xdr:sp>
    <xdr:clientData/>
  </xdr:twoCellAnchor>
  <xdr:twoCellAnchor>
    <xdr:from>
      <xdr:col>11</xdr:col>
      <xdr:colOff>409574</xdr:colOff>
      <xdr:row>6</xdr:row>
      <xdr:rowOff>28575</xdr:rowOff>
    </xdr:from>
    <xdr:to>
      <xdr:col>15</xdr:col>
      <xdr:colOff>314325</xdr:colOff>
      <xdr:row>9</xdr:row>
      <xdr:rowOff>9525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EA9656-CCBC-4130-A922-8FBCFF2D506F}"/>
            </a:ext>
          </a:extLst>
        </xdr:cNvPr>
        <xdr:cNvSpPr/>
      </xdr:nvSpPr>
      <xdr:spPr>
        <a:xfrm>
          <a:off x="7115174" y="1000125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3° PASSO</a:t>
          </a:r>
          <a:endParaRPr lang="pt-BR" sz="1050"/>
        </a:p>
      </xdr:txBody>
    </xdr:sp>
    <xdr:clientData/>
  </xdr:twoCellAnchor>
  <xdr:twoCellAnchor>
    <xdr:from>
      <xdr:col>11</xdr:col>
      <xdr:colOff>409574</xdr:colOff>
      <xdr:row>11</xdr:row>
      <xdr:rowOff>95250</xdr:rowOff>
    </xdr:from>
    <xdr:to>
      <xdr:col>15</xdr:col>
      <xdr:colOff>314325</xdr:colOff>
      <xdr:row>14</xdr:row>
      <xdr:rowOff>76200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FF7F070-E6E3-43FB-9324-BE584180D44C}"/>
            </a:ext>
          </a:extLst>
        </xdr:cNvPr>
        <xdr:cNvSpPr/>
      </xdr:nvSpPr>
      <xdr:spPr>
        <a:xfrm>
          <a:off x="7115174" y="1876425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4° PASSO</a:t>
          </a:r>
          <a:endParaRPr lang="pt-BR" sz="1050"/>
        </a:p>
      </xdr:txBody>
    </xdr:sp>
    <xdr:clientData/>
  </xdr:twoCellAnchor>
  <xdr:twoCellAnchor>
    <xdr:from>
      <xdr:col>11</xdr:col>
      <xdr:colOff>409574</xdr:colOff>
      <xdr:row>16</xdr:row>
      <xdr:rowOff>133350</xdr:rowOff>
    </xdr:from>
    <xdr:to>
      <xdr:col>15</xdr:col>
      <xdr:colOff>314325</xdr:colOff>
      <xdr:row>19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FF441B7-DB1A-4C4A-A751-48907AE78879}"/>
            </a:ext>
          </a:extLst>
        </xdr:cNvPr>
        <xdr:cNvSpPr/>
      </xdr:nvSpPr>
      <xdr:spPr>
        <a:xfrm>
          <a:off x="7115174" y="2724150"/>
          <a:ext cx="2343151" cy="466725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CONCLUSÃO</a:t>
          </a:r>
          <a:endParaRPr lang="pt-BR" sz="1050"/>
        </a:p>
      </xdr:txBody>
    </xdr:sp>
    <xdr:clientData/>
  </xdr:twoCellAnchor>
  <xdr:twoCellAnchor editAs="oneCell">
    <xdr:from>
      <xdr:col>0</xdr:col>
      <xdr:colOff>410506</xdr:colOff>
      <xdr:row>0</xdr:row>
      <xdr:rowOff>0</xdr:rowOff>
    </xdr:from>
    <xdr:to>
      <xdr:col>2</xdr:col>
      <xdr:colOff>514350</xdr:colOff>
      <xdr:row>2</xdr:row>
      <xdr:rowOff>114300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E4B6F1A-8098-70E1-45F9-8F5CEDF7D0D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410506" y="0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19050</xdr:rowOff>
    </xdr:from>
    <xdr:to>
      <xdr:col>12</xdr:col>
      <xdr:colOff>142875</xdr:colOff>
      <xdr:row>4</xdr:row>
      <xdr:rowOff>85725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036E8A9-2E18-6EDA-CE05-5A77AC7A21D0}"/>
            </a:ext>
          </a:extLst>
        </xdr:cNvPr>
        <xdr:cNvSpPr txBox="1"/>
      </xdr:nvSpPr>
      <xdr:spPr>
        <a:xfrm>
          <a:off x="4267200" y="342900"/>
          <a:ext cx="31908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</a:rPr>
            <a:t>Navegue usando estes botões: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0</xdr:row>
      <xdr:rowOff>190500</xdr:rowOff>
    </xdr:from>
    <xdr:to>
      <xdr:col>3</xdr:col>
      <xdr:colOff>0</xdr:colOff>
      <xdr:row>2</xdr:row>
      <xdr:rowOff>38100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E9CE9-F16E-45B1-8969-EDB60DD4E47E}"/>
            </a:ext>
          </a:extLst>
        </xdr:cNvPr>
        <xdr:cNvSpPr/>
      </xdr:nvSpPr>
      <xdr:spPr>
        <a:xfrm>
          <a:off x="1304925" y="190500"/>
          <a:ext cx="1181100" cy="247650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INTRODUÇÃO</a:t>
          </a:r>
          <a:endParaRPr lang="pt-BR" sz="1050"/>
        </a:p>
      </xdr:txBody>
    </xdr:sp>
    <xdr:clientData/>
  </xdr:twoCellAnchor>
  <xdr:twoCellAnchor>
    <xdr:from>
      <xdr:col>3</xdr:col>
      <xdr:colOff>114300</xdr:colOff>
      <xdr:row>1</xdr:row>
      <xdr:rowOff>0</xdr:rowOff>
    </xdr:from>
    <xdr:to>
      <xdr:col>4</xdr:col>
      <xdr:colOff>514350</xdr:colOff>
      <xdr:row>2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3DE622-32E9-413E-BF87-381719FD4B73}"/>
            </a:ext>
          </a:extLst>
        </xdr:cNvPr>
        <xdr:cNvSpPr/>
      </xdr:nvSpPr>
      <xdr:spPr>
        <a:xfrm>
          <a:off x="2600325" y="200025"/>
          <a:ext cx="1181100" cy="247650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1° PASSO</a:t>
          </a:r>
          <a:endParaRPr lang="pt-BR" sz="1050"/>
        </a:p>
      </xdr:txBody>
    </xdr:sp>
    <xdr:clientData/>
  </xdr:twoCellAnchor>
  <xdr:twoCellAnchor editAs="oneCell">
    <xdr:from>
      <xdr:col>0</xdr:col>
      <xdr:colOff>0</xdr:colOff>
      <xdr:row>0</xdr:row>
      <xdr:rowOff>85725</xdr:rowOff>
    </xdr:from>
    <xdr:to>
      <xdr:col>1</xdr:col>
      <xdr:colOff>646769</xdr:colOff>
      <xdr:row>2</xdr:row>
      <xdr:rowOff>123825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015EB77-8AD9-40A0-8DF7-C3D72A8481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0" y="85725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73817</xdr:colOff>
      <xdr:row>3</xdr:row>
      <xdr:rowOff>0</xdr:rowOff>
    </xdr:from>
    <xdr:to>
      <xdr:col>16</xdr:col>
      <xdr:colOff>261937</xdr:colOff>
      <xdr:row>33</xdr:row>
      <xdr:rowOff>107155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C546A40-3608-892B-0ED8-3F6A0CEA48C9}"/>
            </a:ext>
          </a:extLst>
        </xdr:cNvPr>
        <xdr:cNvSpPr txBox="1"/>
      </xdr:nvSpPr>
      <xdr:spPr>
        <a:xfrm>
          <a:off x="10570367" y="600075"/>
          <a:ext cx="3540920" cy="51077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1° Passo (Entendendo os dados)</a:t>
          </a:r>
        </a:p>
        <a:p>
          <a:endParaRPr lang="pt-BR" sz="1100" b="1"/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Realizei uma análise da base de dados para entender os tipos de informações disponíveis e verificar se havia dados faltantes ou desnecessários.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Como a coluna "Parceiro" sempre apresentava o mesmo parceiro, decidi removê-la da análise, pois não era relevante para o caso.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seguida, busquei calcular o percentual de comissão que as lojas concedem à Meliuz. Após essa análise, percebi que, independentemente do total de vendas, as lojas costumam dar uma média de 11% de comissão à Meliuz.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Posteriormente, busquei identificar a margem obtida pela Meliuz, subtraindo a coluna "comissão" pela coluna "cashback" para cada dia, e então calculei o percentual de margem dividindo essa coluna pela coluna "comissão".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Além disso, também determinei o percentual de cashback, obtendo-o pela divisão da coluna "cashback" pela coluna "comissão".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concluir este primeiro passo, criei uma coluna com os meses para facilitar a avaliação mensal dos dados. Isso irá permitir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análise mais clara e organizada.</a:t>
          </a:r>
        </a:p>
        <a:p>
          <a:endParaRPr lang="pt-BR" sz="1100" b="1"/>
        </a:p>
      </xdr:txBody>
    </xdr:sp>
    <xdr:clientData/>
  </xdr:twoCellAnchor>
  <xdr:twoCellAnchor>
    <xdr:from>
      <xdr:col>1</xdr:col>
      <xdr:colOff>751789</xdr:colOff>
      <xdr:row>0</xdr:row>
      <xdr:rowOff>171449</xdr:rowOff>
    </xdr:from>
    <xdr:to>
      <xdr:col>2</xdr:col>
      <xdr:colOff>766764</xdr:colOff>
      <xdr:row>2</xdr:row>
      <xdr:rowOff>45339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776D4-708B-4E94-AA95-F150C55AFED8}"/>
            </a:ext>
          </a:extLst>
        </xdr:cNvPr>
        <xdr:cNvSpPr/>
      </xdr:nvSpPr>
      <xdr:spPr>
        <a:xfrm>
          <a:off x="1504264" y="171449"/>
          <a:ext cx="1262750" cy="273940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INTRODUÇÃO</a:t>
          </a:r>
          <a:endParaRPr lang="pt-BR" sz="1050"/>
        </a:p>
      </xdr:txBody>
    </xdr:sp>
    <xdr:clientData/>
  </xdr:twoCellAnchor>
  <xdr:twoCellAnchor>
    <xdr:from>
      <xdr:col>3</xdr:col>
      <xdr:colOff>19050</xdr:colOff>
      <xdr:row>0</xdr:row>
      <xdr:rowOff>192882</xdr:rowOff>
    </xdr:from>
    <xdr:to>
      <xdr:col>5</xdr:col>
      <xdr:colOff>9526</xdr:colOff>
      <xdr:row>2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98C590-59CF-46DE-A5AD-507566296268}"/>
            </a:ext>
          </a:extLst>
        </xdr:cNvPr>
        <xdr:cNvSpPr/>
      </xdr:nvSpPr>
      <xdr:spPr>
        <a:xfrm>
          <a:off x="2876550" y="192882"/>
          <a:ext cx="1247776" cy="254793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2° PASSO</a:t>
          </a:r>
          <a:endParaRPr lang="pt-BR" sz="1050"/>
        </a:p>
      </xdr:txBody>
    </xdr:sp>
    <xdr:clientData/>
  </xdr:twoCellAnchor>
  <xdr:twoCellAnchor editAs="oneCell">
    <xdr:from>
      <xdr:col>0</xdr:col>
      <xdr:colOff>123825</xdr:colOff>
      <xdr:row>0</xdr:row>
      <xdr:rowOff>76200</xdr:rowOff>
    </xdr:from>
    <xdr:to>
      <xdr:col>1</xdr:col>
      <xdr:colOff>694394</xdr:colOff>
      <xdr:row>2</xdr:row>
      <xdr:rowOff>114300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7F788E-33E2-427D-B12A-88504A01D5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123825" y="76200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3</xdr:row>
      <xdr:rowOff>9524</xdr:rowOff>
    </xdr:from>
    <xdr:to>
      <xdr:col>16</xdr:col>
      <xdr:colOff>466725</xdr:colOff>
      <xdr:row>21</xdr:row>
      <xdr:rowOff>53339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AB7E35-3AF6-475E-891B-966CCE54F0B6}"/>
            </a:ext>
          </a:extLst>
        </xdr:cNvPr>
        <xdr:cNvSpPr txBox="1"/>
      </xdr:nvSpPr>
      <xdr:spPr>
        <a:xfrm>
          <a:off x="10749915" y="603884"/>
          <a:ext cx="4598670" cy="319849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2° PASSO</a:t>
          </a:r>
          <a:endParaRPr lang="pt-BR" sz="1100" b="0"/>
        </a:p>
        <a:p>
          <a:endParaRPr lang="pt-BR" sz="1100" b="0"/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Neste segundo passo, criei três gráficos (coluna, empilhado e pizza) para comparar a soma da Margem com o Cashback, distribuindo-os em três grupos e também mostrando o total.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 analisar os gráficos, percebi que apenas no grupo 1 a margem é maior do que o cashback. Nos outros grupos e no total, pude notar que o cashback foi superior.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 o objetivo de organizar e visualizar melhor os dados, decidi criar uma tabela dinâmica, dando início ao passo 3.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ponto que chama bastante atenção é observado no gráfico de total (olhar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gráficos abaixo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 margem da empresa é menor do que o valor total de cashback distribuído aos clientes. Isso evidencia que, nesse cenário, a empresa está destinando mais dinheiro para os clientes do que efetivamente retendo como margem.</a:t>
          </a:r>
        </a:p>
        <a:p>
          <a:endParaRPr lang="pt-BR" sz="1100" b="1"/>
        </a:p>
      </xdr:txBody>
    </xdr:sp>
    <xdr:clientData/>
  </xdr:twoCellAnchor>
  <xdr:twoCellAnchor>
    <xdr:from>
      <xdr:col>11</xdr:col>
      <xdr:colOff>332660</xdr:colOff>
      <xdr:row>25</xdr:row>
      <xdr:rowOff>93345</xdr:rowOff>
    </xdr:from>
    <xdr:to>
      <xdr:col>16</xdr:col>
      <xdr:colOff>421958</xdr:colOff>
      <xdr:row>40</xdr:row>
      <xdr:rowOff>35243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41387C-C657-F309-707C-2DFE415EB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317420</xdr:colOff>
      <xdr:row>42</xdr:row>
      <xdr:rowOff>57151</xdr:rowOff>
    </xdr:from>
    <xdr:to>
      <xdr:col>16</xdr:col>
      <xdr:colOff>406718</xdr:colOff>
      <xdr:row>62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965860-4F4C-743C-6973-32415EF8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542925</xdr:colOff>
      <xdr:row>54</xdr:row>
      <xdr:rowOff>137160</xdr:rowOff>
    </xdr:from>
    <xdr:to>
      <xdr:col>16</xdr:col>
      <xdr:colOff>542926</xdr:colOff>
      <xdr:row>62</xdr:row>
      <xdr:rowOff>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2A94A4-4305-538E-4ACA-B409E2DE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620550</xdr:colOff>
      <xdr:row>1</xdr:row>
      <xdr:rowOff>0</xdr:rowOff>
    </xdr:from>
    <xdr:to>
      <xdr:col>2</xdr:col>
      <xdr:colOff>514351</xdr:colOff>
      <xdr:row>2</xdr:row>
      <xdr:rowOff>27958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EF0750-CC14-44C6-9031-3410BDFF37AD}"/>
            </a:ext>
          </a:extLst>
        </xdr:cNvPr>
        <xdr:cNvSpPr/>
      </xdr:nvSpPr>
      <xdr:spPr>
        <a:xfrm>
          <a:off x="1373025" y="200025"/>
          <a:ext cx="1313026" cy="227983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INTRODUÇÃO</a:t>
          </a:r>
          <a:endParaRPr lang="pt-BR" sz="1050"/>
        </a:p>
      </xdr:txBody>
    </xdr:sp>
    <xdr:clientData/>
  </xdr:twoCellAnchor>
  <xdr:twoCellAnchor>
    <xdr:from>
      <xdr:col>2</xdr:col>
      <xdr:colOff>685800</xdr:colOff>
      <xdr:row>1</xdr:row>
      <xdr:rowOff>9525</xdr:rowOff>
    </xdr:from>
    <xdr:to>
      <xdr:col>4</xdr:col>
      <xdr:colOff>312529</xdr:colOff>
      <xdr:row>2</xdr:row>
      <xdr:rowOff>38100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0F7DDC-C7DC-4015-AC89-9F43FE598914}"/>
            </a:ext>
          </a:extLst>
        </xdr:cNvPr>
        <xdr:cNvSpPr/>
      </xdr:nvSpPr>
      <xdr:spPr>
        <a:xfrm>
          <a:off x="2857500" y="209550"/>
          <a:ext cx="1341229" cy="228600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3° PASSO</a:t>
          </a:r>
          <a:endParaRPr lang="pt-BR" sz="1050"/>
        </a:p>
      </xdr:txBody>
    </xdr:sp>
    <xdr:clientData/>
  </xdr:twoCellAnchor>
  <xdr:twoCellAnchor editAs="oneCell">
    <xdr:from>
      <xdr:col>0</xdr:col>
      <xdr:colOff>9525</xdr:colOff>
      <xdr:row>0</xdr:row>
      <xdr:rowOff>85725</xdr:rowOff>
    </xdr:from>
    <xdr:to>
      <xdr:col>1</xdr:col>
      <xdr:colOff>580094</xdr:colOff>
      <xdr:row>2</xdr:row>
      <xdr:rowOff>123825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03C56CE-60D9-4C81-BEDC-1988D0F95CA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9525" y="85725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10</xdr:row>
      <xdr:rowOff>23813</xdr:rowOff>
    </xdr:from>
    <xdr:to>
      <xdr:col>5</xdr:col>
      <xdr:colOff>988218</xdr:colOff>
      <xdr:row>33</xdr:row>
      <xdr:rowOff>83344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920CDB-E378-76CA-9921-5B89076A5DFC}"/>
            </a:ext>
          </a:extLst>
        </xdr:cNvPr>
        <xdr:cNvSpPr txBox="1"/>
      </xdr:nvSpPr>
      <xdr:spPr>
        <a:xfrm>
          <a:off x="214312" y="1690688"/>
          <a:ext cx="6560344" cy="389334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100" b="1"/>
            <a:t>3° PASSO</a:t>
          </a:r>
          <a:endParaRPr lang="pt-BR" sz="1100" b="0"/>
        </a:p>
        <a:p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Aqui, foi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criada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uma tabela dinâmica com médias de compradores, percentual de cashback, margem e cashback distribuídos ao longo dos meses e grupos.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facilitar a análise, foi calculado a média do percentual de cashback de cada grupo, já que os valores eram muito distintos.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1° mês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foi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verificado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um cashback menor resultava em menos compradores, mas gerava uma margem maior.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definir o objetivo da empresa, foi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considerado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três opções: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for buscado conquistar mais clientes, a média de cashback de 72% é a melhor escolha, superando as outras opções. No entanto, a margem é menor em relação aos outros cashbacks.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o foco é obter uma maior margem de lucro, a média de cashback de 28% é a melhor opção, com uma margem superior aos outros.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Caso seja desejado uma opção intermediária, a média de cashback de 50% é a melhor escolha, posicionando-se como a segunda opção tanto para compras quanto para obter margens de lucro. Comparado ao cashback de 28%, a margem é 20% menor, e em relação ao cashback de 72%, fica 11% atrás em número de transações.</a:t>
          </a:r>
        </a:p>
        <a:p>
          <a:endParaRPr lang="pt-BR" sz="1100" b="1"/>
        </a:p>
      </xdr:txBody>
    </xdr:sp>
    <xdr:clientData/>
  </xdr:twoCellAnchor>
  <xdr:twoCellAnchor>
    <xdr:from>
      <xdr:col>1</xdr:col>
      <xdr:colOff>28575</xdr:colOff>
      <xdr:row>42</xdr:row>
      <xdr:rowOff>28574</xdr:rowOff>
    </xdr:from>
    <xdr:to>
      <xdr:col>4</xdr:col>
      <xdr:colOff>28574</xdr:colOff>
      <xdr:row>55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E68C6-993E-2AF8-DD61-8E2AC9520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35</xdr:row>
      <xdr:rowOff>9525</xdr:rowOff>
    </xdr:from>
    <xdr:to>
      <xdr:col>5</xdr:col>
      <xdr:colOff>1000123</xdr:colOff>
      <xdr:row>42</xdr:row>
      <xdr:rowOff>119063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FDCABCD-5B9F-2DEB-B37A-113D28893756}"/>
            </a:ext>
          </a:extLst>
        </xdr:cNvPr>
        <xdr:cNvSpPr txBox="1"/>
      </xdr:nvSpPr>
      <xdr:spPr>
        <a:xfrm>
          <a:off x="4524374" y="5843588"/>
          <a:ext cx="2262187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Para</a:t>
          </a:r>
          <a:r>
            <a:rPr lang="pt-BR" sz="1100" baseline="0"/>
            <a:t> ser encontrados estes percentuais foi utilizado a esta formula:</a:t>
          </a:r>
        </a:p>
        <a:p>
          <a:br>
            <a:rPr lang="pt-BR" sz="1100" baseline="0"/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Percentual de diferença = ((Número Maior - Número Menor) / Número Menor)</a:t>
          </a:r>
          <a:endParaRPr lang="pt-BR" sz="1100"/>
        </a:p>
      </xdr:txBody>
    </xdr:sp>
    <xdr:clientData/>
  </xdr:twoCellAnchor>
  <xdr:twoCellAnchor>
    <xdr:from>
      <xdr:col>5</xdr:col>
      <xdr:colOff>1357312</xdr:colOff>
      <xdr:row>10</xdr:row>
      <xdr:rowOff>9524</xdr:rowOff>
    </xdr:from>
    <xdr:to>
      <xdr:col>9</xdr:col>
      <xdr:colOff>1047750</xdr:colOff>
      <xdr:row>33</xdr:row>
      <xdr:rowOff>83343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9539DC05-BDD9-430E-AC84-4609C73BFA27}"/>
            </a:ext>
          </a:extLst>
        </xdr:cNvPr>
        <xdr:cNvSpPr txBox="1"/>
      </xdr:nvSpPr>
      <xdr:spPr>
        <a:xfrm>
          <a:off x="7143750" y="1676399"/>
          <a:ext cx="6036469" cy="39076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2° mês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análise foi semelhante ao primeiro: cashback menor significou menos compradores, mas uma margem maior.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o objetivo da empresa?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queremos conquistar mais compras, a média de cashback de 66% é a melhor opção, superando os outros valores (ver tabela "DIF média de compras"). No entanto, essa média de cashback de 66% resulta em uma margem menor em comparação aos demais (ver tabela "DIF Média de $ MARGEM").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o objetivo for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buscar uma maior margem, a média de cashback de 31% é a melhor escolha, proporcionando uma margem maior em relação aos outros valores de cashback. Contudo, essa média de cashback de 31% também leva a uma redução maior na média de compras (ver tabela "DIF Média de compras").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uma opção intermediária, a média de cashback de 50% é a melhor escolha, sendo a segunda melhor opção tanto para compras quanto para margens de lucro. Comparada ao cashback de 31%, que é o melhor para obter margem, a média de cashback de 50% possui uma margem 10% menor. Em relação à média de cashback de 66%, que é a melhor para aumentar o número de compras, a média de cashback de 50% fica 2% atrás em termos de volume de transações.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6</xdr:col>
      <xdr:colOff>66675</xdr:colOff>
      <xdr:row>42</xdr:row>
      <xdr:rowOff>9525</xdr:rowOff>
    </xdr:from>
    <xdr:to>
      <xdr:col>8</xdr:col>
      <xdr:colOff>1495425</xdr:colOff>
      <xdr:row>55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386BCE-E11C-C17F-9BFF-475A6CDB5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1369218</xdr:colOff>
      <xdr:row>10</xdr:row>
      <xdr:rowOff>47626</xdr:rowOff>
    </xdr:from>
    <xdr:to>
      <xdr:col>13</xdr:col>
      <xdr:colOff>11906</xdr:colOff>
      <xdr:row>19</xdr:row>
      <xdr:rowOff>142874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E5B40AB-2ED8-421F-95C4-7FAF19C68DF9}"/>
            </a:ext>
          </a:extLst>
        </xdr:cNvPr>
        <xdr:cNvSpPr txBox="1"/>
      </xdr:nvSpPr>
      <xdr:spPr>
        <a:xfrm>
          <a:off x="13501687" y="1714501"/>
          <a:ext cx="4988719" cy="15954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3º mês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análise é diferente das anteriores, pois aqui a menor média de cashback retorna a maior média de compradores.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 análise, não é necessário indicar qual o objetivo da empresa, como nas análises anteriores, pois com a média de cashback de 45% consegue-se garantir a maior média de compradores e ainda a maior média de margem (Se necessário, olhar a tabela "DIF Média de compras" e "DIF Média de % MARGEM" abaixo).</a:t>
          </a:r>
        </a:p>
        <a:p>
          <a:endParaRPr lang="pt-BR" sz="1100" baseline="0"/>
        </a:p>
        <a:p>
          <a:endParaRPr lang="pt-BR" sz="1100" baseline="0"/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9</xdr:col>
      <xdr:colOff>1357313</xdr:colOff>
      <xdr:row>27</xdr:row>
      <xdr:rowOff>109537</xdr:rowOff>
    </xdr:from>
    <xdr:to>
      <xdr:col>13</xdr:col>
      <xdr:colOff>42864</xdr:colOff>
      <xdr:row>41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020297-C8EB-9110-FFAD-6525A7E8B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1162050</xdr:colOff>
      <xdr:row>9</xdr:row>
      <xdr:rowOff>9525</xdr:rowOff>
    </xdr:from>
    <xdr:to>
      <xdr:col>5</xdr:col>
      <xdr:colOff>1171575</xdr:colOff>
      <xdr:row>59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9D69FE08-7889-22CE-B95B-949E3231684B}"/>
            </a:ext>
          </a:extLst>
        </xdr:cNvPr>
        <xdr:cNvCxnSpPr/>
      </xdr:nvCxnSpPr>
      <xdr:spPr>
        <a:xfrm flipH="1">
          <a:off x="7077075" y="1466850"/>
          <a:ext cx="9525" cy="8096250"/>
        </a:xfrm>
        <a:prstGeom prst="line">
          <a:avLst/>
        </a:prstGeom>
        <a:ln w="38100">
          <a:solidFill>
            <a:schemeClr val="tx1">
              <a:alpha val="99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1228725</xdr:colOff>
      <xdr:row>9</xdr:row>
      <xdr:rowOff>19050</xdr:rowOff>
    </xdr:from>
    <xdr:to>
      <xdr:col>9</xdr:col>
      <xdr:colOff>1238250</xdr:colOff>
      <xdr:row>59</xdr:row>
      <xdr:rowOff>19050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DC64B4F2-564D-4395-8B0B-9860F47C71A2}"/>
            </a:ext>
          </a:extLst>
        </xdr:cNvPr>
        <xdr:cNvCxnSpPr/>
      </xdr:nvCxnSpPr>
      <xdr:spPr>
        <a:xfrm flipH="1">
          <a:off x="13115925" y="1476375"/>
          <a:ext cx="9525" cy="8096250"/>
        </a:xfrm>
        <a:prstGeom prst="line">
          <a:avLst/>
        </a:prstGeom>
        <a:ln w="38100">
          <a:solidFill>
            <a:schemeClr val="tx1">
              <a:alpha val="99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239425</xdr:colOff>
      <xdr:row>9</xdr:row>
      <xdr:rowOff>30956</xdr:rowOff>
    </xdr:from>
    <xdr:to>
      <xdr:col>13</xdr:col>
      <xdr:colOff>245269</xdr:colOff>
      <xdr:row>33</xdr:row>
      <xdr:rowOff>9930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82BC7455-2FFC-4D17-9AC9-3F34035B216C}"/>
            </a:ext>
          </a:extLst>
        </xdr:cNvPr>
        <xdr:cNvCxnSpPr/>
      </xdr:nvCxnSpPr>
      <xdr:spPr>
        <a:xfrm flipH="1">
          <a:off x="18717925" y="1531144"/>
          <a:ext cx="5844" cy="3979474"/>
        </a:xfrm>
        <a:prstGeom prst="line">
          <a:avLst/>
        </a:prstGeom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</xdr:cxnSp>
    <xdr:clientData/>
  </xdr:twoCellAnchor>
  <xdr:twoCellAnchor>
    <xdr:from>
      <xdr:col>13</xdr:col>
      <xdr:colOff>440531</xdr:colOff>
      <xdr:row>10</xdr:row>
      <xdr:rowOff>54769</xdr:rowOff>
    </xdr:from>
    <xdr:to>
      <xdr:col>18</xdr:col>
      <xdr:colOff>50006</xdr:colOff>
      <xdr:row>13</xdr:row>
      <xdr:rowOff>71438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A9D499A6-D8D8-FCC1-F4AB-E24518CFCDAA}"/>
            </a:ext>
          </a:extLst>
        </xdr:cNvPr>
        <xdr:cNvSpPr txBox="1"/>
      </xdr:nvSpPr>
      <xdr:spPr>
        <a:xfrm>
          <a:off x="18919031" y="1721644"/>
          <a:ext cx="7181850" cy="5167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No 4° </a:t>
          </a:r>
          <a:r>
            <a:rPr lang="pt-BR" sz="1100" b="1"/>
            <a:t>mês</a:t>
          </a:r>
          <a:r>
            <a:rPr lang="pt-BR" sz="1100" baseline="0"/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 inviável realizar uma análise completa devido à escassez de dados em relação aos outros meses. A falta de informações adequadas torna difícil obter insights precisos e conclusões confiáveis. </a:t>
          </a:r>
          <a:endParaRPr lang="pt-BR" sz="1100"/>
        </a:p>
      </xdr:txBody>
    </xdr:sp>
    <xdr:clientData/>
  </xdr:twoCellAnchor>
  <xdr:twoCellAnchor>
    <xdr:from>
      <xdr:col>2</xdr:col>
      <xdr:colOff>726280</xdr:colOff>
      <xdr:row>0</xdr:row>
      <xdr:rowOff>107157</xdr:rowOff>
    </xdr:from>
    <xdr:to>
      <xdr:col>3</xdr:col>
      <xdr:colOff>589468</xdr:colOff>
      <xdr:row>2</xdr:row>
      <xdr:rowOff>84600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895A1-C70F-4EAD-887D-E7ABBC221B76}"/>
            </a:ext>
          </a:extLst>
        </xdr:cNvPr>
        <xdr:cNvSpPr/>
      </xdr:nvSpPr>
      <xdr:spPr>
        <a:xfrm>
          <a:off x="1702593" y="107157"/>
          <a:ext cx="1637219" cy="310818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INTRODUÇÃO</a:t>
          </a:r>
          <a:endParaRPr lang="pt-BR" sz="1050"/>
        </a:p>
      </xdr:txBody>
    </xdr:sp>
    <xdr:clientData/>
  </xdr:twoCellAnchor>
  <xdr:twoCellAnchor>
    <xdr:from>
      <xdr:col>3</xdr:col>
      <xdr:colOff>723991</xdr:colOff>
      <xdr:row>0</xdr:row>
      <xdr:rowOff>125937</xdr:rowOff>
    </xdr:from>
    <xdr:to>
      <xdr:col>4</xdr:col>
      <xdr:colOff>702468</xdr:colOff>
      <xdr:row>2</xdr:row>
      <xdr:rowOff>83346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E8B18C-C272-40AE-9A30-1A09E3092004}"/>
            </a:ext>
          </a:extLst>
        </xdr:cNvPr>
        <xdr:cNvSpPr/>
      </xdr:nvSpPr>
      <xdr:spPr>
        <a:xfrm>
          <a:off x="3474335" y="125937"/>
          <a:ext cx="1585821" cy="290784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4° PASSO</a:t>
          </a:r>
          <a:endParaRPr lang="pt-BR" sz="1050"/>
        </a:p>
      </xdr:txBody>
    </xdr:sp>
    <xdr:clientData/>
  </xdr:twoCellAnchor>
  <xdr:twoCellAnchor editAs="oneCell">
    <xdr:from>
      <xdr:col>1</xdr:col>
      <xdr:colOff>11906</xdr:colOff>
      <xdr:row>0</xdr:row>
      <xdr:rowOff>59531</xdr:rowOff>
    </xdr:from>
    <xdr:to>
      <xdr:col>2</xdr:col>
      <xdr:colOff>561043</xdr:colOff>
      <xdr:row>2</xdr:row>
      <xdr:rowOff>164306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2033379-EF94-44EC-9133-A4AB83284E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214312" y="59531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8</xdr:row>
      <xdr:rowOff>104775</xdr:rowOff>
    </xdr:from>
    <xdr:to>
      <xdr:col>6</xdr:col>
      <xdr:colOff>0</xdr:colOff>
      <xdr:row>24</xdr:row>
      <xdr:rowOff>114300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1521FA8-65EA-280E-57F2-31C1D71CA0D3}"/>
            </a:ext>
          </a:extLst>
        </xdr:cNvPr>
        <xdr:cNvSpPr txBox="1"/>
      </xdr:nvSpPr>
      <xdr:spPr>
        <a:xfrm>
          <a:off x="209551" y="1400175"/>
          <a:ext cx="6886574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4°</a:t>
          </a:r>
          <a:r>
            <a:rPr lang="pt-BR" sz="1100" b="1" baseline="0"/>
            <a:t> PASSO</a:t>
          </a:r>
        </a:p>
        <a:p>
          <a:endParaRPr lang="pt-BR" sz="1100" b="1" baseline="0"/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Agora, no quarto passo, foi feito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nova tabela dinâmica para analisar a média geral.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Descobri que a média de cashback de 36% possui a maior margem de lucro, mas a menor média de compradores.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outro lado, a média de cashback de 61% tem a maior média de compradores, mas a menor margem de lucro.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fim, a média de cashback de 50% é a intermediária, com uma média de margem 38% menor em comparação com o cashback de 36%, que é o de maior percentual de margem de lucro entre todos. Em relação ao número de compradores, o cashback de 50% tem 6% menos compras em comparação com o cashback de 61%, que é o de maior média de compras entre todos os valores.</a:t>
          </a:r>
        </a:p>
        <a:p>
          <a:endParaRPr lang="pt-BR" sz="1100" b="1" baseline="0"/>
        </a:p>
      </xdr:txBody>
    </xdr:sp>
    <xdr:clientData/>
  </xdr:twoCellAnchor>
  <xdr:twoCellAnchor>
    <xdr:from>
      <xdr:col>6</xdr:col>
      <xdr:colOff>552450</xdr:colOff>
      <xdr:row>3</xdr:row>
      <xdr:rowOff>19050</xdr:rowOff>
    </xdr:from>
    <xdr:to>
      <xdr:col>9</xdr:col>
      <xdr:colOff>1571625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5453D9-DE39-D706-57B4-176120065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26</xdr:row>
      <xdr:rowOff>47626</xdr:rowOff>
    </xdr:from>
    <xdr:to>
      <xdr:col>3</xdr:col>
      <xdr:colOff>1314450</xdr:colOff>
      <xdr:row>38</xdr:row>
      <xdr:rowOff>28576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CB5541A-4EC5-0069-E2FF-B5658B362002}"/>
            </a:ext>
          </a:extLst>
        </xdr:cNvPr>
        <xdr:cNvSpPr txBox="1"/>
      </xdr:nvSpPr>
      <xdr:spPr>
        <a:xfrm>
          <a:off x="200025" y="4257676"/>
          <a:ext cx="408622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Aqui</a:t>
          </a:r>
          <a:r>
            <a:rPr lang="pt-BR" sz="1100" baseline="0"/>
            <a:t> foi calculado a ROI (Retorno sobre investimento), que nos mostra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 a empresa ganhou com os investimentos feitos. Ela</a:t>
          </a:r>
          <a:r>
            <a:rPr lang="pt-BR" sz="1100" baseline="0"/>
            <a:t> é calculada da seguinte maneira:</a:t>
          </a:r>
        </a:p>
        <a:p>
          <a:endParaRPr lang="pt-BR" sz="1100" baseline="0"/>
        </a:p>
        <a:p>
          <a:r>
            <a:rPr lang="pt-BR" sz="1100" baseline="0"/>
            <a:t> (Receita - Custo) / (Custo)</a:t>
          </a:r>
        </a:p>
        <a:p>
          <a:endParaRPr lang="pt-BR" sz="1100" baseline="0"/>
        </a:p>
        <a:p>
          <a:r>
            <a:rPr lang="pt-BR" sz="1100" baseline="0"/>
            <a:t>O resultado obtido foi de aproximadamente de 93%. Entretanto,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ROI ideal é sempre igual ou maior do que 1, que significa 100%. Isso porque, se o ROI for menor do que 100%, quer dizer que você receberá menos do que o montante investido.</a:t>
          </a:r>
          <a:r>
            <a:rPr lang="pt-BR" sz="1100" baseline="0"/>
            <a:t> </a:t>
          </a:r>
        </a:p>
      </xdr:txBody>
    </xdr:sp>
    <xdr:clientData/>
  </xdr:twoCellAnchor>
  <xdr:twoCellAnchor>
    <xdr:from>
      <xdr:col>4</xdr:col>
      <xdr:colOff>9525</xdr:colOff>
      <xdr:row>26</xdr:row>
      <xdr:rowOff>66675</xdr:rowOff>
    </xdr:from>
    <xdr:to>
      <xdr:col>6</xdr:col>
      <xdr:colOff>9525</xdr:colOff>
      <xdr:row>38</xdr:row>
      <xdr:rowOff>38099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3A4F833-CBEB-A9F5-BD9C-F191D56A2B63}"/>
            </a:ext>
          </a:extLst>
        </xdr:cNvPr>
        <xdr:cNvSpPr txBox="1"/>
      </xdr:nvSpPr>
      <xdr:spPr>
        <a:xfrm>
          <a:off x="4495800" y="4276725"/>
          <a:ext cx="2609850" cy="19145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/>
            <a:t>Aqui foi</a:t>
          </a:r>
          <a:r>
            <a:rPr lang="pt-BR" sz="1100" baseline="0"/>
            <a:t> calculado o CAC (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 de Aquisição de Clientes</a:t>
          </a:r>
          <a:r>
            <a:rPr lang="pt-BR" sz="1100" baseline="0"/>
            <a:t>) que é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investimento médio em esforços diretos para conquistar um cliente.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 foi calculado da seguinte maneira: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Investimento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Custos</a:t>
          </a:r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>
    <xdr:from>
      <xdr:col>2</xdr:col>
      <xdr:colOff>76201</xdr:colOff>
      <xdr:row>1</xdr:row>
      <xdr:rowOff>1</xdr:rowOff>
    </xdr:from>
    <xdr:to>
      <xdr:col>3</xdr:col>
      <xdr:colOff>7681</xdr:colOff>
      <xdr:row>2</xdr:row>
      <xdr:rowOff>56268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CA00E3-34C7-4969-A206-79BF1F9634F4}"/>
            </a:ext>
          </a:extLst>
        </xdr:cNvPr>
        <xdr:cNvSpPr/>
      </xdr:nvSpPr>
      <xdr:spPr>
        <a:xfrm>
          <a:off x="1543051" y="161926"/>
          <a:ext cx="1436430" cy="218192"/>
        </a:xfrm>
        <a:prstGeom prst="roundRect">
          <a:avLst>
            <a:gd name="adj" fmla="val 5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INTRODUÇÃO</a:t>
          </a:r>
          <a:endParaRPr lang="pt-BR" sz="1050"/>
        </a:p>
      </xdr:txBody>
    </xdr:sp>
    <xdr:clientData/>
  </xdr:twoCellAnchor>
  <xdr:twoCellAnchor>
    <xdr:from>
      <xdr:col>3</xdr:col>
      <xdr:colOff>133350</xdr:colOff>
      <xdr:row>1</xdr:row>
      <xdr:rowOff>9524</xdr:rowOff>
    </xdr:from>
    <xdr:to>
      <xdr:col>4</xdr:col>
      <xdr:colOff>66675</xdr:colOff>
      <xdr:row>2</xdr:row>
      <xdr:rowOff>57150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3A13F3-771A-4603-83D8-35FB679835BB}"/>
            </a:ext>
          </a:extLst>
        </xdr:cNvPr>
        <xdr:cNvSpPr/>
      </xdr:nvSpPr>
      <xdr:spPr>
        <a:xfrm>
          <a:off x="3105150" y="171449"/>
          <a:ext cx="1447800" cy="209551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CONCLUSÃO</a:t>
          </a:r>
          <a:endParaRPr lang="pt-BR" sz="1050"/>
        </a:p>
      </xdr:txBody>
    </xdr:sp>
    <xdr:clientData/>
  </xdr:twoCellAnchor>
  <xdr:twoCellAnchor editAs="oneCell">
    <xdr:from>
      <xdr:col>0</xdr:col>
      <xdr:colOff>180975</xdr:colOff>
      <xdr:row>0</xdr:row>
      <xdr:rowOff>57150</xdr:rowOff>
    </xdr:from>
    <xdr:to>
      <xdr:col>2</xdr:col>
      <xdr:colOff>37169</xdr:colOff>
      <xdr:row>3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9A1A77D-3C27-4761-BECA-8F71F1233D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180975" y="57150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3</xdr:row>
      <xdr:rowOff>0</xdr:rowOff>
    </xdr:from>
    <xdr:to>
      <xdr:col>14</xdr:col>
      <xdr:colOff>85725</xdr:colOff>
      <xdr:row>22</xdr:row>
      <xdr:rowOff>19051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766D0E0B-306B-C1CE-30E3-E353A9DDBAE7}"/>
            </a:ext>
          </a:extLst>
        </xdr:cNvPr>
        <xdr:cNvSpPr txBox="1"/>
      </xdr:nvSpPr>
      <xdr:spPr>
        <a:xfrm>
          <a:off x="85724" y="485775"/>
          <a:ext cx="8534401" cy="309562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CONCLUSÃO</a:t>
          </a:r>
        </a:p>
        <a:p>
          <a:endParaRPr lang="pt-BR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Nesta análise, foi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identificado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a empresa pode ter diversas estratégias disponíveis para escolher, como a captação de clientes, aumentar o faturamento ou buscar um equilíbrio entre as duas abordagens.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Considerando os dados avaliados,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acredito que o percentual ideal de Cashback seria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 de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50%. 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Esse valor permite não apenas aumentar o faturamento, mas também atrair mais clientes para a empresa.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a empresa optar por um Cashback de 36%, é esperado um maior faturamento, uma vez que menos dinheiro será devolvido aos clientes e mais ficará com a empresa. No entanto, escolher um Cashback de 50% implicaria em perder 38% do faturamento, mas seria compensado pelo aumento no número de clientes em 12% em relação ao Cashback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36%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outro lado, o Cashback de 61% resultaria em um maior número de clientes conquistados, mas afetaria negativamente o faturamento, já que a maior parte do dinheiro seria destinada aos clientes. Contudo, ao escolher o Cashback de 50%, a empresa perderia apenas 6% dos clientes e ainda teria um retorno maior no faturamento de 22%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 relação ao Cashback de 61%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t-B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resumo, um percentual de Cashback</a:t>
          </a:r>
          <a:r>
            <a:rPr lang="pt-BR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50% parece ser o mais equilibrado, buscando uma abordagem que atraia clientes e, ao mesmo tempo, proporcione um aumento significativo no faturamento.</a:t>
          </a:r>
        </a:p>
        <a:p>
          <a:endParaRPr lang="pt-BR" sz="1100" b="0"/>
        </a:p>
      </xdr:txBody>
    </xdr:sp>
    <xdr:clientData/>
  </xdr:twoCellAnchor>
  <xdr:twoCellAnchor>
    <xdr:from>
      <xdr:col>2</xdr:col>
      <xdr:colOff>123825</xdr:colOff>
      <xdr:row>0</xdr:row>
      <xdr:rowOff>123825</xdr:rowOff>
    </xdr:from>
    <xdr:to>
      <xdr:col>5</xdr:col>
      <xdr:colOff>390525</xdr:colOff>
      <xdr:row>2</xdr:row>
      <xdr:rowOff>66675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C347B8-2F67-4E1F-9809-55A26055A674}"/>
            </a:ext>
          </a:extLst>
        </xdr:cNvPr>
        <xdr:cNvSpPr/>
      </xdr:nvSpPr>
      <xdr:spPr>
        <a:xfrm>
          <a:off x="1343025" y="123825"/>
          <a:ext cx="2095500" cy="266700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aseline="0"/>
            <a:t>VOLTAR A INTRODUÇÃO</a:t>
          </a:r>
          <a:endParaRPr lang="pt-BR" sz="1050"/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2</xdr:col>
      <xdr:colOff>141944</xdr:colOff>
      <xdr:row>2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55E17F5-D2B0-4F6D-86A0-28382C5FC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261"/>
        <a:stretch/>
      </xdr:blipFill>
      <xdr:spPr bwMode="auto">
        <a:xfrm>
          <a:off x="38100" y="38100"/>
          <a:ext cx="13230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o" refreshedDate="45108.767219212961" createdVersion="8" refreshedVersion="8" minRefreshableVersion="3" recordCount="276" xr:uid="{2EDC6970-BC16-4340-9D1D-DCE889A5E302}">
  <cacheSource type="worksheet">
    <worksheetSource ref="A4:K280" sheet="2° PASSO"/>
  </cacheSource>
  <cacheFields count="11">
    <cacheField name="Data" numFmtId="164">
      <sharedItems containsSemiMixedTypes="0" containsNonDate="0" containsDate="1" containsString="0" minDate="2011-01-01T00:00:00" maxDate="2011-04-03T00:00:00"/>
    </cacheField>
    <cacheField name="Grupos de usuários" numFmtId="0">
      <sharedItems count="3">
        <s v="Grupo 1"/>
        <s v="Grupo 2"/>
        <s v="Grupo 3"/>
      </sharedItems>
    </cacheField>
    <cacheField name="Compradores" numFmtId="0">
      <sharedItems containsSemiMixedTypes="0" containsString="0" containsNumber="1" containsInteger="1" minValue="35" maxValue="354"/>
    </cacheField>
    <cacheField name="Comissão" numFmtId="165">
      <sharedItems containsSemiMixedTypes="0" containsString="0" containsNumber="1" minValue="2071.4501500000001" maxValue="25404.822806000004"/>
    </cacheField>
    <cacheField name="Cashback" numFmtId="165">
      <sharedItems containsSemiMixedTypes="0" containsString="0" containsNumber="1" minValue="564.94095000000004" maxValue="18219.041606999999"/>
    </cacheField>
    <cacheField name="Vendas Totais" numFmtId="165">
      <sharedItems containsSemiMixedTypes="0" containsString="0" containsNumber="1" minValue="18831.365000000002" maxValue="230952.93460000001"/>
    </cacheField>
    <cacheField name="% de Comissão por Loja" numFmtId="0">
      <sharedItems containsSemiMixedTypes="0" containsString="0" containsNumber="1" minValue="0.10999999999999997" maxValue="0.15506056622021158"/>
    </cacheField>
    <cacheField name="$ MARGEM" numFmtId="166">
      <sharedItems containsSemiMixedTypes="0" containsString="0" containsNumber="1" minValue="1014.2994419999995" maxValue="14785.518960000001"/>
    </cacheField>
    <cacheField name="% MARGEM" numFmtId="2">
      <sharedItems containsSemiMixedTypes="0" containsString="0" containsNumber="1" minValue="0.27272727272727254" maxValue="0.7272727272727274"/>
    </cacheField>
    <cacheField name="% CASHBACK" numFmtId="2">
      <sharedItems containsSemiMixedTypes="0" containsString="0" containsNumber="1" minValue="0.27272727272727271" maxValue="0.7272727272727274"/>
    </cacheField>
    <cacheField name="MÊS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d v="2011-01-01T00:00:00"/>
    <x v="0"/>
    <n v="196"/>
    <n v="10272.872984000001"/>
    <n v="3266.5884720000004"/>
    <n v="93389.754400000005"/>
    <n v="0.11000000000000001"/>
    <n v="7006.2845120000011"/>
    <n v="0.68201802192164629"/>
    <n v="0.31798197807835371"/>
    <x v="0"/>
  </r>
  <r>
    <d v="2011-01-02T00:00:00"/>
    <x v="0"/>
    <n v="115"/>
    <n v="7555.0101880000002"/>
    <n v="2060.457324"/>
    <n v="68681.910800000012"/>
    <n v="0.10999999999999999"/>
    <n v="5494.5528640000002"/>
    <n v="0.72727272727272729"/>
    <n v="0.27272727272727271"/>
    <x v="0"/>
  </r>
  <r>
    <d v="2011-01-03T00:00:00"/>
    <x v="0"/>
    <n v="82"/>
    <n v="4839.2370620000002"/>
    <n v="1358.1030660000001"/>
    <n v="43993.064200000001"/>
    <n v="0.11"/>
    <n v="3481.133996"/>
    <n v="0.71935595454405943"/>
    <n v="0.28064404545594052"/>
    <x v="0"/>
  </r>
  <r>
    <d v="2011-01-04T00:00:00"/>
    <x v="0"/>
    <n v="172"/>
    <n v="10419.398572"/>
    <n v="2907.1733960000001"/>
    <n v="94721.805200000003"/>
    <n v="0.11"/>
    <n v="7512.2251759999999"/>
    <n v="0.72098452939381419"/>
    <n v="0.27901547060618576"/>
    <x v="0"/>
  </r>
  <r>
    <d v="2011-01-05T00:00:00"/>
    <x v="0"/>
    <n v="187"/>
    <n v="11304.530974000001"/>
    <n v="3137.5862820000002"/>
    <n v="102768.46340000001"/>
    <n v="0.11"/>
    <n v="8166.9446920000009"/>
    <n v="0.72244878719724581"/>
    <n v="0.27755121280275419"/>
    <x v="0"/>
  </r>
  <r>
    <d v="2011-01-06T00:00:00"/>
    <x v="0"/>
    <n v="191"/>
    <n v="11202.126782000001"/>
    <n v="3068.469701"/>
    <n v="101837.51620000001"/>
    <n v="0.11"/>
    <n v="8133.6570810000012"/>
    <n v="0.72608150570742225"/>
    <n v="0.27391849429257775"/>
    <x v="0"/>
  </r>
  <r>
    <d v="2011-01-07T00:00:00"/>
    <x v="0"/>
    <n v="174"/>
    <n v="10729.547048"/>
    <n v="2953.7127490000003"/>
    <n v="97541.336800000005"/>
    <n v="0.11"/>
    <n v="7775.8342990000001"/>
    <n v="0.72471226084510476"/>
    <n v="0.27528773915489524"/>
    <x v="0"/>
  </r>
  <r>
    <d v="2011-01-08T00:00:00"/>
    <x v="0"/>
    <n v="252"/>
    <n v="14454.952006000001"/>
    <n v="4007.4122830000001"/>
    <n v="131408.65460000001"/>
    <n v="0.11"/>
    <n v="10447.539723000002"/>
    <n v="0.72276543835381868"/>
    <n v="0.27723456164618132"/>
    <x v="0"/>
  </r>
  <r>
    <d v="2011-01-09T00:00:00"/>
    <x v="0"/>
    <n v="98"/>
    <n v="5350.3979760000002"/>
    <n v="1477.960163"/>
    <n v="48639.981600000006"/>
    <n v="0.10999999999999999"/>
    <n v="3872.4378130000005"/>
    <n v="0.72376631240711287"/>
    <n v="0.27623368759288719"/>
    <x v="0"/>
  </r>
  <r>
    <d v="2011-01-10T00:00:00"/>
    <x v="0"/>
    <n v="127"/>
    <n v="7119.8890839999995"/>
    <n v="1941.7879320000002"/>
    <n v="64726.2644"/>
    <n v="0.10999999999999999"/>
    <n v="5178.1011519999993"/>
    <n v="0.72727272727272718"/>
    <n v="0.27272727272727276"/>
    <x v="0"/>
  </r>
  <r>
    <d v="2011-01-11T00:00:00"/>
    <x v="0"/>
    <n v="257"/>
    <n v="13075.262068"/>
    <n v="3576.183994"/>
    <n v="118866.01880000001"/>
    <n v="0.11"/>
    <n v="9499.0780740000009"/>
    <n v="0.72649236585840649"/>
    <n v="0.27350763414159357"/>
    <x v="0"/>
  </r>
  <r>
    <d v="2011-01-12T00:00:00"/>
    <x v="0"/>
    <n v="175"/>
    <n v="9662.0089060000009"/>
    <n v="2655.5009830000004"/>
    <n v="87836.444600000003"/>
    <n v="0.11"/>
    <n v="7006.507923000001"/>
    <n v="0.72516057386875699"/>
    <n v="0.27483942613124313"/>
    <x v="0"/>
  </r>
  <r>
    <d v="2011-01-13T00:00:00"/>
    <x v="0"/>
    <n v="289"/>
    <n v="20450.425930000001"/>
    <n v="5664.90697"/>
    <n v="185912.96299999999"/>
    <n v="0.11000000000000001"/>
    <n v="14785.518960000001"/>
    <n v="0.72299320369216391"/>
    <n v="0.27700679630783609"/>
    <x v="0"/>
  </r>
  <r>
    <d v="2011-01-14T00:00:00"/>
    <x v="0"/>
    <n v="233"/>
    <n v="18464.303395999999"/>
    <n v="5035.7191080000002"/>
    <n v="167857.30360000001"/>
    <n v="0.10999999999999999"/>
    <n v="13428.584287999998"/>
    <n v="0.72727272727272718"/>
    <n v="0.27272727272727276"/>
    <x v="0"/>
  </r>
  <r>
    <d v="2011-01-15T00:00:00"/>
    <x v="0"/>
    <n v="118"/>
    <n v="8353.1501459999999"/>
    <n v="2311.6843280000003"/>
    <n v="75937.728600000002"/>
    <n v="0.11"/>
    <n v="6041.4658179999997"/>
    <n v="0.72325598276154823"/>
    <n v="0.27674401723845182"/>
    <x v="0"/>
  </r>
  <r>
    <d v="2011-01-16T00:00:00"/>
    <x v="0"/>
    <n v="85"/>
    <n v="6132.0243600000003"/>
    <n v="1681.00371"/>
    <n v="55745.676000000007"/>
    <n v="0.10999999999999999"/>
    <n v="4451.0206500000004"/>
    <n v="0.72586480233747797"/>
    <n v="0.27413519766252198"/>
    <x v="0"/>
  </r>
  <r>
    <d v="2011-01-17T00:00:00"/>
    <x v="0"/>
    <n v="88"/>
    <n v="6312.3956939999998"/>
    <n v="1727.8416770000001"/>
    <n v="57385.415400000005"/>
    <n v="0.10999999999999999"/>
    <n v="4584.5540169999995"/>
    <n v="0.72627798370714747"/>
    <n v="0.27372201629285253"/>
    <x v="0"/>
  </r>
  <r>
    <d v="2011-01-18T00:00:00"/>
    <x v="0"/>
    <n v="162"/>
    <n v="10043.434126"/>
    <n v="2746.4565779999998"/>
    <n v="91303.946599999996"/>
    <n v="0.11"/>
    <n v="7296.9775480000008"/>
    <n v="0.72654208276329568"/>
    <n v="0.27345791723670432"/>
    <x v="0"/>
  </r>
  <r>
    <d v="2011-01-19T00:00:00"/>
    <x v="0"/>
    <n v="174"/>
    <n v="9132.1549439999999"/>
    <n v="2490.587712"/>
    <n v="83019.590400000001"/>
    <n v="0.11"/>
    <n v="6641.5672319999994"/>
    <n v="0.72727272727272718"/>
    <n v="0.27272727272727271"/>
    <x v="0"/>
  </r>
  <r>
    <d v="2011-01-20T00:00:00"/>
    <x v="0"/>
    <n v="201"/>
    <n v="12112.131438"/>
    <n v="3303.3085740000001"/>
    <n v="110110.28580000001"/>
    <n v="0.10999999999999999"/>
    <n v="8808.8228639999998"/>
    <n v="0.72727272727272718"/>
    <n v="0.27272727272727271"/>
    <x v="0"/>
  </r>
  <r>
    <d v="2011-01-21T00:00:00"/>
    <x v="0"/>
    <n v="94"/>
    <n v="5765.9970720000001"/>
    <n v="1586.720186"/>
    <n v="52418.155200000001"/>
    <n v="0.11"/>
    <n v="4179.2768859999996"/>
    <n v="0.72481425741521766"/>
    <n v="0.27518574258478223"/>
    <x v="0"/>
  </r>
  <r>
    <d v="2011-01-22T00:00:00"/>
    <x v="0"/>
    <n v="70"/>
    <n v="4738.2973659999998"/>
    <n v="1313.4500680000001"/>
    <n v="43075.430600000007"/>
    <n v="0.10999999999999997"/>
    <n v="3424.8472979999997"/>
    <n v="0.72280125822732078"/>
    <n v="0.27719874177267922"/>
    <x v="0"/>
  </r>
  <r>
    <d v="2011-01-23T00:00:00"/>
    <x v="0"/>
    <n v="48"/>
    <n v="3529.4008199999998"/>
    <n v="997.82605999999998"/>
    <n v="32085.462"/>
    <n v="0.11"/>
    <n v="2531.57476"/>
    <n v="0.71728173962400799"/>
    <n v="0.28271826037599213"/>
    <x v="0"/>
  </r>
  <r>
    <d v="2011-01-24T00:00:00"/>
    <x v="0"/>
    <n v="73"/>
    <n v="4593.2086420000005"/>
    <n v="1252.6932660000002"/>
    <n v="41756.442199999998"/>
    <n v="0.11000000000000001"/>
    <n v="3340.5153760000003"/>
    <n v="0.72727272727272729"/>
    <n v="0.27272727272727276"/>
    <x v="0"/>
  </r>
  <r>
    <d v="2011-01-25T00:00:00"/>
    <x v="0"/>
    <n v="108"/>
    <n v="6352.6969660000004"/>
    <n v="1777.7516630000002"/>
    <n v="57751.790600000008"/>
    <n v="0.10999999999999999"/>
    <n v="4574.9453030000004"/>
    <n v="0.72015796243475338"/>
    <n v="0.27984203756524662"/>
    <x v="0"/>
  </r>
  <r>
    <d v="2011-01-26T00:00:00"/>
    <x v="0"/>
    <n v="176"/>
    <n v="10108.234620000001"/>
    <n v="2777.9846899999998"/>
    <n v="91893.042000000001"/>
    <n v="0.11000000000000001"/>
    <n v="7330.2499300000018"/>
    <n v="0.72517607728420541"/>
    <n v="0.27482392271579459"/>
    <x v="0"/>
  </r>
  <r>
    <d v="2011-01-27T00:00:00"/>
    <x v="0"/>
    <n v="120"/>
    <n v="8814.3247720000018"/>
    <n v="2412.5802210000002"/>
    <n v="80130.225200000001"/>
    <n v="0.11000000000000001"/>
    <n v="6401.7445510000016"/>
    <n v="0.72628870805124901"/>
    <n v="0.27371129194875093"/>
    <x v="0"/>
  </r>
  <r>
    <d v="2011-01-28T00:00:00"/>
    <x v="0"/>
    <n v="101"/>
    <n v="6100.4029900000005"/>
    <n v="1663.7462700000001"/>
    <n v="55458.208999999995"/>
    <n v="0.11000000000000001"/>
    <n v="4436.6567200000009"/>
    <n v="0.7272727272727274"/>
    <n v="0.27272727272727271"/>
    <x v="0"/>
  </r>
  <r>
    <d v="2011-01-29T00:00:00"/>
    <x v="0"/>
    <n v="80"/>
    <n v="5943.4221440000001"/>
    <n v="1620.9333120000003"/>
    <n v="54031.110400000005"/>
    <n v="0.10999999999999999"/>
    <n v="4322.488832"/>
    <n v="0.72727272727272729"/>
    <n v="0.27272727272727276"/>
    <x v="0"/>
  </r>
  <r>
    <d v="2011-01-30T00:00:00"/>
    <x v="0"/>
    <n v="39"/>
    <n v="2419.5408160000002"/>
    <n v="659.87476800000002"/>
    <n v="21995.8256"/>
    <n v="0.11"/>
    <n v="1759.666048"/>
    <n v="0.72727272727272729"/>
    <n v="0.27272727272727271"/>
    <x v="0"/>
  </r>
  <r>
    <d v="2011-01-31T00:00:00"/>
    <x v="0"/>
    <n v="35"/>
    <n v="2071.4501500000001"/>
    <n v="564.94095000000004"/>
    <n v="18831.365000000002"/>
    <n v="0.11"/>
    <n v="1506.5092"/>
    <n v="0.72727272727272718"/>
    <n v="0.27272727272727271"/>
    <x v="0"/>
  </r>
  <r>
    <d v="2011-02-01T00:00:00"/>
    <x v="0"/>
    <n v="50"/>
    <n v="3395.3199940000004"/>
    <n v="925.99636200000009"/>
    <n v="30866.545400000003"/>
    <n v="0.11"/>
    <n v="2469.3236320000005"/>
    <n v="0.72727272727272729"/>
    <n v="0.27272727272727271"/>
    <x v="1"/>
  </r>
  <r>
    <d v="2011-02-02T00:00:00"/>
    <x v="0"/>
    <n v="57"/>
    <n v="3660.27288"/>
    <n v="998.25624000000005"/>
    <n v="33275.208000000006"/>
    <n v="0.10999999999999999"/>
    <n v="2662.0166399999998"/>
    <n v="0.72727272727272718"/>
    <n v="0.27272727272727276"/>
    <x v="1"/>
  </r>
  <r>
    <d v="2011-02-03T00:00:00"/>
    <x v="0"/>
    <n v="73"/>
    <n v="4673.0513060000003"/>
    <n v="1274.4685380000001"/>
    <n v="42482.284599999999"/>
    <n v="0.11000000000000001"/>
    <n v="3398.5827680000002"/>
    <n v="0.72727272727272729"/>
    <n v="0.27272727272727271"/>
    <x v="1"/>
  </r>
  <r>
    <d v="2011-02-04T00:00:00"/>
    <x v="0"/>
    <n v="91"/>
    <n v="5875.7410140000002"/>
    <n v="1628.4080820000001"/>
    <n v="53415.827400000002"/>
    <n v="0.11"/>
    <n v="4247.3329320000003"/>
    <n v="0.7228591120473099"/>
    <n v="0.27714088795269015"/>
    <x v="1"/>
  </r>
  <r>
    <d v="2011-02-05T00:00:00"/>
    <x v="0"/>
    <n v="93"/>
    <n v="6729.6043540000001"/>
    <n v="1835.3466420000002"/>
    <n v="61178.221399999995"/>
    <n v="0.11000000000000001"/>
    <n v="4894.2577119999996"/>
    <n v="0.72727272727272718"/>
    <n v="0.27272727272727276"/>
    <x v="1"/>
  </r>
  <r>
    <d v="2011-02-06T00:00:00"/>
    <x v="0"/>
    <n v="76"/>
    <n v="5077.1174960000008"/>
    <n v="1401.151838"/>
    <n v="46155.613600000004"/>
    <n v="0.11"/>
    <n v="3675.965658000001"/>
    <n v="0.72402611538852601"/>
    <n v="0.27597388461147399"/>
    <x v="1"/>
  </r>
  <r>
    <d v="2011-02-07T00:00:00"/>
    <x v="0"/>
    <n v="80"/>
    <n v="5622.8149560000002"/>
    <n v="1533.4949879999999"/>
    <n v="51116.499600000003"/>
    <n v="0.11"/>
    <n v="4089.3199680000002"/>
    <n v="0.72727272727272729"/>
    <n v="0.27272727272727271"/>
    <x v="1"/>
  </r>
  <r>
    <d v="2011-02-08T00:00:00"/>
    <x v="0"/>
    <n v="104"/>
    <n v="7131.5359720000006"/>
    <n v="1962.232786"/>
    <n v="64832.145200000006"/>
    <n v="0.11"/>
    <n v="5169.303186000001"/>
    <n v="0.72485130921246665"/>
    <n v="0.27514869078753346"/>
    <x v="1"/>
  </r>
  <r>
    <d v="2011-02-09T00:00:00"/>
    <x v="0"/>
    <n v="104"/>
    <n v="7377.1395499999999"/>
    <n v="2011.94715"/>
    <n v="67064.904999999999"/>
    <n v="0.11"/>
    <n v="5365.1923999999999"/>
    <n v="0.72727272727272729"/>
    <n v="0.27272727272727271"/>
    <x v="1"/>
  </r>
  <r>
    <d v="2011-02-10T00:00:00"/>
    <x v="0"/>
    <n v="97"/>
    <n v="5373.5294140000005"/>
    <n v="1465.5080220000002"/>
    <n v="48850.267400000004"/>
    <n v="0.11"/>
    <n v="3908.0213920000006"/>
    <n v="0.72727272727272729"/>
    <n v="0.27272727272727276"/>
    <x v="1"/>
  </r>
  <r>
    <d v="2011-02-11T00:00:00"/>
    <x v="0"/>
    <n v="123"/>
    <n v="6930.1643180000001"/>
    <n v="1925.701869"/>
    <n v="63001.493799999997"/>
    <n v="0.11000000000000001"/>
    <n v="5004.4624490000006"/>
    <n v="0.72212753108922756"/>
    <n v="0.2778724689107725"/>
    <x v="1"/>
  </r>
  <r>
    <d v="2011-02-12T00:00:00"/>
    <x v="0"/>
    <n v="135"/>
    <n v="7289.9916760000006"/>
    <n v="1998.383763"/>
    <n v="66272.651599999997"/>
    <n v="0.11000000000000001"/>
    <n v="5291.6079130000007"/>
    <n v="0.72587297053039879"/>
    <n v="0.27412702946960127"/>
    <x v="1"/>
  </r>
  <r>
    <d v="2011-02-13T00:00:00"/>
    <x v="0"/>
    <n v="45"/>
    <n v="2935.8585520000001"/>
    <n v="800.68869600000005"/>
    <n v="26689.623199999998"/>
    <n v="0.11000000000000001"/>
    <n v="2135.169856"/>
    <n v="0.72727272727272718"/>
    <n v="0.27272727272727271"/>
    <x v="1"/>
  </r>
  <r>
    <d v="2011-02-14T00:00:00"/>
    <x v="0"/>
    <n v="83"/>
    <n v="7016.845902"/>
    <n v="1913.685246"/>
    <n v="63789.508200000004"/>
    <n v="0.11"/>
    <n v="5103.160656"/>
    <n v="0.72727272727272729"/>
    <n v="0.27272727272727271"/>
    <x v="1"/>
  </r>
  <r>
    <d v="2011-02-15T00:00:00"/>
    <x v="0"/>
    <n v="123"/>
    <n v="8200.2761060000012"/>
    <n v="2236.4389380000002"/>
    <n v="74547.964600000007"/>
    <n v="0.11"/>
    <n v="5963.8371680000009"/>
    <n v="0.72727272727272729"/>
    <n v="0.27272727272727271"/>
    <x v="1"/>
  </r>
  <r>
    <d v="2011-02-16T00:00:00"/>
    <x v="0"/>
    <n v="111"/>
    <n v="7466.4807140000003"/>
    <n v="2039.8446370000001"/>
    <n v="67877.097399999999"/>
    <n v="0.11"/>
    <n v="5426.6360770000001"/>
    <n v="0.72679971794808285"/>
    <n v="0.27320028205191721"/>
    <x v="1"/>
  </r>
  <r>
    <d v="2011-02-17T00:00:00"/>
    <x v="0"/>
    <n v="99"/>
    <n v="6097.7123240000001"/>
    <n v="1663.0124520000002"/>
    <n v="55433.748400000004"/>
    <n v="0.10999999999999999"/>
    <n v="4434.6998720000001"/>
    <n v="0.72727272727272729"/>
    <n v="0.27272727272727276"/>
    <x v="1"/>
  </r>
  <r>
    <d v="2011-02-18T00:00:00"/>
    <x v="0"/>
    <n v="94"/>
    <n v="7338.6205420000006"/>
    <n v="2022.6353959999999"/>
    <n v="66714.732199999999"/>
    <n v="0.11000000000000001"/>
    <n v="5315.9851460000009"/>
    <n v="0.72438479624008889"/>
    <n v="0.27561520375991116"/>
    <x v="1"/>
  </r>
  <r>
    <d v="2011-02-19T00:00:00"/>
    <x v="0"/>
    <n v="82"/>
    <n v="5331.1246560000009"/>
    <n v="1453.943088"/>
    <n v="48464.7696"/>
    <n v="0.11000000000000001"/>
    <n v="3877.1815680000009"/>
    <n v="0.72727272727272729"/>
    <n v="0.27272727272727271"/>
    <x v="1"/>
  </r>
  <r>
    <d v="2011-02-20T00:00:00"/>
    <x v="0"/>
    <n v="62"/>
    <n v="4090.3753220000003"/>
    <n v="1115.556906"/>
    <n v="37185.230200000005"/>
    <n v="0.10999999999999999"/>
    <n v="2974.8184160000001"/>
    <n v="0.72727272727272718"/>
    <n v="0.27272727272727271"/>
    <x v="1"/>
  </r>
  <r>
    <d v="2011-02-21T00:00:00"/>
    <x v="0"/>
    <n v="73"/>
    <n v="5458.6290660000004"/>
    <n v="1497.3441680000001"/>
    <n v="49623.900600000008"/>
    <n v="0.10999999999999999"/>
    <n v="3961.2848980000003"/>
    <n v="0.72569226633726347"/>
    <n v="0.27430773366273647"/>
    <x v="1"/>
  </r>
  <r>
    <d v="2011-02-22T00:00:00"/>
    <x v="0"/>
    <n v="90"/>
    <n v="6196.3516560000007"/>
    <n v="1710.8005830000002"/>
    <n v="56330.469600000004"/>
    <n v="0.11"/>
    <n v="4485.5510730000005"/>
    <n v="0.72390195425022208"/>
    <n v="0.27609804574977787"/>
    <x v="1"/>
  </r>
  <r>
    <d v="2011-02-23T00:00:00"/>
    <x v="0"/>
    <n v="103"/>
    <n v="7681.9308719999999"/>
    <n v="3520.9900160000002"/>
    <n v="69835.73520000001"/>
    <n v="0.10999999999999999"/>
    <n v="4160.9408559999993"/>
    <n v="0.54165299393233057"/>
    <n v="0.45834700606766932"/>
    <x v="1"/>
  </r>
  <r>
    <d v="2011-02-24T00:00:00"/>
    <x v="0"/>
    <n v="53"/>
    <n v="3933.9471160000003"/>
    <n v="1784.0613360000002"/>
    <n v="35763.155600000006"/>
    <n v="0.10999999999999999"/>
    <n v="2149.8857800000001"/>
    <n v="0.54649585177595961"/>
    <n v="0.45350414822404034"/>
    <x v="1"/>
  </r>
  <r>
    <d v="2011-02-25T00:00:00"/>
    <x v="0"/>
    <n v="51"/>
    <n v="3085.402936"/>
    <n v="1402.45588"/>
    <n v="28049.117600000001"/>
    <n v="0.10999999999999999"/>
    <n v="1682.947056"/>
    <n v="0.54545454545454541"/>
    <n v="0.45454545454545453"/>
    <x v="1"/>
  </r>
  <r>
    <d v="2011-02-26T00:00:00"/>
    <x v="0"/>
    <n v="60"/>
    <n v="2795.3843720000004"/>
    <n v="1273.359019"/>
    <n v="25412.585200000001"/>
    <n v="0.11000000000000001"/>
    <n v="1522.0253530000005"/>
    <n v="0.54447802178669413"/>
    <n v="0.45552197821330592"/>
    <x v="1"/>
  </r>
  <r>
    <d v="2011-02-27T00:00:00"/>
    <x v="0"/>
    <n v="65"/>
    <n v="2803.3665660000001"/>
    <n v="1272.058902"/>
    <n v="25485.150600000001"/>
    <n v="0.11"/>
    <n v="1531.3076640000002"/>
    <n v="0.54623882676354929"/>
    <n v="0.45376117323645071"/>
    <x v="1"/>
  </r>
  <r>
    <d v="2011-02-28T00:00:00"/>
    <x v="0"/>
    <n v="87"/>
    <n v="5855.1517200000008"/>
    <n v="2661.4326000000001"/>
    <n v="53228.652000000002"/>
    <n v="0.11000000000000001"/>
    <n v="3193.7191200000007"/>
    <n v="0.54545454545454553"/>
    <n v="0.45454545454545453"/>
    <x v="1"/>
  </r>
  <r>
    <d v="2011-03-01T00:00:00"/>
    <x v="0"/>
    <n v="68"/>
    <n v="4123.1019720000004"/>
    <n v="1874.1372600000002"/>
    <n v="37482.745200000005"/>
    <n v="0.11"/>
    <n v="2248.964712"/>
    <n v="0.54545454545454541"/>
    <n v="0.45454545454545453"/>
    <x v="2"/>
  </r>
  <r>
    <d v="2011-03-02T00:00:00"/>
    <x v="0"/>
    <n v="90"/>
    <n v="4765.4458059999997"/>
    <n v="2166.1117300000001"/>
    <n v="43322.234600000003"/>
    <n v="0.10999999999999999"/>
    <n v="2599.3340759999996"/>
    <n v="0.54545454545454541"/>
    <n v="0.45454545454545459"/>
    <x v="2"/>
  </r>
  <r>
    <d v="2011-03-03T00:00:00"/>
    <x v="0"/>
    <n v="72"/>
    <n v="3724.8557720000003"/>
    <n v="1696.7577180000001"/>
    <n v="33862.325199999999"/>
    <n v="0.11000000000000001"/>
    <n v="2028.0980540000003"/>
    <n v="0.54447693498506822"/>
    <n v="0.45552306501493178"/>
    <x v="2"/>
  </r>
  <r>
    <d v="2011-03-04T00:00:00"/>
    <x v="0"/>
    <n v="59"/>
    <n v="2739.3881240000001"/>
    <n v="1245.3348330000001"/>
    <n v="24903.528400000003"/>
    <n v="0.10999999999999999"/>
    <n v="1494.0532909999999"/>
    <n v="0.54539671757735919"/>
    <n v="0.45460328242264075"/>
    <x v="2"/>
  </r>
  <r>
    <d v="2011-03-05T00:00:00"/>
    <x v="0"/>
    <n v="69"/>
    <n v="4121.1193760000006"/>
    <n v="1873.2360800000001"/>
    <n v="37464.721600000004"/>
    <n v="0.11"/>
    <n v="2247.8832960000004"/>
    <n v="0.54545454545454553"/>
    <n v="0.45454545454545453"/>
    <x v="2"/>
  </r>
  <r>
    <d v="2011-03-06T00:00:00"/>
    <x v="0"/>
    <n v="62"/>
    <n v="3827.0630860000001"/>
    <n v="1739.5741300000002"/>
    <n v="34791.482600000003"/>
    <n v="0.11"/>
    <n v="2087.4889560000001"/>
    <n v="0.54545454545454553"/>
    <n v="0.45454545454545459"/>
    <x v="2"/>
  </r>
  <r>
    <d v="2011-03-07T00:00:00"/>
    <x v="0"/>
    <n v="37"/>
    <n v="2733.3021760000001"/>
    <n v="1242.4100800000001"/>
    <n v="24848.2016"/>
    <n v="0.11"/>
    <n v="1490.892096"/>
    <n v="0.54545454545454541"/>
    <n v="0.45454545454545459"/>
    <x v="2"/>
  </r>
  <r>
    <d v="2011-03-08T00:00:00"/>
    <x v="0"/>
    <n v="54"/>
    <n v="3163.0246780000002"/>
    <n v="1437.73849"/>
    <n v="28754.769800000002"/>
    <n v="0.11"/>
    <n v="1725.2861880000003"/>
    <n v="0.54545454545454553"/>
    <n v="0.45454545454545447"/>
    <x v="2"/>
  </r>
  <r>
    <d v="2011-03-09T00:00:00"/>
    <x v="0"/>
    <n v="78"/>
    <n v="5093.3685660000001"/>
    <n v="2315.7953729999999"/>
    <n v="46303.350600000005"/>
    <n v="0.10999999999999999"/>
    <n v="2777.5731930000002"/>
    <n v="0.54533127870251985"/>
    <n v="0.45466872129748009"/>
    <x v="2"/>
  </r>
  <r>
    <d v="2011-03-10T00:00:00"/>
    <x v="0"/>
    <n v="108"/>
    <n v="6209.3766900000001"/>
    <n v="2822.4439499999999"/>
    <n v="56448.879000000001"/>
    <n v="0.11"/>
    <n v="3386.9327400000002"/>
    <n v="0.54545454545454553"/>
    <n v="0.45454545454545453"/>
    <x v="2"/>
  </r>
  <r>
    <d v="2011-03-11T00:00:00"/>
    <x v="0"/>
    <n v="196"/>
    <n v="17913.927964000002"/>
    <n v="11535.39759"/>
    <n v="115573.7288"/>
    <n v="0.15500000000000003"/>
    <n v="6378.5303740000018"/>
    <n v="0.35606542500440752"/>
    <n v="0.64393457499559248"/>
    <x v="2"/>
  </r>
  <r>
    <d v="2011-03-12T00:00:00"/>
    <x v="0"/>
    <n v="216"/>
    <n v="18911.190865"/>
    <n v="12174.277690000001"/>
    <n v="122007.68299999999"/>
    <n v="0.15500000000000003"/>
    <n v="6736.9131749999997"/>
    <n v="0.35623949983331732"/>
    <n v="0.64376050016668263"/>
    <x v="2"/>
  </r>
  <r>
    <d v="2011-03-13T00:00:00"/>
    <x v="0"/>
    <n v="161"/>
    <n v="14468.944631000002"/>
    <n v="9331.1568400000015"/>
    <n v="93311.568400000004"/>
    <n v="0.15506056622021158"/>
    <n v="5137.7877910000007"/>
    <n v="0.35509070785938235"/>
    <n v="0.64490929214061765"/>
    <x v="2"/>
  </r>
  <r>
    <d v="2011-03-14T00:00:00"/>
    <x v="0"/>
    <n v="185"/>
    <n v="22995.080831000003"/>
    <n v="14835.536020000001"/>
    <n v="148355.3602"/>
    <n v="0.15500000000000003"/>
    <n v="8159.5448110000016"/>
    <n v="0.35483870967741937"/>
    <n v="0.64516129032258063"/>
    <x v="2"/>
  </r>
  <r>
    <d v="2011-03-15T00:00:00"/>
    <x v="0"/>
    <n v="124"/>
    <n v="7790.9840140000006"/>
    <n v="3637.1153800000002"/>
    <n v="70827.127399999998"/>
    <n v="0.11000000000000001"/>
    <n v="4153.8686340000004"/>
    <n v="0.53316354218359463"/>
    <n v="0.46683645781640543"/>
    <x v="2"/>
  </r>
  <r>
    <d v="2011-03-16T00:00:00"/>
    <x v="0"/>
    <n v="93"/>
    <n v="7011.6787180000001"/>
    <n v="3199.6851200000001"/>
    <n v="63742.533799999997"/>
    <n v="0.11"/>
    <n v="3811.993598"/>
    <n v="0.54366347223155809"/>
    <n v="0.45633652776844191"/>
    <x v="2"/>
  </r>
  <r>
    <d v="2011-03-17T00:00:00"/>
    <x v="0"/>
    <n v="68"/>
    <n v="3657.0882919999999"/>
    <n v="1662.31286"/>
    <n v="33246.2572"/>
    <n v="0.11"/>
    <n v="1994.7754319999999"/>
    <n v="0.54545454545454541"/>
    <n v="0.45454545454545453"/>
    <x v="2"/>
  </r>
  <r>
    <d v="2011-03-18T00:00:00"/>
    <x v="0"/>
    <n v="83"/>
    <n v="4951.6060440000001"/>
    <n v="2250.73002"/>
    <n v="45014.600400000003"/>
    <n v="0.11"/>
    <n v="2700.8760240000001"/>
    <n v="0.54545454545454553"/>
    <n v="0.45454545454545453"/>
    <x v="2"/>
  </r>
  <r>
    <d v="2011-03-19T00:00:00"/>
    <x v="0"/>
    <n v="66"/>
    <n v="4935.1857280000004"/>
    <n v="2243.2662400000004"/>
    <n v="44865.324800000002"/>
    <n v="0.11"/>
    <n v="2691.919488"/>
    <n v="0.54545454545454541"/>
    <n v="0.45454545454545459"/>
    <x v="2"/>
  </r>
  <r>
    <d v="2011-03-20T00:00:00"/>
    <x v="0"/>
    <n v="58"/>
    <n v="3459.4193259999997"/>
    <n v="1572.46333"/>
    <n v="31449.266600000003"/>
    <n v="0.10999999999999999"/>
    <n v="1886.9559959999997"/>
    <n v="0.54545454545454541"/>
    <n v="0.45454545454545459"/>
    <x v="2"/>
  </r>
  <r>
    <d v="2011-03-21T00:00:00"/>
    <x v="0"/>
    <n v="51"/>
    <n v="3305.5885280000002"/>
    <n v="1502.54024"/>
    <n v="30050.804800000002"/>
    <n v="0.11"/>
    <n v="1803.0482880000002"/>
    <n v="0.54545454545454553"/>
    <n v="0.45454545454545453"/>
    <x v="2"/>
  </r>
  <r>
    <d v="2011-03-22T00:00:00"/>
    <x v="0"/>
    <n v="102"/>
    <n v="6720.047136000001"/>
    <n v="3054.5668800000003"/>
    <n v="61091.337600000006"/>
    <n v="0.11"/>
    <n v="3665.4802560000007"/>
    <n v="0.54545454545454553"/>
    <n v="0.45454545454545453"/>
    <x v="2"/>
  </r>
  <r>
    <d v="2011-03-23T00:00:00"/>
    <x v="0"/>
    <n v="100"/>
    <n v="5198.4461540000002"/>
    <n v="2362.9300699999999"/>
    <n v="47258.6014"/>
    <n v="0.11"/>
    <n v="2835.5160840000003"/>
    <n v="0.54545454545454553"/>
    <n v="0.45454545454545453"/>
    <x v="2"/>
  </r>
  <r>
    <d v="2011-03-24T00:00:00"/>
    <x v="0"/>
    <n v="110"/>
    <n v="6931.4561140000005"/>
    <n v="3150.6618699999999"/>
    <n v="63013.237400000005"/>
    <n v="0.11"/>
    <n v="3780.7942440000006"/>
    <n v="0.54545454545454553"/>
    <n v="0.45454545454545447"/>
    <x v="2"/>
  </r>
  <r>
    <d v="2011-03-25T00:00:00"/>
    <x v="0"/>
    <n v="82"/>
    <n v="7135.6324160000004"/>
    <n v="3243.4692800000003"/>
    <n v="64869.385600000009"/>
    <n v="0.10999999999999999"/>
    <n v="3892.1631360000001"/>
    <n v="0.54545454545454541"/>
    <n v="0.45454545454545453"/>
    <x v="2"/>
  </r>
  <r>
    <d v="2011-03-26T00:00:00"/>
    <x v="0"/>
    <n v="64"/>
    <n v="3790.1191020000001"/>
    <n v="1722.7814100000003"/>
    <n v="34455.628199999999"/>
    <n v="0.11"/>
    <n v="2067.3376920000001"/>
    <n v="0.54545454545454541"/>
    <n v="0.45454545454545459"/>
    <x v="2"/>
  </r>
  <r>
    <d v="2011-03-27T00:00:00"/>
    <x v="0"/>
    <n v="42"/>
    <n v="2757.7772200000004"/>
    <n v="1253.5351000000001"/>
    <n v="25070.702000000001"/>
    <n v="0.11000000000000001"/>
    <n v="1504.2421200000003"/>
    <n v="0.54545454545454553"/>
    <n v="0.45454545454545447"/>
    <x v="2"/>
  </r>
  <r>
    <d v="2011-03-28T00:00:00"/>
    <x v="0"/>
    <n v="42"/>
    <n v="2260.7017180000003"/>
    <n v="1027.5916900000002"/>
    <n v="20551.8338"/>
    <n v="0.11000000000000001"/>
    <n v="1233.1100280000001"/>
    <n v="0.54545454545454541"/>
    <n v="0.45454545454545459"/>
    <x v="2"/>
  </r>
  <r>
    <d v="2011-03-29T00:00:00"/>
    <x v="0"/>
    <n v="77"/>
    <n v="5317.8129399999998"/>
    <n v="2417.1876999999999"/>
    <n v="48343.754000000001"/>
    <n v="0.11"/>
    <n v="2900.6252399999998"/>
    <n v="0.54545454545454541"/>
    <n v="0.45454545454545453"/>
    <x v="2"/>
  </r>
  <r>
    <d v="2011-03-30T00:00:00"/>
    <x v="0"/>
    <n v="77"/>
    <n v="6288.0622640000001"/>
    <n v="2858.2101200000002"/>
    <n v="57164.202400000002"/>
    <n v="0.11"/>
    <n v="3429.852144"/>
    <n v="0.54545454545454541"/>
    <n v="0.45454545454545459"/>
    <x v="2"/>
  </r>
  <r>
    <d v="2011-03-31T00:00:00"/>
    <x v="0"/>
    <n v="71"/>
    <n v="4035.6259679999998"/>
    <n v="1834.3754400000003"/>
    <n v="36687.508800000003"/>
    <n v="0.10999999999999999"/>
    <n v="2201.2505279999996"/>
    <n v="0.54545454545454541"/>
    <n v="0.45454545454545464"/>
    <x v="2"/>
  </r>
  <r>
    <d v="2011-04-01T00:00:00"/>
    <x v="0"/>
    <n v="116"/>
    <n v="7704.7134560000004"/>
    <n v="3514.3523699999996"/>
    <n v="70042.849600000001"/>
    <n v="0.11"/>
    <n v="4190.3610860000008"/>
    <n v="0.54386981552659586"/>
    <n v="0.4561301844734042"/>
    <x v="3"/>
  </r>
  <r>
    <d v="2011-04-02T00:00:00"/>
    <x v="0"/>
    <n v="68"/>
    <n v="7253.6797740000011"/>
    <n v="3297.1271700000002"/>
    <n v="65942.54340000001"/>
    <n v="0.11"/>
    <n v="3956.5526040000009"/>
    <n v="0.54545454545454553"/>
    <n v="0.45454545454545453"/>
    <x v="3"/>
  </r>
  <r>
    <d v="2011-01-01T00:00:00"/>
    <x v="1"/>
    <n v="200"/>
    <n v="12949.847328000002"/>
    <n v="6474.9236640000008"/>
    <n v="117725.8848"/>
    <n v="0.11000000000000001"/>
    <n v="6474.9236640000008"/>
    <n v="0.5"/>
    <n v="0.5"/>
    <x v="0"/>
  </r>
  <r>
    <d v="2011-01-02T00:00:00"/>
    <x v="1"/>
    <n v="118"/>
    <n v="7337.7881280000001"/>
    <n v="3668.8940640000001"/>
    <n v="66707.164799999999"/>
    <n v="0.11"/>
    <n v="3668.8940640000001"/>
    <n v="0.5"/>
    <n v="0.5"/>
    <x v="0"/>
  </r>
  <r>
    <d v="2011-01-03T00:00:00"/>
    <x v="1"/>
    <n v="127"/>
    <n v="7750.2337219999999"/>
    <n v="3875.116861"/>
    <n v="70456.670200000008"/>
    <n v="0.10999999999999999"/>
    <n v="3875.116861"/>
    <n v="0.5"/>
    <n v="0.5"/>
    <x v="0"/>
  </r>
  <r>
    <d v="2011-01-04T00:00:00"/>
    <x v="1"/>
    <n v="181"/>
    <n v="10628.172148"/>
    <n v="5331.3552890000001"/>
    <n v="96619.746799999994"/>
    <n v="0.11"/>
    <n v="5296.8168589999996"/>
    <n v="0.49837514722573911"/>
    <n v="0.50162485277426094"/>
    <x v="0"/>
  </r>
  <r>
    <d v="2011-01-05T00:00:00"/>
    <x v="1"/>
    <n v="230"/>
    <n v="14246.848506000002"/>
    <n v="7123.424253000001"/>
    <n v="129516.8046"/>
    <n v="0.11000000000000001"/>
    <n v="7123.424253000001"/>
    <n v="0.5"/>
    <n v="0.5"/>
    <x v="0"/>
  </r>
  <r>
    <d v="2011-01-06T00:00:00"/>
    <x v="1"/>
    <n v="202"/>
    <n v="13670.631502000002"/>
    <n v="6816.4773209999994"/>
    <n v="124278.4682"/>
    <n v="0.11000000000000001"/>
    <n v="6854.1541810000026"/>
    <n v="0.50137802192950964"/>
    <n v="0.49862197807049036"/>
    <x v="0"/>
  </r>
  <r>
    <d v="2011-01-07T00:00:00"/>
    <x v="1"/>
    <n v="211"/>
    <n v="13996.668378"/>
    <n v="6998.3341890000002"/>
    <n v="127242.43980000001"/>
    <n v="0.11"/>
    <n v="6998.3341890000002"/>
    <n v="0.5"/>
    <n v="0.5"/>
    <x v="0"/>
  </r>
  <r>
    <d v="2011-01-08T00:00:00"/>
    <x v="1"/>
    <n v="276"/>
    <n v="16156.091908"/>
    <n v="8078.0459540000002"/>
    <n v="146873.56279999999"/>
    <n v="0.11000000000000001"/>
    <n v="8078.0459540000002"/>
    <n v="0.5"/>
    <n v="0.5"/>
    <x v="0"/>
  </r>
  <r>
    <d v="2011-01-09T00:00:00"/>
    <x v="1"/>
    <n v="130"/>
    <n v="7055.5272480000003"/>
    <n v="3527.7636240000002"/>
    <n v="64141.156799999997"/>
    <n v="0.11000000000000001"/>
    <n v="3527.7636240000002"/>
    <n v="0.5"/>
    <n v="0.5"/>
    <x v="0"/>
  </r>
  <r>
    <d v="2011-01-10T00:00:00"/>
    <x v="1"/>
    <n v="136"/>
    <n v="8078.3291820000004"/>
    <n v="4039.1645910000002"/>
    <n v="73439.356200000009"/>
    <n v="0.10999999999999999"/>
    <n v="4039.1645910000002"/>
    <n v="0.5"/>
    <n v="0.5"/>
    <x v="0"/>
  </r>
  <r>
    <d v="2011-01-11T00:00:00"/>
    <x v="1"/>
    <n v="275"/>
    <n v="14615.828964"/>
    <n v="7292.2152670000005"/>
    <n v="132871.17240000001"/>
    <n v="0.10999999999999999"/>
    <n v="7323.6136969999998"/>
    <n v="0.50107412415940744"/>
    <n v="0.49892587584059256"/>
    <x v="0"/>
  </r>
  <r>
    <d v="2011-01-12T00:00:00"/>
    <x v="1"/>
    <n v="207"/>
    <n v="11867.816202"/>
    <n v="5933.908101"/>
    <n v="107889.23819999999"/>
    <n v="0.11"/>
    <n v="5933.908101"/>
    <n v="0.5"/>
    <n v="0.5"/>
    <x v="0"/>
  </r>
  <r>
    <d v="2011-01-13T00:00:00"/>
    <x v="1"/>
    <n v="354"/>
    <n v="25404.822806000004"/>
    <n v="12702.411403000002"/>
    <n v="230952.93460000001"/>
    <n v="0.11000000000000001"/>
    <n v="12702.411403000002"/>
    <n v="0.5"/>
    <n v="0.5"/>
    <x v="0"/>
  </r>
  <r>
    <d v="2011-01-14T00:00:00"/>
    <x v="1"/>
    <n v="235"/>
    <n v="16394.974002000003"/>
    <n v="8197.4870010000013"/>
    <n v="149045.2182"/>
    <n v="0.11000000000000001"/>
    <n v="8197.4870010000013"/>
    <n v="0.5"/>
    <n v="0.5"/>
    <x v="0"/>
  </r>
  <r>
    <d v="2011-01-15T00:00:00"/>
    <x v="1"/>
    <n v="138"/>
    <n v="9778.4294300000001"/>
    <n v="4889.2147150000001"/>
    <n v="88894.813000000009"/>
    <n v="0.10999999999999999"/>
    <n v="4889.2147150000001"/>
    <n v="0.5"/>
    <n v="0.5"/>
    <x v="0"/>
  </r>
  <r>
    <d v="2011-01-16T00:00:00"/>
    <x v="1"/>
    <n v="89"/>
    <n v="6009.6525940000001"/>
    <n v="3020.5255120000002"/>
    <n v="54633.205400000006"/>
    <n v="0.10999999999999999"/>
    <n v="2989.127082"/>
    <n v="0.49738766679863089"/>
    <n v="0.50261233320136911"/>
    <x v="0"/>
  </r>
  <r>
    <d v="2011-01-17T00:00:00"/>
    <x v="1"/>
    <n v="92"/>
    <n v="8287.4999680000001"/>
    <n v="4143.749984"/>
    <n v="75340.908800000005"/>
    <n v="0.11"/>
    <n v="4143.749984"/>
    <n v="0.5"/>
    <n v="0.5"/>
    <x v="0"/>
  </r>
  <r>
    <d v="2011-01-18T00:00:00"/>
    <x v="1"/>
    <n v="204"/>
    <n v="15578.676366"/>
    <n v="7789.3381829999998"/>
    <n v="141624.33060000002"/>
    <n v="0.10999999999999999"/>
    <n v="7789.3381829999998"/>
    <n v="0.5"/>
    <n v="0.5"/>
    <x v="0"/>
  </r>
  <r>
    <d v="2011-01-19T00:00:00"/>
    <x v="1"/>
    <n v="205"/>
    <n v="14421.327316000001"/>
    <n v="7218.8198080000002"/>
    <n v="131102.97560000001"/>
    <n v="0.11"/>
    <n v="7202.5075080000006"/>
    <n v="0.49943443832725781"/>
    <n v="0.50056556167274224"/>
    <x v="0"/>
  </r>
  <r>
    <d v="2011-01-20T00:00:00"/>
    <x v="1"/>
    <n v="210"/>
    <n v="12449.528520000002"/>
    <n v="6224.7642600000008"/>
    <n v="113177.53200000001"/>
    <n v="0.11000000000000001"/>
    <n v="6224.7642600000008"/>
    <n v="0.5"/>
    <n v="0.5"/>
    <x v="0"/>
  </r>
  <r>
    <d v="2011-01-21T00:00:00"/>
    <x v="1"/>
    <n v="114"/>
    <n v="7099.4344959999999"/>
    <n v="3549.7172479999999"/>
    <n v="64540.313600000009"/>
    <n v="0.10999999999999999"/>
    <n v="3549.7172479999999"/>
    <n v="0.5"/>
    <n v="0.5"/>
    <x v="0"/>
  </r>
  <r>
    <d v="2011-01-22T00:00:00"/>
    <x v="1"/>
    <n v="107"/>
    <n v="7588.0753299999997"/>
    <n v="3794.0376649999998"/>
    <n v="68982.503000000012"/>
    <n v="0.10999999999999997"/>
    <n v="3794.0376649999998"/>
    <n v="0.5"/>
    <n v="0.5"/>
    <x v="0"/>
  </r>
  <r>
    <d v="2011-01-23T00:00:00"/>
    <x v="1"/>
    <n v="66"/>
    <n v="3837.0347839999999"/>
    <n v="1918.517392"/>
    <n v="34882.134399999995"/>
    <n v="0.11000000000000001"/>
    <n v="1918.517392"/>
    <n v="0.5"/>
    <n v="0.5"/>
    <x v="0"/>
  </r>
  <r>
    <d v="2011-01-24T00:00:00"/>
    <x v="1"/>
    <n v="81"/>
    <n v="7064.6907099999999"/>
    <n v="3532.3453549999999"/>
    <n v="64224.46100000001"/>
    <n v="0.10999999999999999"/>
    <n v="3532.3453549999999"/>
    <n v="0.5"/>
    <n v="0.5"/>
    <x v="0"/>
  </r>
  <r>
    <d v="2011-01-25T00:00:00"/>
    <x v="1"/>
    <n v="132"/>
    <n v="8546.5257899999997"/>
    <n v="4273.2628949999998"/>
    <n v="77695.688999999998"/>
    <n v="0.11"/>
    <n v="4273.2628949999998"/>
    <n v="0.5"/>
    <n v="0.5"/>
    <x v="0"/>
  </r>
  <r>
    <d v="2011-01-26T00:00:00"/>
    <x v="1"/>
    <n v="233"/>
    <n v="13235.924878000002"/>
    <n v="6617.9624390000008"/>
    <n v="120326.5898"/>
    <n v="0.11000000000000001"/>
    <n v="6617.9624390000008"/>
    <n v="0.5"/>
    <n v="0.5"/>
    <x v="0"/>
  </r>
  <r>
    <d v="2011-01-27T00:00:00"/>
    <x v="1"/>
    <n v="123"/>
    <n v="8955.9456800000007"/>
    <n v="4477.9728400000004"/>
    <n v="81417.688000000009"/>
    <n v="0.11"/>
    <n v="4477.9728400000004"/>
    <n v="0.5"/>
    <n v="0.5"/>
    <x v="0"/>
  </r>
  <r>
    <d v="2011-01-28T00:00:00"/>
    <x v="1"/>
    <n v="95"/>
    <n v="6168.4467900000009"/>
    <n v="3084.2233950000004"/>
    <n v="56076.788999999997"/>
    <n v="0.11000000000000003"/>
    <n v="3084.2233950000004"/>
    <n v="0.5"/>
    <n v="0.5"/>
    <x v="0"/>
  </r>
  <r>
    <d v="2011-01-29T00:00:00"/>
    <x v="1"/>
    <n v="83"/>
    <n v="5855.9910420000006"/>
    <n v="2927.9955210000003"/>
    <n v="53236.282200000001"/>
    <n v="0.11000000000000001"/>
    <n v="2927.9955210000003"/>
    <n v="0.5"/>
    <n v="0.5"/>
    <x v="0"/>
  </r>
  <r>
    <d v="2011-01-30T00:00:00"/>
    <x v="1"/>
    <n v="55"/>
    <n v="4446.5794340000002"/>
    <n v="2223.2897170000001"/>
    <n v="40423.449399999998"/>
    <n v="0.11000000000000001"/>
    <n v="2223.2897170000001"/>
    <n v="0.5"/>
    <n v="0.5"/>
    <x v="0"/>
  </r>
  <r>
    <d v="2011-01-31T00:00:00"/>
    <x v="1"/>
    <n v="59"/>
    <n v="4167.610216"/>
    <n v="2083.805108"/>
    <n v="37887.365600000005"/>
    <n v="0.10999999999999999"/>
    <n v="2083.805108"/>
    <n v="0.5"/>
    <n v="0.5"/>
    <x v="0"/>
  </r>
  <r>
    <d v="2011-02-01T00:00:00"/>
    <x v="1"/>
    <n v="61"/>
    <n v="4579.9038339999997"/>
    <n v="2289.9519169999999"/>
    <n v="41635.489399999999"/>
    <n v="0.11"/>
    <n v="2289.9519169999999"/>
    <n v="0.5"/>
    <n v="0.5"/>
    <x v="1"/>
  </r>
  <r>
    <d v="2011-02-02T00:00:00"/>
    <x v="1"/>
    <n v="68"/>
    <n v="5453.3478999999998"/>
    <n v="2726.6739499999999"/>
    <n v="49575.89"/>
    <n v="0.11"/>
    <n v="2726.6739499999999"/>
    <n v="0.5"/>
    <n v="0.5"/>
    <x v="1"/>
  </r>
  <r>
    <d v="2011-02-03T00:00:00"/>
    <x v="1"/>
    <n v="103"/>
    <n v="8958.5603580000006"/>
    <n v="4479.2801790000003"/>
    <n v="81441.457800000004"/>
    <n v="0.11"/>
    <n v="4479.2801790000003"/>
    <n v="0.5"/>
    <n v="0.5"/>
    <x v="1"/>
  </r>
  <r>
    <d v="2011-02-04T00:00:00"/>
    <x v="1"/>
    <n v="115"/>
    <n v="8112.8657280000007"/>
    <n v="4079.9820790000003"/>
    <n v="73753.324800000002"/>
    <n v="0.11"/>
    <n v="4032.8836490000003"/>
    <n v="0.49709730004297686"/>
    <n v="0.50290269995702308"/>
    <x v="1"/>
  </r>
  <r>
    <d v="2011-02-05T00:00:00"/>
    <x v="1"/>
    <n v="86"/>
    <n v="5276.1197059999995"/>
    <n v="2657.684068"/>
    <n v="47964.724600000001"/>
    <n v="0.10999999999999999"/>
    <n v="2618.4356379999995"/>
    <n v="0.49628055918108083"/>
    <n v="0.50371944081891917"/>
    <x v="1"/>
  </r>
  <r>
    <d v="2011-02-06T00:00:00"/>
    <x v="1"/>
    <n v="88"/>
    <n v="5550.3707600000007"/>
    <n v="2775.1853800000004"/>
    <n v="50457.915999999997"/>
    <n v="0.11000000000000001"/>
    <n v="2775.1853800000004"/>
    <n v="0.5"/>
    <n v="0.5"/>
    <x v="1"/>
  </r>
  <r>
    <d v="2011-02-07T00:00:00"/>
    <x v="1"/>
    <n v="94"/>
    <n v="6479.0235620000003"/>
    <n v="3239.5117810000002"/>
    <n v="58900.214200000002"/>
    <n v="0.11"/>
    <n v="3239.5117810000002"/>
    <n v="0.5"/>
    <n v="0.5"/>
    <x v="1"/>
  </r>
  <r>
    <d v="2011-02-08T00:00:00"/>
    <x v="1"/>
    <n v="97"/>
    <n v="7104.874546"/>
    <n v="3552.437273"/>
    <n v="64589.76860000001"/>
    <n v="0.10999999999999999"/>
    <n v="3552.437273"/>
    <n v="0.5"/>
    <n v="0.5"/>
    <x v="1"/>
  </r>
  <r>
    <d v="2011-02-09T00:00:00"/>
    <x v="1"/>
    <n v="138"/>
    <n v="7773.79691"/>
    <n v="3886.898455"/>
    <n v="70670.881000000008"/>
    <n v="0.10999999999999999"/>
    <n v="3886.898455"/>
    <n v="0.5"/>
    <n v="0.5"/>
    <x v="1"/>
  </r>
  <r>
    <d v="2011-02-10T00:00:00"/>
    <x v="1"/>
    <n v="134"/>
    <n v="9499.3635000000013"/>
    <n v="4749.6817500000006"/>
    <n v="86357.85"/>
    <n v="0.11000000000000001"/>
    <n v="4749.6817500000006"/>
    <n v="0.5"/>
    <n v="0.5"/>
    <x v="1"/>
  </r>
  <r>
    <d v="2011-02-11T00:00:00"/>
    <x v="1"/>
    <n v="160"/>
    <n v="10148.991820000001"/>
    <n v="5074.4959100000005"/>
    <n v="92263.562000000005"/>
    <n v="0.11"/>
    <n v="5074.4959100000005"/>
    <n v="0.5"/>
    <n v="0.5"/>
    <x v="1"/>
  </r>
  <r>
    <d v="2011-02-12T00:00:00"/>
    <x v="1"/>
    <n v="142"/>
    <n v="7552.7685419999998"/>
    <n v="3776.3842709999999"/>
    <n v="68661.532200000001"/>
    <n v="0.11"/>
    <n v="3776.3842709999999"/>
    <n v="0.5"/>
    <n v="0.5"/>
    <x v="1"/>
  </r>
  <r>
    <d v="2011-02-13T00:00:00"/>
    <x v="1"/>
    <n v="81"/>
    <n v="5341.089446"/>
    <n v="2670.544723"/>
    <n v="48555.3586"/>
    <n v="0.11"/>
    <n v="2670.544723"/>
    <n v="0.5"/>
    <n v="0.5"/>
    <x v="1"/>
  </r>
  <r>
    <d v="2011-02-14T00:00:00"/>
    <x v="1"/>
    <n v="101"/>
    <n v="5547.631738"/>
    <n v="2773.815869"/>
    <n v="50433.015800000001"/>
    <n v="0.11"/>
    <n v="2773.815869"/>
    <n v="0.5"/>
    <n v="0.5"/>
    <x v="1"/>
  </r>
  <r>
    <d v="2011-02-15T00:00:00"/>
    <x v="1"/>
    <n v="152"/>
    <n v="10829.478176000001"/>
    <n v="5414.7390880000003"/>
    <n v="98449.801600000006"/>
    <n v="0.11"/>
    <n v="5414.7390880000003"/>
    <n v="0.5"/>
    <n v="0.5"/>
    <x v="1"/>
  </r>
  <r>
    <d v="2011-02-16T00:00:00"/>
    <x v="1"/>
    <n v="155"/>
    <n v="16531.638419999999"/>
    <n v="8265.8192099999997"/>
    <n v="150287.622"/>
    <n v="0.10999999999999999"/>
    <n v="8265.8192099999997"/>
    <n v="0.5"/>
    <n v="0.5"/>
    <x v="1"/>
  </r>
  <r>
    <d v="2011-02-17T00:00:00"/>
    <x v="1"/>
    <n v="106"/>
    <n v="7081.656758000001"/>
    <n v="3540.8283790000005"/>
    <n v="64378.697800000002"/>
    <n v="0.11000000000000001"/>
    <n v="3540.8283790000005"/>
    <n v="0.5"/>
    <n v="0.5"/>
    <x v="1"/>
  </r>
  <r>
    <d v="2011-02-18T00:00:00"/>
    <x v="1"/>
    <n v="104"/>
    <n v="8050.5141200000007"/>
    <n v="3989.147845"/>
    <n v="73186.491999999998"/>
    <n v="0.11000000000000001"/>
    <n v="4061.3662750000008"/>
    <n v="0.50448533031080511"/>
    <n v="0.49551466968919489"/>
    <x v="1"/>
  </r>
  <r>
    <d v="2011-02-19T00:00:00"/>
    <x v="1"/>
    <n v="104"/>
    <n v="7414.9124940000011"/>
    <n v="3707.4562470000005"/>
    <n v="67408.295400000003"/>
    <n v="0.11000000000000001"/>
    <n v="3707.4562470000005"/>
    <n v="0.5"/>
    <n v="0.5"/>
    <x v="1"/>
  </r>
  <r>
    <d v="2011-02-20T00:00:00"/>
    <x v="1"/>
    <n v="99"/>
    <n v="6836.4952920000005"/>
    <n v="3418.2476460000003"/>
    <n v="62149.957200000004"/>
    <n v="0.11"/>
    <n v="3418.2476460000003"/>
    <n v="0.5"/>
    <n v="0.5"/>
    <x v="1"/>
  </r>
  <r>
    <d v="2011-02-21T00:00:00"/>
    <x v="1"/>
    <n v="92"/>
    <n v="6034.8460700000005"/>
    <n v="3017.4230350000003"/>
    <n v="54862.237000000001"/>
    <n v="0.11"/>
    <n v="3017.4230350000003"/>
    <n v="0.5"/>
    <n v="0.5"/>
    <x v="1"/>
  </r>
  <r>
    <d v="2011-02-22T00:00:00"/>
    <x v="1"/>
    <n v="97"/>
    <n v="7934.0521480000007"/>
    <n v="3967.0260740000003"/>
    <n v="72127.746799999994"/>
    <n v="0.11000000000000001"/>
    <n v="3967.0260740000003"/>
    <n v="0.5"/>
    <n v="0.5"/>
    <x v="1"/>
  </r>
  <r>
    <d v="2011-02-23T00:00:00"/>
    <x v="1"/>
    <n v="106"/>
    <n v="6537.0300379999999"/>
    <n v="3268.5150189999999"/>
    <n v="59427.545800000007"/>
    <n v="0.10999999999999999"/>
    <n v="3268.5150189999999"/>
    <n v="0.5"/>
    <n v="0.5"/>
    <x v="1"/>
  </r>
  <r>
    <d v="2011-02-24T00:00:00"/>
    <x v="1"/>
    <n v="65"/>
    <n v="4226.7772360000008"/>
    <n v="2113.3886180000004"/>
    <n v="38425.247600000002"/>
    <n v="0.11000000000000001"/>
    <n v="2113.3886180000004"/>
    <n v="0.5"/>
    <n v="0.5"/>
    <x v="1"/>
  </r>
  <r>
    <d v="2011-02-25T00:00:00"/>
    <x v="1"/>
    <n v="78"/>
    <n v="4912.3409720000009"/>
    <n v="2456.1704860000004"/>
    <n v="44657.645200000006"/>
    <n v="0.11"/>
    <n v="2456.1704860000004"/>
    <n v="0.5"/>
    <n v="0.5"/>
    <x v="1"/>
  </r>
  <r>
    <d v="2011-02-26T00:00:00"/>
    <x v="1"/>
    <n v="85"/>
    <n v="4138.1372339999998"/>
    <n v="2065.875708"/>
    <n v="37619.429400000001"/>
    <n v="0.10999999999999999"/>
    <n v="2072.2615259999998"/>
    <n v="0.50077158122591148"/>
    <n v="0.49922841877408847"/>
    <x v="1"/>
  </r>
  <r>
    <d v="2011-02-27T00:00:00"/>
    <x v="1"/>
    <n v="49"/>
    <n v="2309.410026"/>
    <n v="1154.705013"/>
    <n v="20994.636599999998"/>
    <n v="0.11000000000000001"/>
    <n v="1154.705013"/>
    <n v="0.5"/>
    <n v="0.5"/>
    <x v="1"/>
  </r>
  <r>
    <d v="2011-02-28T00:00:00"/>
    <x v="1"/>
    <n v="86"/>
    <n v="6988.0084559999996"/>
    <n v="3494.0042279999998"/>
    <n v="63527.349600000001"/>
    <n v="0.10999999999999999"/>
    <n v="3494.0042279999998"/>
    <n v="0.5"/>
    <n v="0.5"/>
    <x v="1"/>
  </r>
  <r>
    <d v="2011-03-01T00:00:00"/>
    <x v="1"/>
    <n v="71"/>
    <n v="2975.5104719999999"/>
    <n v="1487.755236"/>
    <n v="27050.095200000003"/>
    <n v="0.10999999999999999"/>
    <n v="1487.755236"/>
    <n v="0.5"/>
    <n v="0.5"/>
    <x v="2"/>
  </r>
  <r>
    <d v="2011-03-02T00:00:00"/>
    <x v="1"/>
    <n v="65"/>
    <n v="3335.382732"/>
    <n v="1667.691366"/>
    <n v="30321.661200000002"/>
    <n v="0.10999999999999999"/>
    <n v="1667.691366"/>
    <n v="0.5"/>
    <n v="0.5"/>
    <x v="2"/>
  </r>
  <r>
    <d v="2011-03-03T00:00:00"/>
    <x v="1"/>
    <n v="63"/>
    <n v="3578.2058400000001"/>
    <n v="1789.1046470000001"/>
    <n v="32529.144000000004"/>
    <n v="0.10999999999999999"/>
    <n v="1789.101193"/>
    <n v="0.49999951735588244"/>
    <n v="0.50000048264411756"/>
    <x v="2"/>
  </r>
  <r>
    <d v="2011-03-04T00:00:00"/>
    <x v="1"/>
    <n v="59"/>
    <n v="3162.4478600000002"/>
    <n v="1581.2239300000001"/>
    <n v="28749.526000000002"/>
    <n v="0.11"/>
    <n v="1581.2239300000001"/>
    <n v="0.5"/>
    <n v="0.5"/>
    <x v="2"/>
  </r>
  <r>
    <d v="2011-03-05T00:00:00"/>
    <x v="1"/>
    <n v="66"/>
    <n v="3499.1265100000001"/>
    <n v="1745.1126190000002"/>
    <n v="31810.241000000002"/>
    <n v="0.11"/>
    <n v="1754.0138909999998"/>
    <n v="0.50127192771889795"/>
    <n v="0.498728072281102"/>
    <x v="2"/>
  </r>
  <r>
    <d v="2011-03-06T00:00:00"/>
    <x v="1"/>
    <n v="45"/>
    <n v="4199.2004999999999"/>
    <n v="2099.60025"/>
    <n v="38174.550000000003"/>
    <n v="0.10999999999999999"/>
    <n v="2099.60025"/>
    <n v="0.5"/>
    <n v="0.5"/>
    <x v="2"/>
  </r>
  <r>
    <d v="2011-03-07T00:00:00"/>
    <x v="1"/>
    <n v="46"/>
    <n v="3581.3731579999999"/>
    <n v="1790.6865789999999"/>
    <n v="32557.937800000003"/>
    <n v="0.10999999999999999"/>
    <n v="1790.6865789999999"/>
    <n v="0.5"/>
    <n v="0.5"/>
    <x v="2"/>
  </r>
  <r>
    <d v="2011-03-08T00:00:00"/>
    <x v="1"/>
    <n v="69"/>
    <n v="4287.5641820000001"/>
    <n v="2143.782091"/>
    <n v="38977.856200000002"/>
    <n v="0.11"/>
    <n v="2143.782091"/>
    <n v="0.5"/>
    <n v="0.5"/>
    <x v="2"/>
  </r>
  <r>
    <d v="2011-03-09T00:00:00"/>
    <x v="1"/>
    <n v="70"/>
    <n v="3975.3536680000002"/>
    <n v="1987.6768340000001"/>
    <n v="36139.578800000003"/>
    <n v="0.11"/>
    <n v="1987.6768340000001"/>
    <n v="0.5"/>
    <n v="0.5"/>
    <x v="2"/>
  </r>
  <r>
    <d v="2011-03-10T00:00:00"/>
    <x v="1"/>
    <n v="104"/>
    <n v="5766.8363940000008"/>
    <n v="2883.4181970000004"/>
    <n v="52425.785400000001"/>
    <n v="0.11000000000000001"/>
    <n v="2883.4181970000004"/>
    <n v="0.5"/>
    <n v="0.5"/>
    <x v="2"/>
  </r>
  <r>
    <d v="2011-03-11T00:00:00"/>
    <x v="1"/>
    <n v="211"/>
    <n v="18065.744766"/>
    <n v="11627.352333000001"/>
    <n v="116513.71920000001"/>
    <n v="0.15505251132692363"/>
    <n v="6438.3924329999991"/>
    <n v="0.35638677045394496"/>
    <n v="0.64361322954605504"/>
    <x v="2"/>
  </r>
  <r>
    <d v="2011-03-12T00:00:00"/>
    <x v="1"/>
    <n v="247"/>
    <n v="23893.037464000001"/>
    <n v="15414.862880000001"/>
    <n v="154148.62880000001"/>
    <n v="0.155"/>
    <n v="8478.1745840000003"/>
    <n v="0.35483870967741937"/>
    <n v="0.64516129032258063"/>
    <x v="2"/>
  </r>
  <r>
    <d v="2011-03-13T00:00:00"/>
    <x v="1"/>
    <n v="181"/>
    <n v="15730.854582"/>
    <n v="10148.938440000002"/>
    <n v="101489.3844"/>
    <n v="0.155"/>
    <n v="5581.9161419999982"/>
    <n v="0.35483870967741926"/>
    <n v="0.64516129032258074"/>
    <x v="2"/>
  </r>
  <r>
    <d v="2011-03-14T00:00:00"/>
    <x v="1"/>
    <n v="180"/>
    <n v="16822.454544"/>
    <n v="10815.062436"/>
    <n v="108531.9648"/>
    <n v="0.155"/>
    <n v="6007.392108"/>
    <n v="0.35710556341747601"/>
    <n v="0.64289443658252399"/>
    <x v="2"/>
  </r>
  <r>
    <d v="2011-03-15T00:00:00"/>
    <x v="1"/>
    <n v="107"/>
    <n v="5851.1347180000002"/>
    <n v="2690.6801300000002"/>
    <n v="53192.133799999996"/>
    <n v="0.11000000000000001"/>
    <n v="3160.4545880000001"/>
    <n v="0.54014387641381933"/>
    <n v="0.45985612358618061"/>
    <x v="2"/>
  </r>
  <r>
    <d v="2011-03-16T00:00:00"/>
    <x v="1"/>
    <n v="105"/>
    <n v="6427.3759"/>
    <n v="2930.1679300000001"/>
    <n v="58430.69"/>
    <n v="0.11"/>
    <n v="3497.2079699999999"/>
    <n v="0.54411131765297871"/>
    <n v="0.45588868234702129"/>
    <x v="2"/>
  </r>
  <r>
    <d v="2011-03-17T00:00:00"/>
    <x v="1"/>
    <n v="81"/>
    <n v="4651.0009700000001"/>
    <n v="2114.0913500000001"/>
    <n v="42281.826999999997"/>
    <n v="0.11000000000000001"/>
    <n v="2536.9096199999999"/>
    <n v="0.54545454545454541"/>
    <n v="0.45454545454545459"/>
    <x v="2"/>
  </r>
  <r>
    <d v="2011-03-18T00:00:00"/>
    <x v="1"/>
    <n v="95"/>
    <n v="6003.3974000000007"/>
    <n v="2728.817"/>
    <n v="54576.340000000004"/>
    <n v="0.11"/>
    <n v="3274.5804000000007"/>
    <n v="0.54545454545454553"/>
    <n v="0.45454545454545447"/>
    <x v="2"/>
  </r>
  <r>
    <d v="2011-03-19T00:00:00"/>
    <x v="1"/>
    <n v="93"/>
    <n v="6433.2960560000001"/>
    <n v="2944.6339100000005"/>
    <n v="58484.509599999998"/>
    <n v="0.11"/>
    <n v="3488.6621459999997"/>
    <n v="0.54228223225422778"/>
    <n v="0.45771776774577222"/>
    <x v="2"/>
  </r>
  <r>
    <d v="2011-03-20T00:00:00"/>
    <x v="1"/>
    <n v="65"/>
    <n v="4830.8680199999999"/>
    <n v="2195.8491000000004"/>
    <n v="43916.981999999996"/>
    <n v="0.11"/>
    <n v="2635.0189199999995"/>
    <n v="0.54545454545454541"/>
    <n v="0.45454545454545464"/>
    <x v="2"/>
  </r>
  <r>
    <d v="2011-03-21T00:00:00"/>
    <x v="1"/>
    <n v="73"/>
    <n v="3623.3530740000001"/>
    <n v="1657.9671000000001"/>
    <n v="32939.573400000001"/>
    <n v="0.11"/>
    <n v="1965.385974"/>
    <n v="0.5424218766045652"/>
    <n v="0.4575781233954348"/>
    <x v="2"/>
  </r>
  <r>
    <d v="2011-03-22T00:00:00"/>
    <x v="1"/>
    <n v="86"/>
    <n v="5264.617886"/>
    <n v="2388.9732300000001"/>
    <n v="47860.162600000003"/>
    <n v="0.10999999999999999"/>
    <n v="2875.6446559999999"/>
    <n v="0.54622096385135444"/>
    <n v="0.45377903614864556"/>
    <x v="2"/>
  </r>
  <r>
    <d v="2011-03-23T00:00:00"/>
    <x v="1"/>
    <n v="106"/>
    <n v="6260.7480320000004"/>
    <n v="2888.4907100000005"/>
    <n v="56915.891200000005"/>
    <n v="0.11"/>
    <n v="3372.2573219999999"/>
    <n v="0.53863488911607416"/>
    <n v="0.46136511088392579"/>
    <x v="2"/>
  </r>
  <r>
    <d v="2011-03-24T00:00:00"/>
    <x v="1"/>
    <n v="96"/>
    <n v="6211.5078080000003"/>
    <n v="2823.4126400000005"/>
    <n v="56468.252800000002"/>
    <n v="0.11"/>
    <n v="3388.0951679999998"/>
    <n v="0.54545454545454541"/>
    <n v="0.45454545454545459"/>
    <x v="2"/>
  </r>
  <r>
    <d v="2011-03-25T00:00:00"/>
    <x v="1"/>
    <n v="66"/>
    <n v="3380.1154860000001"/>
    <n v="1536.4161300000001"/>
    <n v="30728.322600000003"/>
    <n v="0.10999999999999999"/>
    <n v="1843.6993560000001"/>
    <n v="0.54545454545454541"/>
    <n v="0.45454545454545453"/>
    <x v="2"/>
  </r>
  <r>
    <d v="2011-03-26T00:00:00"/>
    <x v="1"/>
    <n v="71"/>
    <n v="4738.7118460000002"/>
    <n v="2153.95993"/>
    <n v="43079.198600000003"/>
    <n v="0.11"/>
    <n v="2584.7519160000002"/>
    <n v="0.54545454545454553"/>
    <n v="0.45454545454545453"/>
    <x v="2"/>
  </r>
  <r>
    <d v="2011-03-27T00:00:00"/>
    <x v="1"/>
    <n v="42"/>
    <n v="2074.3860500000001"/>
    <n v="942.90275000000008"/>
    <n v="18858.055"/>
    <n v="0.11"/>
    <n v="1131.4832999999999"/>
    <n v="0.54545454545454541"/>
    <n v="0.45454545454545459"/>
    <x v="2"/>
  </r>
  <r>
    <d v="2011-03-28T00:00:00"/>
    <x v="1"/>
    <n v="62"/>
    <n v="3654.9813520000007"/>
    <n v="1661.3551600000003"/>
    <n v="33227.103199999998"/>
    <n v="0.11000000000000003"/>
    <n v="1993.6261920000004"/>
    <n v="0.54545454545454541"/>
    <n v="0.45454545454545453"/>
    <x v="2"/>
  </r>
  <r>
    <d v="2011-03-29T00:00:00"/>
    <x v="1"/>
    <n v="73"/>
    <n v="4289.2117399999997"/>
    <n v="1949.6416999999999"/>
    <n v="38992.834000000003"/>
    <n v="0.10999999999999999"/>
    <n v="2339.5700399999996"/>
    <n v="0.54545454545454541"/>
    <n v="0.45454545454545453"/>
    <x v="2"/>
  </r>
  <r>
    <d v="2011-03-30T00:00:00"/>
    <x v="1"/>
    <n v="78"/>
    <n v="5670.1520259999998"/>
    <n v="2577.3418299999998"/>
    <n v="51546.836599999995"/>
    <n v="0.11"/>
    <n v="3092.8101959999999"/>
    <n v="0.54545454545454541"/>
    <n v="0.45454545454545453"/>
    <x v="2"/>
  </r>
  <r>
    <d v="2011-03-31T00:00:00"/>
    <x v="1"/>
    <n v="72"/>
    <n v="5239.7801720000007"/>
    <n v="2381.7182600000001"/>
    <n v="47634.3652"/>
    <n v="0.11000000000000001"/>
    <n v="2858.0619120000006"/>
    <n v="0.54545454545454553"/>
    <n v="0.45454545454545453"/>
    <x v="2"/>
  </r>
  <r>
    <d v="2011-04-01T00:00:00"/>
    <x v="1"/>
    <n v="84"/>
    <n v="5277.9745039999998"/>
    <n v="2399.0793200000003"/>
    <n v="47981.5864"/>
    <n v="0.11"/>
    <n v="2878.8951839999995"/>
    <n v="0.54545454545454541"/>
    <n v="0.45454545454545464"/>
    <x v="3"/>
  </r>
  <r>
    <d v="2011-04-02T00:00:00"/>
    <x v="1"/>
    <n v="68"/>
    <n v="4572.6331639999999"/>
    <n v="2078.4696199999998"/>
    <n v="41569.392400000004"/>
    <n v="0.10999999999999999"/>
    <n v="2494.163544"/>
    <n v="0.54545454545454553"/>
    <n v="0.45454545454545453"/>
    <x v="3"/>
  </r>
  <r>
    <d v="2011-01-01T00:00:00"/>
    <x v="2"/>
    <n v="248"/>
    <n v="15511.271556000002"/>
    <n v="10717.134628"/>
    <n v="141011.55960000001"/>
    <n v="0.11"/>
    <n v="4794.1369280000017"/>
    <n v="0.30907439861985747"/>
    <n v="0.69092560138014247"/>
    <x v="0"/>
  </r>
  <r>
    <d v="2011-01-02T00:00:00"/>
    <x v="2"/>
    <n v="145"/>
    <n v="8137.2820540000012"/>
    <n v="5871.4084419999999"/>
    <n v="73975.291400000002"/>
    <n v="0.11000000000000001"/>
    <n v="2265.8736120000012"/>
    <n v="0.27845582799802027"/>
    <n v="0.72154417200197973"/>
    <x v="0"/>
  </r>
  <r>
    <d v="2011-01-03T00:00:00"/>
    <x v="2"/>
    <n v="153"/>
    <n v="11037.505687999999"/>
    <n v="8027.2768640000013"/>
    <n v="100340.9608"/>
    <n v="0.10999999999999999"/>
    <n v="3010.228823999998"/>
    <n v="0.27272727272727254"/>
    <n v="0.7272727272727274"/>
    <x v="0"/>
  </r>
  <r>
    <d v="2011-01-04T00:00:00"/>
    <x v="2"/>
    <n v="185"/>
    <n v="12224.925262000001"/>
    <n v="8868.5646610000003"/>
    <n v="111135.6842"/>
    <n v="0.11"/>
    <n v="3356.3606010000003"/>
    <n v="0.27455060289267558"/>
    <n v="0.72544939710732437"/>
    <x v="0"/>
  </r>
  <r>
    <d v="2011-01-05T00:00:00"/>
    <x v="2"/>
    <n v="219"/>
    <n v="13203.616162"/>
    <n v="9576.4988560000002"/>
    <n v="120032.87420000001"/>
    <n v="0.11"/>
    <n v="3627.1173060000001"/>
    <n v="0.27470635782633862"/>
    <n v="0.72529364217366132"/>
    <x v="0"/>
  </r>
  <r>
    <d v="2011-01-06T00:00:00"/>
    <x v="2"/>
    <n v="227"/>
    <n v="12920.398524"/>
    <n v="9363.7713920000006"/>
    <n v="117458.1684"/>
    <n v="0.11"/>
    <n v="3556.6271319999996"/>
    <n v="0.27527224685782453"/>
    <n v="0.72472775314217552"/>
    <x v="0"/>
  </r>
  <r>
    <d v="2011-01-07T00:00:00"/>
    <x v="2"/>
    <n v="216"/>
    <n v="13128.039188000001"/>
    <n v="9530.3972190000004"/>
    <n v="119345.81080000001"/>
    <n v="0.11"/>
    <n v="3597.6419690000002"/>
    <n v="0.27404259824944088"/>
    <n v="0.72595740175055912"/>
    <x v="0"/>
  </r>
  <r>
    <d v="2011-01-08T00:00:00"/>
    <x v="2"/>
    <n v="288"/>
    <n v="21292.842714000002"/>
    <n v="15473.773362000002"/>
    <n v="193571.29740000001"/>
    <n v="0.11"/>
    <n v="5819.0693520000004"/>
    <n v="0.2732875750861567"/>
    <n v="0.72671242491384325"/>
    <x v="0"/>
  </r>
  <r>
    <d v="2011-01-09T00:00:00"/>
    <x v="2"/>
    <n v="134"/>
    <n v="7919.9632820000006"/>
    <n v="5728.5050010000004"/>
    <n v="71999.666200000007"/>
    <n v="0.11"/>
    <n v="2191.4582810000002"/>
    <n v="0.2767005607185844"/>
    <n v="0.7232994392814156"/>
    <x v="0"/>
  </r>
  <r>
    <d v="2011-01-10T00:00:00"/>
    <x v="2"/>
    <n v="193"/>
    <n v="12562.30162"/>
    <n v="9126.8001449999992"/>
    <n v="114202.74200000001"/>
    <n v="0.10999999999999999"/>
    <n v="3435.5014750000009"/>
    <n v="0.27347707282640465"/>
    <n v="0.72652292717359535"/>
    <x v="0"/>
  </r>
  <r>
    <d v="2011-01-11T00:00:00"/>
    <x v="2"/>
    <n v="278"/>
    <n v="17664.854371999998"/>
    <n v="12819.694170999999"/>
    <n v="160589.5852"/>
    <n v="0.10999999999999999"/>
    <n v="4845.1602009999988"/>
    <n v="0.27428248764280272"/>
    <n v="0.72571751235719728"/>
    <x v="0"/>
  </r>
  <r>
    <d v="2011-01-12T00:00:00"/>
    <x v="2"/>
    <n v="259"/>
    <n v="16668.610244"/>
    <n v="12122.625631999999"/>
    <n v="151532.8204"/>
    <n v="0.11"/>
    <n v="4545.9846120000002"/>
    <n v="0.27272727272727276"/>
    <n v="0.72727272727272729"/>
    <x v="0"/>
  </r>
  <r>
    <d v="2011-01-13T00:00:00"/>
    <x v="2"/>
    <n v="353"/>
    <n v="25131.376533999999"/>
    <n v="18219.041606999999"/>
    <n v="228467.05940000003"/>
    <n v="0.10999999999999999"/>
    <n v="6912.3349269999999"/>
    <n v="0.2750480029475651"/>
    <n v="0.72495199705243496"/>
    <x v="0"/>
  </r>
  <r>
    <d v="2011-01-14T00:00:00"/>
    <x v="2"/>
    <n v="274"/>
    <n v="20020.527274"/>
    <n v="14521.134257000002"/>
    <n v="182004.7934"/>
    <n v="0.11"/>
    <n v="5499.3930169999985"/>
    <n v="0.27468772134397673"/>
    <n v="0.72531227865602321"/>
    <x v="0"/>
  </r>
  <r>
    <d v="2011-01-15T00:00:00"/>
    <x v="2"/>
    <n v="152"/>
    <n v="9118.0522619999992"/>
    <n v="6613.8091610000001"/>
    <n v="82891.3842"/>
    <n v="0.10999999999999999"/>
    <n v="2504.2431009999991"/>
    <n v="0.27464671500475757"/>
    <n v="0.72535328499524243"/>
    <x v="0"/>
  </r>
  <r>
    <d v="2011-01-16T00:00:00"/>
    <x v="2"/>
    <n v="108"/>
    <n v="7770.3256400000009"/>
    <n v="5637.0182750000004"/>
    <n v="70639.323999999993"/>
    <n v="0.11000000000000003"/>
    <n v="2133.3073650000006"/>
    <n v="0.27454542625835182"/>
    <n v="0.72545457374164823"/>
    <x v="0"/>
  </r>
  <r>
    <d v="2011-01-17T00:00:00"/>
    <x v="2"/>
    <n v="109"/>
    <n v="7220.0654459999996"/>
    <n v="5250.9566880000002"/>
    <n v="65636.958600000013"/>
    <n v="0.10999999999999997"/>
    <n v="1969.1087579999994"/>
    <n v="0.27272727272727265"/>
    <n v="0.72727272727272729"/>
    <x v="0"/>
  </r>
  <r>
    <d v="2011-01-18T00:00:00"/>
    <x v="2"/>
    <n v="221"/>
    <n v="14785.876292000001"/>
    <n v="10738.450360999999"/>
    <n v="134417.05720000001"/>
    <n v="0.11"/>
    <n v="4047.4259310000016"/>
    <n v="0.27373595254478689"/>
    <n v="0.72626404745521311"/>
    <x v="0"/>
  </r>
  <r>
    <d v="2011-01-19T00:00:00"/>
    <x v="2"/>
    <n v="190"/>
    <n v="13322.447577999999"/>
    <n v="9680.2623540000004"/>
    <n v="121113.15980000001"/>
    <n v="0.10999999999999999"/>
    <n v="3642.1852239999989"/>
    <n v="0.27338709367597852"/>
    <n v="0.72661290632402153"/>
    <x v="0"/>
  </r>
  <r>
    <d v="2011-01-20T00:00:00"/>
    <x v="2"/>
    <n v="238"/>
    <n v="13329.300314000002"/>
    <n v="9592.3210020000006"/>
    <n v="121175.45740000001"/>
    <n v="0.11"/>
    <n v="3736.9793120000013"/>
    <n v="0.28035825016823918"/>
    <n v="0.71964174983176088"/>
    <x v="0"/>
  </r>
  <r>
    <d v="2011-01-21T00:00:00"/>
    <x v="2"/>
    <n v="147"/>
    <n v="8535.8494760000012"/>
    <n v="6167.7558330000002"/>
    <n v="77598.631599999993"/>
    <n v="0.11000000000000003"/>
    <n v="2368.0936430000011"/>
    <n v="0.27742917089368796"/>
    <n v="0.7225708291063121"/>
    <x v="0"/>
  </r>
  <r>
    <d v="2011-01-22T00:00:00"/>
    <x v="2"/>
    <n v="103"/>
    <n v="7696.0542779999996"/>
    <n v="5597.130384"/>
    <n v="69964.129799999995"/>
    <n v="0.11"/>
    <n v="2098.9238939999996"/>
    <n v="0.27272727272727271"/>
    <n v="0.72727272727272729"/>
    <x v="0"/>
  </r>
  <r>
    <d v="2011-01-23T00:00:00"/>
    <x v="2"/>
    <n v="90"/>
    <n v="7291.9742720000004"/>
    <n v="5270.3633010000003"/>
    <n v="66290.675199999998"/>
    <n v="0.11000000000000001"/>
    <n v="2021.6109710000001"/>
    <n v="0.27723780907492485"/>
    <n v="0.72276219092507521"/>
    <x v="0"/>
  </r>
  <r>
    <d v="2011-01-24T00:00:00"/>
    <x v="2"/>
    <n v="76"/>
    <n v="5706.3292220000003"/>
    <n v="4133.3857859999998"/>
    <n v="51875.720200000003"/>
    <n v="0.11"/>
    <n v="1572.9434360000005"/>
    <n v="0.27564891102597522"/>
    <n v="0.72435108897402478"/>
    <x v="0"/>
  </r>
  <r>
    <d v="2011-01-25T00:00:00"/>
    <x v="2"/>
    <n v="141"/>
    <n v="7360.3634720000009"/>
    <n v="5321.5931860000001"/>
    <n v="66912.395199999999"/>
    <n v="0.11000000000000001"/>
    <n v="2038.7702860000009"/>
    <n v="0.27699315309030714"/>
    <n v="0.72300684690969286"/>
    <x v="0"/>
  </r>
  <r>
    <d v="2011-01-26T00:00:00"/>
    <x v="2"/>
    <n v="255"/>
    <n v="15187.818272"/>
    <n v="11045.686016"/>
    <n v="138071.07519999999"/>
    <n v="0.11000000000000001"/>
    <n v="4142.1322560000008"/>
    <n v="0.27272727272727276"/>
    <n v="0.72727272727272718"/>
    <x v="0"/>
  </r>
  <r>
    <d v="2011-01-27T00:00:00"/>
    <x v="2"/>
    <n v="170"/>
    <n v="11415.501086"/>
    <n v="8296.6891780000005"/>
    <n v="103777.28259999999"/>
    <n v="0.11000000000000001"/>
    <n v="3118.8119079999997"/>
    <n v="0.27320849820818804"/>
    <n v="0.72679150179181196"/>
    <x v="0"/>
  </r>
  <r>
    <d v="2011-01-28T00:00:00"/>
    <x v="2"/>
    <n v="119"/>
    <n v="8469.9886040000001"/>
    <n v="6154.5045620000001"/>
    <n v="76999.896399999998"/>
    <n v="0.11"/>
    <n v="2315.484042"/>
    <n v="0.27337510712901075"/>
    <n v="0.7266248928709893"/>
    <x v="0"/>
  </r>
  <r>
    <d v="2011-01-29T00:00:00"/>
    <x v="2"/>
    <n v="80"/>
    <n v="5620.0379400000002"/>
    <n v="4087.3003200000003"/>
    <n v="51091.254000000001"/>
    <n v="0.11"/>
    <n v="1532.7376199999999"/>
    <n v="0.27272727272727271"/>
    <n v="0.72727272727272729"/>
    <x v="0"/>
  </r>
  <r>
    <d v="2011-01-30T00:00:00"/>
    <x v="2"/>
    <n v="72"/>
    <n v="4394.0959040000007"/>
    <n v="3195.7061120000003"/>
    <n v="39946.326400000005"/>
    <n v="0.11"/>
    <n v="1198.3897920000004"/>
    <n v="0.27272727272727276"/>
    <n v="0.72727272727272718"/>
    <x v="0"/>
  </r>
  <r>
    <d v="2011-01-31T00:00:00"/>
    <x v="2"/>
    <n v="61"/>
    <n v="3719.0979539999998"/>
    <n v="2704.7985120000003"/>
    <n v="33809.981400000004"/>
    <n v="0.10999999999999999"/>
    <n v="1014.2994419999995"/>
    <n v="0.2727272727272726"/>
    <n v="0.7272727272727274"/>
    <x v="0"/>
  </r>
  <r>
    <d v="2011-02-01T00:00:00"/>
    <x v="2"/>
    <n v="66"/>
    <n v="5293.9078060000002"/>
    <n v="3850.1147680000004"/>
    <n v="48126.434600000001"/>
    <n v="0.11"/>
    <n v="1443.7930379999998"/>
    <n v="0.27272727272727271"/>
    <n v="0.72727272727272729"/>
    <x v="1"/>
  </r>
  <r>
    <d v="2011-02-02T00:00:00"/>
    <x v="2"/>
    <n v="81"/>
    <n v="5847.421668"/>
    <n v="4202.4326590000001"/>
    <n v="53158.378799999999"/>
    <n v="0.11"/>
    <n v="1644.9890089999999"/>
    <n v="0.28131869093727208"/>
    <n v="0.71868130906272798"/>
    <x v="1"/>
  </r>
  <r>
    <d v="2011-02-03T00:00:00"/>
    <x v="2"/>
    <n v="105"/>
    <n v="9316.3533100000004"/>
    <n v="6768.3233799999998"/>
    <n v="84694.121000000014"/>
    <n v="0.10999999999999999"/>
    <n v="2548.0299300000006"/>
    <n v="0.27350078353780255"/>
    <n v="0.72649921646219739"/>
    <x v="1"/>
  </r>
  <r>
    <d v="2011-02-04T00:00:00"/>
    <x v="2"/>
    <n v="120"/>
    <n v="11046.499904"/>
    <n v="8018.9038970000001"/>
    <n v="100422.7264"/>
    <n v="0.11"/>
    <n v="3027.5960070000001"/>
    <n v="0.27407740309703804"/>
    <n v="0.7259225969029619"/>
    <x v="1"/>
  </r>
  <r>
    <d v="2011-02-05T00:00:00"/>
    <x v="2"/>
    <n v="104"/>
    <n v="7193.0275339999998"/>
    <n v="5221.8806020000002"/>
    <n v="65391.159399999997"/>
    <n v="0.11"/>
    <n v="1971.1469319999997"/>
    <n v="0.27403578294157543"/>
    <n v="0.72596421705842451"/>
    <x v="1"/>
  </r>
  <r>
    <d v="2011-02-06T00:00:00"/>
    <x v="2"/>
    <n v="83"/>
    <n v="5632.2892780000002"/>
    <n v="4084.4361690000001"/>
    <n v="51202.629800000002"/>
    <n v="0.11"/>
    <n v="1547.8531090000001"/>
    <n v="0.27481775750510379"/>
    <n v="0.72518224249489627"/>
    <x v="1"/>
  </r>
  <r>
    <d v="2011-02-07T00:00:00"/>
    <x v="2"/>
    <n v="112"/>
    <n v="6976.4651880000001"/>
    <n v="5073.792864"/>
    <n v="63422.410800000005"/>
    <n v="0.10999999999999999"/>
    <n v="1902.6723240000001"/>
    <n v="0.27272727272727276"/>
    <n v="0.72727272727272729"/>
    <x v="1"/>
  </r>
  <r>
    <d v="2011-02-08T00:00:00"/>
    <x v="2"/>
    <n v="118"/>
    <n v="7966.8858719999998"/>
    <n v="5776.8374510000003"/>
    <n v="72426.23520000001"/>
    <n v="0.10999999999999999"/>
    <n v="2190.0484209999995"/>
    <n v="0.27489391164708776"/>
    <n v="0.72510608835291224"/>
    <x v="1"/>
  </r>
  <r>
    <d v="2011-02-09T00:00:00"/>
    <x v="2"/>
    <n v="108"/>
    <n v="6741.5724640000008"/>
    <n v="4902.9617920000001"/>
    <n v="61287.022400000002"/>
    <n v="0.11000000000000001"/>
    <n v="1838.6106720000007"/>
    <n v="0.27272727272727282"/>
    <n v="0.72727272727272718"/>
    <x v="1"/>
  </r>
  <r>
    <d v="2011-02-10T00:00:00"/>
    <x v="2"/>
    <n v="160"/>
    <n v="11457.843672000001"/>
    <n v="8332.9772160000011"/>
    <n v="104162.21520000001"/>
    <n v="0.11"/>
    <n v="3124.8664559999997"/>
    <n v="0.27272727272727271"/>
    <n v="0.72727272727272729"/>
    <x v="1"/>
  </r>
  <r>
    <d v="2011-02-11T00:00:00"/>
    <x v="2"/>
    <n v="184"/>
    <n v="11387.903625999999"/>
    <n v="8281.8597430000009"/>
    <n v="103526.39660000001"/>
    <n v="0.10999999999999999"/>
    <n v="3106.0438829999985"/>
    <n v="0.27274940015373106"/>
    <n v="0.72725059984626894"/>
    <x v="1"/>
  </r>
  <r>
    <d v="2011-02-12T00:00:00"/>
    <x v="2"/>
    <n v="154"/>
    <n v="8889.131503999999"/>
    <n v="6434.8555370000004"/>
    <n v="80810.286399999997"/>
    <n v="0.10999999999999999"/>
    <n v="2454.2759669999987"/>
    <n v="0.27609851039953731"/>
    <n v="0.72390148960046263"/>
    <x v="1"/>
  </r>
  <r>
    <d v="2011-02-13T00:00:00"/>
    <x v="2"/>
    <n v="89"/>
    <n v="6373.7732740000001"/>
    <n v="4635.4714720000002"/>
    <n v="57943.393400000008"/>
    <n v="0.10999999999999999"/>
    <n v="1738.301802"/>
    <n v="0.27272727272727271"/>
    <n v="0.72727272727272729"/>
    <x v="1"/>
  </r>
  <r>
    <d v="2011-02-14T00:00:00"/>
    <x v="2"/>
    <n v="111"/>
    <n v="7885.7203260000006"/>
    <n v="5666.7978780000003"/>
    <n v="71688.366599999994"/>
    <n v="0.11000000000000001"/>
    <n v="2218.9224480000003"/>
    <n v="0.28138487750877916"/>
    <n v="0.71861512249122084"/>
    <x v="1"/>
  </r>
  <r>
    <d v="2011-02-15T00:00:00"/>
    <x v="2"/>
    <n v="120"/>
    <n v="8075.7904920000001"/>
    <n v="5859.1729610000002"/>
    <n v="73416.277199999997"/>
    <n v="0.11"/>
    <n v="2216.6175309999999"/>
    <n v="0.27447684944227002"/>
    <n v="0.72552315055772998"/>
    <x v="1"/>
  </r>
  <r>
    <d v="2011-02-16T00:00:00"/>
    <x v="2"/>
    <n v="157"/>
    <n v="11373.555710000001"/>
    <n v="8271.6768800000009"/>
    <n v="103395.96100000001"/>
    <n v="0.11"/>
    <n v="3101.8788299999997"/>
    <n v="0.27272727272727271"/>
    <n v="0.72727272727272729"/>
    <x v="1"/>
  </r>
  <r>
    <d v="2011-02-17T00:00:00"/>
    <x v="2"/>
    <n v="152"/>
    <n v="11447.008474"/>
    <n v="8325.0970720000005"/>
    <n v="104063.71339999999"/>
    <n v="0.11000000000000001"/>
    <n v="3121.9114019999997"/>
    <n v="0.27272727272727271"/>
    <n v="0.72727272727272729"/>
    <x v="1"/>
  </r>
  <r>
    <d v="2011-02-18T00:00:00"/>
    <x v="2"/>
    <n v="101"/>
    <n v="7227.8287819999996"/>
    <n v="5237.3667679999999"/>
    <n v="65467.084600000002"/>
    <n v="0.11040401182001007"/>
    <n v="1990.4620139999997"/>
    <n v="0.27538865045572131"/>
    <n v="0.72461134954427875"/>
    <x v="1"/>
  </r>
  <r>
    <d v="2011-02-19T00:00:00"/>
    <x v="2"/>
    <n v="103"/>
    <n v="7161.0296779999999"/>
    <n v="5208.0215840000001"/>
    <n v="65100.269800000002"/>
    <n v="0.11"/>
    <n v="1953.0080939999998"/>
    <n v="0.27272727272727271"/>
    <n v="0.72727272727272729"/>
    <x v="1"/>
  </r>
  <r>
    <d v="2011-02-20T00:00:00"/>
    <x v="2"/>
    <n v="66"/>
    <n v="4969.8500720000002"/>
    <n v="3614.436416"/>
    <n v="45180.455200000004"/>
    <n v="0.11"/>
    <n v="1355.4136560000002"/>
    <n v="0.27272727272727276"/>
    <n v="0.72727272727272729"/>
    <x v="1"/>
  </r>
  <r>
    <d v="2011-02-21T00:00:00"/>
    <x v="2"/>
    <n v="106"/>
    <n v="6871.4601339999999"/>
    <n v="4982.5113369999999"/>
    <n v="62467.8194"/>
    <n v="0.11"/>
    <n v="1888.948797"/>
    <n v="0.27489773063711409"/>
    <n v="0.72510226936288591"/>
    <x v="1"/>
  </r>
  <r>
    <d v="2011-02-22T00:00:00"/>
    <x v="2"/>
    <n v="96"/>
    <n v="7725.3407440000001"/>
    <n v="5618.4296320000003"/>
    <n v="70230.3704"/>
    <n v="0.11"/>
    <n v="2106.9111119999998"/>
    <n v="0.27272727272727271"/>
    <n v="0.72727272727272729"/>
    <x v="1"/>
  </r>
  <r>
    <d v="2011-02-23T00:00:00"/>
    <x v="2"/>
    <n v="89"/>
    <n v="6380.3945920000006"/>
    <n v="3883.592506"/>
    <n v="58003.587200000002"/>
    <n v="0.11"/>
    <n v="2496.8020860000006"/>
    <n v="0.39132408662163198"/>
    <n v="0.60867591337836802"/>
    <x v="1"/>
  </r>
  <r>
    <d v="2011-02-24T00:00:00"/>
    <x v="2"/>
    <n v="60"/>
    <n v="3176.9373900000001"/>
    <n v="1195.5780789999999"/>
    <n v="28881.249000000003"/>
    <n v="0.10999999999999999"/>
    <n v="1981.3593110000002"/>
    <n v="0.62366961251320097"/>
    <n v="0.37633038748679898"/>
    <x v="1"/>
  </r>
  <r>
    <d v="2011-02-25T00:00:00"/>
    <x v="2"/>
    <n v="59"/>
    <n v="2954.1233040000002"/>
    <n v="1079.4541280000001"/>
    <n v="26855.666400000002"/>
    <n v="0.11"/>
    <n v="1874.6691760000001"/>
    <n v="0.63459408531174832"/>
    <n v="0.36540591468825162"/>
    <x v="1"/>
  </r>
  <r>
    <d v="2011-02-26T00:00:00"/>
    <x v="2"/>
    <n v="59"/>
    <n v="2611.0720240000001"/>
    <n v="1007.5016560000001"/>
    <n v="23737.018400000001"/>
    <n v="0.11"/>
    <n v="1603.5703679999999"/>
    <n v="0.61414252585167295"/>
    <n v="0.38585747414832711"/>
    <x v="1"/>
  </r>
  <r>
    <d v="2011-02-27T00:00:00"/>
    <x v="2"/>
    <n v="63"/>
    <n v="5958.7648120000003"/>
    <n v="2170.7512369999999"/>
    <n v="54170.589199999995"/>
    <n v="0.11000000000000001"/>
    <n v="3788.0135750000004"/>
    <n v="0.63570449489322789"/>
    <n v="0.36429550510677211"/>
    <x v="1"/>
  </r>
  <r>
    <d v="2011-02-28T00:00:00"/>
    <x v="2"/>
    <n v="69"/>
    <n v="3711.7616580000004"/>
    <n v="1349.7315120000001"/>
    <n v="33743.287800000006"/>
    <n v="0.10999999999999999"/>
    <n v="2362.0301460000001"/>
    <n v="0.63636363636363635"/>
    <n v="0.36363636363636365"/>
    <x v="1"/>
  </r>
  <r>
    <d v="2011-03-01T00:00:00"/>
    <x v="2"/>
    <n v="56"/>
    <n v="2984.6739339999999"/>
    <n v="1090.5165050000001"/>
    <n v="27133.399399999998"/>
    <n v="0.11"/>
    <n v="1894.1574289999999"/>
    <n v="0.63462792616059338"/>
    <n v="0.36537207383940656"/>
    <x v="2"/>
  </r>
  <r>
    <d v="2011-03-02T00:00:00"/>
    <x v="2"/>
    <n v="73"/>
    <n v="3191.5167240000001"/>
    <n v="1177.878684"/>
    <n v="29013.788400000001"/>
    <n v="0.11"/>
    <n v="2013.63804"/>
    <n v="0.63093450987036093"/>
    <n v="0.36906549012963907"/>
    <x v="2"/>
  </r>
  <r>
    <d v="2011-03-03T00:00:00"/>
    <x v="2"/>
    <n v="92"/>
    <n v="4476.4427180000002"/>
    <n v="1635.526462"/>
    <n v="40694.933799999999"/>
    <n v="0.11000000000000001"/>
    <n v="2840.9162560000004"/>
    <n v="0.63463701759804358"/>
    <n v="0.36536298240195642"/>
    <x v="2"/>
  </r>
  <r>
    <d v="2011-03-04T00:00:00"/>
    <x v="2"/>
    <n v="75"/>
    <n v="3923.5678459999999"/>
    <n v="1426.7519440000001"/>
    <n v="35668.798600000002"/>
    <n v="0.10999999999999999"/>
    <n v="2496.8159019999998"/>
    <n v="0.63636363636363635"/>
    <n v="0.36363636363636365"/>
    <x v="2"/>
  </r>
  <r>
    <d v="2011-03-05T00:00:00"/>
    <x v="2"/>
    <n v="57"/>
    <n v="3842.4713800000004"/>
    <n v="1412.2401199999999"/>
    <n v="34931.558000000005"/>
    <n v="0.11"/>
    <n v="2430.2312600000005"/>
    <n v="0.63246567629607175"/>
    <n v="0.36753432370392825"/>
    <x v="2"/>
  </r>
  <r>
    <d v="2011-03-06T00:00:00"/>
    <x v="2"/>
    <n v="41"/>
    <n v="2194.5023540000002"/>
    <n v="803.65222800000004"/>
    <n v="19950.021400000001"/>
    <n v="0.11"/>
    <n v="1390.8501260000003"/>
    <n v="0.63378839556259603"/>
    <n v="0.36621160443740403"/>
    <x v="2"/>
  </r>
  <r>
    <d v="2011-03-07T00:00:00"/>
    <x v="2"/>
    <n v="42"/>
    <n v="2611.838812"/>
    <n v="949.75956800000006"/>
    <n v="23743.9892"/>
    <n v="0.11"/>
    <n v="1662.079244"/>
    <n v="0.63636363636363635"/>
    <n v="0.36363636363636365"/>
    <x v="2"/>
  </r>
  <r>
    <d v="2011-03-08T00:00:00"/>
    <x v="2"/>
    <n v="54"/>
    <n v="3742.4884419999998"/>
    <n v="1360.904888"/>
    <n v="34022.622199999998"/>
    <n v="0.11"/>
    <n v="2381.5835539999998"/>
    <n v="0.63636363636363635"/>
    <n v="0.36363636363636365"/>
    <x v="2"/>
  </r>
  <r>
    <d v="2011-03-09T00:00:00"/>
    <x v="2"/>
    <n v="76"/>
    <n v="3884.6101800000001"/>
    <n v="1412.5855200000001"/>
    <n v="35314.638000000006"/>
    <n v="0.10999999999999999"/>
    <n v="2472.02466"/>
    <n v="0.63636363636363635"/>
    <n v="0.36363636363636365"/>
    <x v="2"/>
  </r>
  <r>
    <d v="2011-03-10T00:00:00"/>
    <x v="2"/>
    <n v="91"/>
    <n v="6067.0235339999999"/>
    <n v="2222.3924619999998"/>
    <n v="55154.759400000003"/>
    <n v="0.10999999999999999"/>
    <n v="3844.6310720000001"/>
    <n v="0.63369311993837407"/>
    <n v="0.36630688006162593"/>
    <x v="2"/>
  </r>
  <r>
    <d v="2011-03-11T00:00:00"/>
    <x v="2"/>
    <n v="236"/>
    <n v="22342.338259"/>
    <n v="14042.395256000002"/>
    <n v="144144.11780000001"/>
    <n v="0.155"/>
    <n v="8299.9430029999985"/>
    <n v="0.37148945230280872"/>
    <n v="0.62851054769719128"/>
    <x v="2"/>
  </r>
  <r>
    <d v="2011-03-12T00:00:00"/>
    <x v="2"/>
    <n v="238"/>
    <n v="19570.338879999999"/>
    <n v="12623.594420000001"/>
    <n v="126235.9442"/>
    <n v="0.15502984513661205"/>
    <n v="6946.7444599999981"/>
    <n v="0.35496291109702022"/>
    <n v="0.64503708890297973"/>
    <x v="2"/>
  </r>
  <r>
    <d v="2011-03-13T00:00:00"/>
    <x v="2"/>
    <n v="186"/>
    <n v="16269.621748"/>
    <n v="10496.53016"/>
    <n v="104965.30160000001"/>
    <n v="0.155"/>
    <n v="5773.0915879999993"/>
    <n v="0.35483870967741932"/>
    <n v="0.64516129032258063"/>
    <x v="2"/>
  </r>
  <r>
    <d v="2011-03-14T00:00:00"/>
    <x v="2"/>
    <n v="175"/>
    <n v="15580.225799"/>
    <n v="10051.758580000002"/>
    <n v="100517.5858"/>
    <n v="0.155"/>
    <n v="5528.4672189999983"/>
    <n v="0.35483870967741926"/>
    <n v="0.64516129032258074"/>
    <x v="2"/>
  </r>
  <r>
    <d v="2011-03-15T00:00:00"/>
    <x v="2"/>
    <n v="139"/>
    <n v="8544.7538880000011"/>
    <n v="3978.677044"/>
    <n v="77679.580800000011"/>
    <n v="0.11"/>
    <n v="4566.0768440000011"/>
    <n v="0.53437195545356364"/>
    <n v="0.46562804454643636"/>
    <x v="2"/>
  </r>
  <r>
    <d v="2011-03-16T00:00:00"/>
    <x v="2"/>
    <n v="94"/>
    <n v="6484.2425560000001"/>
    <n v="2944.3993520000004"/>
    <n v="58947.659599999999"/>
    <n v="0.11"/>
    <n v="3539.8432039999998"/>
    <n v="0.545914680616707"/>
    <n v="0.454085319383293"/>
    <x v="2"/>
  </r>
  <r>
    <d v="2011-03-17T00:00:00"/>
    <x v="2"/>
    <n v="89"/>
    <n v="5762.6777780000002"/>
    <n v="2619.3989900000001"/>
    <n v="52387.979800000001"/>
    <n v="0.11"/>
    <n v="3143.2787880000001"/>
    <n v="0.54545454545454541"/>
    <n v="0.45454545454545453"/>
    <x v="2"/>
  </r>
  <r>
    <d v="2011-03-18T00:00:00"/>
    <x v="2"/>
    <n v="106"/>
    <n v="5946.0920860000006"/>
    <n v="2728.8270480000001"/>
    <n v="54055.382600000004"/>
    <n v="0.11"/>
    <n v="3217.2650380000005"/>
    <n v="0.54107218513736288"/>
    <n v="0.45892781486263712"/>
    <x v="2"/>
  </r>
  <r>
    <d v="2011-03-19T00:00:00"/>
    <x v="2"/>
    <n v="69"/>
    <n v="4260.3881099999999"/>
    <n v="1936.5400499999998"/>
    <n v="38730.800999999999"/>
    <n v="0.11"/>
    <n v="2323.8480600000003"/>
    <n v="0.54545454545454553"/>
    <n v="0.45454545454545453"/>
    <x v="2"/>
  </r>
  <r>
    <d v="2011-03-20T00:00:00"/>
    <x v="2"/>
    <n v="68"/>
    <n v="3768.925358"/>
    <n v="1801.1762200000003"/>
    <n v="34262.957800000004"/>
    <n v="0.10999999999999999"/>
    <n v="1967.7491379999997"/>
    <n v="0.52209819805086188"/>
    <n v="0.47790180194913806"/>
    <x v="2"/>
  </r>
  <r>
    <d v="2011-03-21T00:00:00"/>
    <x v="2"/>
    <n v="80"/>
    <n v="6442.6771200000003"/>
    <n v="2928.4895999999999"/>
    <n v="58569.792000000001"/>
    <n v="0.11"/>
    <n v="3514.1875200000004"/>
    <n v="0.54545454545454553"/>
    <n v="0.45454545454545453"/>
    <x v="2"/>
  </r>
  <r>
    <d v="2011-03-22T00:00:00"/>
    <x v="2"/>
    <n v="91"/>
    <n v="4910.9041079999997"/>
    <n v="2232.2291399999999"/>
    <n v="44644.582800000004"/>
    <n v="0.10999999999999999"/>
    <n v="2678.6749679999998"/>
    <n v="0.54545454545454541"/>
    <n v="0.45454545454545453"/>
    <x v="2"/>
  </r>
  <r>
    <d v="2011-03-23T00:00:00"/>
    <x v="2"/>
    <n v="87"/>
    <n v="6121.4654819999996"/>
    <n v="2782.4843099999998"/>
    <n v="55649.686200000011"/>
    <n v="0.10999999999999997"/>
    <n v="3338.9811719999998"/>
    <n v="0.54545454545454541"/>
    <n v="0.45454545454545453"/>
    <x v="2"/>
  </r>
  <r>
    <d v="2011-03-24T00:00:00"/>
    <x v="2"/>
    <n v="99"/>
    <n v="6172.09076"/>
    <n v="2805.4958000000001"/>
    <n v="56109.916000000005"/>
    <n v="0.10999999999999999"/>
    <n v="3366.5949599999999"/>
    <n v="0.54545454545454541"/>
    <n v="0.45454545454545459"/>
    <x v="2"/>
  </r>
  <r>
    <d v="2011-03-25T00:00:00"/>
    <x v="2"/>
    <n v="63"/>
    <n v="4289.0390399999997"/>
    <n v="1949.5632000000001"/>
    <n v="38991.264000000003"/>
    <n v="0.10999999999999999"/>
    <n v="2339.4758399999996"/>
    <n v="0.54545454545454541"/>
    <n v="0.45454545454545459"/>
    <x v="2"/>
  </r>
  <r>
    <d v="2011-03-26T00:00:00"/>
    <x v="2"/>
    <n v="69"/>
    <n v="4350.7033019999999"/>
    <n v="1977.5924100000002"/>
    <n v="39551.8482"/>
    <n v="0.11"/>
    <n v="2373.1108919999997"/>
    <n v="0.54545454545454541"/>
    <n v="0.45454545454545459"/>
    <x v="2"/>
  </r>
  <r>
    <d v="2011-03-27T00:00:00"/>
    <x v="2"/>
    <n v="51"/>
    <n v="3398.1764520000002"/>
    <n v="1544.6256599999999"/>
    <n v="30892.513199999998"/>
    <n v="0.11000000000000001"/>
    <n v="1853.5507920000002"/>
    <n v="0.54545454545454553"/>
    <n v="0.45454545454545453"/>
    <x v="2"/>
  </r>
  <r>
    <d v="2011-03-28T00:00:00"/>
    <x v="2"/>
    <n v="49"/>
    <n v="3088.2732100000003"/>
    <n v="1403.76055"/>
    <n v="28075.210999999999"/>
    <n v="0.11000000000000001"/>
    <n v="1684.5126600000003"/>
    <n v="0.54545454545454553"/>
    <n v="0.45454545454545447"/>
    <x v="2"/>
  </r>
  <r>
    <d v="2011-03-29T00:00:00"/>
    <x v="2"/>
    <n v="72"/>
    <n v="3769.3363840000002"/>
    <n v="1713.3347200000001"/>
    <n v="34266.6944"/>
    <n v="0.11"/>
    <n v="2056.0016640000003"/>
    <n v="0.54545454545454553"/>
    <n v="0.45454545454545453"/>
    <x v="2"/>
  </r>
  <r>
    <d v="2011-03-30T00:00:00"/>
    <x v="2"/>
    <n v="70"/>
    <n v="4638.7738099999997"/>
    <n v="2108.5335500000001"/>
    <n v="42170.671000000002"/>
    <n v="0.10999999999999999"/>
    <n v="2530.2402599999996"/>
    <n v="0.54545454545454541"/>
    <n v="0.45454545454545459"/>
    <x v="2"/>
  </r>
  <r>
    <d v="2011-03-31T00:00:00"/>
    <x v="2"/>
    <n v="88"/>
    <n v="5811.9145480000007"/>
    <n v="2641.77934"/>
    <n v="52835.586799999997"/>
    <n v="0.11000000000000001"/>
    <n v="3170.1352080000006"/>
    <n v="0.54545454545454553"/>
    <n v="0.45454545454545453"/>
    <x v="2"/>
  </r>
  <r>
    <d v="2011-04-01T00:00:00"/>
    <x v="2"/>
    <n v="74"/>
    <n v="5566.0070180000002"/>
    <n v="2530.0031900000004"/>
    <n v="50600.063800000004"/>
    <n v="0.11"/>
    <n v="3036.0038279999999"/>
    <n v="0.54545454545454541"/>
    <n v="0.45454545454545459"/>
    <x v="3"/>
  </r>
  <r>
    <d v="2011-04-02T00:00:00"/>
    <x v="2"/>
    <n v="61"/>
    <n v="3859.5894039999998"/>
    <n v="1754.3588199999999"/>
    <n v="35087.176400000004"/>
    <n v="0.10999999999999999"/>
    <n v="2105.2305839999999"/>
    <n v="0.54545454545454541"/>
    <n v="0.454545454545454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9EECC-785F-411C-A9CA-D54B104AD02A}" name="Tabela dinâmica1" cacheId="0" applyNumberFormats="0" applyBorderFormats="0" applyFontFormats="0" applyPatternFormats="0" applyAlignmentFormats="0" applyWidthHeightFormats="1" dataCaption="Valores" updatedVersion="8" minRefreshableVersion="3" showDrill="0" showDataTips="0" useAutoFormatting="1" rowGrandTotals="0" colGrandTotals="0" itemPrintTitles="1" createdVersion="8" indent="0" showHeaders="0" outline="1" outlineData="1" multipleFieldFilters="0">
  <location ref="B4:R8" firstHeaderRow="0" firstDataRow="2" firstDataCol="1"/>
  <pivotFields count="11">
    <pivotField numFmtId="164"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65" showAll="0"/>
    <pivotField dataField="1" numFmtId="165" showAll="0"/>
    <pivotField numFmtId="165" showAll="0"/>
    <pivotField showAll="0"/>
    <pivotField dataField="1" numFmtId="166" showAll="0"/>
    <pivotField numFmtId="2" showAll="0"/>
    <pivotField dataField="1" numFmtId="2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2">
    <field x="1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</colItems>
  <dataFields count="4">
    <dataField name="Média de # Compradores" fld="2" subtotal="average" baseField="1" baseItem="0"/>
    <dataField name="Média de % CASHBACK" fld="9" subtotal="average" baseField="1" baseItem="0"/>
    <dataField name="Média de $ MARGEM" fld="7" subtotal="average" baseField="1" baseItem="2"/>
    <dataField name="Média de Cashback" fld="4" subtotal="average" baseField="1" baseItem="0"/>
  </dataFields>
  <formats count="54"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66">
      <pivotArea dataOnly="0" labelOnly="1" fieldPosition="0">
        <references count="1">
          <reference field="10" count="1">
            <x v="0"/>
          </reference>
        </references>
      </pivotArea>
    </format>
    <format dxfId="6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64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6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62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6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60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5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58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56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54">
      <pivotArea outline="0" collapsedLevelsAreSubtotals="1" fieldPosition="0">
        <references count="2">
          <reference field="4294967294" count="4" selected="0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5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52">
      <pivotArea outline="0" collapsedLevelsAreSubtotals="1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5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4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4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47">
      <pivotArea dataOnly="0" labelOnly="1" outline="0" fieldPosition="0">
        <references count="2">
          <reference field="4294967294" count="1">
            <x v="0"/>
          </reference>
          <reference field="10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4294967294" count="1">
            <x v="1"/>
          </reference>
          <reference field="10" count="1" selected="0">
            <x v="0"/>
          </reference>
        </references>
      </pivotArea>
    </format>
    <format dxfId="45">
      <pivotArea dataOnly="0" labelOnly="1" outline="0" fieldPosition="0">
        <references count="2">
          <reference field="4294967294" count="1">
            <x v="2"/>
          </reference>
          <reference field="10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1">
            <x v="3"/>
          </reference>
          <reference field="10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4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10" count="1" selected="0">
            <x v="0"/>
          </reference>
        </references>
      </pivotArea>
    </format>
    <format dxfId="38">
      <pivotArea outline="0" collapsedLevelsAreSubtotals="1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format>
    <format dxfId="37">
      <pivotArea outline="0" collapsedLevelsAreSubtotals="1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format>
    <format dxfId="36">
      <pivotArea outline="0" collapsedLevelsAreSubtotals="1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format>
    <format dxfId="35">
      <pivotArea type="all" dataOnly="0" outline="0" fieldPosition="0"/>
    </format>
    <format dxfId="34">
      <pivotArea type="origin" dataOnly="0" labelOnly="1" outline="0" fieldPosition="0"/>
    </format>
    <format dxfId="33">
      <pivotArea field="10" type="button" dataOnly="0" labelOnly="1" outline="0" axis="axisCol" fieldPosition="0"/>
    </format>
    <format dxfId="32">
      <pivotArea field="-2" type="button" dataOnly="0" labelOnly="1" outline="0" axis="axisCol" fieldPosition="1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1"/>
          </reference>
        </references>
      </pivotArea>
    </format>
    <format dxfId="2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2"/>
          </reference>
        </references>
      </pivotArea>
    </format>
    <format dxfId="2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0" count="1" selected="0">
            <x v="3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outline="0" collapsedLevelsAreSubtotals="1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fieldPosition="0">
        <references count="1">
          <reference field="10" count="0"/>
        </references>
      </pivotArea>
    </format>
    <format dxfId="20">
      <pivotArea outline="0" collapsedLevelsAreSubtotals="1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format>
    <format dxfId="19">
      <pivotArea outline="0" collapsedLevelsAreSubtotals="1" fieldPosition="0">
        <references count="2">
          <reference field="4294967294" count="1" selected="0">
            <x v="3"/>
          </reference>
          <reference field="10" count="1" selected="0">
            <x v="0"/>
          </reference>
        </references>
      </pivotArea>
    </format>
    <format dxfId="18">
      <pivotArea outline="0" collapsedLevelsAreSubtotals="1" fieldPosition="0">
        <references count="2">
          <reference field="4294967294" count="2" selected="0">
            <x v="2"/>
            <x v="3"/>
          </reference>
          <reference field="10" count="1" selected="0">
            <x v="1"/>
          </reference>
        </references>
      </pivotArea>
    </format>
    <format dxfId="17">
      <pivotArea outline="0" collapsedLevelsAreSubtotals="1" fieldPosition="0">
        <references count="2">
          <reference field="4294967294" count="2" selected="0">
            <x v="2"/>
            <x v="3"/>
          </reference>
          <reference field="10" count="1" selected="0">
            <x v="2"/>
          </reference>
        </references>
      </pivotArea>
    </format>
    <format dxfId="16">
      <pivotArea outline="0" collapsedLevelsAreSubtotals="1" fieldPosition="0">
        <references count="2">
          <reference field="4294967294" count="2" selected="0">
            <x v="2"/>
            <x v="3"/>
          </reference>
          <reference field="10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30267-4D09-43A3-A4A7-DD63C157B8E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F8" firstHeaderRow="0" firstDataRow="1" firstDataCol="1"/>
  <pivotFields count="11">
    <pivotField numFmtId="164" showAll="0"/>
    <pivotField axis="axisRow" showAll="0">
      <items count="4">
        <item x="0"/>
        <item x="1"/>
        <item x="2"/>
        <item t="default"/>
      </items>
    </pivotField>
    <pivotField dataField="1" showAll="0"/>
    <pivotField numFmtId="165" showAll="0"/>
    <pivotField dataField="1" numFmtId="165" showAll="0"/>
    <pivotField numFmtId="165" showAll="0"/>
    <pivotField showAll="0"/>
    <pivotField dataField="1" numFmtId="166" showAll="0"/>
    <pivotField numFmtId="2" showAll="0"/>
    <pivotField dataField="1" numFmtId="2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Compradores" fld="2" subtotal="average" baseField="1" baseItem="0"/>
    <dataField name="Média de % CASHBACK" fld="9" subtotal="average" baseField="1" baseItem="0" numFmtId="9"/>
    <dataField name="Média de $ MARGEM" fld="7" subtotal="average" baseField="1" baseItem="0" numFmtId="167"/>
    <dataField name="Média de Cashback" fld="4" subtotal="average" baseField="1" baseItem="0" numFmtId="167"/>
  </dataFields>
  <formats count="16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27F6-3AC3-4B63-9978-1FF7DB43DDFE}">
  <sheetPr>
    <tabColor rgb="FFFC9CBF"/>
  </sheetPr>
  <dimension ref="A1:W1"/>
  <sheetViews>
    <sheetView showGridLines="0" tabSelected="1" workbookViewId="0">
      <selection activeCell="I39" sqref="I39"/>
    </sheetView>
  </sheetViews>
  <sheetFormatPr defaultColWidth="0" defaultRowHeight="13.2" x14ac:dyDescent="0.25"/>
  <cols>
    <col min="1" max="16" width="9.109375" style="1" customWidth="1"/>
    <col min="17" max="23" width="0" style="1" hidden="1" customWidth="1"/>
    <col min="24" max="16384" width="9.109375" hidden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2" tint="-0.249977111117893"/>
    <outlinePr summaryBelow="0" summaryRight="0"/>
  </sheetPr>
  <dimension ref="A4:S280"/>
  <sheetViews>
    <sheetView showGridLines="0" workbookViewId="0"/>
  </sheetViews>
  <sheetFormatPr defaultColWidth="0" defaultRowHeight="15.75" customHeight="1" x14ac:dyDescent="0.25"/>
  <cols>
    <col min="1" max="1" width="10.109375" style="1" bestFit="1" customWidth="1"/>
    <col min="2" max="2" width="17.44140625" style="1" bestFit="1" customWidth="1"/>
    <col min="3" max="3" width="9.6640625" style="1" bestFit="1" customWidth="1"/>
    <col min="4" max="4" width="11.6640625" style="1" bestFit="1" customWidth="1"/>
    <col min="5" max="6" width="9" style="1" bestFit="1" customWidth="1"/>
    <col min="7" max="7" width="11.88671875" style="1" bestFit="1" customWidth="1"/>
    <col min="8" max="10" width="12.5546875" style="1" customWidth="1"/>
    <col min="11" max="19" width="0" style="1" hidden="1" customWidth="1"/>
    <col min="20" max="16384" width="12.5546875" hidden="1"/>
  </cols>
  <sheetData>
    <row r="4" spans="1:7" ht="24" customHeight="1" x14ac:dyDescent="0.25">
      <c r="A4" s="26" t="s">
        <v>0</v>
      </c>
      <c r="B4" s="26" t="s">
        <v>1</v>
      </c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</row>
    <row r="5" spans="1:7" ht="13.2" x14ac:dyDescent="0.25">
      <c r="A5" s="27">
        <v>40544</v>
      </c>
      <c r="B5" s="28" t="s">
        <v>7</v>
      </c>
      <c r="C5" s="28" t="s">
        <v>8</v>
      </c>
      <c r="D5" s="28">
        <v>196</v>
      </c>
      <c r="E5" s="29">
        <v>10272.872984000001</v>
      </c>
      <c r="F5" s="29">
        <v>3266.5884720000004</v>
      </c>
      <c r="G5" s="29">
        <v>93389.754400000005</v>
      </c>
    </row>
    <row r="6" spans="1:7" ht="13.2" x14ac:dyDescent="0.25">
      <c r="A6" s="27">
        <v>40545</v>
      </c>
      <c r="B6" s="28" t="s">
        <v>7</v>
      </c>
      <c r="C6" s="28" t="s">
        <v>8</v>
      </c>
      <c r="D6" s="28">
        <v>115</v>
      </c>
      <c r="E6" s="29">
        <v>7555.0101880000002</v>
      </c>
      <c r="F6" s="29">
        <v>2060.457324</v>
      </c>
      <c r="G6" s="29">
        <v>68681.910800000012</v>
      </c>
    </row>
    <row r="7" spans="1:7" ht="13.2" x14ac:dyDescent="0.25">
      <c r="A7" s="27">
        <v>40546</v>
      </c>
      <c r="B7" s="28" t="s">
        <v>7</v>
      </c>
      <c r="C7" s="28" t="s">
        <v>8</v>
      </c>
      <c r="D7" s="28">
        <v>82</v>
      </c>
      <c r="E7" s="29">
        <v>4839.2370620000002</v>
      </c>
      <c r="F7" s="29">
        <v>1358.1030660000001</v>
      </c>
      <c r="G7" s="29">
        <v>43993.064200000001</v>
      </c>
    </row>
    <row r="8" spans="1:7" ht="13.2" x14ac:dyDescent="0.25">
      <c r="A8" s="27">
        <v>40547</v>
      </c>
      <c r="B8" s="28" t="s">
        <v>7</v>
      </c>
      <c r="C8" s="28" t="s">
        <v>8</v>
      </c>
      <c r="D8" s="28">
        <v>172</v>
      </c>
      <c r="E8" s="29">
        <v>10419.398572</v>
      </c>
      <c r="F8" s="29">
        <v>2907.1733960000001</v>
      </c>
      <c r="G8" s="29">
        <v>94721.805200000003</v>
      </c>
    </row>
    <row r="9" spans="1:7" ht="13.2" x14ac:dyDescent="0.25">
      <c r="A9" s="27">
        <v>40548</v>
      </c>
      <c r="B9" s="28" t="s">
        <v>7</v>
      </c>
      <c r="C9" s="28" t="s">
        <v>8</v>
      </c>
      <c r="D9" s="28">
        <v>187</v>
      </c>
      <c r="E9" s="29">
        <v>11304.530974000001</v>
      </c>
      <c r="F9" s="29">
        <v>3137.5862820000002</v>
      </c>
      <c r="G9" s="29">
        <v>102768.46340000001</v>
      </c>
    </row>
    <row r="10" spans="1:7" ht="13.2" x14ac:dyDescent="0.25">
      <c r="A10" s="27">
        <v>40549</v>
      </c>
      <c r="B10" s="28" t="s">
        <v>7</v>
      </c>
      <c r="C10" s="28" t="s">
        <v>8</v>
      </c>
      <c r="D10" s="28">
        <v>191</v>
      </c>
      <c r="E10" s="29">
        <v>11202.126782000001</v>
      </c>
      <c r="F10" s="29">
        <v>3068.469701</v>
      </c>
      <c r="G10" s="29">
        <v>101837.51620000001</v>
      </c>
    </row>
    <row r="11" spans="1:7" ht="13.2" x14ac:dyDescent="0.25">
      <c r="A11" s="27">
        <v>40550</v>
      </c>
      <c r="B11" s="28" t="s">
        <v>7</v>
      </c>
      <c r="C11" s="28" t="s">
        <v>8</v>
      </c>
      <c r="D11" s="28">
        <v>174</v>
      </c>
      <c r="E11" s="29">
        <v>10729.547048</v>
      </c>
      <c r="F11" s="29">
        <v>2953.7127490000003</v>
      </c>
      <c r="G11" s="29">
        <v>97541.336800000005</v>
      </c>
    </row>
    <row r="12" spans="1:7" ht="13.2" x14ac:dyDescent="0.25">
      <c r="A12" s="27">
        <v>40551</v>
      </c>
      <c r="B12" s="28" t="s">
        <v>7</v>
      </c>
      <c r="C12" s="28" t="s">
        <v>8</v>
      </c>
      <c r="D12" s="28">
        <v>252</v>
      </c>
      <c r="E12" s="29">
        <v>14454.952006000001</v>
      </c>
      <c r="F12" s="29">
        <v>4007.4122830000001</v>
      </c>
      <c r="G12" s="29">
        <v>131408.65460000001</v>
      </c>
    </row>
    <row r="13" spans="1:7" ht="13.2" x14ac:dyDescent="0.25">
      <c r="A13" s="27">
        <v>40552</v>
      </c>
      <c r="B13" s="28" t="s">
        <v>7</v>
      </c>
      <c r="C13" s="28" t="s">
        <v>8</v>
      </c>
      <c r="D13" s="28">
        <v>98</v>
      </c>
      <c r="E13" s="29">
        <v>5350.3979760000002</v>
      </c>
      <c r="F13" s="29">
        <v>1477.960163</v>
      </c>
      <c r="G13" s="29">
        <v>48639.981600000006</v>
      </c>
    </row>
    <row r="14" spans="1:7" ht="13.2" x14ac:dyDescent="0.25">
      <c r="A14" s="27">
        <v>40553</v>
      </c>
      <c r="B14" s="28" t="s">
        <v>7</v>
      </c>
      <c r="C14" s="28" t="s">
        <v>8</v>
      </c>
      <c r="D14" s="28">
        <v>127</v>
      </c>
      <c r="E14" s="29">
        <v>7119.8890839999995</v>
      </c>
      <c r="F14" s="29">
        <v>1941.7879320000002</v>
      </c>
      <c r="G14" s="29">
        <v>64726.2644</v>
      </c>
    </row>
    <row r="15" spans="1:7" ht="13.2" x14ac:dyDescent="0.25">
      <c r="A15" s="27">
        <v>40554</v>
      </c>
      <c r="B15" s="28" t="s">
        <v>7</v>
      </c>
      <c r="C15" s="28" t="s">
        <v>8</v>
      </c>
      <c r="D15" s="28">
        <v>257</v>
      </c>
      <c r="E15" s="29">
        <v>13075.262068</v>
      </c>
      <c r="F15" s="29">
        <v>3576.183994</v>
      </c>
      <c r="G15" s="29">
        <v>118866.01880000001</v>
      </c>
    </row>
    <row r="16" spans="1:7" ht="13.2" x14ac:dyDescent="0.25">
      <c r="A16" s="27">
        <v>40555</v>
      </c>
      <c r="B16" s="28" t="s">
        <v>7</v>
      </c>
      <c r="C16" s="28" t="s">
        <v>8</v>
      </c>
      <c r="D16" s="28">
        <v>175</v>
      </c>
      <c r="E16" s="29">
        <v>9662.0089060000009</v>
      </c>
      <c r="F16" s="29">
        <v>2655.5009830000004</v>
      </c>
      <c r="G16" s="29">
        <v>87836.444600000003</v>
      </c>
    </row>
    <row r="17" spans="1:7" ht="13.2" x14ac:dyDescent="0.25">
      <c r="A17" s="27">
        <v>40556</v>
      </c>
      <c r="B17" s="28" t="s">
        <v>7</v>
      </c>
      <c r="C17" s="28" t="s">
        <v>8</v>
      </c>
      <c r="D17" s="28">
        <v>289</v>
      </c>
      <c r="E17" s="29">
        <v>20450.425930000001</v>
      </c>
      <c r="F17" s="29">
        <v>5664.90697</v>
      </c>
      <c r="G17" s="29">
        <v>185912.96299999999</v>
      </c>
    </row>
    <row r="18" spans="1:7" ht="13.2" x14ac:dyDescent="0.25">
      <c r="A18" s="27">
        <v>40557</v>
      </c>
      <c r="B18" s="28" t="s">
        <v>7</v>
      </c>
      <c r="C18" s="28" t="s">
        <v>8</v>
      </c>
      <c r="D18" s="28">
        <v>233</v>
      </c>
      <c r="E18" s="29">
        <v>18464.303395999999</v>
      </c>
      <c r="F18" s="29">
        <v>5035.7191080000002</v>
      </c>
      <c r="G18" s="29">
        <v>167857.30360000001</v>
      </c>
    </row>
    <row r="19" spans="1:7" ht="13.2" x14ac:dyDescent="0.25">
      <c r="A19" s="27">
        <v>40558</v>
      </c>
      <c r="B19" s="28" t="s">
        <v>7</v>
      </c>
      <c r="C19" s="28" t="s">
        <v>8</v>
      </c>
      <c r="D19" s="28">
        <v>118</v>
      </c>
      <c r="E19" s="29">
        <v>8353.1501459999999</v>
      </c>
      <c r="F19" s="29">
        <v>2311.6843280000003</v>
      </c>
      <c r="G19" s="29">
        <v>75937.728600000002</v>
      </c>
    </row>
    <row r="20" spans="1:7" ht="13.2" x14ac:dyDescent="0.25">
      <c r="A20" s="27">
        <v>40559</v>
      </c>
      <c r="B20" s="28" t="s">
        <v>7</v>
      </c>
      <c r="C20" s="28" t="s">
        <v>8</v>
      </c>
      <c r="D20" s="28">
        <v>85</v>
      </c>
      <c r="E20" s="29">
        <v>6132.0243600000003</v>
      </c>
      <c r="F20" s="29">
        <v>1681.00371</v>
      </c>
      <c r="G20" s="29">
        <v>55745.676000000007</v>
      </c>
    </row>
    <row r="21" spans="1:7" ht="13.2" x14ac:dyDescent="0.25">
      <c r="A21" s="27">
        <v>40560</v>
      </c>
      <c r="B21" s="28" t="s">
        <v>7</v>
      </c>
      <c r="C21" s="28" t="s">
        <v>8</v>
      </c>
      <c r="D21" s="28">
        <v>88</v>
      </c>
      <c r="E21" s="29">
        <v>6312.3956939999998</v>
      </c>
      <c r="F21" s="29">
        <v>1727.8416770000001</v>
      </c>
      <c r="G21" s="29">
        <v>57385.415400000005</v>
      </c>
    </row>
    <row r="22" spans="1:7" ht="13.2" x14ac:dyDescent="0.25">
      <c r="A22" s="27">
        <v>40561</v>
      </c>
      <c r="B22" s="28" t="s">
        <v>7</v>
      </c>
      <c r="C22" s="28" t="s">
        <v>8</v>
      </c>
      <c r="D22" s="28">
        <v>162</v>
      </c>
      <c r="E22" s="29">
        <v>10043.434126</v>
      </c>
      <c r="F22" s="29">
        <v>2746.4565779999998</v>
      </c>
      <c r="G22" s="29">
        <v>91303.946599999996</v>
      </c>
    </row>
    <row r="23" spans="1:7" ht="13.2" x14ac:dyDescent="0.25">
      <c r="A23" s="27">
        <v>40562</v>
      </c>
      <c r="B23" s="28" t="s">
        <v>7</v>
      </c>
      <c r="C23" s="28" t="s">
        <v>8</v>
      </c>
      <c r="D23" s="28">
        <v>174</v>
      </c>
      <c r="E23" s="29">
        <v>9132.1549439999999</v>
      </c>
      <c r="F23" s="29">
        <v>2490.587712</v>
      </c>
      <c r="G23" s="29">
        <v>83019.590400000001</v>
      </c>
    </row>
    <row r="24" spans="1:7" ht="13.2" x14ac:dyDescent="0.25">
      <c r="A24" s="27">
        <v>40563</v>
      </c>
      <c r="B24" s="28" t="s">
        <v>7</v>
      </c>
      <c r="C24" s="28" t="s">
        <v>8</v>
      </c>
      <c r="D24" s="28">
        <v>201</v>
      </c>
      <c r="E24" s="29">
        <v>12112.131438</v>
      </c>
      <c r="F24" s="29">
        <v>3303.3085740000001</v>
      </c>
      <c r="G24" s="29">
        <v>110110.28580000001</v>
      </c>
    </row>
    <row r="25" spans="1:7" ht="13.2" x14ac:dyDescent="0.25">
      <c r="A25" s="27">
        <v>40564</v>
      </c>
      <c r="B25" s="28" t="s">
        <v>7</v>
      </c>
      <c r="C25" s="28" t="s">
        <v>8</v>
      </c>
      <c r="D25" s="28">
        <v>94</v>
      </c>
      <c r="E25" s="29">
        <v>5765.9970720000001</v>
      </c>
      <c r="F25" s="29">
        <v>1586.720186</v>
      </c>
      <c r="G25" s="29">
        <v>52418.155200000001</v>
      </c>
    </row>
    <row r="26" spans="1:7" ht="13.2" x14ac:dyDescent="0.25">
      <c r="A26" s="27">
        <v>40565</v>
      </c>
      <c r="B26" s="28" t="s">
        <v>7</v>
      </c>
      <c r="C26" s="28" t="s">
        <v>8</v>
      </c>
      <c r="D26" s="28">
        <v>70</v>
      </c>
      <c r="E26" s="29">
        <v>4738.2973659999998</v>
      </c>
      <c r="F26" s="29">
        <v>1313.4500680000001</v>
      </c>
      <c r="G26" s="29">
        <v>43075.430600000007</v>
      </c>
    </row>
    <row r="27" spans="1:7" ht="13.2" x14ac:dyDescent="0.25">
      <c r="A27" s="27">
        <v>40566</v>
      </c>
      <c r="B27" s="28" t="s">
        <v>7</v>
      </c>
      <c r="C27" s="28" t="s">
        <v>8</v>
      </c>
      <c r="D27" s="28">
        <v>48</v>
      </c>
      <c r="E27" s="29">
        <v>3529.4008199999998</v>
      </c>
      <c r="F27" s="29">
        <v>997.82605999999998</v>
      </c>
      <c r="G27" s="29">
        <v>32085.462</v>
      </c>
    </row>
    <row r="28" spans="1:7" ht="13.2" x14ac:dyDescent="0.25">
      <c r="A28" s="27">
        <v>40567</v>
      </c>
      <c r="B28" s="28" t="s">
        <v>7</v>
      </c>
      <c r="C28" s="28" t="s">
        <v>8</v>
      </c>
      <c r="D28" s="28">
        <v>73</v>
      </c>
      <c r="E28" s="29">
        <v>4593.2086420000005</v>
      </c>
      <c r="F28" s="29">
        <v>1252.6932660000002</v>
      </c>
      <c r="G28" s="29">
        <v>41756.442199999998</v>
      </c>
    </row>
    <row r="29" spans="1:7" ht="13.2" x14ac:dyDescent="0.25">
      <c r="A29" s="27">
        <v>40568</v>
      </c>
      <c r="B29" s="28" t="s">
        <v>7</v>
      </c>
      <c r="C29" s="28" t="s">
        <v>8</v>
      </c>
      <c r="D29" s="28">
        <v>108</v>
      </c>
      <c r="E29" s="29">
        <v>6352.6969660000004</v>
      </c>
      <c r="F29" s="29">
        <v>1777.7516630000002</v>
      </c>
      <c r="G29" s="29">
        <v>57751.790600000008</v>
      </c>
    </row>
    <row r="30" spans="1:7" ht="13.2" x14ac:dyDescent="0.25">
      <c r="A30" s="27">
        <v>40569</v>
      </c>
      <c r="B30" s="28" t="s">
        <v>7</v>
      </c>
      <c r="C30" s="28" t="s">
        <v>8</v>
      </c>
      <c r="D30" s="28">
        <v>176</v>
      </c>
      <c r="E30" s="29">
        <v>10108.234620000001</v>
      </c>
      <c r="F30" s="29">
        <v>2777.9846899999998</v>
      </c>
      <c r="G30" s="29">
        <v>91893.042000000001</v>
      </c>
    </row>
    <row r="31" spans="1:7" ht="13.2" x14ac:dyDescent="0.25">
      <c r="A31" s="27">
        <v>40570</v>
      </c>
      <c r="B31" s="28" t="s">
        <v>7</v>
      </c>
      <c r="C31" s="28" t="s">
        <v>8</v>
      </c>
      <c r="D31" s="28">
        <v>120</v>
      </c>
      <c r="E31" s="29">
        <v>8814.3247720000018</v>
      </c>
      <c r="F31" s="29">
        <v>2412.5802210000002</v>
      </c>
      <c r="G31" s="29">
        <v>80130.225200000001</v>
      </c>
    </row>
    <row r="32" spans="1:7" ht="13.2" x14ac:dyDescent="0.25">
      <c r="A32" s="27">
        <v>40571</v>
      </c>
      <c r="B32" s="28" t="s">
        <v>7</v>
      </c>
      <c r="C32" s="28" t="s">
        <v>8</v>
      </c>
      <c r="D32" s="28">
        <v>101</v>
      </c>
      <c r="E32" s="29">
        <v>6100.4029900000005</v>
      </c>
      <c r="F32" s="29">
        <v>1663.7462700000001</v>
      </c>
      <c r="G32" s="29">
        <v>55458.208999999995</v>
      </c>
    </row>
    <row r="33" spans="1:7" ht="13.2" x14ac:dyDescent="0.25">
      <c r="A33" s="27">
        <v>40572</v>
      </c>
      <c r="B33" s="28" t="s">
        <v>7</v>
      </c>
      <c r="C33" s="28" t="s">
        <v>8</v>
      </c>
      <c r="D33" s="28">
        <v>80</v>
      </c>
      <c r="E33" s="29">
        <v>5943.4221440000001</v>
      </c>
      <c r="F33" s="29">
        <v>1620.9333120000003</v>
      </c>
      <c r="G33" s="29">
        <v>54031.110400000005</v>
      </c>
    </row>
    <row r="34" spans="1:7" ht="13.2" x14ac:dyDescent="0.25">
      <c r="A34" s="27">
        <v>40573</v>
      </c>
      <c r="B34" s="28" t="s">
        <v>7</v>
      </c>
      <c r="C34" s="28" t="s">
        <v>8</v>
      </c>
      <c r="D34" s="28">
        <v>39</v>
      </c>
      <c r="E34" s="29">
        <v>2419.5408160000002</v>
      </c>
      <c r="F34" s="29">
        <v>659.87476800000002</v>
      </c>
      <c r="G34" s="29">
        <v>21995.8256</v>
      </c>
    </row>
    <row r="35" spans="1:7" ht="13.2" x14ac:dyDescent="0.25">
      <c r="A35" s="27">
        <v>40574</v>
      </c>
      <c r="B35" s="28" t="s">
        <v>7</v>
      </c>
      <c r="C35" s="28" t="s">
        <v>8</v>
      </c>
      <c r="D35" s="28">
        <v>35</v>
      </c>
      <c r="E35" s="29">
        <v>2071.4501500000001</v>
      </c>
      <c r="F35" s="29">
        <v>564.94095000000004</v>
      </c>
      <c r="G35" s="29">
        <v>18831.365000000002</v>
      </c>
    </row>
    <row r="36" spans="1:7" ht="13.2" x14ac:dyDescent="0.25">
      <c r="A36" s="27">
        <v>40575</v>
      </c>
      <c r="B36" s="28" t="s">
        <v>7</v>
      </c>
      <c r="C36" s="28" t="s">
        <v>8</v>
      </c>
      <c r="D36" s="28">
        <v>50</v>
      </c>
      <c r="E36" s="29">
        <v>3395.3199940000004</v>
      </c>
      <c r="F36" s="29">
        <v>925.99636200000009</v>
      </c>
      <c r="G36" s="29">
        <v>30866.545400000003</v>
      </c>
    </row>
    <row r="37" spans="1:7" ht="13.2" x14ac:dyDescent="0.25">
      <c r="A37" s="27">
        <v>40576</v>
      </c>
      <c r="B37" s="28" t="s">
        <v>7</v>
      </c>
      <c r="C37" s="28" t="s">
        <v>8</v>
      </c>
      <c r="D37" s="28">
        <v>57</v>
      </c>
      <c r="E37" s="29">
        <v>3660.27288</v>
      </c>
      <c r="F37" s="29">
        <v>998.25624000000005</v>
      </c>
      <c r="G37" s="29">
        <v>33275.208000000006</v>
      </c>
    </row>
    <row r="38" spans="1:7" ht="13.2" x14ac:dyDescent="0.25">
      <c r="A38" s="27">
        <v>40577</v>
      </c>
      <c r="B38" s="28" t="s">
        <v>7</v>
      </c>
      <c r="C38" s="28" t="s">
        <v>8</v>
      </c>
      <c r="D38" s="28">
        <v>73</v>
      </c>
      <c r="E38" s="29">
        <v>4673.0513060000003</v>
      </c>
      <c r="F38" s="29">
        <v>1274.4685380000001</v>
      </c>
      <c r="G38" s="29">
        <v>42482.284599999999</v>
      </c>
    </row>
    <row r="39" spans="1:7" ht="13.2" x14ac:dyDescent="0.25">
      <c r="A39" s="27">
        <v>40578</v>
      </c>
      <c r="B39" s="28" t="s">
        <v>7</v>
      </c>
      <c r="C39" s="28" t="s">
        <v>8</v>
      </c>
      <c r="D39" s="28">
        <v>91</v>
      </c>
      <c r="E39" s="29">
        <v>5875.7410140000002</v>
      </c>
      <c r="F39" s="29">
        <v>1628.4080820000001</v>
      </c>
      <c r="G39" s="29">
        <v>53415.827400000002</v>
      </c>
    </row>
    <row r="40" spans="1:7" ht="13.2" x14ac:dyDescent="0.25">
      <c r="A40" s="27">
        <v>40579</v>
      </c>
      <c r="B40" s="28" t="s">
        <v>7</v>
      </c>
      <c r="C40" s="28" t="s">
        <v>8</v>
      </c>
      <c r="D40" s="28">
        <v>93</v>
      </c>
      <c r="E40" s="29">
        <v>6729.6043540000001</v>
      </c>
      <c r="F40" s="29">
        <v>1835.3466420000002</v>
      </c>
      <c r="G40" s="29">
        <v>61178.221399999995</v>
      </c>
    </row>
    <row r="41" spans="1:7" ht="13.2" x14ac:dyDescent="0.25">
      <c r="A41" s="27">
        <v>40580</v>
      </c>
      <c r="B41" s="28" t="s">
        <v>7</v>
      </c>
      <c r="C41" s="28" t="s">
        <v>8</v>
      </c>
      <c r="D41" s="28">
        <v>76</v>
      </c>
      <c r="E41" s="29">
        <v>5077.1174960000008</v>
      </c>
      <c r="F41" s="29">
        <v>1401.151838</v>
      </c>
      <c r="G41" s="29">
        <v>46155.613600000004</v>
      </c>
    </row>
    <row r="42" spans="1:7" ht="13.2" x14ac:dyDescent="0.25">
      <c r="A42" s="27">
        <v>40581</v>
      </c>
      <c r="B42" s="28" t="s">
        <v>7</v>
      </c>
      <c r="C42" s="28" t="s">
        <v>8</v>
      </c>
      <c r="D42" s="28">
        <v>80</v>
      </c>
      <c r="E42" s="29">
        <v>5622.8149560000002</v>
      </c>
      <c r="F42" s="29">
        <v>1533.4949879999999</v>
      </c>
      <c r="G42" s="29">
        <v>51116.499600000003</v>
      </c>
    </row>
    <row r="43" spans="1:7" ht="13.2" x14ac:dyDescent="0.25">
      <c r="A43" s="27">
        <v>40582</v>
      </c>
      <c r="B43" s="28" t="s">
        <v>7</v>
      </c>
      <c r="C43" s="28" t="s">
        <v>8</v>
      </c>
      <c r="D43" s="28">
        <v>104</v>
      </c>
      <c r="E43" s="29">
        <v>7131.5359720000006</v>
      </c>
      <c r="F43" s="29">
        <v>1962.232786</v>
      </c>
      <c r="G43" s="29">
        <v>64832.145200000006</v>
      </c>
    </row>
    <row r="44" spans="1:7" ht="13.2" x14ac:dyDescent="0.25">
      <c r="A44" s="27">
        <v>40583</v>
      </c>
      <c r="B44" s="28" t="s">
        <v>7</v>
      </c>
      <c r="C44" s="28" t="s">
        <v>8</v>
      </c>
      <c r="D44" s="28">
        <v>104</v>
      </c>
      <c r="E44" s="29">
        <v>7377.1395499999999</v>
      </c>
      <c r="F44" s="29">
        <v>2011.94715</v>
      </c>
      <c r="G44" s="29">
        <v>67064.904999999999</v>
      </c>
    </row>
    <row r="45" spans="1:7" ht="13.2" x14ac:dyDescent="0.25">
      <c r="A45" s="27">
        <v>40584</v>
      </c>
      <c r="B45" s="28" t="s">
        <v>7</v>
      </c>
      <c r="C45" s="28" t="s">
        <v>8</v>
      </c>
      <c r="D45" s="28">
        <v>97</v>
      </c>
      <c r="E45" s="29">
        <v>5373.5294140000005</v>
      </c>
      <c r="F45" s="29">
        <v>1465.5080220000002</v>
      </c>
      <c r="G45" s="29">
        <v>48850.267400000004</v>
      </c>
    </row>
    <row r="46" spans="1:7" ht="13.2" x14ac:dyDescent="0.25">
      <c r="A46" s="27">
        <v>40585</v>
      </c>
      <c r="B46" s="28" t="s">
        <v>7</v>
      </c>
      <c r="C46" s="28" t="s">
        <v>8</v>
      </c>
      <c r="D46" s="28">
        <v>123</v>
      </c>
      <c r="E46" s="29">
        <v>6930.1643180000001</v>
      </c>
      <c r="F46" s="29">
        <v>1925.701869</v>
      </c>
      <c r="G46" s="29">
        <v>63001.493799999997</v>
      </c>
    </row>
    <row r="47" spans="1:7" ht="13.2" x14ac:dyDescent="0.25">
      <c r="A47" s="27">
        <v>40586</v>
      </c>
      <c r="B47" s="28" t="s">
        <v>7</v>
      </c>
      <c r="C47" s="28" t="s">
        <v>8</v>
      </c>
      <c r="D47" s="28">
        <v>135</v>
      </c>
      <c r="E47" s="29">
        <v>7289.9916760000006</v>
      </c>
      <c r="F47" s="29">
        <v>1998.383763</v>
      </c>
      <c r="G47" s="29">
        <v>66272.651599999997</v>
      </c>
    </row>
    <row r="48" spans="1:7" ht="13.2" x14ac:dyDescent="0.25">
      <c r="A48" s="27">
        <v>40587</v>
      </c>
      <c r="B48" s="28" t="s">
        <v>7</v>
      </c>
      <c r="C48" s="28" t="s">
        <v>8</v>
      </c>
      <c r="D48" s="28">
        <v>45</v>
      </c>
      <c r="E48" s="29">
        <v>2935.8585520000001</v>
      </c>
      <c r="F48" s="29">
        <v>800.68869600000005</v>
      </c>
      <c r="G48" s="29">
        <v>26689.623199999998</v>
      </c>
    </row>
    <row r="49" spans="1:7" ht="13.2" x14ac:dyDescent="0.25">
      <c r="A49" s="27">
        <v>40588</v>
      </c>
      <c r="B49" s="28" t="s">
        <v>7</v>
      </c>
      <c r="C49" s="28" t="s">
        <v>8</v>
      </c>
      <c r="D49" s="28">
        <v>83</v>
      </c>
      <c r="E49" s="29">
        <v>7016.845902</v>
      </c>
      <c r="F49" s="29">
        <v>1913.685246</v>
      </c>
      <c r="G49" s="29">
        <v>63789.508200000004</v>
      </c>
    </row>
    <row r="50" spans="1:7" ht="13.2" x14ac:dyDescent="0.25">
      <c r="A50" s="27">
        <v>40589</v>
      </c>
      <c r="B50" s="28" t="s">
        <v>7</v>
      </c>
      <c r="C50" s="28" t="s">
        <v>8</v>
      </c>
      <c r="D50" s="28">
        <v>123</v>
      </c>
      <c r="E50" s="29">
        <v>8200.2761060000012</v>
      </c>
      <c r="F50" s="29">
        <v>2236.4389380000002</v>
      </c>
      <c r="G50" s="29">
        <v>74547.964600000007</v>
      </c>
    </row>
    <row r="51" spans="1:7" ht="13.2" x14ac:dyDescent="0.25">
      <c r="A51" s="27">
        <v>40590</v>
      </c>
      <c r="B51" s="28" t="s">
        <v>7</v>
      </c>
      <c r="C51" s="28" t="s">
        <v>8</v>
      </c>
      <c r="D51" s="28">
        <v>111</v>
      </c>
      <c r="E51" s="29">
        <v>7466.4807140000003</v>
      </c>
      <c r="F51" s="29">
        <v>2039.8446370000001</v>
      </c>
      <c r="G51" s="29">
        <v>67877.097399999999</v>
      </c>
    </row>
    <row r="52" spans="1:7" ht="13.2" x14ac:dyDescent="0.25">
      <c r="A52" s="27">
        <v>40591</v>
      </c>
      <c r="B52" s="28" t="s">
        <v>7</v>
      </c>
      <c r="C52" s="28" t="s">
        <v>8</v>
      </c>
      <c r="D52" s="28">
        <v>99</v>
      </c>
      <c r="E52" s="29">
        <v>6097.7123240000001</v>
      </c>
      <c r="F52" s="29">
        <v>1663.0124520000002</v>
      </c>
      <c r="G52" s="29">
        <v>55433.748400000004</v>
      </c>
    </row>
    <row r="53" spans="1:7" ht="13.2" x14ac:dyDescent="0.25">
      <c r="A53" s="27">
        <v>40592</v>
      </c>
      <c r="B53" s="28" t="s">
        <v>7</v>
      </c>
      <c r="C53" s="28" t="s">
        <v>8</v>
      </c>
      <c r="D53" s="28">
        <v>94</v>
      </c>
      <c r="E53" s="29">
        <v>7338.6205420000006</v>
      </c>
      <c r="F53" s="29">
        <v>2022.6353959999999</v>
      </c>
      <c r="G53" s="29">
        <v>66714.732199999999</v>
      </c>
    </row>
    <row r="54" spans="1:7" ht="13.2" x14ac:dyDescent="0.25">
      <c r="A54" s="27">
        <v>40593</v>
      </c>
      <c r="B54" s="28" t="s">
        <v>7</v>
      </c>
      <c r="C54" s="28" t="s">
        <v>8</v>
      </c>
      <c r="D54" s="28">
        <v>82</v>
      </c>
      <c r="E54" s="29">
        <v>5331.1246560000009</v>
      </c>
      <c r="F54" s="29">
        <v>1453.943088</v>
      </c>
      <c r="G54" s="29">
        <v>48464.7696</v>
      </c>
    </row>
    <row r="55" spans="1:7" ht="13.2" x14ac:dyDescent="0.25">
      <c r="A55" s="27">
        <v>40594</v>
      </c>
      <c r="B55" s="28" t="s">
        <v>7</v>
      </c>
      <c r="C55" s="28" t="s">
        <v>8</v>
      </c>
      <c r="D55" s="28">
        <v>62</v>
      </c>
      <c r="E55" s="29">
        <v>4090.3753220000003</v>
      </c>
      <c r="F55" s="29">
        <v>1115.556906</v>
      </c>
      <c r="G55" s="29">
        <v>37185.230200000005</v>
      </c>
    </row>
    <row r="56" spans="1:7" ht="13.2" x14ac:dyDescent="0.25">
      <c r="A56" s="27">
        <v>40595</v>
      </c>
      <c r="B56" s="28" t="s">
        <v>7</v>
      </c>
      <c r="C56" s="28" t="s">
        <v>8</v>
      </c>
      <c r="D56" s="28">
        <v>73</v>
      </c>
      <c r="E56" s="29">
        <v>5458.6290660000004</v>
      </c>
      <c r="F56" s="29">
        <v>1497.3441680000001</v>
      </c>
      <c r="G56" s="29">
        <v>49623.900600000008</v>
      </c>
    </row>
    <row r="57" spans="1:7" ht="13.2" x14ac:dyDescent="0.25">
      <c r="A57" s="27">
        <v>40596</v>
      </c>
      <c r="B57" s="28" t="s">
        <v>7</v>
      </c>
      <c r="C57" s="28" t="s">
        <v>8</v>
      </c>
      <c r="D57" s="28">
        <v>90</v>
      </c>
      <c r="E57" s="29">
        <v>6196.3516560000007</v>
      </c>
      <c r="F57" s="29">
        <v>1710.8005830000002</v>
      </c>
      <c r="G57" s="29">
        <v>56330.469600000004</v>
      </c>
    </row>
    <row r="58" spans="1:7" ht="13.2" x14ac:dyDescent="0.25">
      <c r="A58" s="27">
        <v>40597</v>
      </c>
      <c r="B58" s="28" t="s">
        <v>7</v>
      </c>
      <c r="C58" s="28" t="s">
        <v>8</v>
      </c>
      <c r="D58" s="28">
        <v>103</v>
      </c>
      <c r="E58" s="29">
        <v>7681.9308719999999</v>
      </c>
      <c r="F58" s="29">
        <v>3520.9900160000002</v>
      </c>
      <c r="G58" s="29">
        <v>69835.73520000001</v>
      </c>
    </row>
    <row r="59" spans="1:7" ht="13.2" x14ac:dyDescent="0.25">
      <c r="A59" s="27">
        <v>40598</v>
      </c>
      <c r="B59" s="28" t="s">
        <v>7</v>
      </c>
      <c r="C59" s="28" t="s">
        <v>8</v>
      </c>
      <c r="D59" s="28">
        <v>53</v>
      </c>
      <c r="E59" s="29">
        <v>3933.9471160000003</v>
      </c>
      <c r="F59" s="29">
        <v>1784.0613360000002</v>
      </c>
      <c r="G59" s="29">
        <v>35763.155600000006</v>
      </c>
    </row>
    <row r="60" spans="1:7" ht="13.2" x14ac:dyDescent="0.25">
      <c r="A60" s="27">
        <v>40599</v>
      </c>
      <c r="B60" s="28" t="s">
        <v>7</v>
      </c>
      <c r="C60" s="28" t="s">
        <v>8</v>
      </c>
      <c r="D60" s="28">
        <v>51</v>
      </c>
      <c r="E60" s="29">
        <v>3085.402936</v>
      </c>
      <c r="F60" s="29">
        <v>1402.45588</v>
      </c>
      <c r="G60" s="29">
        <v>28049.117600000001</v>
      </c>
    </row>
    <row r="61" spans="1:7" ht="13.2" x14ac:dyDescent="0.25">
      <c r="A61" s="27">
        <v>40600</v>
      </c>
      <c r="B61" s="28" t="s">
        <v>7</v>
      </c>
      <c r="C61" s="28" t="s">
        <v>8</v>
      </c>
      <c r="D61" s="28">
        <v>60</v>
      </c>
      <c r="E61" s="29">
        <v>2795.3843720000004</v>
      </c>
      <c r="F61" s="29">
        <v>1273.359019</v>
      </c>
      <c r="G61" s="29">
        <v>25412.585200000001</v>
      </c>
    </row>
    <row r="62" spans="1:7" ht="13.2" x14ac:dyDescent="0.25">
      <c r="A62" s="27">
        <v>40601</v>
      </c>
      <c r="B62" s="28" t="s">
        <v>7</v>
      </c>
      <c r="C62" s="28" t="s">
        <v>8</v>
      </c>
      <c r="D62" s="28">
        <v>65</v>
      </c>
      <c r="E62" s="29">
        <v>2803.3665660000001</v>
      </c>
      <c r="F62" s="29">
        <v>1272.058902</v>
      </c>
      <c r="G62" s="29">
        <v>25485.150600000001</v>
      </c>
    </row>
    <row r="63" spans="1:7" ht="13.2" x14ac:dyDescent="0.25">
      <c r="A63" s="27">
        <v>40602</v>
      </c>
      <c r="B63" s="28" t="s">
        <v>7</v>
      </c>
      <c r="C63" s="28" t="s">
        <v>8</v>
      </c>
      <c r="D63" s="28">
        <v>87</v>
      </c>
      <c r="E63" s="29">
        <v>5855.1517200000008</v>
      </c>
      <c r="F63" s="29">
        <v>2661.4326000000001</v>
      </c>
      <c r="G63" s="29">
        <v>53228.652000000002</v>
      </c>
    </row>
    <row r="64" spans="1:7" ht="13.2" x14ac:dyDescent="0.25">
      <c r="A64" s="27">
        <v>40603</v>
      </c>
      <c r="B64" s="28" t="s">
        <v>7</v>
      </c>
      <c r="C64" s="28" t="s">
        <v>8</v>
      </c>
      <c r="D64" s="28">
        <v>68</v>
      </c>
      <c r="E64" s="29">
        <v>4123.1019720000004</v>
      </c>
      <c r="F64" s="29">
        <v>1874.1372600000002</v>
      </c>
      <c r="G64" s="29">
        <v>37482.745200000005</v>
      </c>
    </row>
    <row r="65" spans="1:7" ht="13.2" x14ac:dyDescent="0.25">
      <c r="A65" s="27">
        <v>40604</v>
      </c>
      <c r="B65" s="28" t="s">
        <v>7</v>
      </c>
      <c r="C65" s="28" t="s">
        <v>8</v>
      </c>
      <c r="D65" s="28">
        <v>90</v>
      </c>
      <c r="E65" s="29">
        <v>4765.4458059999997</v>
      </c>
      <c r="F65" s="29">
        <v>2166.1117300000001</v>
      </c>
      <c r="G65" s="29">
        <v>43322.234600000003</v>
      </c>
    </row>
    <row r="66" spans="1:7" ht="13.2" x14ac:dyDescent="0.25">
      <c r="A66" s="27">
        <v>40605</v>
      </c>
      <c r="B66" s="28" t="s">
        <v>7</v>
      </c>
      <c r="C66" s="28" t="s">
        <v>8</v>
      </c>
      <c r="D66" s="28">
        <v>72</v>
      </c>
      <c r="E66" s="29">
        <v>3724.8557720000003</v>
      </c>
      <c r="F66" s="29">
        <v>1696.7577180000001</v>
      </c>
      <c r="G66" s="29">
        <v>33862.325199999999</v>
      </c>
    </row>
    <row r="67" spans="1:7" ht="13.2" x14ac:dyDescent="0.25">
      <c r="A67" s="27">
        <v>40606</v>
      </c>
      <c r="B67" s="28" t="s">
        <v>7</v>
      </c>
      <c r="C67" s="28" t="s">
        <v>8</v>
      </c>
      <c r="D67" s="28">
        <v>59</v>
      </c>
      <c r="E67" s="29">
        <v>2739.3881240000001</v>
      </c>
      <c r="F67" s="29">
        <v>1245.3348330000001</v>
      </c>
      <c r="G67" s="29">
        <v>24903.528400000003</v>
      </c>
    </row>
    <row r="68" spans="1:7" ht="13.2" x14ac:dyDescent="0.25">
      <c r="A68" s="27">
        <v>40607</v>
      </c>
      <c r="B68" s="28" t="s">
        <v>7</v>
      </c>
      <c r="C68" s="28" t="s">
        <v>8</v>
      </c>
      <c r="D68" s="28">
        <v>69</v>
      </c>
      <c r="E68" s="29">
        <v>4121.1193760000006</v>
      </c>
      <c r="F68" s="29">
        <v>1873.2360800000001</v>
      </c>
      <c r="G68" s="29">
        <v>37464.721600000004</v>
      </c>
    </row>
    <row r="69" spans="1:7" ht="13.2" x14ac:dyDescent="0.25">
      <c r="A69" s="27">
        <v>40608</v>
      </c>
      <c r="B69" s="28" t="s">
        <v>7</v>
      </c>
      <c r="C69" s="28" t="s">
        <v>8</v>
      </c>
      <c r="D69" s="28">
        <v>62</v>
      </c>
      <c r="E69" s="29">
        <v>3827.0630860000001</v>
      </c>
      <c r="F69" s="29">
        <v>1739.5741300000002</v>
      </c>
      <c r="G69" s="29">
        <v>34791.482600000003</v>
      </c>
    </row>
    <row r="70" spans="1:7" ht="13.2" x14ac:dyDescent="0.25">
      <c r="A70" s="27">
        <v>40609</v>
      </c>
      <c r="B70" s="28" t="s">
        <v>7</v>
      </c>
      <c r="C70" s="28" t="s">
        <v>8</v>
      </c>
      <c r="D70" s="28">
        <v>37</v>
      </c>
      <c r="E70" s="29">
        <v>2733.3021760000001</v>
      </c>
      <c r="F70" s="29">
        <v>1242.4100800000001</v>
      </c>
      <c r="G70" s="29">
        <v>24848.2016</v>
      </c>
    </row>
    <row r="71" spans="1:7" ht="13.2" x14ac:dyDescent="0.25">
      <c r="A71" s="27">
        <v>40610</v>
      </c>
      <c r="B71" s="28" t="s">
        <v>7</v>
      </c>
      <c r="C71" s="28" t="s">
        <v>8</v>
      </c>
      <c r="D71" s="28">
        <v>54</v>
      </c>
      <c r="E71" s="29">
        <v>3163.0246780000002</v>
      </c>
      <c r="F71" s="29">
        <v>1437.73849</v>
      </c>
      <c r="G71" s="29">
        <v>28754.769800000002</v>
      </c>
    </row>
    <row r="72" spans="1:7" ht="13.2" x14ac:dyDescent="0.25">
      <c r="A72" s="27">
        <v>40611</v>
      </c>
      <c r="B72" s="28" t="s">
        <v>7</v>
      </c>
      <c r="C72" s="28" t="s">
        <v>8</v>
      </c>
      <c r="D72" s="28">
        <v>78</v>
      </c>
      <c r="E72" s="29">
        <v>5093.3685660000001</v>
      </c>
      <c r="F72" s="29">
        <v>2315.7953729999999</v>
      </c>
      <c r="G72" s="29">
        <v>46303.350600000005</v>
      </c>
    </row>
    <row r="73" spans="1:7" ht="13.2" x14ac:dyDescent="0.25">
      <c r="A73" s="27">
        <v>40612</v>
      </c>
      <c r="B73" s="28" t="s">
        <v>7</v>
      </c>
      <c r="C73" s="28" t="s">
        <v>8</v>
      </c>
      <c r="D73" s="28">
        <v>108</v>
      </c>
      <c r="E73" s="29">
        <v>6209.3766900000001</v>
      </c>
      <c r="F73" s="29">
        <v>2822.4439499999999</v>
      </c>
      <c r="G73" s="29">
        <v>56448.879000000001</v>
      </c>
    </row>
    <row r="74" spans="1:7" ht="13.2" x14ac:dyDescent="0.25">
      <c r="A74" s="27">
        <v>40613</v>
      </c>
      <c r="B74" s="28" t="s">
        <v>7</v>
      </c>
      <c r="C74" s="28" t="s">
        <v>8</v>
      </c>
      <c r="D74" s="28">
        <v>196</v>
      </c>
      <c r="E74" s="29">
        <v>17913.927964000002</v>
      </c>
      <c r="F74" s="29">
        <v>11535.39759</v>
      </c>
      <c r="G74" s="29">
        <v>115573.7288</v>
      </c>
    </row>
    <row r="75" spans="1:7" ht="13.2" x14ac:dyDescent="0.25">
      <c r="A75" s="27">
        <v>40614</v>
      </c>
      <c r="B75" s="28" t="s">
        <v>7</v>
      </c>
      <c r="C75" s="28" t="s">
        <v>8</v>
      </c>
      <c r="D75" s="28">
        <v>216</v>
      </c>
      <c r="E75" s="29">
        <v>18911.190865</v>
      </c>
      <c r="F75" s="29">
        <v>12174.277690000001</v>
      </c>
      <c r="G75" s="29">
        <v>122007.68299999999</v>
      </c>
    </row>
    <row r="76" spans="1:7" ht="13.2" x14ac:dyDescent="0.25">
      <c r="A76" s="27">
        <v>40615</v>
      </c>
      <c r="B76" s="28" t="s">
        <v>7</v>
      </c>
      <c r="C76" s="28" t="s">
        <v>8</v>
      </c>
      <c r="D76" s="28">
        <v>161</v>
      </c>
      <c r="E76" s="29">
        <v>14468.944631000002</v>
      </c>
      <c r="F76" s="29">
        <v>9331.1568400000015</v>
      </c>
      <c r="G76" s="29">
        <v>93311.568400000004</v>
      </c>
    </row>
    <row r="77" spans="1:7" ht="13.2" x14ac:dyDescent="0.25">
      <c r="A77" s="27">
        <v>40616</v>
      </c>
      <c r="B77" s="28" t="s">
        <v>7</v>
      </c>
      <c r="C77" s="28" t="s">
        <v>8</v>
      </c>
      <c r="D77" s="28">
        <v>185</v>
      </c>
      <c r="E77" s="29">
        <v>22995.080831000003</v>
      </c>
      <c r="F77" s="29">
        <v>14835.536020000001</v>
      </c>
      <c r="G77" s="29">
        <v>148355.3602</v>
      </c>
    </row>
    <row r="78" spans="1:7" ht="13.2" x14ac:dyDescent="0.25">
      <c r="A78" s="27">
        <v>40617</v>
      </c>
      <c r="B78" s="28" t="s">
        <v>7</v>
      </c>
      <c r="C78" s="28" t="s">
        <v>8</v>
      </c>
      <c r="D78" s="28">
        <v>124</v>
      </c>
      <c r="E78" s="29">
        <v>7790.9840140000006</v>
      </c>
      <c r="F78" s="29">
        <v>3637.1153800000002</v>
      </c>
      <c r="G78" s="29">
        <v>70827.127399999998</v>
      </c>
    </row>
    <row r="79" spans="1:7" ht="13.2" x14ac:dyDescent="0.25">
      <c r="A79" s="27">
        <v>40618</v>
      </c>
      <c r="B79" s="28" t="s">
        <v>7</v>
      </c>
      <c r="C79" s="28" t="s">
        <v>8</v>
      </c>
      <c r="D79" s="28">
        <v>93</v>
      </c>
      <c r="E79" s="29">
        <v>7011.6787180000001</v>
      </c>
      <c r="F79" s="29">
        <v>3199.6851200000001</v>
      </c>
      <c r="G79" s="29">
        <v>63742.533799999997</v>
      </c>
    </row>
    <row r="80" spans="1:7" ht="13.2" x14ac:dyDescent="0.25">
      <c r="A80" s="27">
        <v>40619</v>
      </c>
      <c r="B80" s="28" t="s">
        <v>7</v>
      </c>
      <c r="C80" s="28" t="s">
        <v>8</v>
      </c>
      <c r="D80" s="28">
        <v>68</v>
      </c>
      <c r="E80" s="29">
        <v>3657.0882919999999</v>
      </c>
      <c r="F80" s="29">
        <v>1662.31286</v>
      </c>
      <c r="G80" s="29">
        <v>33246.2572</v>
      </c>
    </row>
    <row r="81" spans="1:7" ht="13.2" x14ac:dyDescent="0.25">
      <c r="A81" s="27">
        <v>40620</v>
      </c>
      <c r="B81" s="28" t="s">
        <v>7</v>
      </c>
      <c r="C81" s="28" t="s">
        <v>8</v>
      </c>
      <c r="D81" s="28">
        <v>83</v>
      </c>
      <c r="E81" s="29">
        <v>4951.6060440000001</v>
      </c>
      <c r="F81" s="29">
        <v>2250.73002</v>
      </c>
      <c r="G81" s="29">
        <v>45014.600400000003</v>
      </c>
    </row>
    <row r="82" spans="1:7" ht="13.2" x14ac:dyDescent="0.25">
      <c r="A82" s="27">
        <v>40621</v>
      </c>
      <c r="B82" s="28" t="s">
        <v>7</v>
      </c>
      <c r="C82" s="28" t="s">
        <v>8</v>
      </c>
      <c r="D82" s="28">
        <v>66</v>
      </c>
      <c r="E82" s="29">
        <v>4935.1857280000004</v>
      </c>
      <c r="F82" s="29">
        <v>2243.2662400000004</v>
      </c>
      <c r="G82" s="29">
        <v>44865.324800000002</v>
      </c>
    </row>
    <row r="83" spans="1:7" ht="13.2" x14ac:dyDescent="0.25">
      <c r="A83" s="27">
        <v>40622</v>
      </c>
      <c r="B83" s="28" t="s">
        <v>7</v>
      </c>
      <c r="C83" s="28" t="s">
        <v>8</v>
      </c>
      <c r="D83" s="28">
        <v>58</v>
      </c>
      <c r="E83" s="29">
        <v>3459.4193259999997</v>
      </c>
      <c r="F83" s="29">
        <v>1572.46333</v>
      </c>
      <c r="G83" s="29">
        <v>31449.266600000003</v>
      </c>
    </row>
    <row r="84" spans="1:7" ht="13.2" x14ac:dyDescent="0.25">
      <c r="A84" s="27">
        <v>40623</v>
      </c>
      <c r="B84" s="28" t="s">
        <v>7</v>
      </c>
      <c r="C84" s="28" t="s">
        <v>8</v>
      </c>
      <c r="D84" s="28">
        <v>51</v>
      </c>
      <c r="E84" s="29">
        <v>3305.5885280000002</v>
      </c>
      <c r="F84" s="29">
        <v>1502.54024</v>
      </c>
      <c r="G84" s="29">
        <v>30050.804800000002</v>
      </c>
    </row>
    <row r="85" spans="1:7" ht="13.2" x14ac:dyDescent="0.25">
      <c r="A85" s="27">
        <v>40624</v>
      </c>
      <c r="B85" s="28" t="s">
        <v>7</v>
      </c>
      <c r="C85" s="28" t="s">
        <v>8</v>
      </c>
      <c r="D85" s="28">
        <v>102</v>
      </c>
      <c r="E85" s="29">
        <v>6720.047136000001</v>
      </c>
      <c r="F85" s="29">
        <v>3054.5668800000003</v>
      </c>
      <c r="G85" s="29">
        <v>61091.337600000006</v>
      </c>
    </row>
    <row r="86" spans="1:7" ht="13.2" x14ac:dyDescent="0.25">
      <c r="A86" s="27">
        <v>40625</v>
      </c>
      <c r="B86" s="28" t="s">
        <v>7</v>
      </c>
      <c r="C86" s="28" t="s">
        <v>8</v>
      </c>
      <c r="D86" s="28">
        <v>100</v>
      </c>
      <c r="E86" s="29">
        <v>5198.4461540000002</v>
      </c>
      <c r="F86" s="29">
        <v>2362.9300699999999</v>
      </c>
      <c r="G86" s="29">
        <v>47258.6014</v>
      </c>
    </row>
    <row r="87" spans="1:7" ht="13.2" x14ac:dyDescent="0.25">
      <c r="A87" s="27">
        <v>40626</v>
      </c>
      <c r="B87" s="28" t="s">
        <v>7</v>
      </c>
      <c r="C87" s="28" t="s">
        <v>8</v>
      </c>
      <c r="D87" s="28">
        <v>110</v>
      </c>
      <c r="E87" s="29">
        <v>6931.4561140000005</v>
      </c>
      <c r="F87" s="29">
        <v>3150.6618699999999</v>
      </c>
      <c r="G87" s="29">
        <v>63013.237400000005</v>
      </c>
    </row>
    <row r="88" spans="1:7" ht="13.2" x14ac:dyDescent="0.25">
      <c r="A88" s="27">
        <v>40627</v>
      </c>
      <c r="B88" s="28" t="s">
        <v>7</v>
      </c>
      <c r="C88" s="28" t="s">
        <v>8</v>
      </c>
      <c r="D88" s="28">
        <v>82</v>
      </c>
      <c r="E88" s="29">
        <v>7135.6324160000004</v>
      </c>
      <c r="F88" s="29">
        <v>3243.4692800000003</v>
      </c>
      <c r="G88" s="29">
        <v>64869.385600000009</v>
      </c>
    </row>
    <row r="89" spans="1:7" ht="13.2" x14ac:dyDescent="0.25">
      <c r="A89" s="27">
        <v>40628</v>
      </c>
      <c r="B89" s="28" t="s">
        <v>7</v>
      </c>
      <c r="C89" s="28" t="s">
        <v>8</v>
      </c>
      <c r="D89" s="28">
        <v>64</v>
      </c>
      <c r="E89" s="29">
        <v>3790.1191020000001</v>
      </c>
      <c r="F89" s="29">
        <v>1722.7814100000003</v>
      </c>
      <c r="G89" s="29">
        <v>34455.628199999999</v>
      </c>
    </row>
    <row r="90" spans="1:7" ht="13.2" x14ac:dyDescent="0.25">
      <c r="A90" s="27">
        <v>40629</v>
      </c>
      <c r="B90" s="28" t="s">
        <v>7</v>
      </c>
      <c r="C90" s="28" t="s">
        <v>8</v>
      </c>
      <c r="D90" s="28">
        <v>42</v>
      </c>
      <c r="E90" s="29">
        <v>2757.7772200000004</v>
      </c>
      <c r="F90" s="29">
        <v>1253.5351000000001</v>
      </c>
      <c r="G90" s="29">
        <v>25070.702000000001</v>
      </c>
    </row>
    <row r="91" spans="1:7" ht="13.2" x14ac:dyDescent="0.25">
      <c r="A91" s="27">
        <v>40630</v>
      </c>
      <c r="B91" s="28" t="s">
        <v>7</v>
      </c>
      <c r="C91" s="28" t="s">
        <v>8</v>
      </c>
      <c r="D91" s="28">
        <v>42</v>
      </c>
      <c r="E91" s="29">
        <v>2260.7017180000003</v>
      </c>
      <c r="F91" s="29">
        <v>1027.5916900000002</v>
      </c>
      <c r="G91" s="29">
        <v>20551.8338</v>
      </c>
    </row>
    <row r="92" spans="1:7" ht="13.2" x14ac:dyDescent="0.25">
      <c r="A92" s="27">
        <v>40631</v>
      </c>
      <c r="B92" s="28" t="s">
        <v>7</v>
      </c>
      <c r="C92" s="28" t="s">
        <v>8</v>
      </c>
      <c r="D92" s="28">
        <v>77</v>
      </c>
      <c r="E92" s="29">
        <v>5317.8129399999998</v>
      </c>
      <c r="F92" s="29">
        <v>2417.1876999999999</v>
      </c>
      <c r="G92" s="29">
        <v>48343.754000000001</v>
      </c>
    </row>
    <row r="93" spans="1:7" ht="13.2" x14ac:dyDescent="0.25">
      <c r="A93" s="27">
        <v>40632</v>
      </c>
      <c r="B93" s="28" t="s">
        <v>7</v>
      </c>
      <c r="C93" s="28" t="s">
        <v>8</v>
      </c>
      <c r="D93" s="28">
        <v>77</v>
      </c>
      <c r="E93" s="29">
        <v>6288.0622640000001</v>
      </c>
      <c r="F93" s="29">
        <v>2858.2101200000002</v>
      </c>
      <c r="G93" s="29">
        <v>57164.202400000002</v>
      </c>
    </row>
    <row r="94" spans="1:7" ht="13.2" x14ac:dyDescent="0.25">
      <c r="A94" s="27">
        <v>40633</v>
      </c>
      <c r="B94" s="28" t="s">
        <v>7</v>
      </c>
      <c r="C94" s="28" t="s">
        <v>8</v>
      </c>
      <c r="D94" s="28">
        <v>71</v>
      </c>
      <c r="E94" s="29">
        <v>4035.6259679999998</v>
      </c>
      <c r="F94" s="29">
        <v>1834.3754400000003</v>
      </c>
      <c r="G94" s="29">
        <v>36687.508800000003</v>
      </c>
    </row>
    <row r="95" spans="1:7" ht="13.2" x14ac:dyDescent="0.25">
      <c r="A95" s="27">
        <v>40634</v>
      </c>
      <c r="B95" s="28" t="s">
        <v>7</v>
      </c>
      <c r="C95" s="28" t="s">
        <v>8</v>
      </c>
      <c r="D95" s="28">
        <v>116</v>
      </c>
      <c r="E95" s="29">
        <v>7704.7134560000004</v>
      </c>
      <c r="F95" s="29">
        <v>3514.3523699999996</v>
      </c>
      <c r="G95" s="29">
        <v>70042.849600000001</v>
      </c>
    </row>
    <row r="96" spans="1:7" ht="13.2" x14ac:dyDescent="0.25">
      <c r="A96" s="27">
        <v>40635</v>
      </c>
      <c r="B96" s="28" t="s">
        <v>7</v>
      </c>
      <c r="C96" s="28" t="s">
        <v>8</v>
      </c>
      <c r="D96" s="28">
        <v>68</v>
      </c>
      <c r="E96" s="29">
        <v>7253.6797740000011</v>
      </c>
      <c r="F96" s="29">
        <v>3297.1271700000002</v>
      </c>
      <c r="G96" s="29">
        <v>65942.54340000001</v>
      </c>
    </row>
    <row r="97" spans="1:7" ht="13.2" x14ac:dyDescent="0.25">
      <c r="A97" s="27">
        <v>40544</v>
      </c>
      <c r="B97" s="28" t="s">
        <v>9</v>
      </c>
      <c r="C97" s="28" t="s">
        <v>8</v>
      </c>
      <c r="D97" s="28">
        <v>200</v>
      </c>
      <c r="E97" s="29">
        <v>12949.847328000002</v>
      </c>
      <c r="F97" s="29">
        <v>6474.9236640000008</v>
      </c>
      <c r="G97" s="29">
        <v>117725.8848</v>
      </c>
    </row>
    <row r="98" spans="1:7" ht="13.2" x14ac:dyDescent="0.25">
      <c r="A98" s="27">
        <v>40545</v>
      </c>
      <c r="B98" s="28" t="s">
        <v>9</v>
      </c>
      <c r="C98" s="28" t="s">
        <v>8</v>
      </c>
      <c r="D98" s="28">
        <v>118</v>
      </c>
      <c r="E98" s="29">
        <v>7337.7881280000001</v>
      </c>
      <c r="F98" s="29">
        <v>3668.8940640000001</v>
      </c>
      <c r="G98" s="29">
        <v>66707.164799999999</v>
      </c>
    </row>
    <row r="99" spans="1:7" ht="13.2" x14ac:dyDescent="0.25">
      <c r="A99" s="27">
        <v>40546</v>
      </c>
      <c r="B99" s="28" t="s">
        <v>9</v>
      </c>
      <c r="C99" s="28" t="s">
        <v>8</v>
      </c>
      <c r="D99" s="28">
        <v>127</v>
      </c>
      <c r="E99" s="29">
        <v>7750.2337219999999</v>
      </c>
      <c r="F99" s="29">
        <v>3875.116861</v>
      </c>
      <c r="G99" s="29">
        <v>70456.670200000008</v>
      </c>
    </row>
    <row r="100" spans="1:7" ht="13.2" x14ac:dyDescent="0.25">
      <c r="A100" s="27">
        <v>40547</v>
      </c>
      <c r="B100" s="28" t="s">
        <v>9</v>
      </c>
      <c r="C100" s="28" t="s">
        <v>8</v>
      </c>
      <c r="D100" s="28">
        <v>181</v>
      </c>
      <c r="E100" s="29">
        <v>10628.172148</v>
      </c>
      <c r="F100" s="29">
        <v>5331.3552890000001</v>
      </c>
      <c r="G100" s="29">
        <v>96619.746799999994</v>
      </c>
    </row>
    <row r="101" spans="1:7" ht="13.2" x14ac:dyDescent="0.25">
      <c r="A101" s="27">
        <v>40548</v>
      </c>
      <c r="B101" s="28" t="s">
        <v>9</v>
      </c>
      <c r="C101" s="28" t="s">
        <v>8</v>
      </c>
      <c r="D101" s="28">
        <v>230</v>
      </c>
      <c r="E101" s="29">
        <v>14246.848506000002</v>
      </c>
      <c r="F101" s="29">
        <v>7123.424253000001</v>
      </c>
      <c r="G101" s="29">
        <v>129516.8046</v>
      </c>
    </row>
    <row r="102" spans="1:7" ht="13.2" x14ac:dyDescent="0.25">
      <c r="A102" s="27">
        <v>40549</v>
      </c>
      <c r="B102" s="28" t="s">
        <v>9</v>
      </c>
      <c r="C102" s="28" t="s">
        <v>8</v>
      </c>
      <c r="D102" s="28">
        <v>202</v>
      </c>
      <c r="E102" s="29">
        <v>13670.631502000002</v>
      </c>
      <c r="F102" s="29">
        <v>6816.4773209999994</v>
      </c>
      <c r="G102" s="29">
        <v>124278.4682</v>
      </c>
    </row>
    <row r="103" spans="1:7" ht="13.2" x14ac:dyDescent="0.25">
      <c r="A103" s="27">
        <v>40550</v>
      </c>
      <c r="B103" s="28" t="s">
        <v>9</v>
      </c>
      <c r="C103" s="28" t="s">
        <v>8</v>
      </c>
      <c r="D103" s="28">
        <v>211</v>
      </c>
      <c r="E103" s="29">
        <v>13996.668378</v>
      </c>
      <c r="F103" s="29">
        <v>6998.3341890000002</v>
      </c>
      <c r="G103" s="29">
        <v>127242.43980000001</v>
      </c>
    </row>
    <row r="104" spans="1:7" ht="13.2" x14ac:dyDescent="0.25">
      <c r="A104" s="27">
        <v>40551</v>
      </c>
      <c r="B104" s="28" t="s">
        <v>9</v>
      </c>
      <c r="C104" s="28" t="s">
        <v>8</v>
      </c>
      <c r="D104" s="28">
        <v>276</v>
      </c>
      <c r="E104" s="29">
        <v>16156.091908</v>
      </c>
      <c r="F104" s="29">
        <v>8078.0459540000002</v>
      </c>
      <c r="G104" s="29">
        <v>146873.56279999999</v>
      </c>
    </row>
    <row r="105" spans="1:7" ht="13.2" x14ac:dyDescent="0.25">
      <c r="A105" s="27">
        <v>40552</v>
      </c>
      <c r="B105" s="28" t="s">
        <v>9</v>
      </c>
      <c r="C105" s="28" t="s">
        <v>8</v>
      </c>
      <c r="D105" s="28">
        <v>130</v>
      </c>
      <c r="E105" s="29">
        <v>7055.5272480000003</v>
      </c>
      <c r="F105" s="29">
        <v>3527.7636240000002</v>
      </c>
      <c r="G105" s="29">
        <v>64141.156799999997</v>
      </c>
    </row>
    <row r="106" spans="1:7" ht="13.2" x14ac:dyDescent="0.25">
      <c r="A106" s="27">
        <v>40553</v>
      </c>
      <c r="B106" s="28" t="s">
        <v>9</v>
      </c>
      <c r="C106" s="28" t="s">
        <v>8</v>
      </c>
      <c r="D106" s="28">
        <v>136</v>
      </c>
      <c r="E106" s="29">
        <v>8078.3291820000004</v>
      </c>
      <c r="F106" s="29">
        <v>4039.1645910000002</v>
      </c>
      <c r="G106" s="29">
        <v>73439.356200000009</v>
      </c>
    </row>
    <row r="107" spans="1:7" ht="13.2" x14ac:dyDescent="0.25">
      <c r="A107" s="27">
        <v>40554</v>
      </c>
      <c r="B107" s="28" t="s">
        <v>9</v>
      </c>
      <c r="C107" s="28" t="s">
        <v>8</v>
      </c>
      <c r="D107" s="28">
        <v>275</v>
      </c>
      <c r="E107" s="29">
        <v>14615.828964</v>
      </c>
      <c r="F107" s="29">
        <v>7292.2152670000005</v>
      </c>
      <c r="G107" s="29">
        <v>132871.17240000001</v>
      </c>
    </row>
    <row r="108" spans="1:7" ht="13.2" x14ac:dyDescent="0.25">
      <c r="A108" s="27">
        <v>40555</v>
      </c>
      <c r="B108" s="28" t="s">
        <v>9</v>
      </c>
      <c r="C108" s="28" t="s">
        <v>8</v>
      </c>
      <c r="D108" s="28">
        <v>207</v>
      </c>
      <c r="E108" s="29">
        <v>11867.816202</v>
      </c>
      <c r="F108" s="29">
        <v>5933.908101</v>
      </c>
      <c r="G108" s="29">
        <v>107889.23819999999</v>
      </c>
    </row>
    <row r="109" spans="1:7" ht="13.2" x14ac:dyDescent="0.25">
      <c r="A109" s="27">
        <v>40556</v>
      </c>
      <c r="B109" s="28" t="s">
        <v>9</v>
      </c>
      <c r="C109" s="28" t="s">
        <v>8</v>
      </c>
      <c r="D109" s="28">
        <v>354</v>
      </c>
      <c r="E109" s="29">
        <v>25404.822806000004</v>
      </c>
      <c r="F109" s="29">
        <v>12702.411403000002</v>
      </c>
      <c r="G109" s="29">
        <v>230952.93460000001</v>
      </c>
    </row>
    <row r="110" spans="1:7" ht="13.2" x14ac:dyDescent="0.25">
      <c r="A110" s="27">
        <v>40557</v>
      </c>
      <c r="B110" s="28" t="s">
        <v>9</v>
      </c>
      <c r="C110" s="28" t="s">
        <v>8</v>
      </c>
      <c r="D110" s="28">
        <v>235</v>
      </c>
      <c r="E110" s="29">
        <v>16394.974002000003</v>
      </c>
      <c r="F110" s="29">
        <v>8197.4870010000013</v>
      </c>
      <c r="G110" s="29">
        <v>149045.2182</v>
      </c>
    </row>
    <row r="111" spans="1:7" ht="13.2" x14ac:dyDescent="0.25">
      <c r="A111" s="27">
        <v>40558</v>
      </c>
      <c r="B111" s="28" t="s">
        <v>9</v>
      </c>
      <c r="C111" s="28" t="s">
        <v>8</v>
      </c>
      <c r="D111" s="28">
        <v>138</v>
      </c>
      <c r="E111" s="29">
        <v>9778.4294300000001</v>
      </c>
      <c r="F111" s="29">
        <v>4889.2147150000001</v>
      </c>
      <c r="G111" s="29">
        <v>88894.813000000009</v>
      </c>
    </row>
    <row r="112" spans="1:7" ht="13.2" x14ac:dyDescent="0.25">
      <c r="A112" s="27">
        <v>40559</v>
      </c>
      <c r="B112" s="28" t="s">
        <v>9</v>
      </c>
      <c r="C112" s="28" t="s">
        <v>8</v>
      </c>
      <c r="D112" s="28">
        <v>89</v>
      </c>
      <c r="E112" s="29">
        <v>6009.6525940000001</v>
      </c>
      <c r="F112" s="29">
        <v>3020.5255120000002</v>
      </c>
      <c r="G112" s="29">
        <v>54633.205400000006</v>
      </c>
    </row>
    <row r="113" spans="1:7" ht="13.2" x14ac:dyDescent="0.25">
      <c r="A113" s="27">
        <v>40560</v>
      </c>
      <c r="B113" s="28" t="s">
        <v>9</v>
      </c>
      <c r="C113" s="28" t="s">
        <v>8</v>
      </c>
      <c r="D113" s="28">
        <v>92</v>
      </c>
      <c r="E113" s="29">
        <v>8287.4999680000001</v>
      </c>
      <c r="F113" s="29">
        <v>4143.749984</v>
      </c>
      <c r="G113" s="29">
        <v>75340.908800000005</v>
      </c>
    </row>
    <row r="114" spans="1:7" ht="13.2" x14ac:dyDescent="0.25">
      <c r="A114" s="27">
        <v>40561</v>
      </c>
      <c r="B114" s="28" t="s">
        <v>9</v>
      </c>
      <c r="C114" s="28" t="s">
        <v>8</v>
      </c>
      <c r="D114" s="28">
        <v>204</v>
      </c>
      <c r="E114" s="29">
        <v>15578.676366</v>
      </c>
      <c r="F114" s="29">
        <v>7789.3381829999998</v>
      </c>
      <c r="G114" s="29">
        <v>141624.33060000002</v>
      </c>
    </row>
    <row r="115" spans="1:7" ht="13.2" x14ac:dyDescent="0.25">
      <c r="A115" s="27">
        <v>40562</v>
      </c>
      <c r="B115" s="28" t="s">
        <v>9</v>
      </c>
      <c r="C115" s="28" t="s">
        <v>8</v>
      </c>
      <c r="D115" s="28">
        <v>205</v>
      </c>
      <c r="E115" s="29">
        <v>14421.327316000001</v>
      </c>
      <c r="F115" s="29">
        <v>7218.8198080000002</v>
      </c>
      <c r="G115" s="29">
        <v>131102.97560000001</v>
      </c>
    </row>
    <row r="116" spans="1:7" ht="13.2" x14ac:dyDescent="0.25">
      <c r="A116" s="27">
        <v>40563</v>
      </c>
      <c r="B116" s="28" t="s">
        <v>9</v>
      </c>
      <c r="C116" s="28" t="s">
        <v>8</v>
      </c>
      <c r="D116" s="28">
        <v>210</v>
      </c>
      <c r="E116" s="29">
        <v>12449.528520000002</v>
      </c>
      <c r="F116" s="29">
        <v>6224.7642600000008</v>
      </c>
      <c r="G116" s="29">
        <v>113177.53200000001</v>
      </c>
    </row>
    <row r="117" spans="1:7" ht="13.2" x14ac:dyDescent="0.25">
      <c r="A117" s="27">
        <v>40564</v>
      </c>
      <c r="B117" s="28" t="s">
        <v>9</v>
      </c>
      <c r="C117" s="28" t="s">
        <v>8</v>
      </c>
      <c r="D117" s="28">
        <v>114</v>
      </c>
      <c r="E117" s="29">
        <v>7099.4344959999999</v>
      </c>
      <c r="F117" s="29">
        <v>3549.7172479999999</v>
      </c>
      <c r="G117" s="29">
        <v>64540.313600000009</v>
      </c>
    </row>
    <row r="118" spans="1:7" ht="13.2" x14ac:dyDescent="0.25">
      <c r="A118" s="27">
        <v>40565</v>
      </c>
      <c r="B118" s="28" t="s">
        <v>9</v>
      </c>
      <c r="C118" s="28" t="s">
        <v>8</v>
      </c>
      <c r="D118" s="28">
        <v>107</v>
      </c>
      <c r="E118" s="29">
        <v>7588.0753299999997</v>
      </c>
      <c r="F118" s="29">
        <v>3794.0376649999998</v>
      </c>
      <c r="G118" s="29">
        <v>68982.503000000012</v>
      </c>
    </row>
    <row r="119" spans="1:7" ht="13.2" x14ac:dyDescent="0.25">
      <c r="A119" s="27">
        <v>40566</v>
      </c>
      <c r="B119" s="28" t="s">
        <v>9</v>
      </c>
      <c r="C119" s="28" t="s">
        <v>8</v>
      </c>
      <c r="D119" s="28">
        <v>66</v>
      </c>
      <c r="E119" s="29">
        <v>3837.0347839999999</v>
      </c>
      <c r="F119" s="29">
        <v>1918.517392</v>
      </c>
      <c r="G119" s="29">
        <v>34882.134399999995</v>
      </c>
    </row>
    <row r="120" spans="1:7" ht="13.2" x14ac:dyDescent="0.25">
      <c r="A120" s="27">
        <v>40567</v>
      </c>
      <c r="B120" s="28" t="s">
        <v>9</v>
      </c>
      <c r="C120" s="28" t="s">
        <v>8</v>
      </c>
      <c r="D120" s="28">
        <v>81</v>
      </c>
      <c r="E120" s="29">
        <v>7064.6907099999999</v>
      </c>
      <c r="F120" s="29">
        <v>3532.3453549999999</v>
      </c>
      <c r="G120" s="29">
        <v>64224.46100000001</v>
      </c>
    </row>
    <row r="121" spans="1:7" ht="13.2" x14ac:dyDescent="0.25">
      <c r="A121" s="27">
        <v>40568</v>
      </c>
      <c r="B121" s="28" t="s">
        <v>9</v>
      </c>
      <c r="C121" s="28" t="s">
        <v>8</v>
      </c>
      <c r="D121" s="28">
        <v>132</v>
      </c>
      <c r="E121" s="29">
        <v>8546.5257899999997</v>
      </c>
      <c r="F121" s="29">
        <v>4273.2628949999998</v>
      </c>
      <c r="G121" s="29">
        <v>77695.688999999998</v>
      </c>
    </row>
    <row r="122" spans="1:7" ht="13.2" x14ac:dyDescent="0.25">
      <c r="A122" s="27">
        <v>40569</v>
      </c>
      <c r="B122" s="28" t="s">
        <v>9</v>
      </c>
      <c r="C122" s="28" t="s">
        <v>8</v>
      </c>
      <c r="D122" s="28">
        <v>233</v>
      </c>
      <c r="E122" s="29">
        <v>13235.924878000002</v>
      </c>
      <c r="F122" s="29">
        <v>6617.9624390000008</v>
      </c>
      <c r="G122" s="29">
        <v>120326.5898</v>
      </c>
    </row>
    <row r="123" spans="1:7" ht="13.2" x14ac:dyDescent="0.25">
      <c r="A123" s="27">
        <v>40570</v>
      </c>
      <c r="B123" s="28" t="s">
        <v>9</v>
      </c>
      <c r="C123" s="28" t="s">
        <v>8</v>
      </c>
      <c r="D123" s="28">
        <v>123</v>
      </c>
      <c r="E123" s="29">
        <v>8955.9456800000007</v>
      </c>
      <c r="F123" s="29">
        <v>4477.9728400000004</v>
      </c>
      <c r="G123" s="29">
        <v>81417.688000000009</v>
      </c>
    </row>
    <row r="124" spans="1:7" ht="13.2" x14ac:dyDescent="0.25">
      <c r="A124" s="27">
        <v>40571</v>
      </c>
      <c r="B124" s="28" t="s">
        <v>9</v>
      </c>
      <c r="C124" s="28" t="s">
        <v>8</v>
      </c>
      <c r="D124" s="28">
        <v>95</v>
      </c>
      <c r="E124" s="29">
        <v>6168.4467900000009</v>
      </c>
      <c r="F124" s="29">
        <v>3084.2233950000004</v>
      </c>
      <c r="G124" s="29">
        <v>56076.788999999997</v>
      </c>
    </row>
    <row r="125" spans="1:7" ht="13.2" x14ac:dyDescent="0.25">
      <c r="A125" s="27">
        <v>40572</v>
      </c>
      <c r="B125" s="28" t="s">
        <v>9</v>
      </c>
      <c r="C125" s="28" t="s">
        <v>8</v>
      </c>
      <c r="D125" s="28">
        <v>83</v>
      </c>
      <c r="E125" s="29">
        <v>5855.9910420000006</v>
      </c>
      <c r="F125" s="29">
        <v>2927.9955210000003</v>
      </c>
      <c r="G125" s="29">
        <v>53236.282200000001</v>
      </c>
    </row>
    <row r="126" spans="1:7" ht="13.2" x14ac:dyDescent="0.25">
      <c r="A126" s="27">
        <v>40573</v>
      </c>
      <c r="B126" s="28" t="s">
        <v>9</v>
      </c>
      <c r="C126" s="28" t="s">
        <v>8</v>
      </c>
      <c r="D126" s="28">
        <v>55</v>
      </c>
      <c r="E126" s="29">
        <v>4446.5794340000002</v>
      </c>
      <c r="F126" s="29">
        <v>2223.2897170000001</v>
      </c>
      <c r="G126" s="29">
        <v>40423.449399999998</v>
      </c>
    </row>
    <row r="127" spans="1:7" ht="13.2" x14ac:dyDescent="0.25">
      <c r="A127" s="27">
        <v>40574</v>
      </c>
      <c r="B127" s="28" t="s">
        <v>9</v>
      </c>
      <c r="C127" s="28" t="s">
        <v>8</v>
      </c>
      <c r="D127" s="28">
        <v>59</v>
      </c>
      <c r="E127" s="29">
        <v>4167.610216</v>
      </c>
      <c r="F127" s="29">
        <v>2083.805108</v>
      </c>
      <c r="G127" s="29">
        <v>37887.365600000005</v>
      </c>
    </row>
    <row r="128" spans="1:7" ht="13.2" x14ac:dyDescent="0.25">
      <c r="A128" s="27">
        <v>40575</v>
      </c>
      <c r="B128" s="28" t="s">
        <v>9</v>
      </c>
      <c r="C128" s="28" t="s">
        <v>8</v>
      </c>
      <c r="D128" s="28">
        <v>61</v>
      </c>
      <c r="E128" s="29">
        <v>4579.9038339999997</v>
      </c>
      <c r="F128" s="29">
        <v>2289.9519169999999</v>
      </c>
      <c r="G128" s="29">
        <v>41635.489399999999</v>
      </c>
    </row>
    <row r="129" spans="1:7" ht="13.2" x14ac:dyDescent="0.25">
      <c r="A129" s="27">
        <v>40576</v>
      </c>
      <c r="B129" s="28" t="s">
        <v>9</v>
      </c>
      <c r="C129" s="28" t="s">
        <v>8</v>
      </c>
      <c r="D129" s="28">
        <v>68</v>
      </c>
      <c r="E129" s="29">
        <v>5453.3478999999998</v>
      </c>
      <c r="F129" s="29">
        <v>2726.6739499999999</v>
      </c>
      <c r="G129" s="29">
        <v>49575.89</v>
      </c>
    </row>
    <row r="130" spans="1:7" ht="13.2" x14ac:dyDescent="0.25">
      <c r="A130" s="27">
        <v>40577</v>
      </c>
      <c r="B130" s="28" t="s">
        <v>9</v>
      </c>
      <c r="C130" s="28" t="s">
        <v>8</v>
      </c>
      <c r="D130" s="28">
        <v>103</v>
      </c>
      <c r="E130" s="29">
        <v>8958.5603580000006</v>
      </c>
      <c r="F130" s="29">
        <v>4479.2801790000003</v>
      </c>
      <c r="G130" s="29">
        <v>81441.457800000004</v>
      </c>
    </row>
    <row r="131" spans="1:7" ht="13.2" x14ac:dyDescent="0.25">
      <c r="A131" s="27">
        <v>40578</v>
      </c>
      <c r="B131" s="28" t="s">
        <v>9</v>
      </c>
      <c r="C131" s="28" t="s">
        <v>8</v>
      </c>
      <c r="D131" s="28">
        <v>115</v>
      </c>
      <c r="E131" s="29">
        <v>8112.8657280000007</v>
      </c>
      <c r="F131" s="29">
        <v>4079.9820790000003</v>
      </c>
      <c r="G131" s="29">
        <v>73753.324800000002</v>
      </c>
    </row>
    <row r="132" spans="1:7" ht="13.2" x14ac:dyDescent="0.25">
      <c r="A132" s="27">
        <v>40579</v>
      </c>
      <c r="B132" s="28" t="s">
        <v>9</v>
      </c>
      <c r="C132" s="28" t="s">
        <v>8</v>
      </c>
      <c r="D132" s="28">
        <v>86</v>
      </c>
      <c r="E132" s="29">
        <v>5276.1197059999995</v>
      </c>
      <c r="F132" s="29">
        <v>2657.684068</v>
      </c>
      <c r="G132" s="29">
        <v>47964.724600000001</v>
      </c>
    </row>
    <row r="133" spans="1:7" ht="13.2" x14ac:dyDescent="0.25">
      <c r="A133" s="27">
        <v>40580</v>
      </c>
      <c r="B133" s="28" t="s">
        <v>9</v>
      </c>
      <c r="C133" s="28" t="s">
        <v>8</v>
      </c>
      <c r="D133" s="28">
        <v>88</v>
      </c>
      <c r="E133" s="29">
        <v>5550.3707600000007</v>
      </c>
      <c r="F133" s="29">
        <v>2775.1853800000004</v>
      </c>
      <c r="G133" s="29">
        <v>50457.915999999997</v>
      </c>
    </row>
    <row r="134" spans="1:7" ht="13.2" x14ac:dyDescent="0.25">
      <c r="A134" s="27">
        <v>40581</v>
      </c>
      <c r="B134" s="28" t="s">
        <v>9</v>
      </c>
      <c r="C134" s="28" t="s">
        <v>8</v>
      </c>
      <c r="D134" s="28">
        <v>94</v>
      </c>
      <c r="E134" s="29">
        <v>6479.0235620000003</v>
      </c>
      <c r="F134" s="29">
        <v>3239.5117810000002</v>
      </c>
      <c r="G134" s="29">
        <v>58900.214200000002</v>
      </c>
    </row>
    <row r="135" spans="1:7" ht="13.2" x14ac:dyDescent="0.25">
      <c r="A135" s="27">
        <v>40582</v>
      </c>
      <c r="B135" s="28" t="s">
        <v>9</v>
      </c>
      <c r="C135" s="28" t="s">
        <v>8</v>
      </c>
      <c r="D135" s="28">
        <v>97</v>
      </c>
      <c r="E135" s="29">
        <v>7104.874546</v>
      </c>
      <c r="F135" s="29">
        <v>3552.437273</v>
      </c>
      <c r="G135" s="29">
        <v>64589.76860000001</v>
      </c>
    </row>
    <row r="136" spans="1:7" ht="13.2" x14ac:dyDescent="0.25">
      <c r="A136" s="27">
        <v>40583</v>
      </c>
      <c r="B136" s="28" t="s">
        <v>9</v>
      </c>
      <c r="C136" s="28" t="s">
        <v>8</v>
      </c>
      <c r="D136" s="28">
        <v>138</v>
      </c>
      <c r="E136" s="29">
        <v>7773.79691</v>
      </c>
      <c r="F136" s="29">
        <v>3886.898455</v>
      </c>
      <c r="G136" s="29">
        <v>70670.881000000008</v>
      </c>
    </row>
    <row r="137" spans="1:7" ht="13.2" x14ac:dyDescent="0.25">
      <c r="A137" s="27">
        <v>40584</v>
      </c>
      <c r="B137" s="28" t="s">
        <v>9</v>
      </c>
      <c r="C137" s="28" t="s">
        <v>8</v>
      </c>
      <c r="D137" s="28">
        <v>134</v>
      </c>
      <c r="E137" s="29">
        <v>9499.3635000000013</v>
      </c>
      <c r="F137" s="29">
        <v>4749.6817500000006</v>
      </c>
      <c r="G137" s="29">
        <v>86357.85</v>
      </c>
    </row>
    <row r="138" spans="1:7" ht="13.2" x14ac:dyDescent="0.25">
      <c r="A138" s="27">
        <v>40585</v>
      </c>
      <c r="B138" s="28" t="s">
        <v>9</v>
      </c>
      <c r="C138" s="28" t="s">
        <v>8</v>
      </c>
      <c r="D138" s="28">
        <v>160</v>
      </c>
      <c r="E138" s="29">
        <v>10148.991820000001</v>
      </c>
      <c r="F138" s="29">
        <v>5074.4959100000005</v>
      </c>
      <c r="G138" s="29">
        <v>92263.562000000005</v>
      </c>
    </row>
    <row r="139" spans="1:7" ht="13.2" x14ac:dyDescent="0.25">
      <c r="A139" s="27">
        <v>40586</v>
      </c>
      <c r="B139" s="28" t="s">
        <v>9</v>
      </c>
      <c r="C139" s="28" t="s">
        <v>8</v>
      </c>
      <c r="D139" s="28">
        <v>142</v>
      </c>
      <c r="E139" s="29">
        <v>7552.7685419999998</v>
      </c>
      <c r="F139" s="29">
        <v>3776.3842709999999</v>
      </c>
      <c r="G139" s="29">
        <v>68661.532200000001</v>
      </c>
    </row>
    <row r="140" spans="1:7" ht="13.2" x14ac:dyDescent="0.25">
      <c r="A140" s="27">
        <v>40587</v>
      </c>
      <c r="B140" s="28" t="s">
        <v>9</v>
      </c>
      <c r="C140" s="28" t="s">
        <v>8</v>
      </c>
      <c r="D140" s="28">
        <v>81</v>
      </c>
      <c r="E140" s="29">
        <v>5341.089446</v>
      </c>
      <c r="F140" s="29">
        <v>2670.544723</v>
      </c>
      <c r="G140" s="29">
        <v>48555.3586</v>
      </c>
    </row>
    <row r="141" spans="1:7" ht="13.2" x14ac:dyDescent="0.25">
      <c r="A141" s="27">
        <v>40588</v>
      </c>
      <c r="B141" s="28" t="s">
        <v>9</v>
      </c>
      <c r="C141" s="28" t="s">
        <v>8</v>
      </c>
      <c r="D141" s="28">
        <v>101</v>
      </c>
      <c r="E141" s="29">
        <v>5547.631738</v>
      </c>
      <c r="F141" s="29">
        <v>2773.815869</v>
      </c>
      <c r="G141" s="29">
        <v>50433.015800000001</v>
      </c>
    </row>
    <row r="142" spans="1:7" ht="13.2" x14ac:dyDescent="0.25">
      <c r="A142" s="27">
        <v>40589</v>
      </c>
      <c r="B142" s="28" t="s">
        <v>9</v>
      </c>
      <c r="C142" s="28" t="s">
        <v>8</v>
      </c>
      <c r="D142" s="28">
        <v>152</v>
      </c>
      <c r="E142" s="29">
        <v>10829.478176000001</v>
      </c>
      <c r="F142" s="29">
        <v>5414.7390880000003</v>
      </c>
      <c r="G142" s="29">
        <v>98449.801600000006</v>
      </c>
    </row>
    <row r="143" spans="1:7" ht="13.2" x14ac:dyDescent="0.25">
      <c r="A143" s="27">
        <v>40590</v>
      </c>
      <c r="B143" s="28" t="s">
        <v>9</v>
      </c>
      <c r="C143" s="28" t="s">
        <v>8</v>
      </c>
      <c r="D143" s="28">
        <v>155</v>
      </c>
      <c r="E143" s="29">
        <v>16531.638419999999</v>
      </c>
      <c r="F143" s="29">
        <v>8265.8192099999997</v>
      </c>
      <c r="G143" s="29">
        <v>150287.622</v>
      </c>
    </row>
    <row r="144" spans="1:7" ht="13.2" x14ac:dyDescent="0.25">
      <c r="A144" s="27">
        <v>40591</v>
      </c>
      <c r="B144" s="28" t="s">
        <v>9</v>
      </c>
      <c r="C144" s="28" t="s">
        <v>8</v>
      </c>
      <c r="D144" s="28">
        <v>106</v>
      </c>
      <c r="E144" s="29">
        <v>7081.656758000001</v>
      </c>
      <c r="F144" s="29">
        <v>3540.8283790000005</v>
      </c>
      <c r="G144" s="29">
        <v>64378.697800000002</v>
      </c>
    </row>
    <row r="145" spans="1:7" ht="13.2" x14ac:dyDescent="0.25">
      <c r="A145" s="27">
        <v>40592</v>
      </c>
      <c r="B145" s="28" t="s">
        <v>9</v>
      </c>
      <c r="C145" s="28" t="s">
        <v>8</v>
      </c>
      <c r="D145" s="28">
        <v>104</v>
      </c>
      <c r="E145" s="29">
        <v>8050.5141200000007</v>
      </c>
      <c r="F145" s="29">
        <v>3989.147845</v>
      </c>
      <c r="G145" s="29">
        <v>73186.491999999998</v>
      </c>
    </row>
    <row r="146" spans="1:7" ht="13.2" x14ac:dyDescent="0.25">
      <c r="A146" s="27">
        <v>40593</v>
      </c>
      <c r="B146" s="28" t="s">
        <v>9</v>
      </c>
      <c r="C146" s="28" t="s">
        <v>8</v>
      </c>
      <c r="D146" s="28">
        <v>104</v>
      </c>
      <c r="E146" s="29">
        <v>7414.9124940000011</v>
      </c>
      <c r="F146" s="29">
        <v>3707.4562470000005</v>
      </c>
      <c r="G146" s="29">
        <v>67408.295400000003</v>
      </c>
    </row>
    <row r="147" spans="1:7" ht="13.2" x14ac:dyDescent="0.25">
      <c r="A147" s="27">
        <v>40594</v>
      </c>
      <c r="B147" s="28" t="s">
        <v>9</v>
      </c>
      <c r="C147" s="28" t="s">
        <v>8</v>
      </c>
      <c r="D147" s="28">
        <v>99</v>
      </c>
      <c r="E147" s="29">
        <v>6836.4952920000005</v>
      </c>
      <c r="F147" s="29">
        <v>3418.2476460000003</v>
      </c>
      <c r="G147" s="29">
        <v>62149.957200000004</v>
      </c>
    </row>
    <row r="148" spans="1:7" ht="13.2" x14ac:dyDescent="0.25">
      <c r="A148" s="27">
        <v>40595</v>
      </c>
      <c r="B148" s="28" t="s">
        <v>9</v>
      </c>
      <c r="C148" s="28" t="s">
        <v>8</v>
      </c>
      <c r="D148" s="28">
        <v>92</v>
      </c>
      <c r="E148" s="29">
        <v>6034.8460700000005</v>
      </c>
      <c r="F148" s="29">
        <v>3017.4230350000003</v>
      </c>
      <c r="G148" s="29">
        <v>54862.237000000001</v>
      </c>
    </row>
    <row r="149" spans="1:7" ht="13.2" x14ac:dyDescent="0.25">
      <c r="A149" s="27">
        <v>40596</v>
      </c>
      <c r="B149" s="28" t="s">
        <v>9</v>
      </c>
      <c r="C149" s="28" t="s">
        <v>8</v>
      </c>
      <c r="D149" s="28">
        <v>97</v>
      </c>
      <c r="E149" s="29">
        <v>7934.0521480000007</v>
      </c>
      <c r="F149" s="29">
        <v>3967.0260740000003</v>
      </c>
      <c r="G149" s="29">
        <v>72127.746799999994</v>
      </c>
    </row>
    <row r="150" spans="1:7" ht="13.2" x14ac:dyDescent="0.25">
      <c r="A150" s="27">
        <v>40597</v>
      </c>
      <c r="B150" s="28" t="s">
        <v>9</v>
      </c>
      <c r="C150" s="28" t="s">
        <v>8</v>
      </c>
      <c r="D150" s="28">
        <v>106</v>
      </c>
      <c r="E150" s="29">
        <v>6537.0300379999999</v>
      </c>
      <c r="F150" s="29">
        <v>3268.5150189999999</v>
      </c>
      <c r="G150" s="29">
        <v>59427.545800000007</v>
      </c>
    </row>
    <row r="151" spans="1:7" ht="13.2" x14ac:dyDescent="0.25">
      <c r="A151" s="27">
        <v>40598</v>
      </c>
      <c r="B151" s="28" t="s">
        <v>9</v>
      </c>
      <c r="C151" s="28" t="s">
        <v>8</v>
      </c>
      <c r="D151" s="28">
        <v>65</v>
      </c>
      <c r="E151" s="29">
        <v>4226.7772360000008</v>
      </c>
      <c r="F151" s="29">
        <v>2113.3886180000004</v>
      </c>
      <c r="G151" s="29">
        <v>38425.247600000002</v>
      </c>
    </row>
    <row r="152" spans="1:7" ht="13.2" x14ac:dyDescent="0.25">
      <c r="A152" s="27">
        <v>40599</v>
      </c>
      <c r="B152" s="28" t="s">
        <v>9</v>
      </c>
      <c r="C152" s="28" t="s">
        <v>8</v>
      </c>
      <c r="D152" s="28">
        <v>78</v>
      </c>
      <c r="E152" s="29">
        <v>4912.3409720000009</v>
      </c>
      <c r="F152" s="29">
        <v>2456.1704860000004</v>
      </c>
      <c r="G152" s="29">
        <v>44657.645200000006</v>
      </c>
    </row>
    <row r="153" spans="1:7" ht="13.2" x14ac:dyDescent="0.25">
      <c r="A153" s="27">
        <v>40600</v>
      </c>
      <c r="B153" s="28" t="s">
        <v>9</v>
      </c>
      <c r="C153" s="28" t="s">
        <v>8</v>
      </c>
      <c r="D153" s="28">
        <v>85</v>
      </c>
      <c r="E153" s="29">
        <v>4138.1372339999998</v>
      </c>
      <c r="F153" s="29">
        <v>2065.875708</v>
      </c>
      <c r="G153" s="29">
        <v>37619.429400000001</v>
      </c>
    </row>
    <row r="154" spans="1:7" ht="13.2" x14ac:dyDescent="0.25">
      <c r="A154" s="27">
        <v>40601</v>
      </c>
      <c r="B154" s="28" t="s">
        <v>9</v>
      </c>
      <c r="C154" s="28" t="s">
        <v>8</v>
      </c>
      <c r="D154" s="28">
        <v>49</v>
      </c>
      <c r="E154" s="29">
        <v>2309.410026</v>
      </c>
      <c r="F154" s="29">
        <v>1154.705013</v>
      </c>
      <c r="G154" s="29">
        <v>20994.636599999998</v>
      </c>
    </row>
    <row r="155" spans="1:7" ht="13.2" x14ac:dyDescent="0.25">
      <c r="A155" s="27">
        <v>40602</v>
      </c>
      <c r="B155" s="28" t="s">
        <v>9</v>
      </c>
      <c r="C155" s="28" t="s">
        <v>8</v>
      </c>
      <c r="D155" s="28">
        <v>86</v>
      </c>
      <c r="E155" s="29">
        <v>6988.0084559999996</v>
      </c>
      <c r="F155" s="29">
        <v>3494.0042279999998</v>
      </c>
      <c r="G155" s="29">
        <v>63527.349600000001</v>
      </c>
    </row>
    <row r="156" spans="1:7" ht="13.2" x14ac:dyDescent="0.25">
      <c r="A156" s="27">
        <v>40603</v>
      </c>
      <c r="B156" s="28" t="s">
        <v>9</v>
      </c>
      <c r="C156" s="28" t="s">
        <v>8</v>
      </c>
      <c r="D156" s="28">
        <v>71</v>
      </c>
      <c r="E156" s="29">
        <v>2975.5104719999999</v>
      </c>
      <c r="F156" s="29">
        <v>1487.755236</v>
      </c>
      <c r="G156" s="29">
        <v>27050.095200000003</v>
      </c>
    </row>
    <row r="157" spans="1:7" ht="13.2" x14ac:dyDescent="0.25">
      <c r="A157" s="27">
        <v>40604</v>
      </c>
      <c r="B157" s="28" t="s">
        <v>9</v>
      </c>
      <c r="C157" s="28" t="s">
        <v>8</v>
      </c>
      <c r="D157" s="28">
        <v>65</v>
      </c>
      <c r="E157" s="29">
        <v>3335.382732</v>
      </c>
      <c r="F157" s="29">
        <v>1667.691366</v>
      </c>
      <c r="G157" s="29">
        <v>30321.661200000002</v>
      </c>
    </row>
    <row r="158" spans="1:7" ht="13.2" x14ac:dyDescent="0.25">
      <c r="A158" s="27">
        <v>40605</v>
      </c>
      <c r="B158" s="28" t="s">
        <v>9</v>
      </c>
      <c r="C158" s="28" t="s">
        <v>8</v>
      </c>
      <c r="D158" s="28">
        <v>63</v>
      </c>
      <c r="E158" s="29">
        <v>3578.2058400000001</v>
      </c>
      <c r="F158" s="29">
        <v>1789.1046470000001</v>
      </c>
      <c r="G158" s="29">
        <v>32529.144000000004</v>
      </c>
    </row>
    <row r="159" spans="1:7" ht="13.2" x14ac:dyDescent="0.25">
      <c r="A159" s="27">
        <v>40606</v>
      </c>
      <c r="B159" s="28" t="s">
        <v>9</v>
      </c>
      <c r="C159" s="28" t="s">
        <v>8</v>
      </c>
      <c r="D159" s="28">
        <v>59</v>
      </c>
      <c r="E159" s="29">
        <v>3162.4478600000002</v>
      </c>
      <c r="F159" s="29">
        <v>1581.2239300000001</v>
      </c>
      <c r="G159" s="29">
        <v>28749.526000000002</v>
      </c>
    </row>
    <row r="160" spans="1:7" ht="13.2" x14ac:dyDescent="0.25">
      <c r="A160" s="27">
        <v>40607</v>
      </c>
      <c r="B160" s="28" t="s">
        <v>9</v>
      </c>
      <c r="C160" s="28" t="s">
        <v>8</v>
      </c>
      <c r="D160" s="28">
        <v>66</v>
      </c>
      <c r="E160" s="29">
        <v>3499.1265100000001</v>
      </c>
      <c r="F160" s="29">
        <v>1745.1126190000002</v>
      </c>
      <c r="G160" s="29">
        <v>31810.241000000002</v>
      </c>
    </row>
    <row r="161" spans="1:7" ht="13.2" x14ac:dyDescent="0.25">
      <c r="A161" s="27">
        <v>40608</v>
      </c>
      <c r="B161" s="28" t="s">
        <v>9</v>
      </c>
      <c r="C161" s="28" t="s">
        <v>8</v>
      </c>
      <c r="D161" s="28">
        <v>45</v>
      </c>
      <c r="E161" s="29">
        <v>4199.2004999999999</v>
      </c>
      <c r="F161" s="29">
        <v>2099.60025</v>
      </c>
      <c r="G161" s="29">
        <v>38174.550000000003</v>
      </c>
    </row>
    <row r="162" spans="1:7" ht="13.2" x14ac:dyDescent="0.25">
      <c r="A162" s="27">
        <v>40609</v>
      </c>
      <c r="B162" s="28" t="s">
        <v>9</v>
      </c>
      <c r="C162" s="28" t="s">
        <v>8</v>
      </c>
      <c r="D162" s="28">
        <v>46</v>
      </c>
      <c r="E162" s="29">
        <v>3581.3731579999999</v>
      </c>
      <c r="F162" s="29">
        <v>1790.6865789999999</v>
      </c>
      <c r="G162" s="29">
        <v>32557.937800000003</v>
      </c>
    </row>
    <row r="163" spans="1:7" ht="13.2" x14ac:dyDescent="0.25">
      <c r="A163" s="27">
        <v>40610</v>
      </c>
      <c r="B163" s="28" t="s">
        <v>9</v>
      </c>
      <c r="C163" s="28" t="s">
        <v>8</v>
      </c>
      <c r="D163" s="28">
        <v>69</v>
      </c>
      <c r="E163" s="29">
        <v>4287.5641820000001</v>
      </c>
      <c r="F163" s="29">
        <v>2143.782091</v>
      </c>
      <c r="G163" s="29">
        <v>38977.856200000002</v>
      </c>
    </row>
    <row r="164" spans="1:7" ht="13.2" x14ac:dyDescent="0.25">
      <c r="A164" s="27">
        <v>40611</v>
      </c>
      <c r="B164" s="28" t="s">
        <v>9</v>
      </c>
      <c r="C164" s="28" t="s">
        <v>8</v>
      </c>
      <c r="D164" s="28">
        <v>70</v>
      </c>
      <c r="E164" s="29">
        <v>3975.3536680000002</v>
      </c>
      <c r="F164" s="29">
        <v>1987.6768340000001</v>
      </c>
      <c r="G164" s="29">
        <v>36139.578800000003</v>
      </c>
    </row>
    <row r="165" spans="1:7" ht="13.2" x14ac:dyDescent="0.25">
      <c r="A165" s="27">
        <v>40612</v>
      </c>
      <c r="B165" s="28" t="s">
        <v>9</v>
      </c>
      <c r="C165" s="28" t="s">
        <v>8</v>
      </c>
      <c r="D165" s="28">
        <v>104</v>
      </c>
      <c r="E165" s="29">
        <v>5766.8363940000008</v>
      </c>
      <c r="F165" s="29">
        <v>2883.4181970000004</v>
      </c>
      <c r="G165" s="29">
        <v>52425.785400000001</v>
      </c>
    </row>
    <row r="166" spans="1:7" ht="13.2" x14ac:dyDescent="0.25">
      <c r="A166" s="27">
        <v>40613</v>
      </c>
      <c r="B166" s="28" t="s">
        <v>9</v>
      </c>
      <c r="C166" s="28" t="s">
        <v>8</v>
      </c>
      <c r="D166" s="28">
        <v>211</v>
      </c>
      <c r="E166" s="29">
        <v>18065.744766</v>
      </c>
      <c r="F166" s="29">
        <v>11627.352333000001</v>
      </c>
      <c r="G166" s="29">
        <v>116513.71920000001</v>
      </c>
    </row>
    <row r="167" spans="1:7" ht="13.2" x14ac:dyDescent="0.25">
      <c r="A167" s="27">
        <v>40614</v>
      </c>
      <c r="B167" s="28" t="s">
        <v>9</v>
      </c>
      <c r="C167" s="28" t="s">
        <v>8</v>
      </c>
      <c r="D167" s="28">
        <v>247</v>
      </c>
      <c r="E167" s="29">
        <v>23893.037464000001</v>
      </c>
      <c r="F167" s="29">
        <v>15414.862880000001</v>
      </c>
      <c r="G167" s="29">
        <v>154148.62880000001</v>
      </c>
    </row>
    <row r="168" spans="1:7" ht="13.2" x14ac:dyDescent="0.25">
      <c r="A168" s="27">
        <v>40615</v>
      </c>
      <c r="B168" s="28" t="s">
        <v>9</v>
      </c>
      <c r="C168" s="28" t="s">
        <v>8</v>
      </c>
      <c r="D168" s="28">
        <v>181</v>
      </c>
      <c r="E168" s="29">
        <v>15730.854582</v>
      </c>
      <c r="F168" s="29">
        <v>10148.938440000002</v>
      </c>
      <c r="G168" s="29">
        <v>101489.3844</v>
      </c>
    </row>
    <row r="169" spans="1:7" ht="13.2" x14ac:dyDescent="0.25">
      <c r="A169" s="27">
        <v>40616</v>
      </c>
      <c r="B169" s="28" t="s">
        <v>9</v>
      </c>
      <c r="C169" s="28" t="s">
        <v>8</v>
      </c>
      <c r="D169" s="28">
        <v>180</v>
      </c>
      <c r="E169" s="29">
        <v>16822.454544</v>
      </c>
      <c r="F169" s="29">
        <v>10815.062436</v>
      </c>
      <c r="G169" s="29">
        <v>108531.9648</v>
      </c>
    </row>
    <row r="170" spans="1:7" ht="13.2" x14ac:dyDescent="0.25">
      <c r="A170" s="27">
        <v>40617</v>
      </c>
      <c r="B170" s="28" t="s">
        <v>9</v>
      </c>
      <c r="C170" s="28" t="s">
        <v>8</v>
      </c>
      <c r="D170" s="28">
        <v>107</v>
      </c>
      <c r="E170" s="29">
        <v>5851.1347180000002</v>
      </c>
      <c r="F170" s="29">
        <v>2690.6801300000002</v>
      </c>
      <c r="G170" s="29">
        <v>53192.133799999996</v>
      </c>
    </row>
    <row r="171" spans="1:7" ht="13.2" x14ac:dyDescent="0.25">
      <c r="A171" s="27">
        <v>40618</v>
      </c>
      <c r="B171" s="28" t="s">
        <v>9</v>
      </c>
      <c r="C171" s="28" t="s">
        <v>8</v>
      </c>
      <c r="D171" s="28">
        <v>105</v>
      </c>
      <c r="E171" s="29">
        <v>6427.3759</v>
      </c>
      <c r="F171" s="29">
        <v>2930.1679300000001</v>
      </c>
      <c r="G171" s="29">
        <v>58430.69</v>
      </c>
    </row>
    <row r="172" spans="1:7" ht="13.2" x14ac:dyDescent="0.25">
      <c r="A172" s="27">
        <v>40619</v>
      </c>
      <c r="B172" s="28" t="s">
        <v>9</v>
      </c>
      <c r="C172" s="28" t="s">
        <v>8</v>
      </c>
      <c r="D172" s="28">
        <v>81</v>
      </c>
      <c r="E172" s="29">
        <v>4651.0009700000001</v>
      </c>
      <c r="F172" s="29">
        <v>2114.0913500000001</v>
      </c>
      <c r="G172" s="29">
        <v>42281.826999999997</v>
      </c>
    </row>
    <row r="173" spans="1:7" ht="13.2" x14ac:dyDescent="0.25">
      <c r="A173" s="27">
        <v>40620</v>
      </c>
      <c r="B173" s="28" t="s">
        <v>9</v>
      </c>
      <c r="C173" s="28" t="s">
        <v>8</v>
      </c>
      <c r="D173" s="28">
        <v>95</v>
      </c>
      <c r="E173" s="29">
        <v>6003.3974000000007</v>
      </c>
      <c r="F173" s="29">
        <v>2728.817</v>
      </c>
      <c r="G173" s="29">
        <v>54576.340000000004</v>
      </c>
    </row>
    <row r="174" spans="1:7" ht="13.2" x14ac:dyDescent="0.25">
      <c r="A174" s="27">
        <v>40621</v>
      </c>
      <c r="B174" s="28" t="s">
        <v>9</v>
      </c>
      <c r="C174" s="28" t="s">
        <v>8</v>
      </c>
      <c r="D174" s="28">
        <v>93</v>
      </c>
      <c r="E174" s="29">
        <v>6433.2960560000001</v>
      </c>
      <c r="F174" s="29">
        <v>2944.6339100000005</v>
      </c>
      <c r="G174" s="29">
        <v>58484.509599999998</v>
      </c>
    </row>
    <row r="175" spans="1:7" ht="13.2" x14ac:dyDescent="0.25">
      <c r="A175" s="27">
        <v>40622</v>
      </c>
      <c r="B175" s="28" t="s">
        <v>9</v>
      </c>
      <c r="C175" s="28" t="s">
        <v>8</v>
      </c>
      <c r="D175" s="28">
        <v>65</v>
      </c>
      <c r="E175" s="29">
        <v>4830.8680199999999</v>
      </c>
      <c r="F175" s="29">
        <v>2195.8491000000004</v>
      </c>
      <c r="G175" s="29">
        <v>43916.981999999996</v>
      </c>
    </row>
    <row r="176" spans="1:7" ht="13.2" x14ac:dyDescent="0.25">
      <c r="A176" s="27">
        <v>40623</v>
      </c>
      <c r="B176" s="28" t="s">
        <v>9</v>
      </c>
      <c r="C176" s="28" t="s">
        <v>8</v>
      </c>
      <c r="D176" s="28">
        <v>73</v>
      </c>
      <c r="E176" s="29">
        <v>3623.3530740000001</v>
      </c>
      <c r="F176" s="29">
        <v>1657.9671000000001</v>
      </c>
      <c r="G176" s="29">
        <v>32939.573400000001</v>
      </c>
    </row>
    <row r="177" spans="1:7" ht="13.2" x14ac:dyDescent="0.25">
      <c r="A177" s="27">
        <v>40624</v>
      </c>
      <c r="B177" s="28" t="s">
        <v>9</v>
      </c>
      <c r="C177" s="28" t="s">
        <v>8</v>
      </c>
      <c r="D177" s="28">
        <v>86</v>
      </c>
      <c r="E177" s="29">
        <v>5264.617886</v>
      </c>
      <c r="F177" s="29">
        <v>2388.9732300000001</v>
      </c>
      <c r="G177" s="29">
        <v>47860.162600000003</v>
      </c>
    </row>
    <row r="178" spans="1:7" ht="13.2" x14ac:dyDescent="0.25">
      <c r="A178" s="27">
        <v>40625</v>
      </c>
      <c r="B178" s="28" t="s">
        <v>9</v>
      </c>
      <c r="C178" s="28" t="s">
        <v>8</v>
      </c>
      <c r="D178" s="28">
        <v>106</v>
      </c>
      <c r="E178" s="29">
        <v>6260.7480320000004</v>
      </c>
      <c r="F178" s="29">
        <v>2888.4907100000005</v>
      </c>
      <c r="G178" s="29">
        <v>56915.891200000005</v>
      </c>
    </row>
    <row r="179" spans="1:7" ht="13.2" x14ac:dyDescent="0.25">
      <c r="A179" s="27">
        <v>40626</v>
      </c>
      <c r="B179" s="28" t="s">
        <v>9</v>
      </c>
      <c r="C179" s="28" t="s">
        <v>8</v>
      </c>
      <c r="D179" s="28">
        <v>96</v>
      </c>
      <c r="E179" s="29">
        <v>6211.5078080000003</v>
      </c>
      <c r="F179" s="29">
        <v>2823.4126400000005</v>
      </c>
      <c r="G179" s="29">
        <v>56468.252800000002</v>
      </c>
    </row>
    <row r="180" spans="1:7" ht="13.2" x14ac:dyDescent="0.25">
      <c r="A180" s="27">
        <v>40627</v>
      </c>
      <c r="B180" s="28" t="s">
        <v>9</v>
      </c>
      <c r="C180" s="28" t="s">
        <v>8</v>
      </c>
      <c r="D180" s="28">
        <v>66</v>
      </c>
      <c r="E180" s="29">
        <v>3380.1154860000001</v>
      </c>
      <c r="F180" s="29">
        <v>1536.4161300000001</v>
      </c>
      <c r="G180" s="29">
        <v>30728.322600000003</v>
      </c>
    </row>
    <row r="181" spans="1:7" ht="13.2" x14ac:dyDescent="0.25">
      <c r="A181" s="27">
        <v>40628</v>
      </c>
      <c r="B181" s="28" t="s">
        <v>9</v>
      </c>
      <c r="C181" s="28" t="s">
        <v>8</v>
      </c>
      <c r="D181" s="28">
        <v>71</v>
      </c>
      <c r="E181" s="29">
        <v>4738.7118460000002</v>
      </c>
      <c r="F181" s="29">
        <v>2153.95993</v>
      </c>
      <c r="G181" s="29">
        <v>43079.198600000003</v>
      </c>
    </row>
    <row r="182" spans="1:7" ht="13.2" x14ac:dyDescent="0.25">
      <c r="A182" s="27">
        <v>40629</v>
      </c>
      <c r="B182" s="28" t="s">
        <v>9</v>
      </c>
      <c r="C182" s="28" t="s">
        <v>8</v>
      </c>
      <c r="D182" s="28">
        <v>42</v>
      </c>
      <c r="E182" s="29">
        <v>2074.3860500000001</v>
      </c>
      <c r="F182" s="29">
        <v>942.90275000000008</v>
      </c>
      <c r="G182" s="29">
        <v>18858.055</v>
      </c>
    </row>
    <row r="183" spans="1:7" ht="13.2" x14ac:dyDescent="0.25">
      <c r="A183" s="27">
        <v>40630</v>
      </c>
      <c r="B183" s="28" t="s">
        <v>9</v>
      </c>
      <c r="C183" s="28" t="s">
        <v>8</v>
      </c>
      <c r="D183" s="28">
        <v>62</v>
      </c>
      <c r="E183" s="29">
        <v>3654.9813520000007</v>
      </c>
      <c r="F183" s="29">
        <v>1661.3551600000003</v>
      </c>
      <c r="G183" s="29">
        <v>33227.103199999998</v>
      </c>
    </row>
    <row r="184" spans="1:7" ht="13.2" x14ac:dyDescent="0.25">
      <c r="A184" s="27">
        <v>40631</v>
      </c>
      <c r="B184" s="28" t="s">
        <v>9</v>
      </c>
      <c r="C184" s="28" t="s">
        <v>8</v>
      </c>
      <c r="D184" s="28">
        <v>73</v>
      </c>
      <c r="E184" s="29">
        <v>4289.2117399999997</v>
      </c>
      <c r="F184" s="29">
        <v>1949.6416999999999</v>
      </c>
      <c r="G184" s="29">
        <v>38992.834000000003</v>
      </c>
    </row>
    <row r="185" spans="1:7" ht="13.2" x14ac:dyDescent="0.25">
      <c r="A185" s="27">
        <v>40632</v>
      </c>
      <c r="B185" s="28" t="s">
        <v>9</v>
      </c>
      <c r="C185" s="28" t="s">
        <v>8</v>
      </c>
      <c r="D185" s="28">
        <v>78</v>
      </c>
      <c r="E185" s="29">
        <v>5670.1520259999998</v>
      </c>
      <c r="F185" s="29">
        <v>2577.3418299999998</v>
      </c>
      <c r="G185" s="29">
        <v>51546.836599999995</v>
      </c>
    </row>
    <row r="186" spans="1:7" ht="13.2" x14ac:dyDescent="0.25">
      <c r="A186" s="27">
        <v>40633</v>
      </c>
      <c r="B186" s="28" t="s">
        <v>9</v>
      </c>
      <c r="C186" s="28" t="s">
        <v>8</v>
      </c>
      <c r="D186" s="28">
        <v>72</v>
      </c>
      <c r="E186" s="29">
        <v>5239.7801720000007</v>
      </c>
      <c r="F186" s="29">
        <v>2381.7182600000001</v>
      </c>
      <c r="G186" s="29">
        <v>47634.3652</v>
      </c>
    </row>
    <row r="187" spans="1:7" ht="13.2" x14ac:dyDescent="0.25">
      <c r="A187" s="27">
        <v>40634</v>
      </c>
      <c r="B187" s="28" t="s">
        <v>9</v>
      </c>
      <c r="C187" s="28" t="s">
        <v>8</v>
      </c>
      <c r="D187" s="28">
        <v>84</v>
      </c>
      <c r="E187" s="29">
        <v>5277.9745039999998</v>
      </c>
      <c r="F187" s="29">
        <v>2399.0793200000003</v>
      </c>
      <c r="G187" s="29">
        <v>47981.5864</v>
      </c>
    </row>
    <row r="188" spans="1:7" ht="13.2" x14ac:dyDescent="0.25">
      <c r="A188" s="27">
        <v>40635</v>
      </c>
      <c r="B188" s="28" t="s">
        <v>9</v>
      </c>
      <c r="C188" s="28" t="s">
        <v>8</v>
      </c>
      <c r="D188" s="28">
        <v>68</v>
      </c>
      <c r="E188" s="29">
        <v>4572.6331639999999</v>
      </c>
      <c r="F188" s="29">
        <v>2078.4696199999998</v>
      </c>
      <c r="G188" s="29">
        <v>41569.392400000004</v>
      </c>
    </row>
    <row r="189" spans="1:7" ht="13.2" x14ac:dyDescent="0.25">
      <c r="A189" s="27">
        <v>40544</v>
      </c>
      <c r="B189" s="28" t="s">
        <v>10</v>
      </c>
      <c r="C189" s="28" t="s">
        <v>8</v>
      </c>
      <c r="D189" s="28">
        <v>248</v>
      </c>
      <c r="E189" s="29">
        <v>15511.271556000002</v>
      </c>
      <c r="F189" s="29">
        <v>10717.134628</v>
      </c>
      <c r="G189" s="29">
        <v>141011.55960000001</v>
      </c>
    </row>
    <row r="190" spans="1:7" ht="13.2" x14ac:dyDescent="0.25">
      <c r="A190" s="27">
        <v>40545</v>
      </c>
      <c r="B190" s="28" t="s">
        <v>10</v>
      </c>
      <c r="C190" s="28" t="s">
        <v>8</v>
      </c>
      <c r="D190" s="28">
        <v>145</v>
      </c>
      <c r="E190" s="29">
        <v>8137.2820540000012</v>
      </c>
      <c r="F190" s="29">
        <v>5871.4084419999999</v>
      </c>
      <c r="G190" s="29">
        <v>73975.291400000002</v>
      </c>
    </row>
    <row r="191" spans="1:7" ht="13.2" x14ac:dyDescent="0.25">
      <c r="A191" s="27">
        <v>40546</v>
      </c>
      <c r="B191" s="28" t="s">
        <v>10</v>
      </c>
      <c r="C191" s="28" t="s">
        <v>8</v>
      </c>
      <c r="D191" s="28">
        <v>153</v>
      </c>
      <c r="E191" s="29">
        <v>11037.505687999999</v>
      </c>
      <c r="F191" s="29">
        <v>8027.2768640000013</v>
      </c>
      <c r="G191" s="29">
        <v>100340.9608</v>
      </c>
    </row>
    <row r="192" spans="1:7" ht="13.2" x14ac:dyDescent="0.25">
      <c r="A192" s="27">
        <v>40547</v>
      </c>
      <c r="B192" s="28" t="s">
        <v>10</v>
      </c>
      <c r="C192" s="28" t="s">
        <v>8</v>
      </c>
      <c r="D192" s="28">
        <v>185</v>
      </c>
      <c r="E192" s="29">
        <v>12224.925262000001</v>
      </c>
      <c r="F192" s="29">
        <v>8868.5646610000003</v>
      </c>
      <c r="G192" s="29">
        <v>111135.6842</v>
      </c>
    </row>
    <row r="193" spans="1:7" ht="13.2" x14ac:dyDescent="0.25">
      <c r="A193" s="27">
        <v>40548</v>
      </c>
      <c r="B193" s="28" t="s">
        <v>10</v>
      </c>
      <c r="C193" s="28" t="s">
        <v>8</v>
      </c>
      <c r="D193" s="28">
        <v>219</v>
      </c>
      <c r="E193" s="29">
        <v>13203.616162</v>
      </c>
      <c r="F193" s="29">
        <v>9576.4988560000002</v>
      </c>
      <c r="G193" s="29">
        <v>120032.87420000001</v>
      </c>
    </row>
    <row r="194" spans="1:7" ht="13.2" x14ac:dyDescent="0.25">
      <c r="A194" s="27">
        <v>40549</v>
      </c>
      <c r="B194" s="28" t="s">
        <v>10</v>
      </c>
      <c r="C194" s="28" t="s">
        <v>8</v>
      </c>
      <c r="D194" s="28">
        <v>227</v>
      </c>
      <c r="E194" s="29">
        <v>12920.398524</v>
      </c>
      <c r="F194" s="29">
        <v>9363.7713920000006</v>
      </c>
      <c r="G194" s="29">
        <v>117458.1684</v>
      </c>
    </row>
    <row r="195" spans="1:7" ht="13.2" x14ac:dyDescent="0.25">
      <c r="A195" s="27">
        <v>40550</v>
      </c>
      <c r="B195" s="28" t="s">
        <v>10</v>
      </c>
      <c r="C195" s="28" t="s">
        <v>8</v>
      </c>
      <c r="D195" s="28">
        <v>216</v>
      </c>
      <c r="E195" s="29">
        <v>13128.039188000001</v>
      </c>
      <c r="F195" s="29">
        <v>9530.3972190000004</v>
      </c>
      <c r="G195" s="29">
        <v>119345.81080000001</v>
      </c>
    </row>
    <row r="196" spans="1:7" ht="13.2" x14ac:dyDescent="0.25">
      <c r="A196" s="27">
        <v>40551</v>
      </c>
      <c r="B196" s="28" t="s">
        <v>10</v>
      </c>
      <c r="C196" s="28" t="s">
        <v>8</v>
      </c>
      <c r="D196" s="28">
        <v>288</v>
      </c>
      <c r="E196" s="29">
        <v>21292.842714000002</v>
      </c>
      <c r="F196" s="29">
        <v>15473.773362000002</v>
      </c>
      <c r="G196" s="29">
        <v>193571.29740000001</v>
      </c>
    </row>
    <row r="197" spans="1:7" ht="13.2" x14ac:dyDescent="0.25">
      <c r="A197" s="27">
        <v>40552</v>
      </c>
      <c r="B197" s="28" t="s">
        <v>10</v>
      </c>
      <c r="C197" s="28" t="s">
        <v>8</v>
      </c>
      <c r="D197" s="28">
        <v>134</v>
      </c>
      <c r="E197" s="29">
        <v>7919.9632820000006</v>
      </c>
      <c r="F197" s="29">
        <v>5728.5050010000004</v>
      </c>
      <c r="G197" s="29">
        <v>71999.666200000007</v>
      </c>
    </row>
    <row r="198" spans="1:7" ht="13.2" x14ac:dyDescent="0.25">
      <c r="A198" s="27">
        <v>40553</v>
      </c>
      <c r="B198" s="28" t="s">
        <v>10</v>
      </c>
      <c r="C198" s="28" t="s">
        <v>8</v>
      </c>
      <c r="D198" s="28">
        <v>193</v>
      </c>
      <c r="E198" s="29">
        <v>12562.30162</v>
      </c>
      <c r="F198" s="29">
        <v>9126.8001449999992</v>
      </c>
      <c r="G198" s="29">
        <v>114202.74200000001</v>
      </c>
    </row>
    <row r="199" spans="1:7" ht="13.2" x14ac:dyDescent="0.25">
      <c r="A199" s="27">
        <v>40554</v>
      </c>
      <c r="B199" s="28" t="s">
        <v>10</v>
      </c>
      <c r="C199" s="28" t="s">
        <v>8</v>
      </c>
      <c r="D199" s="28">
        <v>278</v>
      </c>
      <c r="E199" s="29">
        <v>17664.854371999998</v>
      </c>
      <c r="F199" s="29">
        <v>12819.694170999999</v>
      </c>
      <c r="G199" s="29">
        <v>160589.5852</v>
      </c>
    </row>
    <row r="200" spans="1:7" ht="13.2" x14ac:dyDescent="0.25">
      <c r="A200" s="27">
        <v>40555</v>
      </c>
      <c r="B200" s="28" t="s">
        <v>10</v>
      </c>
      <c r="C200" s="28" t="s">
        <v>8</v>
      </c>
      <c r="D200" s="28">
        <v>259</v>
      </c>
      <c r="E200" s="29">
        <v>16668.610244</v>
      </c>
      <c r="F200" s="29">
        <v>12122.625631999999</v>
      </c>
      <c r="G200" s="29">
        <v>151532.8204</v>
      </c>
    </row>
    <row r="201" spans="1:7" ht="13.2" x14ac:dyDescent="0.25">
      <c r="A201" s="27">
        <v>40556</v>
      </c>
      <c r="B201" s="28" t="s">
        <v>10</v>
      </c>
      <c r="C201" s="28" t="s">
        <v>8</v>
      </c>
      <c r="D201" s="28">
        <v>353</v>
      </c>
      <c r="E201" s="29">
        <v>25131.376533999999</v>
      </c>
      <c r="F201" s="29">
        <v>18219.041606999999</v>
      </c>
      <c r="G201" s="29">
        <v>228467.05940000003</v>
      </c>
    </row>
    <row r="202" spans="1:7" ht="13.2" x14ac:dyDescent="0.25">
      <c r="A202" s="27">
        <v>40557</v>
      </c>
      <c r="B202" s="28" t="s">
        <v>10</v>
      </c>
      <c r="C202" s="28" t="s">
        <v>8</v>
      </c>
      <c r="D202" s="28">
        <v>274</v>
      </c>
      <c r="E202" s="29">
        <v>20020.527274</v>
      </c>
      <c r="F202" s="29">
        <v>14521.134257000002</v>
      </c>
      <c r="G202" s="29">
        <v>182004.7934</v>
      </c>
    </row>
    <row r="203" spans="1:7" ht="13.2" x14ac:dyDescent="0.25">
      <c r="A203" s="27">
        <v>40558</v>
      </c>
      <c r="B203" s="28" t="s">
        <v>10</v>
      </c>
      <c r="C203" s="28" t="s">
        <v>8</v>
      </c>
      <c r="D203" s="28">
        <v>152</v>
      </c>
      <c r="E203" s="29">
        <v>9118.0522619999992</v>
      </c>
      <c r="F203" s="29">
        <v>6613.8091610000001</v>
      </c>
      <c r="G203" s="29">
        <v>82891.3842</v>
      </c>
    </row>
    <row r="204" spans="1:7" ht="13.2" x14ac:dyDescent="0.25">
      <c r="A204" s="27">
        <v>40559</v>
      </c>
      <c r="B204" s="28" t="s">
        <v>10</v>
      </c>
      <c r="C204" s="28" t="s">
        <v>8</v>
      </c>
      <c r="D204" s="28">
        <v>108</v>
      </c>
      <c r="E204" s="29">
        <v>7770.3256400000009</v>
      </c>
      <c r="F204" s="29">
        <v>5637.0182750000004</v>
      </c>
      <c r="G204" s="29">
        <v>70639.323999999993</v>
      </c>
    </row>
    <row r="205" spans="1:7" ht="13.2" x14ac:dyDescent="0.25">
      <c r="A205" s="27">
        <v>40560</v>
      </c>
      <c r="B205" s="28" t="s">
        <v>10</v>
      </c>
      <c r="C205" s="28" t="s">
        <v>8</v>
      </c>
      <c r="D205" s="28">
        <v>109</v>
      </c>
      <c r="E205" s="29">
        <v>7220.0654459999996</v>
      </c>
      <c r="F205" s="29">
        <v>5250.9566880000002</v>
      </c>
      <c r="G205" s="29">
        <v>65636.958600000013</v>
      </c>
    </row>
    <row r="206" spans="1:7" ht="13.2" x14ac:dyDescent="0.25">
      <c r="A206" s="27">
        <v>40561</v>
      </c>
      <c r="B206" s="28" t="s">
        <v>10</v>
      </c>
      <c r="C206" s="28" t="s">
        <v>8</v>
      </c>
      <c r="D206" s="28">
        <v>221</v>
      </c>
      <c r="E206" s="29">
        <v>14785.876292000001</v>
      </c>
      <c r="F206" s="29">
        <v>10738.450360999999</v>
      </c>
      <c r="G206" s="29">
        <v>134417.05720000001</v>
      </c>
    </row>
    <row r="207" spans="1:7" ht="13.2" x14ac:dyDescent="0.25">
      <c r="A207" s="27">
        <v>40562</v>
      </c>
      <c r="B207" s="28" t="s">
        <v>10</v>
      </c>
      <c r="C207" s="28" t="s">
        <v>8</v>
      </c>
      <c r="D207" s="28">
        <v>190</v>
      </c>
      <c r="E207" s="29">
        <v>13322.447577999999</v>
      </c>
      <c r="F207" s="29">
        <v>9680.2623540000004</v>
      </c>
      <c r="G207" s="29">
        <v>121113.15980000001</v>
      </c>
    </row>
    <row r="208" spans="1:7" ht="13.2" x14ac:dyDescent="0.25">
      <c r="A208" s="27">
        <v>40563</v>
      </c>
      <c r="B208" s="28" t="s">
        <v>10</v>
      </c>
      <c r="C208" s="28" t="s">
        <v>8</v>
      </c>
      <c r="D208" s="28">
        <v>238</v>
      </c>
      <c r="E208" s="29">
        <v>13329.300314000002</v>
      </c>
      <c r="F208" s="29">
        <v>9592.3210020000006</v>
      </c>
      <c r="G208" s="29">
        <v>121175.45740000001</v>
      </c>
    </row>
    <row r="209" spans="1:7" ht="13.2" x14ac:dyDescent="0.25">
      <c r="A209" s="27">
        <v>40564</v>
      </c>
      <c r="B209" s="28" t="s">
        <v>10</v>
      </c>
      <c r="C209" s="28" t="s">
        <v>8</v>
      </c>
      <c r="D209" s="28">
        <v>147</v>
      </c>
      <c r="E209" s="29">
        <v>8535.8494760000012</v>
      </c>
      <c r="F209" s="29">
        <v>6167.7558330000002</v>
      </c>
      <c r="G209" s="29">
        <v>77598.631599999993</v>
      </c>
    </row>
    <row r="210" spans="1:7" ht="13.2" x14ac:dyDescent="0.25">
      <c r="A210" s="27">
        <v>40565</v>
      </c>
      <c r="B210" s="28" t="s">
        <v>10</v>
      </c>
      <c r="C210" s="28" t="s">
        <v>8</v>
      </c>
      <c r="D210" s="28">
        <v>103</v>
      </c>
      <c r="E210" s="29">
        <v>7696.0542779999996</v>
      </c>
      <c r="F210" s="29">
        <v>5597.130384</v>
      </c>
      <c r="G210" s="29">
        <v>69964.129799999995</v>
      </c>
    </row>
    <row r="211" spans="1:7" ht="13.2" x14ac:dyDescent="0.25">
      <c r="A211" s="27">
        <v>40566</v>
      </c>
      <c r="B211" s="28" t="s">
        <v>10</v>
      </c>
      <c r="C211" s="28" t="s">
        <v>8</v>
      </c>
      <c r="D211" s="28">
        <v>90</v>
      </c>
      <c r="E211" s="29">
        <v>7291.9742720000004</v>
      </c>
      <c r="F211" s="29">
        <v>5270.3633010000003</v>
      </c>
      <c r="G211" s="29">
        <v>66290.675199999998</v>
      </c>
    </row>
    <row r="212" spans="1:7" ht="13.2" x14ac:dyDescent="0.25">
      <c r="A212" s="27">
        <v>40567</v>
      </c>
      <c r="B212" s="28" t="s">
        <v>10</v>
      </c>
      <c r="C212" s="28" t="s">
        <v>8</v>
      </c>
      <c r="D212" s="28">
        <v>76</v>
      </c>
      <c r="E212" s="29">
        <v>5706.3292220000003</v>
      </c>
      <c r="F212" s="29">
        <v>4133.3857859999998</v>
      </c>
      <c r="G212" s="29">
        <v>51875.720200000003</v>
      </c>
    </row>
    <row r="213" spans="1:7" ht="13.2" x14ac:dyDescent="0.25">
      <c r="A213" s="27">
        <v>40568</v>
      </c>
      <c r="B213" s="28" t="s">
        <v>10</v>
      </c>
      <c r="C213" s="28" t="s">
        <v>8</v>
      </c>
      <c r="D213" s="28">
        <v>141</v>
      </c>
      <c r="E213" s="29">
        <v>7360.3634720000009</v>
      </c>
      <c r="F213" s="29">
        <v>5321.5931860000001</v>
      </c>
      <c r="G213" s="29">
        <v>66912.395199999999</v>
      </c>
    </row>
    <row r="214" spans="1:7" ht="13.2" x14ac:dyDescent="0.25">
      <c r="A214" s="27">
        <v>40569</v>
      </c>
      <c r="B214" s="28" t="s">
        <v>10</v>
      </c>
      <c r="C214" s="28" t="s">
        <v>8</v>
      </c>
      <c r="D214" s="28">
        <v>255</v>
      </c>
      <c r="E214" s="29">
        <v>15187.818272</v>
      </c>
      <c r="F214" s="29">
        <v>11045.686016</v>
      </c>
      <c r="G214" s="29">
        <v>138071.07519999999</v>
      </c>
    </row>
    <row r="215" spans="1:7" ht="13.2" x14ac:dyDescent="0.25">
      <c r="A215" s="27">
        <v>40570</v>
      </c>
      <c r="B215" s="28" t="s">
        <v>10</v>
      </c>
      <c r="C215" s="28" t="s">
        <v>8</v>
      </c>
      <c r="D215" s="28">
        <v>170</v>
      </c>
      <c r="E215" s="29">
        <v>11415.501086</v>
      </c>
      <c r="F215" s="29">
        <v>8296.6891780000005</v>
      </c>
      <c r="G215" s="29">
        <v>103777.28259999999</v>
      </c>
    </row>
    <row r="216" spans="1:7" ht="13.2" x14ac:dyDescent="0.25">
      <c r="A216" s="27">
        <v>40571</v>
      </c>
      <c r="B216" s="28" t="s">
        <v>10</v>
      </c>
      <c r="C216" s="28" t="s">
        <v>8</v>
      </c>
      <c r="D216" s="28">
        <v>119</v>
      </c>
      <c r="E216" s="29">
        <v>8469.9886040000001</v>
      </c>
      <c r="F216" s="29">
        <v>6154.5045620000001</v>
      </c>
      <c r="G216" s="29">
        <v>76999.896399999998</v>
      </c>
    </row>
    <row r="217" spans="1:7" ht="13.2" x14ac:dyDescent="0.25">
      <c r="A217" s="27">
        <v>40572</v>
      </c>
      <c r="B217" s="28" t="s">
        <v>10</v>
      </c>
      <c r="C217" s="28" t="s">
        <v>8</v>
      </c>
      <c r="D217" s="28">
        <v>80</v>
      </c>
      <c r="E217" s="29">
        <v>5620.0379400000002</v>
      </c>
      <c r="F217" s="29">
        <v>4087.3003200000003</v>
      </c>
      <c r="G217" s="29">
        <v>51091.254000000001</v>
      </c>
    </row>
    <row r="218" spans="1:7" ht="13.2" x14ac:dyDescent="0.25">
      <c r="A218" s="27">
        <v>40573</v>
      </c>
      <c r="B218" s="28" t="s">
        <v>10</v>
      </c>
      <c r="C218" s="28" t="s">
        <v>8</v>
      </c>
      <c r="D218" s="28">
        <v>72</v>
      </c>
      <c r="E218" s="29">
        <v>4394.0959040000007</v>
      </c>
      <c r="F218" s="29">
        <v>3195.7061120000003</v>
      </c>
      <c r="G218" s="29">
        <v>39946.326400000005</v>
      </c>
    </row>
    <row r="219" spans="1:7" ht="13.2" x14ac:dyDescent="0.25">
      <c r="A219" s="27">
        <v>40574</v>
      </c>
      <c r="B219" s="28" t="s">
        <v>10</v>
      </c>
      <c r="C219" s="28" t="s">
        <v>8</v>
      </c>
      <c r="D219" s="28">
        <v>61</v>
      </c>
      <c r="E219" s="29">
        <v>3719.0979539999998</v>
      </c>
      <c r="F219" s="29">
        <v>2704.7985120000003</v>
      </c>
      <c r="G219" s="29">
        <v>33809.981400000004</v>
      </c>
    </row>
    <row r="220" spans="1:7" ht="13.2" x14ac:dyDescent="0.25">
      <c r="A220" s="27">
        <v>40575</v>
      </c>
      <c r="B220" s="28" t="s">
        <v>10</v>
      </c>
      <c r="C220" s="28" t="s">
        <v>8</v>
      </c>
      <c r="D220" s="28">
        <v>66</v>
      </c>
      <c r="E220" s="29">
        <v>5293.9078060000002</v>
      </c>
      <c r="F220" s="29">
        <v>3850.1147680000004</v>
      </c>
      <c r="G220" s="29">
        <v>48126.434600000001</v>
      </c>
    </row>
    <row r="221" spans="1:7" ht="13.2" x14ac:dyDescent="0.25">
      <c r="A221" s="27">
        <v>40576</v>
      </c>
      <c r="B221" s="28" t="s">
        <v>10</v>
      </c>
      <c r="C221" s="28" t="s">
        <v>8</v>
      </c>
      <c r="D221" s="28">
        <v>81</v>
      </c>
      <c r="E221" s="29">
        <v>5847.421668</v>
      </c>
      <c r="F221" s="29">
        <v>4202.4326590000001</v>
      </c>
      <c r="G221" s="29">
        <v>53158.378799999999</v>
      </c>
    </row>
    <row r="222" spans="1:7" ht="13.2" x14ac:dyDescent="0.25">
      <c r="A222" s="27">
        <v>40577</v>
      </c>
      <c r="B222" s="28" t="s">
        <v>10</v>
      </c>
      <c r="C222" s="28" t="s">
        <v>8</v>
      </c>
      <c r="D222" s="28">
        <v>105</v>
      </c>
      <c r="E222" s="29">
        <v>9316.3533100000004</v>
      </c>
      <c r="F222" s="29">
        <v>6768.3233799999998</v>
      </c>
      <c r="G222" s="29">
        <v>84694.121000000014</v>
      </c>
    </row>
    <row r="223" spans="1:7" ht="13.2" x14ac:dyDescent="0.25">
      <c r="A223" s="27">
        <v>40578</v>
      </c>
      <c r="B223" s="28" t="s">
        <v>10</v>
      </c>
      <c r="C223" s="28" t="s">
        <v>8</v>
      </c>
      <c r="D223" s="28">
        <v>120</v>
      </c>
      <c r="E223" s="29">
        <v>11046.499904</v>
      </c>
      <c r="F223" s="29">
        <v>8018.9038970000001</v>
      </c>
      <c r="G223" s="29">
        <v>100422.7264</v>
      </c>
    </row>
    <row r="224" spans="1:7" ht="13.2" x14ac:dyDescent="0.25">
      <c r="A224" s="27">
        <v>40579</v>
      </c>
      <c r="B224" s="28" t="s">
        <v>10</v>
      </c>
      <c r="C224" s="28" t="s">
        <v>8</v>
      </c>
      <c r="D224" s="28">
        <v>104</v>
      </c>
      <c r="E224" s="29">
        <v>7193.0275339999998</v>
      </c>
      <c r="F224" s="29">
        <v>5221.8806020000002</v>
      </c>
      <c r="G224" s="29">
        <v>65391.159399999997</v>
      </c>
    </row>
    <row r="225" spans="1:7" ht="13.2" x14ac:dyDescent="0.25">
      <c r="A225" s="27">
        <v>40580</v>
      </c>
      <c r="B225" s="28" t="s">
        <v>10</v>
      </c>
      <c r="C225" s="28" t="s">
        <v>8</v>
      </c>
      <c r="D225" s="28">
        <v>83</v>
      </c>
      <c r="E225" s="29">
        <v>5632.2892780000002</v>
      </c>
      <c r="F225" s="29">
        <v>4084.4361690000001</v>
      </c>
      <c r="G225" s="29">
        <v>51202.629800000002</v>
      </c>
    </row>
    <row r="226" spans="1:7" ht="13.2" x14ac:dyDescent="0.25">
      <c r="A226" s="27">
        <v>40581</v>
      </c>
      <c r="B226" s="28" t="s">
        <v>10</v>
      </c>
      <c r="C226" s="28" t="s">
        <v>8</v>
      </c>
      <c r="D226" s="28">
        <v>112</v>
      </c>
      <c r="E226" s="29">
        <v>6976.4651880000001</v>
      </c>
      <c r="F226" s="29">
        <v>5073.792864</v>
      </c>
      <c r="G226" s="29">
        <v>63422.410800000005</v>
      </c>
    </row>
    <row r="227" spans="1:7" ht="13.2" x14ac:dyDescent="0.25">
      <c r="A227" s="27">
        <v>40582</v>
      </c>
      <c r="B227" s="28" t="s">
        <v>10</v>
      </c>
      <c r="C227" s="28" t="s">
        <v>8</v>
      </c>
      <c r="D227" s="28">
        <v>118</v>
      </c>
      <c r="E227" s="29">
        <v>7966.8858719999998</v>
      </c>
      <c r="F227" s="29">
        <v>5776.8374510000003</v>
      </c>
      <c r="G227" s="29">
        <v>72426.23520000001</v>
      </c>
    </row>
    <row r="228" spans="1:7" ht="13.2" x14ac:dyDescent="0.25">
      <c r="A228" s="27">
        <v>40583</v>
      </c>
      <c r="B228" s="28" t="s">
        <v>10</v>
      </c>
      <c r="C228" s="28" t="s">
        <v>8</v>
      </c>
      <c r="D228" s="28">
        <v>108</v>
      </c>
      <c r="E228" s="29">
        <v>6741.5724640000008</v>
      </c>
      <c r="F228" s="29">
        <v>4902.9617920000001</v>
      </c>
      <c r="G228" s="29">
        <v>61287.022400000002</v>
      </c>
    </row>
    <row r="229" spans="1:7" ht="13.2" x14ac:dyDescent="0.25">
      <c r="A229" s="27">
        <v>40584</v>
      </c>
      <c r="B229" s="28" t="s">
        <v>10</v>
      </c>
      <c r="C229" s="28" t="s">
        <v>8</v>
      </c>
      <c r="D229" s="28">
        <v>160</v>
      </c>
      <c r="E229" s="29">
        <v>11457.843672000001</v>
      </c>
      <c r="F229" s="29">
        <v>8332.9772160000011</v>
      </c>
      <c r="G229" s="29">
        <v>104162.21520000001</v>
      </c>
    </row>
    <row r="230" spans="1:7" ht="13.2" x14ac:dyDescent="0.25">
      <c r="A230" s="27">
        <v>40585</v>
      </c>
      <c r="B230" s="28" t="s">
        <v>10</v>
      </c>
      <c r="C230" s="28" t="s">
        <v>8</v>
      </c>
      <c r="D230" s="28">
        <v>184</v>
      </c>
      <c r="E230" s="29">
        <v>11387.903625999999</v>
      </c>
      <c r="F230" s="29">
        <v>8281.8597430000009</v>
      </c>
      <c r="G230" s="29">
        <v>103526.39660000001</v>
      </c>
    </row>
    <row r="231" spans="1:7" ht="13.2" x14ac:dyDescent="0.25">
      <c r="A231" s="27">
        <v>40586</v>
      </c>
      <c r="B231" s="28" t="s">
        <v>10</v>
      </c>
      <c r="C231" s="28" t="s">
        <v>8</v>
      </c>
      <c r="D231" s="28">
        <v>154</v>
      </c>
      <c r="E231" s="29">
        <v>8889.131503999999</v>
      </c>
      <c r="F231" s="29">
        <v>6434.8555370000004</v>
      </c>
      <c r="G231" s="29">
        <v>80810.286399999997</v>
      </c>
    </row>
    <row r="232" spans="1:7" ht="13.2" x14ac:dyDescent="0.25">
      <c r="A232" s="27">
        <v>40587</v>
      </c>
      <c r="B232" s="28" t="s">
        <v>10</v>
      </c>
      <c r="C232" s="28" t="s">
        <v>8</v>
      </c>
      <c r="D232" s="28">
        <v>89</v>
      </c>
      <c r="E232" s="29">
        <v>6373.7732740000001</v>
      </c>
      <c r="F232" s="29">
        <v>4635.4714720000002</v>
      </c>
      <c r="G232" s="29">
        <v>57943.393400000008</v>
      </c>
    </row>
    <row r="233" spans="1:7" ht="13.2" x14ac:dyDescent="0.25">
      <c r="A233" s="27">
        <v>40588</v>
      </c>
      <c r="B233" s="28" t="s">
        <v>10</v>
      </c>
      <c r="C233" s="28" t="s">
        <v>8</v>
      </c>
      <c r="D233" s="28">
        <v>111</v>
      </c>
      <c r="E233" s="29">
        <v>7885.7203260000006</v>
      </c>
      <c r="F233" s="29">
        <v>5666.7978780000003</v>
      </c>
      <c r="G233" s="29">
        <v>71688.366599999994</v>
      </c>
    </row>
    <row r="234" spans="1:7" ht="13.2" x14ac:dyDescent="0.25">
      <c r="A234" s="27">
        <v>40589</v>
      </c>
      <c r="B234" s="28" t="s">
        <v>10</v>
      </c>
      <c r="C234" s="28" t="s">
        <v>8</v>
      </c>
      <c r="D234" s="28">
        <v>120</v>
      </c>
      <c r="E234" s="29">
        <v>8075.7904920000001</v>
      </c>
      <c r="F234" s="29">
        <v>5859.1729610000002</v>
      </c>
      <c r="G234" s="29">
        <v>73416.277199999997</v>
      </c>
    </row>
    <row r="235" spans="1:7" ht="13.2" x14ac:dyDescent="0.25">
      <c r="A235" s="27">
        <v>40590</v>
      </c>
      <c r="B235" s="28" t="s">
        <v>10</v>
      </c>
      <c r="C235" s="28" t="s">
        <v>8</v>
      </c>
      <c r="D235" s="28">
        <v>157</v>
      </c>
      <c r="E235" s="29">
        <v>11373.555710000001</v>
      </c>
      <c r="F235" s="29">
        <v>8271.6768800000009</v>
      </c>
      <c r="G235" s="29">
        <v>103395.96100000001</v>
      </c>
    </row>
    <row r="236" spans="1:7" ht="13.2" x14ac:dyDescent="0.25">
      <c r="A236" s="27">
        <v>40591</v>
      </c>
      <c r="B236" s="28" t="s">
        <v>10</v>
      </c>
      <c r="C236" s="28" t="s">
        <v>8</v>
      </c>
      <c r="D236" s="28">
        <v>152</v>
      </c>
      <c r="E236" s="29">
        <v>11447.008474</v>
      </c>
      <c r="F236" s="29">
        <v>8325.0970720000005</v>
      </c>
      <c r="G236" s="29">
        <v>104063.71339999999</v>
      </c>
    </row>
    <row r="237" spans="1:7" ht="13.2" x14ac:dyDescent="0.25">
      <c r="A237" s="27">
        <v>40592</v>
      </c>
      <c r="B237" s="28" t="s">
        <v>10</v>
      </c>
      <c r="C237" s="28" t="s">
        <v>8</v>
      </c>
      <c r="D237" s="28">
        <v>101</v>
      </c>
      <c r="E237" s="29">
        <v>7227.8287819999996</v>
      </c>
      <c r="F237" s="29">
        <v>5237.3667679999999</v>
      </c>
      <c r="G237" s="29">
        <v>65467.084600000002</v>
      </c>
    </row>
    <row r="238" spans="1:7" ht="13.2" x14ac:dyDescent="0.25">
      <c r="A238" s="27">
        <v>40593</v>
      </c>
      <c r="B238" s="28" t="s">
        <v>10</v>
      </c>
      <c r="C238" s="28" t="s">
        <v>8</v>
      </c>
      <c r="D238" s="28">
        <v>103</v>
      </c>
      <c r="E238" s="29">
        <v>7161.0296779999999</v>
      </c>
      <c r="F238" s="29">
        <v>5208.0215840000001</v>
      </c>
      <c r="G238" s="29">
        <v>65100.269800000002</v>
      </c>
    </row>
    <row r="239" spans="1:7" ht="13.2" x14ac:dyDescent="0.25">
      <c r="A239" s="27">
        <v>40594</v>
      </c>
      <c r="B239" s="28" t="s">
        <v>10</v>
      </c>
      <c r="C239" s="28" t="s">
        <v>8</v>
      </c>
      <c r="D239" s="28">
        <v>66</v>
      </c>
      <c r="E239" s="29">
        <v>4969.8500720000002</v>
      </c>
      <c r="F239" s="29">
        <v>3614.436416</v>
      </c>
      <c r="G239" s="29">
        <v>45180.455200000004</v>
      </c>
    </row>
    <row r="240" spans="1:7" ht="13.2" x14ac:dyDescent="0.25">
      <c r="A240" s="27">
        <v>40595</v>
      </c>
      <c r="B240" s="28" t="s">
        <v>10</v>
      </c>
      <c r="C240" s="28" t="s">
        <v>8</v>
      </c>
      <c r="D240" s="28">
        <v>106</v>
      </c>
      <c r="E240" s="29">
        <v>6871.4601339999999</v>
      </c>
      <c r="F240" s="29">
        <v>4982.5113369999999</v>
      </c>
      <c r="G240" s="29">
        <v>62467.8194</v>
      </c>
    </row>
    <row r="241" spans="1:7" ht="13.2" x14ac:dyDescent="0.25">
      <c r="A241" s="27">
        <v>40596</v>
      </c>
      <c r="B241" s="28" t="s">
        <v>10</v>
      </c>
      <c r="C241" s="28" t="s">
        <v>8</v>
      </c>
      <c r="D241" s="28">
        <v>96</v>
      </c>
      <c r="E241" s="29">
        <v>7725.3407440000001</v>
      </c>
      <c r="F241" s="29">
        <v>5618.4296320000003</v>
      </c>
      <c r="G241" s="29">
        <v>70230.3704</v>
      </c>
    </row>
    <row r="242" spans="1:7" ht="13.2" x14ac:dyDescent="0.25">
      <c r="A242" s="27">
        <v>40597</v>
      </c>
      <c r="B242" s="28" t="s">
        <v>10</v>
      </c>
      <c r="C242" s="28" t="s">
        <v>8</v>
      </c>
      <c r="D242" s="28">
        <v>89</v>
      </c>
      <c r="E242" s="29">
        <v>6380.3945920000006</v>
      </c>
      <c r="F242" s="29">
        <v>3883.592506</v>
      </c>
      <c r="G242" s="29">
        <v>58003.587200000002</v>
      </c>
    </row>
    <row r="243" spans="1:7" ht="13.2" x14ac:dyDescent="0.25">
      <c r="A243" s="27">
        <v>40598</v>
      </c>
      <c r="B243" s="28" t="s">
        <v>10</v>
      </c>
      <c r="C243" s="28" t="s">
        <v>8</v>
      </c>
      <c r="D243" s="28">
        <v>60</v>
      </c>
      <c r="E243" s="29">
        <v>3176.9373900000001</v>
      </c>
      <c r="F243" s="29">
        <v>1195.5780789999999</v>
      </c>
      <c r="G243" s="29">
        <v>28881.249000000003</v>
      </c>
    </row>
    <row r="244" spans="1:7" ht="13.2" x14ac:dyDescent="0.25">
      <c r="A244" s="27">
        <v>40599</v>
      </c>
      <c r="B244" s="28" t="s">
        <v>10</v>
      </c>
      <c r="C244" s="28" t="s">
        <v>8</v>
      </c>
      <c r="D244" s="28">
        <v>59</v>
      </c>
      <c r="E244" s="29">
        <v>2954.1233040000002</v>
      </c>
      <c r="F244" s="29">
        <v>1079.4541280000001</v>
      </c>
      <c r="G244" s="29">
        <v>26855.666400000002</v>
      </c>
    </row>
    <row r="245" spans="1:7" ht="13.2" x14ac:dyDescent="0.25">
      <c r="A245" s="27">
        <v>40600</v>
      </c>
      <c r="B245" s="28" t="s">
        <v>10</v>
      </c>
      <c r="C245" s="28" t="s">
        <v>8</v>
      </c>
      <c r="D245" s="28">
        <v>59</v>
      </c>
      <c r="E245" s="29">
        <v>2611.0720240000001</v>
      </c>
      <c r="F245" s="29">
        <v>1007.5016560000001</v>
      </c>
      <c r="G245" s="29">
        <v>23737.018400000001</v>
      </c>
    </row>
    <row r="246" spans="1:7" ht="13.2" x14ac:dyDescent="0.25">
      <c r="A246" s="27">
        <v>40601</v>
      </c>
      <c r="B246" s="28" t="s">
        <v>10</v>
      </c>
      <c r="C246" s="28" t="s">
        <v>8</v>
      </c>
      <c r="D246" s="28">
        <v>63</v>
      </c>
      <c r="E246" s="29">
        <v>5958.7648120000003</v>
      </c>
      <c r="F246" s="29">
        <v>2170.7512369999999</v>
      </c>
      <c r="G246" s="29">
        <v>54170.589199999995</v>
      </c>
    </row>
    <row r="247" spans="1:7" ht="13.2" x14ac:dyDescent="0.25">
      <c r="A247" s="27">
        <v>40602</v>
      </c>
      <c r="B247" s="28" t="s">
        <v>10</v>
      </c>
      <c r="C247" s="28" t="s">
        <v>8</v>
      </c>
      <c r="D247" s="28">
        <v>69</v>
      </c>
      <c r="E247" s="29">
        <v>3711.7616580000004</v>
      </c>
      <c r="F247" s="29">
        <v>1349.7315120000001</v>
      </c>
      <c r="G247" s="29">
        <v>33743.287800000006</v>
      </c>
    </row>
    <row r="248" spans="1:7" ht="13.2" x14ac:dyDescent="0.25">
      <c r="A248" s="27">
        <v>40603</v>
      </c>
      <c r="B248" s="28" t="s">
        <v>10</v>
      </c>
      <c r="C248" s="28" t="s">
        <v>8</v>
      </c>
      <c r="D248" s="28">
        <v>56</v>
      </c>
      <c r="E248" s="29">
        <v>2984.6739339999999</v>
      </c>
      <c r="F248" s="29">
        <v>1090.5165050000001</v>
      </c>
      <c r="G248" s="29">
        <v>27133.399399999998</v>
      </c>
    </row>
    <row r="249" spans="1:7" ht="13.2" x14ac:dyDescent="0.25">
      <c r="A249" s="27">
        <v>40604</v>
      </c>
      <c r="B249" s="28" t="s">
        <v>10</v>
      </c>
      <c r="C249" s="28" t="s">
        <v>8</v>
      </c>
      <c r="D249" s="28">
        <v>73</v>
      </c>
      <c r="E249" s="29">
        <v>3191.5167240000001</v>
      </c>
      <c r="F249" s="29">
        <v>1177.878684</v>
      </c>
      <c r="G249" s="29">
        <v>29013.788400000001</v>
      </c>
    </row>
    <row r="250" spans="1:7" ht="13.2" x14ac:dyDescent="0.25">
      <c r="A250" s="27">
        <v>40605</v>
      </c>
      <c r="B250" s="28" t="s">
        <v>10</v>
      </c>
      <c r="C250" s="28" t="s">
        <v>8</v>
      </c>
      <c r="D250" s="28">
        <v>92</v>
      </c>
      <c r="E250" s="29">
        <v>4476.4427180000002</v>
      </c>
      <c r="F250" s="29">
        <v>1635.526462</v>
      </c>
      <c r="G250" s="29">
        <v>40694.933799999999</v>
      </c>
    </row>
    <row r="251" spans="1:7" ht="13.2" x14ac:dyDescent="0.25">
      <c r="A251" s="27">
        <v>40606</v>
      </c>
      <c r="B251" s="28" t="s">
        <v>10</v>
      </c>
      <c r="C251" s="28" t="s">
        <v>8</v>
      </c>
      <c r="D251" s="28">
        <v>75</v>
      </c>
      <c r="E251" s="29">
        <v>3923.5678459999999</v>
      </c>
      <c r="F251" s="29">
        <v>1426.7519440000001</v>
      </c>
      <c r="G251" s="29">
        <v>35668.798600000002</v>
      </c>
    </row>
    <row r="252" spans="1:7" ht="13.2" x14ac:dyDescent="0.25">
      <c r="A252" s="27">
        <v>40607</v>
      </c>
      <c r="B252" s="28" t="s">
        <v>10</v>
      </c>
      <c r="C252" s="28" t="s">
        <v>8</v>
      </c>
      <c r="D252" s="28">
        <v>57</v>
      </c>
      <c r="E252" s="29">
        <v>3842.4713800000004</v>
      </c>
      <c r="F252" s="29">
        <v>1412.2401199999999</v>
      </c>
      <c r="G252" s="29">
        <v>34931.558000000005</v>
      </c>
    </row>
    <row r="253" spans="1:7" ht="13.2" x14ac:dyDescent="0.25">
      <c r="A253" s="27">
        <v>40608</v>
      </c>
      <c r="B253" s="28" t="s">
        <v>10</v>
      </c>
      <c r="C253" s="28" t="s">
        <v>8</v>
      </c>
      <c r="D253" s="28">
        <v>41</v>
      </c>
      <c r="E253" s="29">
        <v>2194.5023540000002</v>
      </c>
      <c r="F253" s="29">
        <v>803.65222800000004</v>
      </c>
      <c r="G253" s="29">
        <v>19950.021400000001</v>
      </c>
    </row>
    <row r="254" spans="1:7" ht="13.2" x14ac:dyDescent="0.25">
      <c r="A254" s="27">
        <v>40609</v>
      </c>
      <c r="B254" s="28" t="s">
        <v>10</v>
      </c>
      <c r="C254" s="28" t="s">
        <v>8</v>
      </c>
      <c r="D254" s="28">
        <v>42</v>
      </c>
      <c r="E254" s="29">
        <v>2611.838812</v>
      </c>
      <c r="F254" s="29">
        <v>949.75956800000006</v>
      </c>
      <c r="G254" s="29">
        <v>23743.9892</v>
      </c>
    </row>
    <row r="255" spans="1:7" ht="13.2" x14ac:dyDescent="0.25">
      <c r="A255" s="27">
        <v>40610</v>
      </c>
      <c r="B255" s="28" t="s">
        <v>10</v>
      </c>
      <c r="C255" s="28" t="s">
        <v>8</v>
      </c>
      <c r="D255" s="28">
        <v>54</v>
      </c>
      <c r="E255" s="29">
        <v>3742.4884419999998</v>
      </c>
      <c r="F255" s="29">
        <v>1360.904888</v>
      </c>
      <c r="G255" s="29">
        <v>34022.622199999998</v>
      </c>
    </row>
    <row r="256" spans="1:7" ht="13.2" x14ac:dyDescent="0.25">
      <c r="A256" s="27">
        <v>40611</v>
      </c>
      <c r="B256" s="28" t="s">
        <v>10</v>
      </c>
      <c r="C256" s="28" t="s">
        <v>8</v>
      </c>
      <c r="D256" s="28">
        <v>76</v>
      </c>
      <c r="E256" s="29">
        <v>3884.6101800000001</v>
      </c>
      <c r="F256" s="29">
        <v>1412.5855200000001</v>
      </c>
      <c r="G256" s="29">
        <v>35314.638000000006</v>
      </c>
    </row>
    <row r="257" spans="1:7" ht="13.2" x14ac:dyDescent="0.25">
      <c r="A257" s="27">
        <v>40612</v>
      </c>
      <c r="B257" s="28" t="s">
        <v>10</v>
      </c>
      <c r="C257" s="28" t="s">
        <v>8</v>
      </c>
      <c r="D257" s="28">
        <v>91</v>
      </c>
      <c r="E257" s="29">
        <v>6067.0235339999999</v>
      </c>
      <c r="F257" s="29">
        <v>2222.3924619999998</v>
      </c>
      <c r="G257" s="29">
        <v>55154.759400000003</v>
      </c>
    </row>
    <row r="258" spans="1:7" ht="13.2" x14ac:dyDescent="0.25">
      <c r="A258" s="27">
        <v>40613</v>
      </c>
      <c r="B258" s="28" t="s">
        <v>10</v>
      </c>
      <c r="C258" s="28" t="s">
        <v>8</v>
      </c>
      <c r="D258" s="28">
        <v>236</v>
      </c>
      <c r="E258" s="29">
        <v>22342.338259</v>
      </c>
      <c r="F258" s="29">
        <v>14042.395256000002</v>
      </c>
      <c r="G258" s="29">
        <v>144144.11780000001</v>
      </c>
    </row>
    <row r="259" spans="1:7" ht="13.2" x14ac:dyDescent="0.25">
      <c r="A259" s="27">
        <v>40614</v>
      </c>
      <c r="B259" s="28" t="s">
        <v>10</v>
      </c>
      <c r="C259" s="28" t="s">
        <v>8</v>
      </c>
      <c r="D259" s="28">
        <v>238</v>
      </c>
      <c r="E259" s="29">
        <v>19570.338879999999</v>
      </c>
      <c r="F259" s="29">
        <v>12623.594420000001</v>
      </c>
      <c r="G259" s="29">
        <v>126235.9442</v>
      </c>
    </row>
    <row r="260" spans="1:7" ht="13.2" x14ac:dyDescent="0.25">
      <c r="A260" s="27">
        <v>40615</v>
      </c>
      <c r="B260" s="28" t="s">
        <v>10</v>
      </c>
      <c r="C260" s="28" t="s">
        <v>8</v>
      </c>
      <c r="D260" s="28">
        <v>186</v>
      </c>
      <c r="E260" s="29">
        <v>16269.621748</v>
      </c>
      <c r="F260" s="29">
        <v>10496.53016</v>
      </c>
      <c r="G260" s="29">
        <v>104965.30160000001</v>
      </c>
    </row>
    <row r="261" spans="1:7" ht="13.2" x14ac:dyDescent="0.25">
      <c r="A261" s="27">
        <v>40616</v>
      </c>
      <c r="B261" s="28" t="s">
        <v>10</v>
      </c>
      <c r="C261" s="28" t="s">
        <v>8</v>
      </c>
      <c r="D261" s="28">
        <v>175</v>
      </c>
      <c r="E261" s="29">
        <v>15580.225799</v>
      </c>
      <c r="F261" s="29">
        <v>10051.758580000002</v>
      </c>
      <c r="G261" s="29">
        <v>100517.5858</v>
      </c>
    </row>
    <row r="262" spans="1:7" ht="13.2" x14ac:dyDescent="0.25">
      <c r="A262" s="27">
        <v>40617</v>
      </c>
      <c r="B262" s="28" t="s">
        <v>10</v>
      </c>
      <c r="C262" s="28" t="s">
        <v>8</v>
      </c>
      <c r="D262" s="28">
        <v>139</v>
      </c>
      <c r="E262" s="29">
        <v>8544.7538880000011</v>
      </c>
      <c r="F262" s="29">
        <v>3978.677044</v>
      </c>
      <c r="G262" s="29">
        <v>77679.580800000011</v>
      </c>
    </row>
    <row r="263" spans="1:7" ht="13.2" x14ac:dyDescent="0.25">
      <c r="A263" s="27">
        <v>40618</v>
      </c>
      <c r="B263" s="28" t="s">
        <v>10</v>
      </c>
      <c r="C263" s="28" t="s">
        <v>8</v>
      </c>
      <c r="D263" s="28">
        <v>94</v>
      </c>
      <c r="E263" s="29">
        <v>6484.2425560000001</v>
      </c>
      <c r="F263" s="29">
        <v>2944.3993520000004</v>
      </c>
      <c r="G263" s="29">
        <v>58947.659599999999</v>
      </c>
    </row>
    <row r="264" spans="1:7" ht="13.2" x14ac:dyDescent="0.25">
      <c r="A264" s="27">
        <v>40619</v>
      </c>
      <c r="B264" s="28" t="s">
        <v>10</v>
      </c>
      <c r="C264" s="28" t="s">
        <v>8</v>
      </c>
      <c r="D264" s="28">
        <v>89</v>
      </c>
      <c r="E264" s="29">
        <v>5762.6777780000002</v>
      </c>
      <c r="F264" s="29">
        <v>2619.3989900000001</v>
      </c>
      <c r="G264" s="29">
        <v>52387.979800000001</v>
      </c>
    </row>
    <row r="265" spans="1:7" ht="13.2" x14ac:dyDescent="0.25">
      <c r="A265" s="27">
        <v>40620</v>
      </c>
      <c r="B265" s="28" t="s">
        <v>10</v>
      </c>
      <c r="C265" s="28" t="s">
        <v>8</v>
      </c>
      <c r="D265" s="28">
        <v>106</v>
      </c>
      <c r="E265" s="29">
        <v>5946.0920860000006</v>
      </c>
      <c r="F265" s="29">
        <v>2728.8270480000001</v>
      </c>
      <c r="G265" s="29">
        <v>54055.382600000004</v>
      </c>
    </row>
    <row r="266" spans="1:7" ht="13.2" x14ac:dyDescent="0.25">
      <c r="A266" s="27">
        <v>40621</v>
      </c>
      <c r="B266" s="28" t="s">
        <v>10</v>
      </c>
      <c r="C266" s="28" t="s">
        <v>8</v>
      </c>
      <c r="D266" s="28">
        <v>69</v>
      </c>
      <c r="E266" s="29">
        <v>4260.3881099999999</v>
      </c>
      <c r="F266" s="29">
        <v>1936.5400499999998</v>
      </c>
      <c r="G266" s="29">
        <v>38730.800999999999</v>
      </c>
    </row>
    <row r="267" spans="1:7" ht="13.2" x14ac:dyDescent="0.25">
      <c r="A267" s="27">
        <v>40622</v>
      </c>
      <c r="B267" s="28" t="s">
        <v>10</v>
      </c>
      <c r="C267" s="28" t="s">
        <v>8</v>
      </c>
      <c r="D267" s="28">
        <v>68</v>
      </c>
      <c r="E267" s="29">
        <v>3768.925358</v>
      </c>
      <c r="F267" s="29">
        <v>1801.1762200000003</v>
      </c>
      <c r="G267" s="29">
        <v>34262.957800000004</v>
      </c>
    </row>
    <row r="268" spans="1:7" ht="13.2" x14ac:dyDescent="0.25">
      <c r="A268" s="27">
        <v>40623</v>
      </c>
      <c r="B268" s="28" t="s">
        <v>10</v>
      </c>
      <c r="C268" s="28" t="s">
        <v>8</v>
      </c>
      <c r="D268" s="28">
        <v>80</v>
      </c>
      <c r="E268" s="29">
        <v>6442.6771200000003</v>
      </c>
      <c r="F268" s="29">
        <v>2928.4895999999999</v>
      </c>
      <c r="G268" s="29">
        <v>58569.792000000001</v>
      </c>
    </row>
    <row r="269" spans="1:7" ht="13.2" x14ac:dyDescent="0.25">
      <c r="A269" s="27">
        <v>40624</v>
      </c>
      <c r="B269" s="28" t="s">
        <v>10</v>
      </c>
      <c r="C269" s="28" t="s">
        <v>8</v>
      </c>
      <c r="D269" s="28">
        <v>91</v>
      </c>
      <c r="E269" s="29">
        <v>4910.9041079999997</v>
      </c>
      <c r="F269" s="29">
        <v>2232.2291399999999</v>
      </c>
      <c r="G269" s="29">
        <v>44644.582800000004</v>
      </c>
    </row>
    <row r="270" spans="1:7" ht="13.2" x14ac:dyDescent="0.25">
      <c r="A270" s="27">
        <v>40625</v>
      </c>
      <c r="B270" s="28" t="s">
        <v>10</v>
      </c>
      <c r="C270" s="28" t="s">
        <v>8</v>
      </c>
      <c r="D270" s="28">
        <v>87</v>
      </c>
      <c r="E270" s="29">
        <v>6121.4654819999996</v>
      </c>
      <c r="F270" s="29">
        <v>2782.4843099999998</v>
      </c>
      <c r="G270" s="29">
        <v>55649.686200000011</v>
      </c>
    </row>
    <row r="271" spans="1:7" ht="13.2" x14ac:dyDescent="0.25">
      <c r="A271" s="27">
        <v>40626</v>
      </c>
      <c r="B271" s="28" t="s">
        <v>10</v>
      </c>
      <c r="C271" s="28" t="s">
        <v>8</v>
      </c>
      <c r="D271" s="28">
        <v>99</v>
      </c>
      <c r="E271" s="29">
        <v>6172.09076</v>
      </c>
      <c r="F271" s="29">
        <v>2805.4958000000001</v>
      </c>
      <c r="G271" s="29">
        <v>56109.916000000005</v>
      </c>
    </row>
    <row r="272" spans="1:7" ht="13.2" x14ac:dyDescent="0.25">
      <c r="A272" s="27">
        <v>40627</v>
      </c>
      <c r="B272" s="28" t="s">
        <v>10</v>
      </c>
      <c r="C272" s="28" t="s">
        <v>8</v>
      </c>
      <c r="D272" s="28">
        <v>63</v>
      </c>
      <c r="E272" s="29">
        <v>4289.0390399999997</v>
      </c>
      <c r="F272" s="29">
        <v>1949.5632000000001</v>
      </c>
      <c r="G272" s="29">
        <v>38991.264000000003</v>
      </c>
    </row>
    <row r="273" spans="1:7" ht="13.2" x14ac:dyDescent="0.25">
      <c r="A273" s="27">
        <v>40628</v>
      </c>
      <c r="B273" s="28" t="s">
        <v>10</v>
      </c>
      <c r="C273" s="28" t="s">
        <v>8</v>
      </c>
      <c r="D273" s="28">
        <v>69</v>
      </c>
      <c r="E273" s="29">
        <v>4350.7033019999999</v>
      </c>
      <c r="F273" s="29">
        <v>1977.5924100000002</v>
      </c>
      <c r="G273" s="29">
        <v>39551.8482</v>
      </c>
    </row>
    <row r="274" spans="1:7" ht="13.2" x14ac:dyDescent="0.25">
      <c r="A274" s="27">
        <v>40629</v>
      </c>
      <c r="B274" s="28" t="s">
        <v>10</v>
      </c>
      <c r="C274" s="28" t="s">
        <v>8</v>
      </c>
      <c r="D274" s="28">
        <v>51</v>
      </c>
      <c r="E274" s="29">
        <v>3398.1764520000002</v>
      </c>
      <c r="F274" s="29">
        <v>1544.6256599999999</v>
      </c>
      <c r="G274" s="29">
        <v>30892.513199999998</v>
      </c>
    </row>
    <row r="275" spans="1:7" ht="13.2" x14ac:dyDescent="0.25">
      <c r="A275" s="27">
        <v>40630</v>
      </c>
      <c r="B275" s="28" t="s">
        <v>10</v>
      </c>
      <c r="C275" s="28" t="s">
        <v>8</v>
      </c>
      <c r="D275" s="28">
        <v>49</v>
      </c>
      <c r="E275" s="29">
        <v>3088.2732100000003</v>
      </c>
      <c r="F275" s="29">
        <v>1403.76055</v>
      </c>
      <c r="G275" s="29">
        <v>28075.210999999999</v>
      </c>
    </row>
    <row r="276" spans="1:7" ht="13.2" x14ac:dyDescent="0.25">
      <c r="A276" s="27">
        <v>40631</v>
      </c>
      <c r="B276" s="28" t="s">
        <v>10</v>
      </c>
      <c r="C276" s="28" t="s">
        <v>8</v>
      </c>
      <c r="D276" s="28">
        <v>72</v>
      </c>
      <c r="E276" s="29">
        <v>3769.3363840000002</v>
      </c>
      <c r="F276" s="29">
        <v>1713.3347200000001</v>
      </c>
      <c r="G276" s="29">
        <v>34266.6944</v>
      </c>
    </row>
    <row r="277" spans="1:7" ht="13.2" x14ac:dyDescent="0.25">
      <c r="A277" s="27">
        <v>40632</v>
      </c>
      <c r="B277" s="28" t="s">
        <v>10</v>
      </c>
      <c r="C277" s="28" t="s">
        <v>8</v>
      </c>
      <c r="D277" s="28">
        <v>70</v>
      </c>
      <c r="E277" s="29">
        <v>4638.7738099999997</v>
      </c>
      <c r="F277" s="29">
        <v>2108.5335500000001</v>
      </c>
      <c r="G277" s="29">
        <v>42170.671000000002</v>
      </c>
    </row>
    <row r="278" spans="1:7" ht="13.2" x14ac:dyDescent="0.25">
      <c r="A278" s="27">
        <v>40633</v>
      </c>
      <c r="B278" s="28" t="s">
        <v>10</v>
      </c>
      <c r="C278" s="28" t="s">
        <v>8</v>
      </c>
      <c r="D278" s="28">
        <v>88</v>
      </c>
      <c r="E278" s="29">
        <v>5811.9145480000007</v>
      </c>
      <c r="F278" s="29">
        <v>2641.77934</v>
      </c>
      <c r="G278" s="29">
        <v>52835.586799999997</v>
      </c>
    </row>
    <row r="279" spans="1:7" ht="13.2" x14ac:dyDescent="0.25">
      <c r="A279" s="27">
        <v>40634</v>
      </c>
      <c r="B279" s="28" t="s">
        <v>10</v>
      </c>
      <c r="C279" s="28" t="s">
        <v>8</v>
      </c>
      <c r="D279" s="28">
        <v>74</v>
      </c>
      <c r="E279" s="29">
        <v>5566.0070180000002</v>
      </c>
      <c r="F279" s="29">
        <v>2530.0031900000004</v>
      </c>
      <c r="G279" s="29">
        <v>50600.063800000004</v>
      </c>
    </row>
    <row r="280" spans="1:7" ht="13.2" x14ac:dyDescent="0.25">
      <c r="A280" s="27">
        <v>40635</v>
      </c>
      <c r="B280" s="28" t="s">
        <v>10</v>
      </c>
      <c r="C280" s="28" t="s">
        <v>8</v>
      </c>
      <c r="D280" s="28">
        <v>61</v>
      </c>
      <c r="E280" s="29">
        <v>3859.5894039999998</v>
      </c>
      <c r="F280" s="29">
        <v>1754.3588199999999</v>
      </c>
      <c r="G280" s="29">
        <v>35087.176400000004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5AC7-8D87-4519-A49F-1AFC48274FE1}">
  <sheetPr codeName="Planilha2">
    <tabColor theme="1"/>
    <outlinePr summaryBelow="0" summaryRight="0"/>
  </sheetPr>
  <dimension ref="A4:S280"/>
  <sheetViews>
    <sheetView showGridLines="0" topLeftCell="C1" zoomScaleNormal="100" workbookViewId="0">
      <selection activeCell="K6" sqref="K6"/>
    </sheetView>
  </sheetViews>
  <sheetFormatPr defaultColWidth="12.5546875" defaultRowHeight="15.75" customHeight="1" x14ac:dyDescent="0.25"/>
  <cols>
    <col min="1" max="1" width="11.33203125" style="1" bestFit="1" customWidth="1"/>
    <col min="2" max="2" width="18.6640625" style="1" bestFit="1" customWidth="1"/>
    <col min="3" max="3" width="12.88671875" style="1" bestFit="1" customWidth="1"/>
    <col min="4" max="5" width="9.44140625" style="1" bestFit="1" customWidth="1"/>
    <col min="6" max="6" width="12.88671875" style="1" bestFit="1" customWidth="1"/>
    <col min="7" max="7" width="10.33203125" style="1" customWidth="1"/>
    <col min="8" max="8" width="22.33203125" style="1" bestFit="1" customWidth="1"/>
    <col min="9" max="11" width="12.5546875" style="1"/>
    <col min="12" max="12" width="12.5546875" style="3"/>
    <col min="13" max="19" width="12.5546875" style="1"/>
  </cols>
  <sheetData>
    <row r="4" spans="1:12" ht="24" customHeight="1" x14ac:dyDescent="0.25">
      <c r="A4" s="26" t="s">
        <v>0</v>
      </c>
      <c r="B4" s="26" t="s">
        <v>1</v>
      </c>
      <c r="C4" s="26" t="s">
        <v>3</v>
      </c>
      <c r="D4" s="26" t="s">
        <v>4</v>
      </c>
      <c r="E4" s="26" t="s">
        <v>5</v>
      </c>
      <c r="F4" s="26" t="s">
        <v>6</v>
      </c>
      <c r="H4" s="26" t="s">
        <v>11</v>
      </c>
      <c r="I4" s="26" t="s">
        <v>12</v>
      </c>
      <c r="J4" s="26" t="s">
        <v>14</v>
      </c>
      <c r="K4" s="26" t="s">
        <v>13</v>
      </c>
      <c r="L4" s="26" t="s">
        <v>15</v>
      </c>
    </row>
    <row r="5" spans="1:12" ht="13.2" x14ac:dyDescent="0.25">
      <c r="A5" s="27">
        <v>40544</v>
      </c>
      <c r="B5" s="28" t="s">
        <v>7</v>
      </c>
      <c r="C5" s="28">
        <v>196</v>
      </c>
      <c r="D5" s="29">
        <v>10272.872984000001</v>
      </c>
      <c r="E5" s="29">
        <v>3266.5884720000004</v>
      </c>
      <c r="F5" s="29">
        <v>93389.754400000005</v>
      </c>
      <c r="H5" s="32">
        <f>D5/F5</f>
        <v>0.11000000000000001</v>
      </c>
      <c r="I5" s="31">
        <f>D5-E5</f>
        <v>7006.2845120000011</v>
      </c>
      <c r="J5" s="12">
        <f>I5/D5</f>
        <v>0.68201802192164629</v>
      </c>
      <c r="K5" s="12">
        <f>E5/D5</f>
        <v>0.31798197807835371</v>
      </c>
      <c r="L5" s="21">
        <f>MONTH(A5)</f>
        <v>1</v>
      </c>
    </row>
    <row r="6" spans="1:12" ht="13.2" x14ac:dyDescent="0.25">
      <c r="A6" s="27">
        <v>40545</v>
      </c>
      <c r="B6" s="28" t="s">
        <v>7</v>
      </c>
      <c r="C6" s="28">
        <v>115</v>
      </c>
      <c r="D6" s="29">
        <v>7555.0101880000002</v>
      </c>
      <c r="E6" s="29">
        <v>2060.457324</v>
      </c>
      <c r="F6" s="29">
        <v>68681.910800000012</v>
      </c>
      <c r="H6" s="32">
        <f t="shared" ref="H6:H8" si="0">D6/F6</f>
        <v>0.10999999999999999</v>
      </c>
      <c r="I6" s="31">
        <f t="shared" ref="I6:I69" si="1">D6-E6</f>
        <v>5494.5528640000002</v>
      </c>
      <c r="J6" s="12">
        <f t="shared" ref="J6:J69" si="2">I6/D6</f>
        <v>0.72727272727272729</v>
      </c>
      <c r="K6" s="12">
        <f t="shared" ref="K6:K68" si="3">E6/D6</f>
        <v>0.27272727272727271</v>
      </c>
      <c r="L6" s="21">
        <f t="shared" ref="L6:L69" si="4">MONTH(A6)</f>
        <v>1</v>
      </c>
    </row>
    <row r="7" spans="1:12" ht="13.2" x14ac:dyDescent="0.25">
      <c r="A7" s="27">
        <v>40546</v>
      </c>
      <c r="B7" s="28" t="s">
        <v>7</v>
      </c>
      <c r="C7" s="28">
        <v>82</v>
      </c>
      <c r="D7" s="29">
        <v>4839.2370620000002</v>
      </c>
      <c r="E7" s="29">
        <v>1358.1030660000001</v>
      </c>
      <c r="F7" s="29">
        <v>43993.064200000001</v>
      </c>
      <c r="H7" s="32">
        <f t="shared" si="0"/>
        <v>0.11</v>
      </c>
      <c r="I7" s="31">
        <f t="shared" si="1"/>
        <v>3481.133996</v>
      </c>
      <c r="J7" s="12">
        <f t="shared" si="2"/>
        <v>0.71935595454405943</v>
      </c>
      <c r="K7" s="12">
        <f t="shared" si="3"/>
        <v>0.28064404545594052</v>
      </c>
      <c r="L7" s="21">
        <f t="shared" si="4"/>
        <v>1</v>
      </c>
    </row>
    <row r="8" spans="1:12" ht="13.2" x14ac:dyDescent="0.25">
      <c r="A8" s="27">
        <v>40547</v>
      </c>
      <c r="B8" s="28" t="s">
        <v>7</v>
      </c>
      <c r="C8" s="28">
        <v>172</v>
      </c>
      <c r="D8" s="29">
        <v>10419.398572</v>
      </c>
      <c r="E8" s="29">
        <v>2907.1733960000001</v>
      </c>
      <c r="F8" s="29">
        <v>94721.805200000003</v>
      </c>
      <c r="H8" s="32">
        <f t="shared" si="0"/>
        <v>0.11</v>
      </c>
      <c r="I8" s="31">
        <f t="shared" si="1"/>
        <v>7512.2251759999999</v>
      </c>
      <c r="J8" s="12">
        <f t="shared" si="2"/>
        <v>0.72098452939381419</v>
      </c>
      <c r="K8" s="12">
        <f t="shared" si="3"/>
        <v>0.27901547060618576</v>
      </c>
      <c r="L8" s="21">
        <f t="shared" si="4"/>
        <v>1</v>
      </c>
    </row>
    <row r="9" spans="1:12" ht="13.2" x14ac:dyDescent="0.25">
      <c r="A9" s="27">
        <v>40548</v>
      </c>
      <c r="B9" s="28" t="s">
        <v>7</v>
      </c>
      <c r="C9" s="28">
        <v>187</v>
      </c>
      <c r="D9" s="29">
        <v>11304.530974000001</v>
      </c>
      <c r="E9" s="29">
        <v>3137.5862820000002</v>
      </c>
      <c r="F9" s="29">
        <v>102768.46340000001</v>
      </c>
      <c r="H9" s="32">
        <f>D9/F9</f>
        <v>0.11</v>
      </c>
      <c r="I9" s="31">
        <f t="shared" si="1"/>
        <v>8166.9446920000009</v>
      </c>
      <c r="J9" s="12">
        <f t="shared" si="2"/>
        <v>0.72244878719724581</v>
      </c>
      <c r="K9" s="12">
        <f t="shared" si="3"/>
        <v>0.27755121280275419</v>
      </c>
      <c r="L9" s="21">
        <f t="shared" si="4"/>
        <v>1</v>
      </c>
    </row>
    <row r="10" spans="1:12" ht="13.2" x14ac:dyDescent="0.25">
      <c r="A10" s="27">
        <v>40549</v>
      </c>
      <c r="B10" s="28" t="s">
        <v>7</v>
      </c>
      <c r="C10" s="28">
        <v>191</v>
      </c>
      <c r="D10" s="29">
        <v>11202.126782000001</v>
      </c>
      <c r="E10" s="29">
        <v>3068.469701</v>
      </c>
      <c r="F10" s="29">
        <v>101837.51620000001</v>
      </c>
      <c r="H10" s="32">
        <f t="shared" ref="H10:H73" si="5">D10/F10</f>
        <v>0.11</v>
      </c>
      <c r="I10" s="31">
        <f t="shared" si="1"/>
        <v>8133.6570810000012</v>
      </c>
      <c r="J10" s="12">
        <f t="shared" si="2"/>
        <v>0.72608150570742225</v>
      </c>
      <c r="K10" s="12">
        <f t="shared" si="3"/>
        <v>0.27391849429257775</v>
      </c>
      <c r="L10" s="21">
        <f t="shared" si="4"/>
        <v>1</v>
      </c>
    </row>
    <row r="11" spans="1:12" ht="13.2" x14ac:dyDescent="0.25">
      <c r="A11" s="27">
        <v>40550</v>
      </c>
      <c r="B11" s="28" t="s">
        <v>7</v>
      </c>
      <c r="C11" s="28">
        <v>174</v>
      </c>
      <c r="D11" s="29">
        <v>10729.547048</v>
      </c>
      <c r="E11" s="29">
        <v>2953.7127490000003</v>
      </c>
      <c r="F11" s="29">
        <v>97541.336800000005</v>
      </c>
      <c r="H11" s="32">
        <f t="shared" si="5"/>
        <v>0.11</v>
      </c>
      <c r="I11" s="31">
        <f t="shared" si="1"/>
        <v>7775.8342990000001</v>
      </c>
      <c r="J11" s="12">
        <f t="shared" si="2"/>
        <v>0.72471226084510476</v>
      </c>
      <c r="K11" s="12">
        <f t="shared" si="3"/>
        <v>0.27528773915489524</v>
      </c>
      <c r="L11" s="21">
        <f t="shared" si="4"/>
        <v>1</v>
      </c>
    </row>
    <row r="12" spans="1:12" ht="13.2" x14ac:dyDescent="0.25">
      <c r="A12" s="27">
        <v>40551</v>
      </c>
      <c r="B12" s="28" t="s">
        <v>7</v>
      </c>
      <c r="C12" s="28">
        <v>252</v>
      </c>
      <c r="D12" s="29">
        <v>14454.952006000001</v>
      </c>
      <c r="E12" s="29">
        <v>4007.4122830000001</v>
      </c>
      <c r="F12" s="29">
        <v>131408.65460000001</v>
      </c>
      <c r="H12" s="32">
        <f>D12/F12</f>
        <v>0.11</v>
      </c>
      <c r="I12" s="31">
        <f t="shared" si="1"/>
        <v>10447.539723000002</v>
      </c>
      <c r="J12" s="12">
        <f t="shared" si="2"/>
        <v>0.72276543835381868</v>
      </c>
      <c r="K12" s="12">
        <f t="shared" si="3"/>
        <v>0.27723456164618132</v>
      </c>
      <c r="L12" s="21">
        <f t="shared" si="4"/>
        <v>1</v>
      </c>
    </row>
    <row r="13" spans="1:12" ht="13.2" x14ac:dyDescent="0.25">
      <c r="A13" s="27">
        <v>40552</v>
      </c>
      <c r="B13" s="28" t="s">
        <v>7</v>
      </c>
      <c r="C13" s="28">
        <v>98</v>
      </c>
      <c r="D13" s="29">
        <v>5350.3979760000002</v>
      </c>
      <c r="E13" s="29">
        <v>1477.960163</v>
      </c>
      <c r="F13" s="29">
        <v>48639.981600000006</v>
      </c>
      <c r="H13" s="32">
        <f t="shared" si="5"/>
        <v>0.10999999999999999</v>
      </c>
      <c r="I13" s="31">
        <f t="shared" si="1"/>
        <v>3872.4378130000005</v>
      </c>
      <c r="J13" s="12">
        <f t="shared" si="2"/>
        <v>0.72376631240711287</v>
      </c>
      <c r="K13" s="12">
        <f t="shared" si="3"/>
        <v>0.27623368759288719</v>
      </c>
      <c r="L13" s="21">
        <f t="shared" si="4"/>
        <v>1</v>
      </c>
    </row>
    <row r="14" spans="1:12" ht="13.2" x14ac:dyDescent="0.25">
      <c r="A14" s="27">
        <v>40553</v>
      </c>
      <c r="B14" s="28" t="s">
        <v>7</v>
      </c>
      <c r="C14" s="28">
        <v>127</v>
      </c>
      <c r="D14" s="29">
        <v>7119.8890839999995</v>
      </c>
      <c r="E14" s="29">
        <v>1941.7879320000002</v>
      </c>
      <c r="F14" s="29">
        <v>64726.2644</v>
      </c>
      <c r="H14" s="32">
        <f t="shared" si="5"/>
        <v>0.10999999999999999</v>
      </c>
      <c r="I14" s="31">
        <f t="shared" si="1"/>
        <v>5178.1011519999993</v>
      </c>
      <c r="J14" s="12">
        <f t="shared" si="2"/>
        <v>0.72727272727272718</v>
      </c>
      <c r="K14" s="12">
        <f t="shared" si="3"/>
        <v>0.27272727272727276</v>
      </c>
      <c r="L14" s="21">
        <f t="shared" si="4"/>
        <v>1</v>
      </c>
    </row>
    <row r="15" spans="1:12" ht="13.2" x14ac:dyDescent="0.25">
      <c r="A15" s="27">
        <v>40554</v>
      </c>
      <c r="B15" s="28" t="s">
        <v>7</v>
      </c>
      <c r="C15" s="28">
        <v>257</v>
      </c>
      <c r="D15" s="29">
        <v>13075.262068</v>
      </c>
      <c r="E15" s="29">
        <v>3576.183994</v>
      </c>
      <c r="F15" s="29">
        <v>118866.01880000001</v>
      </c>
      <c r="H15" s="32">
        <f t="shared" si="5"/>
        <v>0.11</v>
      </c>
      <c r="I15" s="31">
        <f t="shared" si="1"/>
        <v>9499.0780740000009</v>
      </c>
      <c r="J15" s="12">
        <f t="shared" si="2"/>
        <v>0.72649236585840649</v>
      </c>
      <c r="K15" s="12">
        <f t="shared" si="3"/>
        <v>0.27350763414159357</v>
      </c>
      <c r="L15" s="21">
        <f t="shared" si="4"/>
        <v>1</v>
      </c>
    </row>
    <row r="16" spans="1:12" ht="13.2" x14ac:dyDescent="0.25">
      <c r="A16" s="27">
        <v>40555</v>
      </c>
      <c r="B16" s="28" t="s">
        <v>7</v>
      </c>
      <c r="C16" s="28">
        <v>175</v>
      </c>
      <c r="D16" s="29">
        <v>9662.0089060000009</v>
      </c>
      <c r="E16" s="29">
        <v>2655.5009830000004</v>
      </c>
      <c r="F16" s="29">
        <v>87836.444600000003</v>
      </c>
      <c r="H16" s="32">
        <f t="shared" si="5"/>
        <v>0.11</v>
      </c>
      <c r="I16" s="31">
        <f t="shared" si="1"/>
        <v>7006.507923000001</v>
      </c>
      <c r="J16" s="12">
        <f t="shared" si="2"/>
        <v>0.72516057386875699</v>
      </c>
      <c r="K16" s="12">
        <f t="shared" si="3"/>
        <v>0.27483942613124313</v>
      </c>
      <c r="L16" s="21">
        <f t="shared" si="4"/>
        <v>1</v>
      </c>
    </row>
    <row r="17" spans="1:12" ht="13.2" x14ac:dyDescent="0.25">
      <c r="A17" s="27">
        <v>40556</v>
      </c>
      <c r="B17" s="28" t="s">
        <v>7</v>
      </c>
      <c r="C17" s="28">
        <v>289</v>
      </c>
      <c r="D17" s="29">
        <v>20450.425930000001</v>
      </c>
      <c r="E17" s="29">
        <v>5664.90697</v>
      </c>
      <c r="F17" s="29">
        <v>185912.96299999999</v>
      </c>
      <c r="H17" s="32">
        <f t="shared" si="5"/>
        <v>0.11000000000000001</v>
      </c>
      <c r="I17" s="31">
        <f t="shared" si="1"/>
        <v>14785.518960000001</v>
      </c>
      <c r="J17" s="12">
        <f t="shared" si="2"/>
        <v>0.72299320369216391</v>
      </c>
      <c r="K17" s="12">
        <f t="shared" si="3"/>
        <v>0.27700679630783609</v>
      </c>
      <c r="L17" s="21">
        <f t="shared" si="4"/>
        <v>1</v>
      </c>
    </row>
    <row r="18" spans="1:12" ht="13.2" x14ac:dyDescent="0.25">
      <c r="A18" s="27">
        <v>40557</v>
      </c>
      <c r="B18" s="28" t="s">
        <v>7</v>
      </c>
      <c r="C18" s="28">
        <v>233</v>
      </c>
      <c r="D18" s="29">
        <v>18464.303395999999</v>
      </c>
      <c r="E18" s="29">
        <v>5035.7191080000002</v>
      </c>
      <c r="F18" s="29">
        <v>167857.30360000001</v>
      </c>
      <c r="H18" s="32">
        <f t="shared" si="5"/>
        <v>0.10999999999999999</v>
      </c>
      <c r="I18" s="31">
        <f t="shared" si="1"/>
        <v>13428.584287999998</v>
      </c>
      <c r="J18" s="12">
        <f t="shared" si="2"/>
        <v>0.72727272727272718</v>
      </c>
      <c r="K18" s="12">
        <f t="shared" si="3"/>
        <v>0.27272727272727276</v>
      </c>
      <c r="L18" s="21">
        <f t="shared" si="4"/>
        <v>1</v>
      </c>
    </row>
    <row r="19" spans="1:12" ht="13.2" x14ac:dyDescent="0.25">
      <c r="A19" s="27">
        <v>40558</v>
      </c>
      <c r="B19" s="28" t="s">
        <v>7</v>
      </c>
      <c r="C19" s="28">
        <v>118</v>
      </c>
      <c r="D19" s="29">
        <v>8353.1501459999999</v>
      </c>
      <c r="E19" s="29">
        <v>2311.6843280000003</v>
      </c>
      <c r="F19" s="29">
        <v>75937.728600000002</v>
      </c>
      <c r="H19" s="32">
        <f t="shared" si="5"/>
        <v>0.11</v>
      </c>
      <c r="I19" s="31">
        <f t="shared" si="1"/>
        <v>6041.4658179999997</v>
      </c>
      <c r="J19" s="12">
        <f t="shared" si="2"/>
        <v>0.72325598276154823</v>
      </c>
      <c r="K19" s="12">
        <f t="shared" si="3"/>
        <v>0.27674401723845182</v>
      </c>
      <c r="L19" s="21">
        <f t="shared" si="4"/>
        <v>1</v>
      </c>
    </row>
    <row r="20" spans="1:12" ht="13.2" x14ac:dyDescent="0.25">
      <c r="A20" s="27">
        <v>40559</v>
      </c>
      <c r="B20" s="28" t="s">
        <v>7</v>
      </c>
      <c r="C20" s="28">
        <v>85</v>
      </c>
      <c r="D20" s="29">
        <v>6132.0243600000003</v>
      </c>
      <c r="E20" s="29">
        <v>1681.00371</v>
      </c>
      <c r="F20" s="29">
        <v>55745.676000000007</v>
      </c>
      <c r="H20" s="32">
        <f t="shared" si="5"/>
        <v>0.10999999999999999</v>
      </c>
      <c r="I20" s="31">
        <f t="shared" si="1"/>
        <v>4451.0206500000004</v>
      </c>
      <c r="J20" s="12">
        <f t="shared" si="2"/>
        <v>0.72586480233747797</v>
      </c>
      <c r="K20" s="12">
        <f t="shared" si="3"/>
        <v>0.27413519766252198</v>
      </c>
      <c r="L20" s="21">
        <f t="shared" si="4"/>
        <v>1</v>
      </c>
    </row>
    <row r="21" spans="1:12" ht="13.2" x14ac:dyDescent="0.25">
      <c r="A21" s="27">
        <v>40560</v>
      </c>
      <c r="B21" s="28" t="s">
        <v>7</v>
      </c>
      <c r="C21" s="28">
        <v>88</v>
      </c>
      <c r="D21" s="29">
        <v>6312.3956939999998</v>
      </c>
      <c r="E21" s="29">
        <v>1727.8416770000001</v>
      </c>
      <c r="F21" s="29">
        <v>57385.415400000005</v>
      </c>
      <c r="H21" s="32">
        <f t="shared" si="5"/>
        <v>0.10999999999999999</v>
      </c>
      <c r="I21" s="31">
        <f t="shared" si="1"/>
        <v>4584.5540169999995</v>
      </c>
      <c r="J21" s="12">
        <f t="shared" si="2"/>
        <v>0.72627798370714747</v>
      </c>
      <c r="K21" s="12">
        <f t="shared" si="3"/>
        <v>0.27372201629285253</v>
      </c>
      <c r="L21" s="21">
        <f t="shared" si="4"/>
        <v>1</v>
      </c>
    </row>
    <row r="22" spans="1:12" ht="13.2" x14ac:dyDescent="0.25">
      <c r="A22" s="27">
        <v>40561</v>
      </c>
      <c r="B22" s="28" t="s">
        <v>7</v>
      </c>
      <c r="C22" s="28">
        <v>162</v>
      </c>
      <c r="D22" s="29">
        <v>10043.434126</v>
      </c>
      <c r="E22" s="29">
        <v>2746.4565779999998</v>
      </c>
      <c r="F22" s="29">
        <v>91303.946599999996</v>
      </c>
      <c r="H22" s="32">
        <f t="shared" si="5"/>
        <v>0.11</v>
      </c>
      <c r="I22" s="31">
        <f t="shared" si="1"/>
        <v>7296.9775480000008</v>
      </c>
      <c r="J22" s="12">
        <f t="shared" si="2"/>
        <v>0.72654208276329568</v>
      </c>
      <c r="K22" s="12">
        <f t="shared" si="3"/>
        <v>0.27345791723670432</v>
      </c>
      <c r="L22" s="21">
        <f t="shared" si="4"/>
        <v>1</v>
      </c>
    </row>
    <row r="23" spans="1:12" ht="13.2" x14ac:dyDescent="0.25">
      <c r="A23" s="27">
        <v>40562</v>
      </c>
      <c r="B23" s="28" t="s">
        <v>7</v>
      </c>
      <c r="C23" s="28">
        <v>174</v>
      </c>
      <c r="D23" s="29">
        <v>9132.1549439999999</v>
      </c>
      <c r="E23" s="29">
        <v>2490.587712</v>
      </c>
      <c r="F23" s="29">
        <v>83019.590400000001</v>
      </c>
      <c r="H23" s="32">
        <f t="shared" si="5"/>
        <v>0.11</v>
      </c>
      <c r="I23" s="31">
        <f t="shared" si="1"/>
        <v>6641.5672319999994</v>
      </c>
      <c r="J23" s="12">
        <f t="shared" si="2"/>
        <v>0.72727272727272718</v>
      </c>
      <c r="K23" s="12">
        <f t="shared" si="3"/>
        <v>0.27272727272727271</v>
      </c>
      <c r="L23" s="21">
        <f t="shared" si="4"/>
        <v>1</v>
      </c>
    </row>
    <row r="24" spans="1:12" ht="13.2" x14ac:dyDescent="0.25">
      <c r="A24" s="27">
        <v>40563</v>
      </c>
      <c r="B24" s="28" t="s">
        <v>7</v>
      </c>
      <c r="C24" s="28">
        <v>201</v>
      </c>
      <c r="D24" s="29">
        <v>12112.131438</v>
      </c>
      <c r="E24" s="29">
        <v>3303.3085740000001</v>
      </c>
      <c r="F24" s="29">
        <v>110110.28580000001</v>
      </c>
      <c r="H24" s="32">
        <f t="shared" si="5"/>
        <v>0.10999999999999999</v>
      </c>
      <c r="I24" s="31">
        <f t="shared" si="1"/>
        <v>8808.8228639999998</v>
      </c>
      <c r="J24" s="12">
        <f t="shared" si="2"/>
        <v>0.72727272727272718</v>
      </c>
      <c r="K24" s="12">
        <f t="shared" si="3"/>
        <v>0.27272727272727271</v>
      </c>
      <c r="L24" s="21">
        <f t="shared" si="4"/>
        <v>1</v>
      </c>
    </row>
    <row r="25" spans="1:12" ht="13.2" x14ac:dyDescent="0.25">
      <c r="A25" s="27">
        <v>40564</v>
      </c>
      <c r="B25" s="28" t="s">
        <v>7</v>
      </c>
      <c r="C25" s="28">
        <v>94</v>
      </c>
      <c r="D25" s="29">
        <v>5765.9970720000001</v>
      </c>
      <c r="E25" s="29">
        <v>1586.720186</v>
      </c>
      <c r="F25" s="29">
        <v>52418.155200000001</v>
      </c>
      <c r="H25" s="32">
        <f t="shared" si="5"/>
        <v>0.11</v>
      </c>
      <c r="I25" s="31">
        <f t="shared" si="1"/>
        <v>4179.2768859999996</v>
      </c>
      <c r="J25" s="12">
        <f t="shared" si="2"/>
        <v>0.72481425741521766</v>
      </c>
      <c r="K25" s="12">
        <f t="shared" si="3"/>
        <v>0.27518574258478223</v>
      </c>
      <c r="L25" s="21">
        <f t="shared" si="4"/>
        <v>1</v>
      </c>
    </row>
    <row r="26" spans="1:12" ht="13.2" x14ac:dyDescent="0.25">
      <c r="A26" s="27">
        <v>40565</v>
      </c>
      <c r="B26" s="28" t="s">
        <v>7</v>
      </c>
      <c r="C26" s="28">
        <v>70</v>
      </c>
      <c r="D26" s="29">
        <v>4738.2973659999998</v>
      </c>
      <c r="E26" s="29">
        <v>1313.4500680000001</v>
      </c>
      <c r="F26" s="29">
        <v>43075.430600000007</v>
      </c>
      <c r="H26" s="32">
        <f t="shared" si="5"/>
        <v>0.10999999999999997</v>
      </c>
      <c r="I26" s="31">
        <f t="shared" si="1"/>
        <v>3424.8472979999997</v>
      </c>
      <c r="J26" s="12">
        <f t="shared" si="2"/>
        <v>0.72280125822732078</v>
      </c>
      <c r="K26" s="12">
        <f t="shared" si="3"/>
        <v>0.27719874177267922</v>
      </c>
      <c r="L26" s="21">
        <f t="shared" si="4"/>
        <v>1</v>
      </c>
    </row>
    <row r="27" spans="1:12" ht="13.2" x14ac:dyDescent="0.25">
      <c r="A27" s="27">
        <v>40566</v>
      </c>
      <c r="B27" s="28" t="s">
        <v>7</v>
      </c>
      <c r="C27" s="28">
        <v>48</v>
      </c>
      <c r="D27" s="29">
        <v>3529.4008199999998</v>
      </c>
      <c r="E27" s="29">
        <v>997.82605999999998</v>
      </c>
      <c r="F27" s="29">
        <v>32085.462</v>
      </c>
      <c r="H27" s="32">
        <f t="shared" si="5"/>
        <v>0.11</v>
      </c>
      <c r="I27" s="31">
        <f t="shared" si="1"/>
        <v>2531.57476</v>
      </c>
      <c r="J27" s="12">
        <f t="shared" si="2"/>
        <v>0.71728173962400799</v>
      </c>
      <c r="K27" s="12">
        <f t="shared" si="3"/>
        <v>0.28271826037599213</v>
      </c>
      <c r="L27" s="21">
        <f t="shared" si="4"/>
        <v>1</v>
      </c>
    </row>
    <row r="28" spans="1:12" ht="13.2" x14ac:dyDescent="0.25">
      <c r="A28" s="27">
        <v>40567</v>
      </c>
      <c r="B28" s="28" t="s">
        <v>7</v>
      </c>
      <c r="C28" s="28">
        <v>73</v>
      </c>
      <c r="D28" s="29">
        <v>4593.2086420000005</v>
      </c>
      <c r="E28" s="29">
        <v>1252.6932660000002</v>
      </c>
      <c r="F28" s="29">
        <v>41756.442199999998</v>
      </c>
      <c r="H28" s="32">
        <f t="shared" si="5"/>
        <v>0.11000000000000001</v>
      </c>
      <c r="I28" s="31">
        <f t="shared" si="1"/>
        <v>3340.5153760000003</v>
      </c>
      <c r="J28" s="12">
        <f t="shared" si="2"/>
        <v>0.72727272727272729</v>
      </c>
      <c r="K28" s="12">
        <f t="shared" si="3"/>
        <v>0.27272727272727276</v>
      </c>
      <c r="L28" s="21">
        <f t="shared" si="4"/>
        <v>1</v>
      </c>
    </row>
    <row r="29" spans="1:12" ht="13.2" x14ac:dyDescent="0.25">
      <c r="A29" s="27">
        <v>40568</v>
      </c>
      <c r="B29" s="28" t="s">
        <v>7</v>
      </c>
      <c r="C29" s="28">
        <v>108</v>
      </c>
      <c r="D29" s="29">
        <v>6352.6969660000004</v>
      </c>
      <c r="E29" s="29">
        <v>1777.7516630000002</v>
      </c>
      <c r="F29" s="29">
        <v>57751.790600000008</v>
      </c>
      <c r="H29" s="32">
        <f t="shared" si="5"/>
        <v>0.10999999999999999</v>
      </c>
      <c r="I29" s="31">
        <f t="shared" si="1"/>
        <v>4574.9453030000004</v>
      </c>
      <c r="J29" s="12">
        <f t="shared" si="2"/>
        <v>0.72015796243475338</v>
      </c>
      <c r="K29" s="12">
        <f t="shared" si="3"/>
        <v>0.27984203756524662</v>
      </c>
      <c r="L29" s="21">
        <f t="shared" si="4"/>
        <v>1</v>
      </c>
    </row>
    <row r="30" spans="1:12" ht="13.2" x14ac:dyDescent="0.25">
      <c r="A30" s="27">
        <v>40569</v>
      </c>
      <c r="B30" s="28" t="s">
        <v>7</v>
      </c>
      <c r="C30" s="28">
        <v>176</v>
      </c>
      <c r="D30" s="29">
        <v>10108.234620000001</v>
      </c>
      <c r="E30" s="29">
        <v>2777.9846899999998</v>
      </c>
      <c r="F30" s="29">
        <v>91893.042000000001</v>
      </c>
      <c r="H30" s="32">
        <f t="shared" si="5"/>
        <v>0.11000000000000001</v>
      </c>
      <c r="I30" s="31">
        <f t="shared" si="1"/>
        <v>7330.2499300000018</v>
      </c>
      <c r="J30" s="12">
        <f t="shared" si="2"/>
        <v>0.72517607728420541</v>
      </c>
      <c r="K30" s="12">
        <f t="shared" si="3"/>
        <v>0.27482392271579459</v>
      </c>
      <c r="L30" s="21">
        <f t="shared" si="4"/>
        <v>1</v>
      </c>
    </row>
    <row r="31" spans="1:12" ht="13.2" x14ac:dyDescent="0.25">
      <c r="A31" s="27">
        <v>40570</v>
      </c>
      <c r="B31" s="28" t="s">
        <v>7</v>
      </c>
      <c r="C31" s="28">
        <v>120</v>
      </c>
      <c r="D31" s="29">
        <v>8814.3247720000018</v>
      </c>
      <c r="E31" s="29">
        <v>2412.5802210000002</v>
      </c>
      <c r="F31" s="29">
        <v>80130.225200000001</v>
      </c>
      <c r="H31" s="32">
        <f t="shared" si="5"/>
        <v>0.11000000000000001</v>
      </c>
      <c r="I31" s="31">
        <f t="shared" si="1"/>
        <v>6401.7445510000016</v>
      </c>
      <c r="J31" s="12">
        <f t="shared" si="2"/>
        <v>0.72628870805124901</v>
      </c>
      <c r="K31" s="12">
        <f t="shared" si="3"/>
        <v>0.27371129194875093</v>
      </c>
      <c r="L31" s="21">
        <f t="shared" si="4"/>
        <v>1</v>
      </c>
    </row>
    <row r="32" spans="1:12" ht="13.2" x14ac:dyDescent="0.25">
      <c r="A32" s="27">
        <v>40571</v>
      </c>
      <c r="B32" s="28" t="s">
        <v>7</v>
      </c>
      <c r="C32" s="28">
        <v>101</v>
      </c>
      <c r="D32" s="29">
        <v>6100.4029900000005</v>
      </c>
      <c r="E32" s="29">
        <v>1663.7462700000001</v>
      </c>
      <c r="F32" s="29">
        <v>55458.208999999995</v>
      </c>
      <c r="H32" s="32">
        <f t="shared" si="5"/>
        <v>0.11000000000000001</v>
      </c>
      <c r="I32" s="31">
        <f t="shared" si="1"/>
        <v>4436.6567200000009</v>
      </c>
      <c r="J32" s="12">
        <f t="shared" si="2"/>
        <v>0.7272727272727274</v>
      </c>
      <c r="K32" s="12">
        <f t="shared" si="3"/>
        <v>0.27272727272727271</v>
      </c>
      <c r="L32" s="21">
        <f t="shared" si="4"/>
        <v>1</v>
      </c>
    </row>
    <row r="33" spans="1:12" ht="13.2" x14ac:dyDescent="0.25">
      <c r="A33" s="27">
        <v>40572</v>
      </c>
      <c r="B33" s="28" t="s">
        <v>7</v>
      </c>
      <c r="C33" s="28">
        <v>80</v>
      </c>
      <c r="D33" s="29">
        <v>5943.4221440000001</v>
      </c>
      <c r="E33" s="29">
        <v>1620.9333120000003</v>
      </c>
      <c r="F33" s="29">
        <v>54031.110400000005</v>
      </c>
      <c r="H33" s="32">
        <f t="shared" si="5"/>
        <v>0.10999999999999999</v>
      </c>
      <c r="I33" s="31">
        <f t="shared" si="1"/>
        <v>4322.488832</v>
      </c>
      <c r="J33" s="12">
        <f t="shared" si="2"/>
        <v>0.72727272727272729</v>
      </c>
      <c r="K33" s="12">
        <f t="shared" si="3"/>
        <v>0.27272727272727276</v>
      </c>
      <c r="L33" s="21">
        <f t="shared" si="4"/>
        <v>1</v>
      </c>
    </row>
    <row r="34" spans="1:12" ht="13.2" x14ac:dyDescent="0.25">
      <c r="A34" s="27">
        <v>40573</v>
      </c>
      <c r="B34" s="28" t="s">
        <v>7</v>
      </c>
      <c r="C34" s="28">
        <v>39</v>
      </c>
      <c r="D34" s="29">
        <v>2419.5408160000002</v>
      </c>
      <c r="E34" s="29">
        <v>659.87476800000002</v>
      </c>
      <c r="F34" s="29">
        <v>21995.8256</v>
      </c>
      <c r="H34" s="32">
        <f t="shared" si="5"/>
        <v>0.11</v>
      </c>
      <c r="I34" s="31">
        <f t="shared" si="1"/>
        <v>1759.666048</v>
      </c>
      <c r="J34" s="12">
        <f t="shared" si="2"/>
        <v>0.72727272727272729</v>
      </c>
      <c r="K34" s="12">
        <f t="shared" si="3"/>
        <v>0.27272727272727271</v>
      </c>
      <c r="L34" s="21">
        <f t="shared" si="4"/>
        <v>1</v>
      </c>
    </row>
    <row r="35" spans="1:12" ht="13.2" x14ac:dyDescent="0.25">
      <c r="A35" s="27">
        <v>40574</v>
      </c>
      <c r="B35" s="28" t="s">
        <v>7</v>
      </c>
      <c r="C35" s="28">
        <v>35</v>
      </c>
      <c r="D35" s="29">
        <v>2071.4501500000001</v>
      </c>
      <c r="E35" s="29">
        <v>564.94095000000004</v>
      </c>
      <c r="F35" s="29">
        <v>18831.365000000002</v>
      </c>
      <c r="H35" s="32">
        <f t="shared" si="5"/>
        <v>0.11</v>
      </c>
      <c r="I35" s="31">
        <f t="shared" si="1"/>
        <v>1506.5092</v>
      </c>
      <c r="J35" s="12">
        <f t="shared" si="2"/>
        <v>0.72727272727272718</v>
      </c>
      <c r="K35" s="12">
        <f t="shared" si="3"/>
        <v>0.27272727272727271</v>
      </c>
      <c r="L35" s="21">
        <f t="shared" si="4"/>
        <v>1</v>
      </c>
    </row>
    <row r="36" spans="1:12" ht="13.2" x14ac:dyDescent="0.25">
      <c r="A36" s="27">
        <v>40575</v>
      </c>
      <c r="B36" s="28" t="s">
        <v>7</v>
      </c>
      <c r="C36" s="28">
        <v>50</v>
      </c>
      <c r="D36" s="29">
        <v>3395.3199940000004</v>
      </c>
      <c r="E36" s="29">
        <v>925.99636200000009</v>
      </c>
      <c r="F36" s="29">
        <v>30866.545400000003</v>
      </c>
      <c r="H36" s="32">
        <f t="shared" si="5"/>
        <v>0.11</v>
      </c>
      <c r="I36" s="31">
        <f t="shared" si="1"/>
        <v>2469.3236320000005</v>
      </c>
      <c r="J36" s="12">
        <f t="shared" si="2"/>
        <v>0.72727272727272729</v>
      </c>
      <c r="K36" s="12">
        <f t="shared" si="3"/>
        <v>0.27272727272727271</v>
      </c>
      <c r="L36" s="21">
        <f t="shared" si="4"/>
        <v>2</v>
      </c>
    </row>
    <row r="37" spans="1:12" ht="13.2" x14ac:dyDescent="0.25">
      <c r="A37" s="27">
        <v>40576</v>
      </c>
      <c r="B37" s="28" t="s">
        <v>7</v>
      </c>
      <c r="C37" s="28">
        <v>57</v>
      </c>
      <c r="D37" s="29">
        <v>3660.27288</v>
      </c>
      <c r="E37" s="29">
        <v>998.25624000000005</v>
      </c>
      <c r="F37" s="29">
        <v>33275.208000000006</v>
      </c>
      <c r="H37" s="32">
        <f t="shared" si="5"/>
        <v>0.10999999999999999</v>
      </c>
      <c r="I37" s="31">
        <f t="shared" si="1"/>
        <v>2662.0166399999998</v>
      </c>
      <c r="J37" s="12">
        <f t="shared" si="2"/>
        <v>0.72727272727272718</v>
      </c>
      <c r="K37" s="12">
        <f t="shared" si="3"/>
        <v>0.27272727272727276</v>
      </c>
      <c r="L37" s="21">
        <f t="shared" si="4"/>
        <v>2</v>
      </c>
    </row>
    <row r="38" spans="1:12" ht="13.2" x14ac:dyDescent="0.25">
      <c r="A38" s="27">
        <v>40577</v>
      </c>
      <c r="B38" s="28" t="s">
        <v>7</v>
      </c>
      <c r="C38" s="28">
        <v>73</v>
      </c>
      <c r="D38" s="29">
        <v>4673.0513060000003</v>
      </c>
      <c r="E38" s="29">
        <v>1274.4685380000001</v>
      </c>
      <c r="F38" s="29">
        <v>42482.284599999999</v>
      </c>
      <c r="H38" s="32">
        <f t="shared" si="5"/>
        <v>0.11000000000000001</v>
      </c>
      <c r="I38" s="31">
        <f t="shared" si="1"/>
        <v>3398.5827680000002</v>
      </c>
      <c r="J38" s="12">
        <f t="shared" si="2"/>
        <v>0.72727272727272729</v>
      </c>
      <c r="K38" s="12">
        <f t="shared" si="3"/>
        <v>0.27272727272727271</v>
      </c>
      <c r="L38" s="21">
        <f t="shared" si="4"/>
        <v>2</v>
      </c>
    </row>
    <row r="39" spans="1:12" ht="13.2" x14ac:dyDescent="0.25">
      <c r="A39" s="27">
        <v>40578</v>
      </c>
      <c r="B39" s="28" t="s">
        <v>7</v>
      </c>
      <c r="C39" s="28">
        <v>91</v>
      </c>
      <c r="D39" s="29">
        <v>5875.7410140000002</v>
      </c>
      <c r="E39" s="29">
        <v>1628.4080820000001</v>
      </c>
      <c r="F39" s="29">
        <v>53415.827400000002</v>
      </c>
      <c r="H39" s="32">
        <f t="shared" si="5"/>
        <v>0.11</v>
      </c>
      <c r="I39" s="31">
        <f t="shared" si="1"/>
        <v>4247.3329320000003</v>
      </c>
      <c r="J39" s="12">
        <f t="shared" si="2"/>
        <v>0.7228591120473099</v>
      </c>
      <c r="K39" s="12">
        <f t="shared" si="3"/>
        <v>0.27714088795269015</v>
      </c>
      <c r="L39" s="21">
        <f t="shared" si="4"/>
        <v>2</v>
      </c>
    </row>
    <row r="40" spans="1:12" ht="13.2" x14ac:dyDescent="0.25">
      <c r="A40" s="27">
        <v>40579</v>
      </c>
      <c r="B40" s="28" t="s">
        <v>7</v>
      </c>
      <c r="C40" s="28">
        <v>93</v>
      </c>
      <c r="D40" s="29">
        <v>6729.6043540000001</v>
      </c>
      <c r="E40" s="29">
        <v>1835.3466420000002</v>
      </c>
      <c r="F40" s="29">
        <v>61178.221399999995</v>
      </c>
      <c r="H40" s="32">
        <f t="shared" si="5"/>
        <v>0.11000000000000001</v>
      </c>
      <c r="I40" s="31">
        <f t="shared" si="1"/>
        <v>4894.2577119999996</v>
      </c>
      <c r="J40" s="12">
        <f t="shared" si="2"/>
        <v>0.72727272727272718</v>
      </c>
      <c r="K40" s="12">
        <f t="shared" si="3"/>
        <v>0.27272727272727276</v>
      </c>
      <c r="L40" s="21">
        <f t="shared" si="4"/>
        <v>2</v>
      </c>
    </row>
    <row r="41" spans="1:12" ht="13.2" x14ac:dyDescent="0.25">
      <c r="A41" s="27">
        <v>40580</v>
      </c>
      <c r="B41" s="28" t="s">
        <v>7</v>
      </c>
      <c r="C41" s="28">
        <v>76</v>
      </c>
      <c r="D41" s="29">
        <v>5077.1174960000008</v>
      </c>
      <c r="E41" s="29">
        <v>1401.151838</v>
      </c>
      <c r="F41" s="29">
        <v>46155.613600000004</v>
      </c>
      <c r="H41" s="32">
        <f t="shared" si="5"/>
        <v>0.11</v>
      </c>
      <c r="I41" s="31">
        <f t="shared" si="1"/>
        <v>3675.965658000001</v>
      </c>
      <c r="J41" s="12">
        <f t="shared" si="2"/>
        <v>0.72402611538852601</v>
      </c>
      <c r="K41" s="12">
        <f t="shared" si="3"/>
        <v>0.27597388461147399</v>
      </c>
      <c r="L41" s="21">
        <f t="shared" si="4"/>
        <v>2</v>
      </c>
    </row>
    <row r="42" spans="1:12" ht="13.2" x14ac:dyDescent="0.25">
      <c r="A42" s="27">
        <v>40581</v>
      </c>
      <c r="B42" s="28" t="s">
        <v>7</v>
      </c>
      <c r="C42" s="28">
        <v>80</v>
      </c>
      <c r="D42" s="29">
        <v>5622.8149560000002</v>
      </c>
      <c r="E42" s="29">
        <v>1533.4949879999999</v>
      </c>
      <c r="F42" s="29">
        <v>51116.499600000003</v>
      </c>
      <c r="H42" s="32">
        <f t="shared" si="5"/>
        <v>0.11</v>
      </c>
      <c r="I42" s="31">
        <f t="shared" si="1"/>
        <v>4089.3199680000002</v>
      </c>
      <c r="J42" s="12">
        <f t="shared" si="2"/>
        <v>0.72727272727272729</v>
      </c>
      <c r="K42" s="12">
        <f t="shared" si="3"/>
        <v>0.27272727272727271</v>
      </c>
      <c r="L42" s="21">
        <f t="shared" si="4"/>
        <v>2</v>
      </c>
    </row>
    <row r="43" spans="1:12" ht="13.2" x14ac:dyDescent="0.25">
      <c r="A43" s="27">
        <v>40582</v>
      </c>
      <c r="B43" s="28" t="s">
        <v>7</v>
      </c>
      <c r="C43" s="28">
        <v>104</v>
      </c>
      <c r="D43" s="29">
        <v>7131.5359720000006</v>
      </c>
      <c r="E43" s="29">
        <v>1962.232786</v>
      </c>
      <c r="F43" s="29">
        <v>64832.145200000006</v>
      </c>
      <c r="H43" s="32">
        <f t="shared" si="5"/>
        <v>0.11</v>
      </c>
      <c r="I43" s="31">
        <f t="shared" si="1"/>
        <v>5169.303186000001</v>
      </c>
      <c r="J43" s="12">
        <f t="shared" si="2"/>
        <v>0.72485130921246665</v>
      </c>
      <c r="K43" s="12">
        <f t="shared" si="3"/>
        <v>0.27514869078753346</v>
      </c>
      <c r="L43" s="21">
        <f t="shared" si="4"/>
        <v>2</v>
      </c>
    </row>
    <row r="44" spans="1:12" ht="13.2" x14ac:dyDescent="0.25">
      <c r="A44" s="27">
        <v>40583</v>
      </c>
      <c r="B44" s="28" t="s">
        <v>7</v>
      </c>
      <c r="C44" s="28">
        <v>104</v>
      </c>
      <c r="D44" s="29">
        <v>7377.1395499999999</v>
      </c>
      <c r="E44" s="29">
        <v>2011.94715</v>
      </c>
      <c r="F44" s="29">
        <v>67064.904999999999</v>
      </c>
      <c r="H44" s="32">
        <f t="shared" si="5"/>
        <v>0.11</v>
      </c>
      <c r="I44" s="31">
        <f t="shared" si="1"/>
        <v>5365.1923999999999</v>
      </c>
      <c r="J44" s="12">
        <f t="shared" si="2"/>
        <v>0.72727272727272729</v>
      </c>
      <c r="K44" s="12">
        <f t="shared" si="3"/>
        <v>0.27272727272727271</v>
      </c>
      <c r="L44" s="21">
        <f t="shared" si="4"/>
        <v>2</v>
      </c>
    </row>
    <row r="45" spans="1:12" ht="13.2" x14ac:dyDescent="0.25">
      <c r="A45" s="27">
        <v>40584</v>
      </c>
      <c r="B45" s="28" t="s">
        <v>7</v>
      </c>
      <c r="C45" s="28">
        <v>97</v>
      </c>
      <c r="D45" s="29">
        <v>5373.5294140000005</v>
      </c>
      <c r="E45" s="29">
        <v>1465.5080220000002</v>
      </c>
      <c r="F45" s="29">
        <v>48850.267400000004</v>
      </c>
      <c r="H45" s="32">
        <f t="shared" si="5"/>
        <v>0.11</v>
      </c>
      <c r="I45" s="31">
        <f t="shared" si="1"/>
        <v>3908.0213920000006</v>
      </c>
      <c r="J45" s="12">
        <f t="shared" si="2"/>
        <v>0.72727272727272729</v>
      </c>
      <c r="K45" s="12">
        <f t="shared" si="3"/>
        <v>0.27272727272727276</v>
      </c>
      <c r="L45" s="21">
        <f t="shared" si="4"/>
        <v>2</v>
      </c>
    </row>
    <row r="46" spans="1:12" ht="13.2" x14ac:dyDescent="0.25">
      <c r="A46" s="27">
        <v>40585</v>
      </c>
      <c r="B46" s="28" t="s">
        <v>7</v>
      </c>
      <c r="C46" s="28">
        <v>123</v>
      </c>
      <c r="D46" s="29">
        <v>6930.1643180000001</v>
      </c>
      <c r="E46" s="29">
        <v>1925.701869</v>
      </c>
      <c r="F46" s="29">
        <v>63001.493799999997</v>
      </c>
      <c r="H46" s="32">
        <f t="shared" si="5"/>
        <v>0.11000000000000001</v>
      </c>
      <c r="I46" s="31">
        <f t="shared" si="1"/>
        <v>5004.4624490000006</v>
      </c>
      <c r="J46" s="12">
        <f t="shared" si="2"/>
        <v>0.72212753108922756</v>
      </c>
      <c r="K46" s="12">
        <f t="shared" si="3"/>
        <v>0.2778724689107725</v>
      </c>
      <c r="L46" s="21">
        <f t="shared" si="4"/>
        <v>2</v>
      </c>
    </row>
    <row r="47" spans="1:12" ht="13.2" x14ac:dyDescent="0.25">
      <c r="A47" s="27">
        <v>40586</v>
      </c>
      <c r="B47" s="28" t="s">
        <v>7</v>
      </c>
      <c r="C47" s="28">
        <v>135</v>
      </c>
      <c r="D47" s="29">
        <v>7289.9916760000006</v>
      </c>
      <c r="E47" s="29">
        <v>1998.383763</v>
      </c>
      <c r="F47" s="29">
        <v>66272.651599999997</v>
      </c>
      <c r="H47" s="32">
        <f t="shared" si="5"/>
        <v>0.11000000000000001</v>
      </c>
      <c r="I47" s="31">
        <f t="shared" si="1"/>
        <v>5291.6079130000007</v>
      </c>
      <c r="J47" s="12">
        <f t="shared" si="2"/>
        <v>0.72587297053039879</v>
      </c>
      <c r="K47" s="12">
        <f t="shared" si="3"/>
        <v>0.27412702946960127</v>
      </c>
      <c r="L47" s="21">
        <f t="shared" si="4"/>
        <v>2</v>
      </c>
    </row>
    <row r="48" spans="1:12" ht="13.2" x14ac:dyDescent="0.25">
      <c r="A48" s="27">
        <v>40587</v>
      </c>
      <c r="B48" s="28" t="s">
        <v>7</v>
      </c>
      <c r="C48" s="28">
        <v>45</v>
      </c>
      <c r="D48" s="29">
        <v>2935.8585520000001</v>
      </c>
      <c r="E48" s="29">
        <v>800.68869600000005</v>
      </c>
      <c r="F48" s="29">
        <v>26689.623199999998</v>
      </c>
      <c r="H48" s="32">
        <f t="shared" si="5"/>
        <v>0.11000000000000001</v>
      </c>
      <c r="I48" s="31">
        <f t="shared" si="1"/>
        <v>2135.169856</v>
      </c>
      <c r="J48" s="12">
        <f t="shared" si="2"/>
        <v>0.72727272727272718</v>
      </c>
      <c r="K48" s="12">
        <f t="shared" si="3"/>
        <v>0.27272727272727271</v>
      </c>
      <c r="L48" s="21">
        <f t="shared" si="4"/>
        <v>2</v>
      </c>
    </row>
    <row r="49" spans="1:12" ht="13.2" x14ac:dyDescent="0.25">
      <c r="A49" s="27">
        <v>40588</v>
      </c>
      <c r="B49" s="28" t="s">
        <v>7</v>
      </c>
      <c r="C49" s="28">
        <v>83</v>
      </c>
      <c r="D49" s="29">
        <v>7016.845902</v>
      </c>
      <c r="E49" s="29">
        <v>1913.685246</v>
      </c>
      <c r="F49" s="29">
        <v>63789.508200000004</v>
      </c>
      <c r="H49" s="32">
        <f t="shared" si="5"/>
        <v>0.11</v>
      </c>
      <c r="I49" s="31">
        <f t="shared" si="1"/>
        <v>5103.160656</v>
      </c>
      <c r="J49" s="12">
        <f t="shared" si="2"/>
        <v>0.72727272727272729</v>
      </c>
      <c r="K49" s="12">
        <f t="shared" si="3"/>
        <v>0.27272727272727271</v>
      </c>
      <c r="L49" s="21">
        <f t="shared" si="4"/>
        <v>2</v>
      </c>
    </row>
    <row r="50" spans="1:12" ht="13.2" x14ac:dyDescent="0.25">
      <c r="A50" s="27">
        <v>40589</v>
      </c>
      <c r="B50" s="28" t="s">
        <v>7</v>
      </c>
      <c r="C50" s="28">
        <v>123</v>
      </c>
      <c r="D50" s="29">
        <v>8200.2761060000012</v>
      </c>
      <c r="E50" s="29">
        <v>2236.4389380000002</v>
      </c>
      <c r="F50" s="29">
        <v>74547.964600000007</v>
      </c>
      <c r="H50" s="32">
        <f t="shared" si="5"/>
        <v>0.11</v>
      </c>
      <c r="I50" s="31">
        <f t="shared" si="1"/>
        <v>5963.8371680000009</v>
      </c>
      <c r="J50" s="12">
        <f t="shared" si="2"/>
        <v>0.72727272727272729</v>
      </c>
      <c r="K50" s="12">
        <f t="shared" si="3"/>
        <v>0.27272727272727271</v>
      </c>
      <c r="L50" s="21">
        <f t="shared" si="4"/>
        <v>2</v>
      </c>
    </row>
    <row r="51" spans="1:12" ht="13.2" x14ac:dyDescent="0.25">
      <c r="A51" s="27">
        <v>40590</v>
      </c>
      <c r="B51" s="28" t="s">
        <v>7</v>
      </c>
      <c r="C51" s="28">
        <v>111</v>
      </c>
      <c r="D51" s="29">
        <v>7466.4807140000003</v>
      </c>
      <c r="E51" s="29">
        <v>2039.8446370000001</v>
      </c>
      <c r="F51" s="29">
        <v>67877.097399999999</v>
      </c>
      <c r="H51" s="32">
        <f t="shared" si="5"/>
        <v>0.11</v>
      </c>
      <c r="I51" s="31">
        <f t="shared" si="1"/>
        <v>5426.6360770000001</v>
      </c>
      <c r="J51" s="12">
        <f t="shared" si="2"/>
        <v>0.72679971794808285</v>
      </c>
      <c r="K51" s="12">
        <f t="shared" si="3"/>
        <v>0.27320028205191721</v>
      </c>
      <c r="L51" s="21">
        <f t="shared" si="4"/>
        <v>2</v>
      </c>
    </row>
    <row r="52" spans="1:12" ht="13.2" x14ac:dyDescent="0.25">
      <c r="A52" s="27">
        <v>40591</v>
      </c>
      <c r="B52" s="28" t="s">
        <v>7</v>
      </c>
      <c r="C52" s="28">
        <v>99</v>
      </c>
      <c r="D52" s="29">
        <v>6097.7123240000001</v>
      </c>
      <c r="E52" s="29">
        <v>1663.0124520000002</v>
      </c>
      <c r="F52" s="29">
        <v>55433.748400000004</v>
      </c>
      <c r="H52" s="32">
        <f t="shared" si="5"/>
        <v>0.10999999999999999</v>
      </c>
      <c r="I52" s="31">
        <f t="shared" si="1"/>
        <v>4434.6998720000001</v>
      </c>
      <c r="J52" s="12">
        <f t="shared" si="2"/>
        <v>0.72727272727272729</v>
      </c>
      <c r="K52" s="12">
        <f t="shared" si="3"/>
        <v>0.27272727272727276</v>
      </c>
      <c r="L52" s="21">
        <f t="shared" si="4"/>
        <v>2</v>
      </c>
    </row>
    <row r="53" spans="1:12" ht="13.2" x14ac:dyDescent="0.25">
      <c r="A53" s="27">
        <v>40592</v>
      </c>
      <c r="B53" s="28" t="s">
        <v>7</v>
      </c>
      <c r="C53" s="28">
        <v>94</v>
      </c>
      <c r="D53" s="29">
        <v>7338.6205420000006</v>
      </c>
      <c r="E53" s="29">
        <v>2022.6353959999999</v>
      </c>
      <c r="F53" s="29">
        <v>66714.732199999999</v>
      </c>
      <c r="H53" s="32">
        <f t="shared" si="5"/>
        <v>0.11000000000000001</v>
      </c>
      <c r="I53" s="31">
        <f t="shared" si="1"/>
        <v>5315.9851460000009</v>
      </c>
      <c r="J53" s="12">
        <f t="shared" si="2"/>
        <v>0.72438479624008889</v>
      </c>
      <c r="K53" s="12">
        <f t="shared" si="3"/>
        <v>0.27561520375991116</v>
      </c>
      <c r="L53" s="21">
        <f t="shared" si="4"/>
        <v>2</v>
      </c>
    </row>
    <row r="54" spans="1:12" ht="13.2" x14ac:dyDescent="0.25">
      <c r="A54" s="27">
        <v>40593</v>
      </c>
      <c r="B54" s="28" t="s">
        <v>7</v>
      </c>
      <c r="C54" s="28">
        <v>82</v>
      </c>
      <c r="D54" s="29">
        <v>5331.1246560000009</v>
      </c>
      <c r="E54" s="29">
        <v>1453.943088</v>
      </c>
      <c r="F54" s="29">
        <v>48464.7696</v>
      </c>
      <c r="H54" s="32">
        <f t="shared" si="5"/>
        <v>0.11000000000000001</v>
      </c>
      <c r="I54" s="31">
        <f t="shared" si="1"/>
        <v>3877.1815680000009</v>
      </c>
      <c r="J54" s="12">
        <f t="shared" si="2"/>
        <v>0.72727272727272729</v>
      </c>
      <c r="K54" s="12">
        <f t="shared" si="3"/>
        <v>0.27272727272727271</v>
      </c>
      <c r="L54" s="21">
        <f t="shared" si="4"/>
        <v>2</v>
      </c>
    </row>
    <row r="55" spans="1:12" ht="13.2" x14ac:dyDescent="0.25">
      <c r="A55" s="27">
        <v>40594</v>
      </c>
      <c r="B55" s="28" t="s">
        <v>7</v>
      </c>
      <c r="C55" s="28">
        <v>62</v>
      </c>
      <c r="D55" s="29">
        <v>4090.3753220000003</v>
      </c>
      <c r="E55" s="29">
        <v>1115.556906</v>
      </c>
      <c r="F55" s="29">
        <v>37185.230200000005</v>
      </c>
      <c r="H55" s="32">
        <f t="shared" si="5"/>
        <v>0.10999999999999999</v>
      </c>
      <c r="I55" s="31">
        <f t="shared" si="1"/>
        <v>2974.8184160000001</v>
      </c>
      <c r="J55" s="12">
        <f t="shared" si="2"/>
        <v>0.72727272727272718</v>
      </c>
      <c r="K55" s="12">
        <f t="shared" si="3"/>
        <v>0.27272727272727271</v>
      </c>
      <c r="L55" s="21">
        <f t="shared" si="4"/>
        <v>2</v>
      </c>
    </row>
    <row r="56" spans="1:12" ht="13.2" x14ac:dyDescent="0.25">
      <c r="A56" s="27">
        <v>40595</v>
      </c>
      <c r="B56" s="28" t="s">
        <v>7</v>
      </c>
      <c r="C56" s="28">
        <v>73</v>
      </c>
      <c r="D56" s="29">
        <v>5458.6290660000004</v>
      </c>
      <c r="E56" s="29">
        <v>1497.3441680000001</v>
      </c>
      <c r="F56" s="29">
        <v>49623.900600000008</v>
      </c>
      <c r="H56" s="32">
        <f t="shared" si="5"/>
        <v>0.10999999999999999</v>
      </c>
      <c r="I56" s="31">
        <f t="shared" si="1"/>
        <v>3961.2848980000003</v>
      </c>
      <c r="J56" s="12">
        <f t="shared" si="2"/>
        <v>0.72569226633726347</v>
      </c>
      <c r="K56" s="12">
        <f t="shared" si="3"/>
        <v>0.27430773366273647</v>
      </c>
      <c r="L56" s="21">
        <f t="shared" si="4"/>
        <v>2</v>
      </c>
    </row>
    <row r="57" spans="1:12" ht="13.2" x14ac:dyDescent="0.25">
      <c r="A57" s="27">
        <v>40596</v>
      </c>
      <c r="B57" s="28" t="s">
        <v>7</v>
      </c>
      <c r="C57" s="28">
        <v>90</v>
      </c>
      <c r="D57" s="29">
        <v>6196.3516560000007</v>
      </c>
      <c r="E57" s="29">
        <v>1710.8005830000002</v>
      </c>
      <c r="F57" s="29">
        <v>56330.469600000004</v>
      </c>
      <c r="H57" s="32">
        <f t="shared" si="5"/>
        <v>0.11</v>
      </c>
      <c r="I57" s="31">
        <f t="shared" si="1"/>
        <v>4485.5510730000005</v>
      </c>
      <c r="J57" s="12">
        <f t="shared" si="2"/>
        <v>0.72390195425022208</v>
      </c>
      <c r="K57" s="12">
        <f t="shared" si="3"/>
        <v>0.27609804574977787</v>
      </c>
      <c r="L57" s="21">
        <f t="shared" si="4"/>
        <v>2</v>
      </c>
    </row>
    <row r="58" spans="1:12" ht="13.2" x14ac:dyDescent="0.25">
      <c r="A58" s="27">
        <v>40597</v>
      </c>
      <c r="B58" s="28" t="s">
        <v>7</v>
      </c>
      <c r="C58" s="28">
        <v>103</v>
      </c>
      <c r="D58" s="29">
        <v>7681.9308719999999</v>
      </c>
      <c r="E58" s="29">
        <v>3520.9900160000002</v>
      </c>
      <c r="F58" s="29">
        <v>69835.73520000001</v>
      </c>
      <c r="H58" s="32">
        <f t="shared" si="5"/>
        <v>0.10999999999999999</v>
      </c>
      <c r="I58" s="31">
        <f t="shared" si="1"/>
        <v>4160.9408559999993</v>
      </c>
      <c r="J58" s="12">
        <f t="shared" si="2"/>
        <v>0.54165299393233057</v>
      </c>
      <c r="K58" s="12">
        <f t="shared" si="3"/>
        <v>0.45834700606766932</v>
      </c>
      <c r="L58" s="21">
        <f t="shared" si="4"/>
        <v>2</v>
      </c>
    </row>
    <row r="59" spans="1:12" ht="13.2" x14ac:dyDescent="0.25">
      <c r="A59" s="27">
        <v>40598</v>
      </c>
      <c r="B59" s="28" t="s">
        <v>7</v>
      </c>
      <c r="C59" s="28">
        <v>53</v>
      </c>
      <c r="D59" s="29">
        <v>3933.9471160000003</v>
      </c>
      <c r="E59" s="29">
        <v>1784.0613360000002</v>
      </c>
      <c r="F59" s="29">
        <v>35763.155600000006</v>
      </c>
      <c r="H59" s="32">
        <f t="shared" si="5"/>
        <v>0.10999999999999999</v>
      </c>
      <c r="I59" s="31">
        <f t="shared" si="1"/>
        <v>2149.8857800000001</v>
      </c>
      <c r="J59" s="12">
        <f t="shared" si="2"/>
        <v>0.54649585177595961</v>
      </c>
      <c r="K59" s="12">
        <f t="shared" si="3"/>
        <v>0.45350414822404034</v>
      </c>
      <c r="L59" s="21">
        <f t="shared" si="4"/>
        <v>2</v>
      </c>
    </row>
    <row r="60" spans="1:12" ht="13.2" x14ac:dyDescent="0.25">
      <c r="A60" s="27">
        <v>40599</v>
      </c>
      <c r="B60" s="28" t="s">
        <v>7</v>
      </c>
      <c r="C60" s="28">
        <v>51</v>
      </c>
      <c r="D60" s="29">
        <v>3085.402936</v>
      </c>
      <c r="E60" s="29">
        <v>1402.45588</v>
      </c>
      <c r="F60" s="29">
        <v>28049.117600000001</v>
      </c>
      <c r="H60" s="32">
        <f t="shared" si="5"/>
        <v>0.10999999999999999</v>
      </c>
      <c r="I60" s="31">
        <f t="shared" si="1"/>
        <v>1682.947056</v>
      </c>
      <c r="J60" s="12">
        <f t="shared" si="2"/>
        <v>0.54545454545454541</v>
      </c>
      <c r="K60" s="12">
        <f t="shared" si="3"/>
        <v>0.45454545454545453</v>
      </c>
      <c r="L60" s="21">
        <f t="shared" si="4"/>
        <v>2</v>
      </c>
    </row>
    <row r="61" spans="1:12" ht="13.2" x14ac:dyDescent="0.25">
      <c r="A61" s="27">
        <v>40600</v>
      </c>
      <c r="B61" s="28" t="s">
        <v>7</v>
      </c>
      <c r="C61" s="28">
        <v>60</v>
      </c>
      <c r="D61" s="29">
        <v>2795.3843720000004</v>
      </c>
      <c r="E61" s="29">
        <v>1273.359019</v>
      </c>
      <c r="F61" s="29">
        <v>25412.585200000001</v>
      </c>
      <c r="H61" s="32">
        <f t="shared" si="5"/>
        <v>0.11000000000000001</v>
      </c>
      <c r="I61" s="31">
        <f t="shared" si="1"/>
        <v>1522.0253530000005</v>
      </c>
      <c r="J61" s="12">
        <f t="shared" si="2"/>
        <v>0.54447802178669413</v>
      </c>
      <c r="K61" s="12">
        <f t="shared" si="3"/>
        <v>0.45552197821330592</v>
      </c>
      <c r="L61" s="21">
        <f t="shared" si="4"/>
        <v>2</v>
      </c>
    </row>
    <row r="62" spans="1:12" ht="13.2" x14ac:dyDescent="0.25">
      <c r="A62" s="27">
        <v>40601</v>
      </c>
      <c r="B62" s="28" t="s">
        <v>7</v>
      </c>
      <c r="C62" s="28">
        <v>65</v>
      </c>
      <c r="D62" s="29">
        <v>2803.3665660000001</v>
      </c>
      <c r="E62" s="29">
        <v>1272.058902</v>
      </c>
      <c r="F62" s="29">
        <v>25485.150600000001</v>
      </c>
      <c r="H62" s="32">
        <f t="shared" si="5"/>
        <v>0.11</v>
      </c>
      <c r="I62" s="31">
        <f t="shared" si="1"/>
        <v>1531.3076640000002</v>
      </c>
      <c r="J62" s="12">
        <f t="shared" si="2"/>
        <v>0.54623882676354929</v>
      </c>
      <c r="K62" s="12">
        <f t="shared" si="3"/>
        <v>0.45376117323645071</v>
      </c>
      <c r="L62" s="21">
        <f t="shared" si="4"/>
        <v>2</v>
      </c>
    </row>
    <row r="63" spans="1:12" ht="13.2" x14ac:dyDescent="0.25">
      <c r="A63" s="27">
        <v>40602</v>
      </c>
      <c r="B63" s="28" t="s">
        <v>7</v>
      </c>
      <c r="C63" s="28">
        <v>87</v>
      </c>
      <c r="D63" s="29">
        <v>5855.1517200000008</v>
      </c>
      <c r="E63" s="29">
        <v>2661.4326000000001</v>
      </c>
      <c r="F63" s="29">
        <v>53228.652000000002</v>
      </c>
      <c r="H63" s="32">
        <f t="shared" si="5"/>
        <v>0.11000000000000001</v>
      </c>
      <c r="I63" s="31">
        <f t="shared" si="1"/>
        <v>3193.7191200000007</v>
      </c>
      <c r="J63" s="12">
        <f t="shared" si="2"/>
        <v>0.54545454545454553</v>
      </c>
      <c r="K63" s="12">
        <f t="shared" si="3"/>
        <v>0.45454545454545453</v>
      </c>
      <c r="L63" s="21">
        <f t="shared" si="4"/>
        <v>2</v>
      </c>
    </row>
    <row r="64" spans="1:12" ht="13.2" x14ac:dyDescent="0.25">
      <c r="A64" s="27">
        <v>40603</v>
      </c>
      <c r="B64" s="28" t="s">
        <v>7</v>
      </c>
      <c r="C64" s="28">
        <v>68</v>
      </c>
      <c r="D64" s="29">
        <v>4123.1019720000004</v>
      </c>
      <c r="E64" s="29">
        <v>1874.1372600000002</v>
      </c>
      <c r="F64" s="29">
        <v>37482.745200000005</v>
      </c>
      <c r="H64" s="32">
        <f t="shared" si="5"/>
        <v>0.11</v>
      </c>
      <c r="I64" s="31">
        <f t="shared" si="1"/>
        <v>2248.964712</v>
      </c>
      <c r="J64" s="12">
        <f t="shared" si="2"/>
        <v>0.54545454545454541</v>
      </c>
      <c r="K64" s="12">
        <f t="shared" si="3"/>
        <v>0.45454545454545453</v>
      </c>
      <c r="L64" s="21">
        <f t="shared" si="4"/>
        <v>3</v>
      </c>
    </row>
    <row r="65" spans="1:12" ht="13.2" x14ac:dyDescent="0.25">
      <c r="A65" s="27">
        <v>40604</v>
      </c>
      <c r="B65" s="28" t="s">
        <v>7</v>
      </c>
      <c r="C65" s="28">
        <v>90</v>
      </c>
      <c r="D65" s="29">
        <v>4765.4458059999997</v>
      </c>
      <c r="E65" s="29">
        <v>2166.1117300000001</v>
      </c>
      <c r="F65" s="29">
        <v>43322.234600000003</v>
      </c>
      <c r="H65" s="32">
        <f t="shared" si="5"/>
        <v>0.10999999999999999</v>
      </c>
      <c r="I65" s="31">
        <f t="shared" si="1"/>
        <v>2599.3340759999996</v>
      </c>
      <c r="J65" s="12">
        <f t="shared" si="2"/>
        <v>0.54545454545454541</v>
      </c>
      <c r="K65" s="12">
        <f t="shared" si="3"/>
        <v>0.45454545454545459</v>
      </c>
      <c r="L65" s="21">
        <f t="shared" si="4"/>
        <v>3</v>
      </c>
    </row>
    <row r="66" spans="1:12" ht="13.2" x14ac:dyDescent="0.25">
      <c r="A66" s="27">
        <v>40605</v>
      </c>
      <c r="B66" s="28" t="s">
        <v>7</v>
      </c>
      <c r="C66" s="28">
        <v>72</v>
      </c>
      <c r="D66" s="29">
        <v>3724.8557720000003</v>
      </c>
      <c r="E66" s="29">
        <v>1696.7577180000001</v>
      </c>
      <c r="F66" s="29">
        <v>33862.325199999999</v>
      </c>
      <c r="H66" s="32">
        <f t="shared" si="5"/>
        <v>0.11000000000000001</v>
      </c>
      <c r="I66" s="31">
        <f t="shared" si="1"/>
        <v>2028.0980540000003</v>
      </c>
      <c r="J66" s="12">
        <f t="shared" si="2"/>
        <v>0.54447693498506822</v>
      </c>
      <c r="K66" s="12">
        <f t="shared" si="3"/>
        <v>0.45552306501493178</v>
      </c>
      <c r="L66" s="21">
        <f t="shared" si="4"/>
        <v>3</v>
      </c>
    </row>
    <row r="67" spans="1:12" ht="13.2" x14ac:dyDescent="0.25">
      <c r="A67" s="27">
        <v>40606</v>
      </c>
      <c r="B67" s="28" t="s">
        <v>7</v>
      </c>
      <c r="C67" s="28">
        <v>59</v>
      </c>
      <c r="D67" s="29">
        <v>2739.3881240000001</v>
      </c>
      <c r="E67" s="29">
        <v>1245.3348330000001</v>
      </c>
      <c r="F67" s="29">
        <v>24903.528400000003</v>
      </c>
      <c r="H67" s="32">
        <f t="shared" si="5"/>
        <v>0.10999999999999999</v>
      </c>
      <c r="I67" s="31">
        <f t="shared" si="1"/>
        <v>1494.0532909999999</v>
      </c>
      <c r="J67" s="12">
        <f t="shared" si="2"/>
        <v>0.54539671757735919</v>
      </c>
      <c r="K67" s="12">
        <f t="shared" si="3"/>
        <v>0.45460328242264075</v>
      </c>
      <c r="L67" s="21">
        <f t="shared" si="4"/>
        <v>3</v>
      </c>
    </row>
    <row r="68" spans="1:12" ht="13.2" x14ac:dyDescent="0.25">
      <c r="A68" s="27">
        <v>40607</v>
      </c>
      <c r="B68" s="28" t="s">
        <v>7</v>
      </c>
      <c r="C68" s="28">
        <v>69</v>
      </c>
      <c r="D68" s="29">
        <v>4121.1193760000006</v>
      </c>
      <c r="E68" s="29">
        <v>1873.2360800000001</v>
      </c>
      <c r="F68" s="29">
        <v>37464.721600000004</v>
      </c>
      <c r="H68" s="32">
        <f t="shared" si="5"/>
        <v>0.11</v>
      </c>
      <c r="I68" s="31">
        <f t="shared" si="1"/>
        <v>2247.8832960000004</v>
      </c>
      <c r="J68" s="12">
        <f t="shared" si="2"/>
        <v>0.54545454545454553</v>
      </c>
      <c r="K68" s="12">
        <f t="shared" si="3"/>
        <v>0.45454545454545453</v>
      </c>
      <c r="L68" s="21">
        <f t="shared" si="4"/>
        <v>3</v>
      </c>
    </row>
    <row r="69" spans="1:12" ht="13.2" x14ac:dyDescent="0.25">
      <c r="A69" s="27">
        <v>40608</v>
      </c>
      <c r="B69" s="28" t="s">
        <v>7</v>
      </c>
      <c r="C69" s="28">
        <v>62</v>
      </c>
      <c r="D69" s="29">
        <v>3827.0630860000001</v>
      </c>
      <c r="E69" s="29">
        <v>1739.5741300000002</v>
      </c>
      <c r="F69" s="29">
        <v>34791.482600000003</v>
      </c>
      <c r="H69" s="32">
        <f t="shared" si="5"/>
        <v>0.11</v>
      </c>
      <c r="I69" s="31">
        <f t="shared" si="1"/>
        <v>2087.4889560000001</v>
      </c>
      <c r="J69" s="12">
        <f t="shared" si="2"/>
        <v>0.54545454545454553</v>
      </c>
      <c r="K69" s="12">
        <f t="shared" ref="K69:K132" si="6">E69/D69</f>
        <v>0.45454545454545459</v>
      </c>
      <c r="L69" s="21">
        <f t="shared" si="4"/>
        <v>3</v>
      </c>
    </row>
    <row r="70" spans="1:12" ht="13.2" x14ac:dyDescent="0.25">
      <c r="A70" s="27">
        <v>40609</v>
      </c>
      <c r="B70" s="28" t="s">
        <v>7</v>
      </c>
      <c r="C70" s="28">
        <v>37</v>
      </c>
      <c r="D70" s="29">
        <v>2733.3021760000001</v>
      </c>
      <c r="E70" s="29">
        <v>1242.4100800000001</v>
      </c>
      <c r="F70" s="29">
        <v>24848.2016</v>
      </c>
      <c r="H70" s="32">
        <f t="shared" si="5"/>
        <v>0.11</v>
      </c>
      <c r="I70" s="31">
        <f t="shared" ref="I70:I133" si="7">D70-E70</f>
        <v>1490.892096</v>
      </c>
      <c r="J70" s="12">
        <f t="shared" ref="J70:J133" si="8">I70/D70</f>
        <v>0.54545454545454541</v>
      </c>
      <c r="K70" s="12">
        <f t="shared" si="6"/>
        <v>0.45454545454545459</v>
      </c>
      <c r="L70" s="21">
        <f t="shared" ref="L70:L133" si="9">MONTH(A70)</f>
        <v>3</v>
      </c>
    </row>
    <row r="71" spans="1:12" ht="13.2" x14ac:dyDescent="0.25">
      <c r="A71" s="27">
        <v>40610</v>
      </c>
      <c r="B71" s="28" t="s">
        <v>7</v>
      </c>
      <c r="C71" s="28">
        <v>54</v>
      </c>
      <c r="D71" s="29">
        <v>3163.0246780000002</v>
      </c>
      <c r="E71" s="29">
        <v>1437.73849</v>
      </c>
      <c r="F71" s="29">
        <v>28754.769800000002</v>
      </c>
      <c r="H71" s="32">
        <f t="shared" si="5"/>
        <v>0.11</v>
      </c>
      <c r="I71" s="31">
        <f t="shared" si="7"/>
        <v>1725.2861880000003</v>
      </c>
      <c r="J71" s="12">
        <f t="shared" si="8"/>
        <v>0.54545454545454553</v>
      </c>
      <c r="K71" s="12">
        <f t="shared" si="6"/>
        <v>0.45454545454545447</v>
      </c>
      <c r="L71" s="21">
        <f t="shared" si="9"/>
        <v>3</v>
      </c>
    </row>
    <row r="72" spans="1:12" ht="13.2" x14ac:dyDescent="0.25">
      <c r="A72" s="27">
        <v>40611</v>
      </c>
      <c r="B72" s="28" t="s">
        <v>7</v>
      </c>
      <c r="C72" s="28">
        <v>78</v>
      </c>
      <c r="D72" s="29">
        <v>5093.3685660000001</v>
      </c>
      <c r="E72" s="29">
        <v>2315.7953729999999</v>
      </c>
      <c r="F72" s="29">
        <v>46303.350600000005</v>
      </c>
      <c r="H72" s="32">
        <f t="shared" si="5"/>
        <v>0.10999999999999999</v>
      </c>
      <c r="I72" s="31">
        <f t="shared" si="7"/>
        <v>2777.5731930000002</v>
      </c>
      <c r="J72" s="12">
        <f t="shared" si="8"/>
        <v>0.54533127870251985</v>
      </c>
      <c r="K72" s="12">
        <f t="shared" si="6"/>
        <v>0.45466872129748009</v>
      </c>
      <c r="L72" s="21">
        <f t="shared" si="9"/>
        <v>3</v>
      </c>
    </row>
    <row r="73" spans="1:12" ht="13.2" x14ac:dyDescent="0.25">
      <c r="A73" s="27">
        <v>40612</v>
      </c>
      <c r="B73" s="28" t="s">
        <v>7</v>
      </c>
      <c r="C73" s="28">
        <v>108</v>
      </c>
      <c r="D73" s="29">
        <v>6209.3766900000001</v>
      </c>
      <c r="E73" s="29">
        <v>2822.4439499999999</v>
      </c>
      <c r="F73" s="29">
        <v>56448.879000000001</v>
      </c>
      <c r="H73" s="32">
        <f t="shared" si="5"/>
        <v>0.11</v>
      </c>
      <c r="I73" s="31">
        <f t="shared" si="7"/>
        <v>3386.9327400000002</v>
      </c>
      <c r="J73" s="12">
        <f t="shared" si="8"/>
        <v>0.54545454545454553</v>
      </c>
      <c r="K73" s="12">
        <f t="shared" si="6"/>
        <v>0.45454545454545453</v>
      </c>
      <c r="L73" s="21">
        <f t="shared" si="9"/>
        <v>3</v>
      </c>
    </row>
    <row r="74" spans="1:12" ht="13.2" x14ac:dyDescent="0.25">
      <c r="A74" s="27">
        <v>40613</v>
      </c>
      <c r="B74" s="28" t="s">
        <v>7</v>
      </c>
      <c r="C74" s="28">
        <v>196</v>
      </c>
      <c r="D74" s="29">
        <v>17913.927964000002</v>
      </c>
      <c r="E74" s="29">
        <v>11535.39759</v>
      </c>
      <c r="F74" s="29">
        <v>115573.7288</v>
      </c>
      <c r="H74" s="32">
        <f t="shared" ref="H74:H137" si="10">D74/F74</f>
        <v>0.15500000000000003</v>
      </c>
      <c r="I74" s="31">
        <f t="shared" si="7"/>
        <v>6378.5303740000018</v>
      </c>
      <c r="J74" s="12">
        <f t="shared" si="8"/>
        <v>0.35606542500440752</v>
      </c>
      <c r="K74" s="12">
        <f t="shared" si="6"/>
        <v>0.64393457499559248</v>
      </c>
      <c r="L74" s="21">
        <f t="shared" si="9"/>
        <v>3</v>
      </c>
    </row>
    <row r="75" spans="1:12" ht="13.2" x14ac:dyDescent="0.25">
      <c r="A75" s="27">
        <v>40614</v>
      </c>
      <c r="B75" s="28" t="s">
        <v>7</v>
      </c>
      <c r="C75" s="28">
        <v>216</v>
      </c>
      <c r="D75" s="29">
        <v>18911.190865</v>
      </c>
      <c r="E75" s="29">
        <v>12174.277690000001</v>
      </c>
      <c r="F75" s="29">
        <v>122007.68299999999</v>
      </c>
      <c r="H75" s="32">
        <f t="shared" si="10"/>
        <v>0.15500000000000003</v>
      </c>
      <c r="I75" s="31">
        <f t="shared" si="7"/>
        <v>6736.9131749999997</v>
      </c>
      <c r="J75" s="12">
        <f t="shared" si="8"/>
        <v>0.35623949983331732</v>
      </c>
      <c r="K75" s="12">
        <f t="shared" si="6"/>
        <v>0.64376050016668263</v>
      </c>
      <c r="L75" s="21">
        <f t="shared" si="9"/>
        <v>3</v>
      </c>
    </row>
    <row r="76" spans="1:12" ht="13.2" x14ac:dyDescent="0.25">
      <c r="A76" s="27">
        <v>40615</v>
      </c>
      <c r="B76" s="28" t="s">
        <v>7</v>
      </c>
      <c r="C76" s="28">
        <v>161</v>
      </c>
      <c r="D76" s="29">
        <v>14468.944631000002</v>
      </c>
      <c r="E76" s="29">
        <v>9331.1568400000015</v>
      </c>
      <c r="F76" s="29">
        <v>93311.568400000004</v>
      </c>
      <c r="H76" s="32">
        <f t="shared" si="10"/>
        <v>0.15506056622021158</v>
      </c>
      <c r="I76" s="31">
        <f t="shared" si="7"/>
        <v>5137.7877910000007</v>
      </c>
      <c r="J76" s="12">
        <f t="shared" si="8"/>
        <v>0.35509070785938235</v>
      </c>
      <c r="K76" s="12">
        <f t="shared" si="6"/>
        <v>0.64490929214061765</v>
      </c>
      <c r="L76" s="21">
        <f t="shared" si="9"/>
        <v>3</v>
      </c>
    </row>
    <row r="77" spans="1:12" ht="13.2" x14ac:dyDescent="0.25">
      <c r="A77" s="27">
        <v>40616</v>
      </c>
      <c r="B77" s="28" t="s">
        <v>7</v>
      </c>
      <c r="C77" s="28">
        <v>185</v>
      </c>
      <c r="D77" s="29">
        <v>22995.080831000003</v>
      </c>
      <c r="E77" s="29">
        <v>14835.536020000001</v>
      </c>
      <c r="F77" s="29">
        <v>148355.3602</v>
      </c>
      <c r="H77" s="32">
        <f t="shared" si="10"/>
        <v>0.15500000000000003</v>
      </c>
      <c r="I77" s="31">
        <f t="shared" si="7"/>
        <v>8159.5448110000016</v>
      </c>
      <c r="J77" s="12">
        <f t="shared" si="8"/>
        <v>0.35483870967741937</v>
      </c>
      <c r="K77" s="12">
        <f t="shared" si="6"/>
        <v>0.64516129032258063</v>
      </c>
      <c r="L77" s="21">
        <f t="shared" si="9"/>
        <v>3</v>
      </c>
    </row>
    <row r="78" spans="1:12" ht="13.2" x14ac:dyDescent="0.25">
      <c r="A78" s="27">
        <v>40617</v>
      </c>
      <c r="B78" s="28" t="s">
        <v>7</v>
      </c>
      <c r="C78" s="28">
        <v>124</v>
      </c>
      <c r="D78" s="29">
        <v>7790.9840140000006</v>
      </c>
      <c r="E78" s="29">
        <v>3637.1153800000002</v>
      </c>
      <c r="F78" s="29">
        <v>70827.127399999998</v>
      </c>
      <c r="H78" s="32">
        <f t="shared" si="10"/>
        <v>0.11000000000000001</v>
      </c>
      <c r="I78" s="31">
        <f t="shared" si="7"/>
        <v>4153.8686340000004</v>
      </c>
      <c r="J78" s="12">
        <f t="shared" si="8"/>
        <v>0.53316354218359463</v>
      </c>
      <c r="K78" s="12">
        <f t="shared" si="6"/>
        <v>0.46683645781640543</v>
      </c>
      <c r="L78" s="21">
        <f t="shared" si="9"/>
        <v>3</v>
      </c>
    </row>
    <row r="79" spans="1:12" ht="13.2" x14ac:dyDescent="0.25">
      <c r="A79" s="27">
        <v>40618</v>
      </c>
      <c r="B79" s="28" t="s">
        <v>7</v>
      </c>
      <c r="C79" s="28">
        <v>93</v>
      </c>
      <c r="D79" s="29">
        <v>7011.6787180000001</v>
      </c>
      <c r="E79" s="29">
        <v>3199.6851200000001</v>
      </c>
      <c r="F79" s="29">
        <v>63742.533799999997</v>
      </c>
      <c r="H79" s="32">
        <f t="shared" si="10"/>
        <v>0.11</v>
      </c>
      <c r="I79" s="31">
        <f t="shared" si="7"/>
        <v>3811.993598</v>
      </c>
      <c r="J79" s="12">
        <f t="shared" si="8"/>
        <v>0.54366347223155809</v>
      </c>
      <c r="K79" s="12">
        <f t="shared" si="6"/>
        <v>0.45633652776844191</v>
      </c>
      <c r="L79" s="21">
        <f t="shared" si="9"/>
        <v>3</v>
      </c>
    </row>
    <row r="80" spans="1:12" ht="13.2" x14ac:dyDescent="0.25">
      <c r="A80" s="27">
        <v>40619</v>
      </c>
      <c r="B80" s="28" t="s">
        <v>7</v>
      </c>
      <c r="C80" s="28">
        <v>68</v>
      </c>
      <c r="D80" s="29">
        <v>3657.0882919999999</v>
      </c>
      <c r="E80" s="29">
        <v>1662.31286</v>
      </c>
      <c r="F80" s="29">
        <v>33246.2572</v>
      </c>
      <c r="H80" s="32">
        <f t="shared" si="10"/>
        <v>0.11</v>
      </c>
      <c r="I80" s="31">
        <f t="shared" si="7"/>
        <v>1994.7754319999999</v>
      </c>
      <c r="J80" s="12">
        <f t="shared" si="8"/>
        <v>0.54545454545454541</v>
      </c>
      <c r="K80" s="12">
        <f t="shared" si="6"/>
        <v>0.45454545454545453</v>
      </c>
      <c r="L80" s="21">
        <f t="shared" si="9"/>
        <v>3</v>
      </c>
    </row>
    <row r="81" spans="1:12" ht="13.2" x14ac:dyDescent="0.25">
      <c r="A81" s="27">
        <v>40620</v>
      </c>
      <c r="B81" s="28" t="s">
        <v>7</v>
      </c>
      <c r="C81" s="28">
        <v>83</v>
      </c>
      <c r="D81" s="29">
        <v>4951.6060440000001</v>
      </c>
      <c r="E81" s="29">
        <v>2250.73002</v>
      </c>
      <c r="F81" s="29">
        <v>45014.600400000003</v>
      </c>
      <c r="H81" s="32">
        <f t="shared" si="10"/>
        <v>0.11</v>
      </c>
      <c r="I81" s="31">
        <f t="shared" si="7"/>
        <v>2700.8760240000001</v>
      </c>
      <c r="J81" s="12">
        <f t="shared" si="8"/>
        <v>0.54545454545454553</v>
      </c>
      <c r="K81" s="12">
        <f t="shared" si="6"/>
        <v>0.45454545454545453</v>
      </c>
      <c r="L81" s="21">
        <f t="shared" si="9"/>
        <v>3</v>
      </c>
    </row>
    <row r="82" spans="1:12" ht="13.2" x14ac:dyDescent="0.25">
      <c r="A82" s="27">
        <v>40621</v>
      </c>
      <c r="B82" s="28" t="s">
        <v>7</v>
      </c>
      <c r="C82" s="28">
        <v>66</v>
      </c>
      <c r="D82" s="29">
        <v>4935.1857280000004</v>
      </c>
      <c r="E82" s="29">
        <v>2243.2662400000004</v>
      </c>
      <c r="F82" s="29">
        <v>44865.324800000002</v>
      </c>
      <c r="H82" s="32">
        <f t="shared" si="10"/>
        <v>0.11</v>
      </c>
      <c r="I82" s="31">
        <f t="shared" si="7"/>
        <v>2691.919488</v>
      </c>
      <c r="J82" s="12">
        <f t="shared" si="8"/>
        <v>0.54545454545454541</v>
      </c>
      <c r="K82" s="12">
        <f t="shared" si="6"/>
        <v>0.45454545454545459</v>
      </c>
      <c r="L82" s="21">
        <f t="shared" si="9"/>
        <v>3</v>
      </c>
    </row>
    <row r="83" spans="1:12" ht="13.2" x14ac:dyDescent="0.25">
      <c r="A83" s="27">
        <v>40622</v>
      </c>
      <c r="B83" s="28" t="s">
        <v>7</v>
      </c>
      <c r="C83" s="28">
        <v>58</v>
      </c>
      <c r="D83" s="29">
        <v>3459.4193259999997</v>
      </c>
      <c r="E83" s="29">
        <v>1572.46333</v>
      </c>
      <c r="F83" s="29">
        <v>31449.266600000003</v>
      </c>
      <c r="H83" s="32">
        <f t="shared" si="10"/>
        <v>0.10999999999999999</v>
      </c>
      <c r="I83" s="31">
        <f t="shared" si="7"/>
        <v>1886.9559959999997</v>
      </c>
      <c r="J83" s="12">
        <f t="shared" si="8"/>
        <v>0.54545454545454541</v>
      </c>
      <c r="K83" s="12">
        <f t="shared" si="6"/>
        <v>0.45454545454545459</v>
      </c>
      <c r="L83" s="21">
        <f t="shared" si="9"/>
        <v>3</v>
      </c>
    </row>
    <row r="84" spans="1:12" ht="13.2" x14ac:dyDescent="0.25">
      <c r="A84" s="27">
        <v>40623</v>
      </c>
      <c r="B84" s="28" t="s">
        <v>7</v>
      </c>
      <c r="C84" s="28">
        <v>51</v>
      </c>
      <c r="D84" s="29">
        <v>3305.5885280000002</v>
      </c>
      <c r="E84" s="29">
        <v>1502.54024</v>
      </c>
      <c r="F84" s="29">
        <v>30050.804800000002</v>
      </c>
      <c r="H84" s="32">
        <f t="shared" si="10"/>
        <v>0.11</v>
      </c>
      <c r="I84" s="31">
        <f t="shared" si="7"/>
        <v>1803.0482880000002</v>
      </c>
      <c r="J84" s="12">
        <f t="shared" si="8"/>
        <v>0.54545454545454553</v>
      </c>
      <c r="K84" s="12">
        <f t="shared" si="6"/>
        <v>0.45454545454545453</v>
      </c>
      <c r="L84" s="21">
        <f t="shared" si="9"/>
        <v>3</v>
      </c>
    </row>
    <row r="85" spans="1:12" ht="13.2" x14ac:dyDescent="0.25">
      <c r="A85" s="27">
        <v>40624</v>
      </c>
      <c r="B85" s="28" t="s">
        <v>7</v>
      </c>
      <c r="C85" s="28">
        <v>102</v>
      </c>
      <c r="D85" s="29">
        <v>6720.047136000001</v>
      </c>
      <c r="E85" s="29">
        <v>3054.5668800000003</v>
      </c>
      <c r="F85" s="29">
        <v>61091.337600000006</v>
      </c>
      <c r="H85" s="32">
        <f t="shared" si="10"/>
        <v>0.11</v>
      </c>
      <c r="I85" s="31">
        <f t="shared" si="7"/>
        <v>3665.4802560000007</v>
      </c>
      <c r="J85" s="12">
        <f t="shared" si="8"/>
        <v>0.54545454545454553</v>
      </c>
      <c r="K85" s="12">
        <f t="shared" si="6"/>
        <v>0.45454545454545453</v>
      </c>
      <c r="L85" s="21">
        <f t="shared" si="9"/>
        <v>3</v>
      </c>
    </row>
    <row r="86" spans="1:12" ht="13.2" x14ac:dyDescent="0.25">
      <c r="A86" s="27">
        <v>40625</v>
      </c>
      <c r="B86" s="28" t="s">
        <v>7</v>
      </c>
      <c r="C86" s="28">
        <v>100</v>
      </c>
      <c r="D86" s="29">
        <v>5198.4461540000002</v>
      </c>
      <c r="E86" s="29">
        <v>2362.9300699999999</v>
      </c>
      <c r="F86" s="29">
        <v>47258.6014</v>
      </c>
      <c r="H86" s="32">
        <f t="shared" si="10"/>
        <v>0.11</v>
      </c>
      <c r="I86" s="31">
        <f t="shared" si="7"/>
        <v>2835.5160840000003</v>
      </c>
      <c r="J86" s="12">
        <f t="shared" si="8"/>
        <v>0.54545454545454553</v>
      </c>
      <c r="K86" s="12">
        <f t="shared" si="6"/>
        <v>0.45454545454545453</v>
      </c>
      <c r="L86" s="21">
        <f t="shared" si="9"/>
        <v>3</v>
      </c>
    </row>
    <row r="87" spans="1:12" ht="13.2" x14ac:dyDescent="0.25">
      <c r="A87" s="27">
        <v>40626</v>
      </c>
      <c r="B87" s="28" t="s">
        <v>7</v>
      </c>
      <c r="C87" s="28">
        <v>110</v>
      </c>
      <c r="D87" s="29">
        <v>6931.4561140000005</v>
      </c>
      <c r="E87" s="29">
        <v>3150.6618699999999</v>
      </c>
      <c r="F87" s="29">
        <v>63013.237400000005</v>
      </c>
      <c r="H87" s="32">
        <f t="shared" si="10"/>
        <v>0.11</v>
      </c>
      <c r="I87" s="31">
        <f t="shared" si="7"/>
        <v>3780.7942440000006</v>
      </c>
      <c r="J87" s="12">
        <f t="shared" si="8"/>
        <v>0.54545454545454553</v>
      </c>
      <c r="K87" s="12">
        <f t="shared" si="6"/>
        <v>0.45454545454545447</v>
      </c>
      <c r="L87" s="21">
        <f t="shared" si="9"/>
        <v>3</v>
      </c>
    </row>
    <row r="88" spans="1:12" ht="13.2" x14ac:dyDescent="0.25">
      <c r="A88" s="27">
        <v>40627</v>
      </c>
      <c r="B88" s="28" t="s">
        <v>7</v>
      </c>
      <c r="C88" s="28">
        <v>82</v>
      </c>
      <c r="D88" s="29">
        <v>7135.6324160000004</v>
      </c>
      <c r="E88" s="29">
        <v>3243.4692800000003</v>
      </c>
      <c r="F88" s="29">
        <v>64869.385600000009</v>
      </c>
      <c r="H88" s="32">
        <f t="shared" si="10"/>
        <v>0.10999999999999999</v>
      </c>
      <c r="I88" s="31">
        <f t="shared" si="7"/>
        <v>3892.1631360000001</v>
      </c>
      <c r="J88" s="12">
        <f t="shared" si="8"/>
        <v>0.54545454545454541</v>
      </c>
      <c r="K88" s="12">
        <f t="shared" si="6"/>
        <v>0.45454545454545453</v>
      </c>
      <c r="L88" s="21">
        <f t="shared" si="9"/>
        <v>3</v>
      </c>
    </row>
    <row r="89" spans="1:12" ht="13.2" x14ac:dyDescent="0.25">
      <c r="A89" s="27">
        <v>40628</v>
      </c>
      <c r="B89" s="28" t="s">
        <v>7</v>
      </c>
      <c r="C89" s="28">
        <v>64</v>
      </c>
      <c r="D89" s="29">
        <v>3790.1191020000001</v>
      </c>
      <c r="E89" s="29">
        <v>1722.7814100000003</v>
      </c>
      <c r="F89" s="29">
        <v>34455.628199999999</v>
      </c>
      <c r="H89" s="32">
        <f t="shared" si="10"/>
        <v>0.11</v>
      </c>
      <c r="I89" s="31">
        <f t="shared" si="7"/>
        <v>2067.3376920000001</v>
      </c>
      <c r="J89" s="12">
        <f t="shared" si="8"/>
        <v>0.54545454545454541</v>
      </c>
      <c r="K89" s="12">
        <f t="shared" si="6"/>
        <v>0.45454545454545459</v>
      </c>
      <c r="L89" s="21">
        <f t="shared" si="9"/>
        <v>3</v>
      </c>
    </row>
    <row r="90" spans="1:12" ht="13.2" x14ac:dyDescent="0.25">
      <c r="A90" s="27">
        <v>40629</v>
      </c>
      <c r="B90" s="28" t="s">
        <v>7</v>
      </c>
      <c r="C90" s="28">
        <v>42</v>
      </c>
      <c r="D90" s="29">
        <v>2757.7772200000004</v>
      </c>
      <c r="E90" s="29">
        <v>1253.5351000000001</v>
      </c>
      <c r="F90" s="29">
        <v>25070.702000000001</v>
      </c>
      <c r="H90" s="32">
        <f t="shared" si="10"/>
        <v>0.11000000000000001</v>
      </c>
      <c r="I90" s="31">
        <f t="shared" si="7"/>
        <v>1504.2421200000003</v>
      </c>
      <c r="J90" s="12">
        <f t="shared" si="8"/>
        <v>0.54545454545454553</v>
      </c>
      <c r="K90" s="12">
        <f t="shared" si="6"/>
        <v>0.45454545454545447</v>
      </c>
      <c r="L90" s="21">
        <f t="shared" si="9"/>
        <v>3</v>
      </c>
    </row>
    <row r="91" spans="1:12" ht="13.2" x14ac:dyDescent="0.25">
      <c r="A91" s="27">
        <v>40630</v>
      </c>
      <c r="B91" s="28" t="s">
        <v>7</v>
      </c>
      <c r="C91" s="28">
        <v>42</v>
      </c>
      <c r="D91" s="29">
        <v>2260.7017180000003</v>
      </c>
      <c r="E91" s="29">
        <v>1027.5916900000002</v>
      </c>
      <c r="F91" s="29">
        <v>20551.8338</v>
      </c>
      <c r="H91" s="32">
        <f t="shared" si="10"/>
        <v>0.11000000000000001</v>
      </c>
      <c r="I91" s="31">
        <f t="shared" si="7"/>
        <v>1233.1100280000001</v>
      </c>
      <c r="J91" s="12">
        <f t="shared" si="8"/>
        <v>0.54545454545454541</v>
      </c>
      <c r="K91" s="12">
        <f t="shared" si="6"/>
        <v>0.45454545454545459</v>
      </c>
      <c r="L91" s="21">
        <f t="shared" si="9"/>
        <v>3</v>
      </c>
    </row>
    <row r="92" spans="1:12" ht="13.2" x14ac:dyDescent="0.25">
      <c r="A92" s="27">
        <v>40631</v>
      </c>
      <c r="B92" s="28" t="s">
        <v>7</v>
      </c>
      <c r="C92" s="28">
        <v>77</v>
      </c>
      <c r="D92" s="29">
        <v>5317.8129399999998</v>
      </c>
      <c r="E92" s="29">
        <v>2417.1876999999999</v>
      </c>
      <c r="F92" s="29">
        <v>48343.754000000001</v>
      </c>
      <c r="H92" s="32">
        <f t="shared" si="10"/>
        <v>0.11</v>
      </c>
      <c r="I92" s="31">
        <f t="shared" si="7"/>
        <v>2900.6252399999998</v>
      </c>
      <c r="J92" s="12">
        <f t="shared" si="8"/>
        <v>0.54545454545454541</v>
      </c>
      <c r="K92" s="12">
        <f t="shared" si="6"/>
        <v>0.45454545454545453</v>
      </c>
      <c r="L92" s="21">
        <f t="shared" si="9"/>
        <v>3</v>
      </c>
    </row>
    <row r="93" spans="1:12" ht="13.2" x14ac:dyDescent="0.25">
      <c r="A93" s="27">
        <v>40632</v>
      </c>
      <c r="B93" s="28" t="s">
        <v>7</v>
      </c>
      <c r="C93" s="28">
        <v>77</v>
      </c>
      <c r="D93" s="29">
        <v>6288.0622640000001</v>
      </c>
      <c r="E93" s="29">
        <v>2858.2101200000002</v>
      </c>
      <c r="F93" s="29">
        <v>57164.202400000002</v>
      </c>
      <c r="H93" s="32">
        <f t="shared" si="10"/>
        <v>0.11</v>
      </c>
      <c r="I93" s="31">
        <f t="shared" si="7"/>
        <v>3429.852144</v>
      </c>
      <c r="J93" s="12">
        <f t="shared" si="8"/>
        <v>0.54545454545454541</v>
      </c>
      <c r="K93" s="12">
        <f t="shared" si="6"/>
        <v>0.45454545454545459</v>
      </c>
      <c r="L93" s="21">
        <f t="shared" si="9"/>
        <v>3</v>
      </c>
    </row>
    <row r="94" spans="1:12" ht="13.2" x14ac:dyDescent="0.25">
      <c r="A94" s="27">
        <v>40633</v>
      </c>
      <c r="B94" s="28" t="s">
        <v>7</v>
      </c>
      <c r="C94" s="28">
        <v>71</v>
      </c>
      <c r="D94" s="29">
        <v>4035.6259679999998</v>
      </c>
      <c r="E94" s="29">
        <v>1834.3754400000003</v>
      </c>
      <c r="F94" s="29">
        <v>36687.508800000003</v>
      </c>
      <c r="H94" s="32">
        <f t="shared" si="10"/>
        <v>0.10999999999999999</v>
      </c>
      <c r="I94" s="31">
        <f t="shared" si="7"/>
        <v>2201.2505279999996</v>
      </c>
      <c r="J94" s="12">
        <f t="shared" si="8"/>
        <v>0.54545454545454541</v>
      </c>
      <c r="K94" s="12">
        <f t="shared" si="6"/>
        <v>0.45454545454545464</v>
      </c>
      <c r="L94" s="21">
        <f t="shared" si="9"/>
        <v>3</v>
      </c>
    </row>
    <row r="95" spans="1:12" ht="13.2" x14ac:dyDescent="0.25">
      <c r="A95" s="27">
        <v>40634</v>
      </c>
      <c r="B95" s="28" t="s">
        <v>7</v>
      </c>
      <c r="C95" s="28">
        <v>116</v>
      </c>
      <c r="D95" s="29">
        <v>7704.7134560000004</v>
      </c>
      <c r="E95" s="29">
        <v>3514.3523699999996</v>
      </c>
      <c r="F95" s="29">
        <v>70042.849600000001</v>
      </c>
      <c r="H95" s="32">
        <f t="shared" si="10"/>
        <v>0.11</v>
      </c>
      <c r="I95" s="31">
        <f t="shared" si="7"/>
        <v>4190.3610860000008</v>
      </c>
      <c r="J95" s="12">
        <f t="shared" si="8"/>
        <v>0.54386981552659586</v>
      </c>
      <c r="K95" s="12">
        <f t="shared" si="6"/>
        <v>0.4561301844734042</v>
      </c>
      <c r="L95" s="21">
        <f t="shared" si="9"/>
        <v>4</v>
      </c>
    </row>
    <row r="96" spans="1:12" ht="13.2" x14ac:dyDescent="0.25">
      <c r="A96" s="27">
        <v>40635</v>
      </c>
      <c r="B96" s="28" t="s">
        <v>7</v>
      </c>
      <c r="C96" s="28">
        <v>68</v>
      </c>
      <c r="D96" s="29">
        <v>7253.6797740000011</v>
      </c>
      <c r="E96" s="29">
        <v>3297.1271700000002</v>
      </c>
      <c r="F96" s="29">
        <v>65942.54340000001</v>
      </c>
      <c r="H96" s="32">
        <f t="shared" si="10"/>
        <v>0.11</v>
      </c>
      <c r="I96" s="31">
        <f t="shared" si="7"/>
        <v>3956.5526040000009</v>
      </c>
      <c r="J96" s="12">
        <f t="shared" si="8"/>
        <v>0.54545454545454553</v>
      </c>
      <c r="K96" s="12">
        <f t="shared" si="6"/>
        <v>0.45454545454545453</v>
      </c>
      <c r="L96" s="21">
        <f t="shared" si="9"/>
        <v>4</v>
      </c>
    </row>
    <row r="97" spans="1:12" ht="13.2" x14ac:dyDescent="0.25">
      <c r="A97" s="27">
        <v>40544</v>
      </c>
      <c r="B97" s="28" t="s">
        <v>9</v>
      </c>
      <c r="C97" s="28">
        <v>200</v>
      </c>
      <c r="D97" s="29">
        <v>12949.847328000002</v>
      </c>
      <c r="E97" s="29">
        <v>6474.9236640000008</v>
      </c>
      <c r="F97" s="29">
        <v>117725.8848</v>
      </c>
      <c r="H97" s="32">
        <f t="shared" si="10"/>
        <v>0.11000000000000001</v>
      </c>
      <c r="I97" s="31">
        <f t="shared" si="7"/>
        <v>6474.9236640000008</v>
      </c>
      <c r="J97" s="12">
        <f t="shared" si="8"/>
        <v>0.5</v>
      </c>
      <c r="K97" s="12">
        <f t="shared" si="6"/>
        <v>0.5</v>
      </c>
      <c r="L97" s="21">
        <f t="shared" si="9"/>
        <v>1</v>
      </c>
    </row>
    <row r="98" spans="1:12" ht="13.2" x14ac:dyDescent="0.25">
      <c r="A98" s="27">
        <v>40545</v>
      </c>
      <c r="B98" s="28" t="s">
        <v>9</v>
      </c>
      <c r="C98" s="28">
        <v>118</v>
      </c>
      <c r="D98" s="29">
        <v>7337.7881280000001</v>
      </c>
      <c r="E98" s="29">
        <v>3668.8940640000001</v>
      </c>
      <c r="F98" s="29">
        <v>66707.164799999999</v>
      </c>
      <c r="H98" s="32">
        <f t="shared" si="10"/>
        <v>0.11</v>
      </c>
      <c r="I98" s="31">
        <f t="shared" si="7"/>
        <v>3668.8940640000001</v>
      </c>
      <c r="J98" s="12">
        <f t="shared" si="8"/>
        <v>0.5</v>
      </c>
      <c r="K98" s="12">
        <f t="shared" si="6"/>
        <v>0.5</v>
      </c>
      <c r="L98" s="21">
        <f t="shared" si="9"/>
        <v>1</v>
      </c>
    </row>
    <row r="99" spans="1:12" ht="13.2" x14ac:dyDescent="0.25">
      <c r="A99" s="27">
        <v>40546</v>
      </c>
      <c r="B99" s="28" t="s">
        <v>9</v>
      </c>
      <c r="C99" s="28">
        <v>127</v>
      </c>
      <c r="D99" s="29">
        <v>7750.2337219999999</v>
      </c>
      <c r="E99" s="29">
        <v>3875.116861</v>
      </c>
      <c r="F99" s="29">
        <v>70456.670200000008</v>
      </c>
      <c r="H99" s="32">
        <f t="shared" si="10"/>
        <v>0.10999999999999999</v>
      </c>
      <c r="I99" s="31">
        <f t="shared" si="7"/>
        <v>3875.116861</v>
      </c>
      <c r="J99" s="12">
        <f t="shared" si="8"/>
        <v>0.5</v>
      </c>
      <c r="K99" s="12">
        <f t="shared" si="6"/>
        <v>0.5</v>
      </c>
      <c r="L99" s="21">
        <f t="shared" si="9"/>
        <v>1</v>
      </c>
    </row>
    <row r="100" spans="1:12" ht="13.2" x14ac:dyDescent="0.25">
      <c r="A100" s="27">
        <v>40547</v>
      </c>
      <c r="B100" s="28" t="s">
        <v>9</v>
      </c>
      <c r="C100" s="28">
        <v>181</v>
      </c>
      <c r="D100" s="29">
        <v>10628.172148</v>
      </c>
      <c r="E100" s="29">
        <v>5331.3552890000001</v>
      </c>
      <c r="F100" s="29">
        <v>96619.746799999994</v>
      </c>
      <c r="H100" s="32">
        <f t="shared" si="10"/>
        <v>0.11</v>
      </c>
      <c r="I100" s="31">
        <f t="shared" si="7"/>
        <v>5296.8168589999996</v>
      </c>
      <c r="J100" s="12">
        <f t="shared" si="8"/>
        <v>0.49837514722573911</v>
      </c>
      <c r="K100" s="12">
        <f t="shared" si="6"/>
        <v>0.50162485277426094</v>
      </c>
      <c r="L100" s="21">
        <f t="shared" si="9"/>
        <v>1</v>
      </c>
    </row>
    <row r="101" spans="1:12" ht="13.2" x14ac:dyDescent="0.25">
      <c r="A101" s="27">
        <v>40548</v>
      </c>
      <c r="B101" s="28" t="s">
        <v>9</v>
      </c>
      <c r="C101" s="28">
        <v>230</v>
      </c>
      <c r="D101" s="29">
        <v>14246.848506000002</v>
      </c>
      <c r="E101" s="29">
        <v>7123.424253000001</v>
      </c>
      <c r="F101" s="29">
        <v>129516.8046</v>
      </c>
      <c r="H101" s="32">
        <f t="shared" si="10"/>
        <v>0.11000000000000001</v>
      </c>
      <c r="I101" s="31">
        <f t="shared" si="7"/>
        <v>7123.424253000001</v>
      </c>
      <c r="J101" s="12">
        <f t="shared" si="8"/>
        <v>0.5</v>
      </c>
      <c r="K101" s="12">
        <f t="shared" si="6"/>
        <v>0.5</v>
      </c>
      <c r="L101" s="21">
        <f t="shared" si="9"/>
        <v>1</v>
      </c>
    </row>
    <row r="102" spans="1:12" ht="13.2" x14ac:dyDescent="0.25">
      <c r="A102" s="27">
        <v>40549</v>
      </c>
      <c r="B102" s="28" t="s">
        <v>9</v>
      </c>
      <c r="C102" s="28">
        <v>202</v>
      </c>
      <c r="D102" s="29">
        <v>13670.631502000002</v>
      </c>
      <c r="E102" s="29">
        <v>6816.4773209999994</v>
      </c>
      <c r="F102" s="29">
        <v>124278.4682</v>
      </c>
      <c r="H102" s="32">
        <f t="shared" si="10"/>
        <v>0.11000000000000001</v>
      </c>
      <c r="I102" s="31">
        <f t="shared" si="7"/>
        <v>6854.1541810000026</v>
      </c>
      <c r="J102" s="12">
        <f t="shared" si="8"/>
        <v>0.50137802192950964</v>
      </c>
      <c r="K102" s="12">
        <f t="shared" si="6"/>
        <v>0.49862197807049036</v>
      </c>
      <c r="L102" s="21">
        <f t="shared" si="9"/>
        <v>1</v>
      </c>
    </row>
    <row r="103" spans="1:12" ht="13.2" x14ac:dyDescent="0.25">
      <c r="A103" s="27">
        <v>40550</v>
      </c>
      <c r="B103" s="28" t="s">
        <v>9</v>
      </c>
      <c r="C103" s="28">
        <v>211</v>
      </c>
      <c r="D103" s="29">
        <v>13996.668378</v>
      </c>
      <c r="E103" s="29">
        <v>6998.3341890000002</v>
      </c>
      <c r="F103" s="29">
        <v>127242.43980000001</v>
      </c>
      <c r="H103" s="32">
        <f t="shared" si="10"/>
        <v>0.11</v>
      </c>
      <c r="I103" s="31">
        <f t="shared" si="7"/>
        <v>6998.3341890000002</v>
      </c>
      <c r="J103" s="12">
        <f t="shared" si="8"/>
        <v>0.5</v>
      </c>
      <c r="K103" s="12">
        <f t="shared" si="6"/>
        <v>0.5</v>
      </c>
      <c r="L103" s="21">
        <f t="shared" si="9"/>
        <v>1</v>
      </c>
    </row>
    <row r="104" spans="1:12" ht="13.2" x14ac:dyDescent="0.25">
      <c r="A104" s="27">
        <v>40551</v>
      </c>
      <c r="B104" s="28" t="s">
        <v>9</v>
      </c>
      <c r="C104" s="28">
        <v>276</v>
      </c>
      <c r="D104" s="29">
        <v>16156.091908</v>
      </c>
      <c r="E104" s="29">
        <v>8078.0459540000002</v>
      </c>
      <c r="F104" s="29">
        <v>146873.56279999999</v>
      </c>
      <c r="H104" s="32">
        <f t="shared" si="10"/>
        <v>0.11000000000000001</v>
      </c>
      <c r="I104" s="31">
        <f t="shared" si="7"/>
        <v>8078.0459540000002</v>
      </c>
      <c r="J104" s="12">
        <f t="shared" si="8"/>
        <v>0.5</v>
      </c>
      <c r="K104" s="12">
        <f t="shared" si="6"/>
        <v>0.5</v>
      </c>
      <c r="L104" s="21">
        <f t="shared" si="9"/>
        <v>1</v>
      </c>
    </row>
    <row r="105" spans="1:12" ht="13.2" x14ac:dyDescent="0.25">
      <c r="A105" s="27">
        <v>40552</v>
      </c>
      <c r="B105" s="28" t="s">
        <v>9</v>
      </c>
      <c r="C105" s="28">
        <v>130</v>
      </c>
      <c r="D105" s="29">
        <v>7055.5272480000003</v>
      </c>
      <c r="E105" s="29">
        <v>3527.7636240000002</v>
      </c>
      <c r="F105" s="29">
        <v>64141.156799999997</v>
      </c>
      <c r="H105" s="32">
        <f t="shared" si="10"/>
        <v>0.11000000000000001</v>
      </c>
      <c r="I105" s="31">
        <f t="shared" si="7"/>
        <v>3527.7636240000002</v>
      </c>
      <c r="J105" s="12">
        <f t="shared" si="8"/>
        <v>0.5</v>
      </c>
      <c r="K105" s="12">
        <f t="shared" si="6"/>
        <v>0.5</v>
      </c>
      <c r="L105" s="21">
        <f t="shared" si="9"/>
        <v>1</v>
      </c>
    </row>
    <row r="106" spans="1:12" ht="13.2" x14ac:dyDescent="0.25">
      <c r="A106" s="27">
        <v>40553</v>
      </c>
      <c r="B106" s="28" t="s">
        <v>9</v>
      </c>
      <c r="C106" s="28">
        <v>136</v>
      </c>
      <c r="D106" s="29">
        <v>8078.3291820000004</v>
      </c>
      <c r="E106" s="29">
        <v>4039.1645910000002</v>
      </c>
      <c r="F106" s="29">
        <v>73439.356200000009</v>
      </c>
      <c r="H106" s="32">
        <f t="shared" si="10"/>
        <v>0.10999999999999999</v>
      </c>
      <c r="I106" s="31">
        <f t="shared" si="7"/>
        <v>4039.1645910000002</v>
      </c>
      <c r="J106" s="12">
        <f t="shared" si="8"/>
        <v>0.5</v>
      </c>
      <c r="K106" s="12">
        <f t="shared" si="6"/>
        <v>0.5</v>
      </c>
      <c r="L106" s="21">
        <f t="shared" si="9"/>
        <v>1</v>
      </c>
    </row>
    <row r="107" spans="1:12" ht="13.2" x14ac:dyDescent="0.25">
      <c r="A107" s="27">
        <v>40554</v>
      </c>
      <c r="B107" s="28" t="s">
        <v>9</v>
      </c>
      <c r="C107" s="28">
        <v>275</v>
      </c>
      <c r="D107" s="29">
        <v>14615.828964</v>
      </c>
      <c r="E107" s="29">
        <v>7292.2152670000005</v>
      </c>
      <c r="F107" s="29">
        <v>132871.17240000001</v>
      </c>
      <c r="H107" s="32">
        <f t="shared" si="10"/>
        <v>0.10999999999999999</v>
      </c>
      <c r="I107" s="31">
        <f t="shared" si="7"/>
        <v>7323.6136969999998</v>
      </c>
      <c r="J107" s="12">
        <f t="shared" si="8"/>
        <v>0.50107412415940744</v>
      </c>
      <c r="K107" s="12">
        <f t="shared" si="6"/>
        <v>0.49892587584059256</v>
      </c>
      <c r="L107" s="21">
        <f t="shared" si="9"/>
        <v>1</v>
      </c>
    </row>
    <row r="108" spans="1:12" ht="13.2" x14ac:dyDescent="0.25">
      <c r="A108" s="27">
        <v>40555</v>
      </c>
      <c r="B108" s="28" t="s">
        <v>9</v>
      </c>
      <c r="C108" s="28">
        <v>207</v>
      </c>
      <c r="D108" s="29">
        <v>11867.816202</v>
      </c>
      <c r="E108" s="29">
        <v>5933.908101</v>
      </c>
      <c r="F108" s="29">
        <v>107889.23819999999</v>
      </c>
      <c r="H108" s="32">
        <f t="shared" si="10"/>
        <v>0.11</v>
      </c>
      <c r="I108" s="31">
        <f t="shared" si="7"/>
        <v>5933.908101</v>
      </c>
      <c r="J108" s="12">
        <f t="shared" si="8"/>
        <v>0.5</v>
      </c>
      <c r="K108" s="12">
        <f t="shared" si="6"/>
        <v>0.5</v>
      </c>
      <c r="L108" s="21">
        <f t="shared" si="9"/>
        <v>1</v>
      </c>
    </row>
    <row r="109" spans="1:12" ht="13.2" x14ac:dyDescent="0.25">
      <c r="A109" s="27">
        <v>40556</v>
      </c>
      <c r="B109" s="28" t="s">
        <v>9</v>
      </c>
      <c r="C109" s="28">
        <v>354</v>
      </c>
      <c r="D109" s="29">
        <v>25404.822806000004</v>
      </c>
      <c r="E109" s="29">
        <v>12702.411403000002</v>
      </c>
      <c r="F109" s="29">
        <v>230952.93460000001</v>
      </c>
      <c r="H109" s="32">
        <f t="shared" si="10"/>
        <v>0.11000000000000001</v>
      </c>
      <c r="I109" s="31">
        <f t="shared" si="7"/>
        <v>12702.411403000002</v>
      </c>
      <c r="J109" s="12">
        <f t="shared" si="8"/>
        <v>0.5</v>
      </c>
      <c r="K109" s="12">
        <f t="shared" si="6"/>
        <v>0.5</v>
      </c>
      <c r="L109" s="21">
        <f t="shared" si="9"/>
        <v>1</v>
      </c>
    </row>
    <row r="110" spans="1:12" ht="13.2" x14ac:dyDescent="0.25">
      <c r="A110" s="27">
        <v>40557</v>
      </c>
      <c r="B110" s="28" t="s">
        <v>9</v>
      </c>
      <c r="C110" s="28">
        <v>235</v>
      </c>
      <c r="D110" s="29">
        <v>16394.974002000003</v>
      </c>
      <c r="E110" s="29">
        <v>8197.4870010000013</v>
      </c>
      <c r="F110" s="29">
        <v>149045.2182</v>
      </c>
      <c r="H110" s="32">
        <f t="shared" si="10"/>
        <v>0.11000000000000001</v>
      </c>
      <c r="I110" s="31">
        <f t="shared" si="7"/>
        <v>8197.4870010000013</v>
      </c>
      <c r="J110" s="12">
        <f t="shared" si="8"/>
        <v>0.5</v>
      </c>
      <c r="K110" s="12">
        <f t="shared" si="6"/>
        <v>0.5</v>
      </c>
      <c r="L110" s="21">
        <f t="shared" si="9"/>
        <v>1</v>
      </c>
    </row>
    <row r="111" spans="1:12" ht="13.2" x14ac:dyDescent="0.25">
      <c r="A111" s="27">
        <v>40558</v>
      </c>
      <c r="B111" s="28" t="s">
        <v>9</v>
      </c>
      <c r="C111" s="28">
        <v>138</v>
      </c>
      <c r="D111" s="29">
        <v>9778.4294300000001</v>
      </c>
      <c r="E111" s="29">
        <v>4889.2147150000001</v>
      </c>
      <c r="F111" s="29">
        <v>88894.813000000009</v>
      </c>
      <c r="H111" s="32">
        <f t="shared" si="10"/>
        <v>0.10999999999999999</v>
      </c>
      <c r="I111" s="31">
        <f t="shared" si="7"/>
        <v>4889.2147150000001</v>
      </c>
      <c r="J111" s="12">
        <f t="shared" si="8"/>
        <v>0.5</v>
      </c>
      <c r="K111" s="12">
        <f t="shared" si="6"/>
        <v>0.5</v>
      </c>
      <c r="L111" s="21">
        <f t="shared" si="9"/>
        <v>1</v>
      </c>
    </row>
    <row r="112" spans="1:12" ht="13.2" x14ac:dyDescent="0.25">
      <c r="A112" s="27">
        <v>40559</v>
      </c>
      <c r="B112" s="28" t="s">
        <v>9</v>
      </c>
      <c r="C112" s="28">
        <v>89</v>
      </c>
      <c r="D112" s="29">
        <v>6009.6525940000001</v>
      </c>
      <c r="E112" s="29">
        <v>3020.5255120000002</v>
      </c>
      <c r="F112" s="29">
        <v>54633.205400000006</v>
      </c>
      <c r="H112" s="32">
        <f t="shared" si="10"/>
        <v>0.10999999999999999</v>
      </c>
      <c r="I112" s="31">
        <f t="shared" si="7"/>
        <v>2989.127082</v>
      </c>
      <c r="J112" s="12">
        <f t="shared" si="8"/>
        <v>0.49738766679863089</v>
      </c>
      <c r="K112" s="12">
        <f t="shared" si="6"/>
        <v>0.50261233320136911</v>
      </c>
      <c r="L112" s="21">
        <f t="shared" si="9"/>
        <v>1</v>
      </c>
    </row>
    <row r="113" spans="1:12" ht="13.2" x14ac:dyDescent="0.25">
      <c r="A113" s="27">
        <v>40560</v>
      </c>
      <c r="B113" s="28" t="s">
        <v>9</v>
      </c>
      <c r="C113" s="28">
        <v>92</v>
      </c>
      <c r="D113" s="29">
        <v>8287.4999680000001</v>
      </c>
      <c r="E113" s="29">
        <v>4143.749984</v>
      </c>
      <c r="F113" s="29">
        <v>75340.908800000005</v>
      </c>
      <c r="H113" s="32">
        <f t="shared" si="10"/>
        <v>0.11</v>
      </c>
      <c r="I113" s="31">
        <f t="shared" si="7"/>
        <v>4143.749984</v>
      </c>
      <c r="J113" s="12">
        <f t="shared" si="8"/>
        <v>0.5</v>
      </c>
      <c r="K113" s="12">
        <f t="shared" si="6"/>
        <v>0.5</v>
      </c>
      <c r="L113" s="21">
        <f t="shared" si="9"/>
        <v>1</v>
      </c>
    </row>
    <row r="114" spans="1:12" ht="13.2" x14ac:dyDescent="0.25">
      <c r="A114" s="27">
        <v>40561</v>
      </c>
      <c r="B114" s="28" t="s">
        <v>9</v>
      </c>
      <c r="C114" s="28">
        <v>204</v>
      </c>
      <c r="D114" s="29">
        <v>15578.676366</v>
      </c>
      <c r="E114" s="29">
        <v>7789.3381829999998</v>
      </c>
      <c r="F114" s="29">
        <v>141624.33060000002</v>
      </c>
      <c r="H114" s="32">
        <f t="shared" si="10"/>
        <v>0.10999999999999999</v>
      </c>
      <c r="I114" s="31">
        <f t="shared" si="7"/>
        <v>7789.3381829999998</v>
      </c>
      <c r="J114" s="12">
        <f t="shared" si="8"/>
        <v>0.5</v>
      </c>
      <c r="K114" s="12">
        <f t="shared" si="6"/>
        <v>0.5</v>
      </c>
      <c r="L114" s="21">
        <f t="shared" si="9"/>
        <v>1</v>
      </c>
    </row>
    <row r="115" spans="1:12" ht="13.2" x14ac:dyDescent="0.25">
      <c r="A115" s="27">
        <v>40562</v>
      </c>
      <c r="B115" s="28" t="s">
        <v>9</v>
      </c>
      <c r="C115" s="28">
        <v>205</v>
      </c>
      <c r="D115" s="29">
        <v>14421.327316000001</v>
      </c>
      <c r="E115" s="29">
        <v>7218.8198080000002</v>
      </c>
      <c r="F115" s="29">
        <v>131102.97560000001</v>
      </c>
      <c r="H115" s="32">
        <f t="shared" si="10"/>
        <v>0.11</v>
      </c>
      <c r="I115" s="31">
        <f t="shared" si="7"/>
        <v>7202.5075080000006</v>
      </c>
      <c r="J115" s="12">
        <f t="shared" si="8"/>
        <v>0.49943443832725781</v>
      </c>
      <c r="K115" s="12">
        <f t="shared" si="6"/>
        <v>0.50056556167274224</v>
      </c>
      <c r="L115" s="21">
        <f t="shared" si="9"/>
        <v>1</v>
      </c>
    </row>
    <row r="116" spans="1:12" ht="13.2" x14ac:dyDescent="0.25">
      <c r="A116" s="27">
        <v>40563</v>
      </c>
      <c r="B116" s="28" t="s">
        <v>9</v>
      </c>
      <c r="C116" s="28">
        <v>210</v>
      </c>
      <c r="D116" s="29">
        <v>12449.528520000002</v>
      </c>
      <c r="E116" s="29">
        <v>6224.7642600000008</v>
      </c>
      <c r="F116" s="29">
        <v>113177.53200000001</v>
      </c>
      <c r="H116" s="32">
        <f t="shared" si="10"/>
        <v>0.11000000000000001</v>
      </c>
      <c r="I116" s="31">
        <f t="shared" si="7"/>
        <v>6224.7642600000008</v>
      </c>
      <c r="J116" s="12">
        <f t="shared" si="8"/>
        <v>0.5</v>
      </c>
      <c r="K116" s="12">
        <f t="shared" si="6"/>
        <v>0.5</v>
      </c>
      <c r="L116" s="21">
        <f t="shared" si="9"/>
        <v>1</v>
      </c>
    </row>
    <row r="117" spans="1:12" ht="13.2" x14ac:dyDescent="0.25">
      <c r="A117" s="27">
        <v>40564</v>
      </c>
      <c r="B117" s="28" t="s">
        <v>9</v>
      </c>
      <c r="C117" s="28">
        <v>114</v>
      </c>
      <c r="D117" s="29">
        <v>7099.4344959999999</v>
      </c>
      <c r="E117" s="29">
        <v>3549.7172479999999</v>
      </c>
      <c r="F117" s="29">
        <v>64540.313600000009</v>
      </c>
      <c r="H117" s="32">
        <f t="shared" si="10"/>
        <v>0.10999999999999999</v>
      </c>
      <c r="I117" s="31">
        <f t="shared" si="7"/>
        <v>3549.7172479999999</v>
      </c>
      <c r="J117" s="12">
        <f t="shared" si="8"/>
        <v>0.5</v>
      </c>
      <c r="K117" s="12">
        <f t="shared" si="6"/>
        <v>0.5</v>
      </c>
      <c r="L117" s="21">
        <f t="shared" si="9"/>
        <v>1</v>
      </c>
    </row>
    <row r="118" spans="1:12" ht="13.2" x14ac:dyDescent="0.25">
      <c r="A118" s="27">
        <v>40565</v>
      </c>
      <c r="B118" s="28" t="s">
        <v>9</v>
      </c>
      <c r="C118" s="28">
        <v>107</v>
      </c>
      <c r="D118" s="29">
        <v>7588.0753299999997</v>
      </c>
      <c r="E118" s="29">
        <v>3794.0376649999998</v>
      </c>
      <c r="F118" s="29">
        <v>68982.503000000012</v>
      </c>
      <c r="H118" s="32">
        <f t="shared" si="10"/>
        <v>0.10999999999999997</v>
      </c>
      <c r="I118" s="31">
        <f t="shared" si="7"/>
        <v>3794.0376649999998</v>
      </c>
      <c r="J118" s="12">
        <f t="shared" si="8"/>
        <v>0.5</v>
      </c>
      <c r="K118" s="12">
        <f t="shared" si="6"/>
        <v>0.5</v>
      </c>
      <c r="L118" s="21">
        <f t="shared" si="9"/>
        <v>1</v>
      </c>
    </row>
    <row r="119" spans="1:12" ht="13.2" x14ac:dyDescent="0.25">
      <c r="A119" s="27">
        <v>40566</v>
      </c>
      <c r="B119" s="28" t="s">
        <v>9</v>
      </c>
      <c r="C119" s="28">
        <v>66</v>
      </c>
      <c r="D119" s="29">
        <v>3837.0347839999999</v>
      </c>
      <c r="E119" s="29">
        <v>1918.517392</v>
      </c>
      <c r="F119" s="29">
        <v>34882.134399999995</v>
      </c>
      <c r="H119" s="32">
        <f t="shared" si="10"/>
        <v>0.11000000000000001</v>
      </c>
      <c r="I119" s="31">
        <f t="shared" si="7"/>
        <v>1918.517392</v>
      </c>
      <c r="J119" s="12">
        <f t="shared" si="8"/>
        <v>0.5</v>
      </c>
      <c r="K119" s="12">
        <f t="shared" si="6"/>
        <v>0.5</v>
      </c>
      <c r="L119" s="21">
        <f t="shared" si="9"/>
        <v>1</v>
      </c>
    </row>
    <row r="120" spans="1:12" ht="13.2" x14ac:dyDescent="0.25">
      <c r="A120" s="27">
        <v>40567</v>
      </c>
      <c r="B120" s="28" t="s">
        <v>9</v>
      </c>
      <c r="C120" s="28">
        <v>81</v>
      </c>
      <c r="D120" s="29">
        <v>7064.6907099999999</v>
      </c>
      <c r="E120" s="29">
        <v>3532.3453549999999</v>
      </c>
      <c r="F120" s="29">
        <v>64224.46100000001</v>
      </c>
      <c r="H120" s="32">
        <f t="shared" si="10"/>
        <v>0.10999999999999999</v>
      </c>
      <c r="I120" s="31">
        <f t="shared" si="7"/>
        <v>3532.3453549999999</v>
      </c>
      <c r="J120" s="12">
        <f t="shared" si="8"/>
        <v>0.5</v>
      </c>
      <c r="K120" s="12">
        <f t="shared" si="6"/>
        <v>0.5</v>
      </c>
      <c r="L120" s="21">
        <f t="shared" si="9"/>
        <v>1</v>
      </c>
    </row>
    <row r="121" spans="1:12" ht="13.2" x14ac:dyDescent="0.25">
      <c r="A121" s="27">
        <v>40568</v>
      </c>
      <c r="B121" s="28" t="s">
        <v>9</v>
      </c>
      <c r="C121" s="28">
        <v>132</v>
      </c>
      <c r="D121" s="29">
        <v>8546.5257899999997</v>
      </c>
      <c r="E121" s="29">
        <v>4273.2628949999998</v>
      </c>
      <c r="F121" s="29">
        <v>77695.688999999998</v>
      </c>
      <c r="H121" s="32">
        <f t="shared" si="10"/>
        <v>0.11</v>
      </c>
      <c r="I121" s="31">
        <f t="shared" si="7"/>
        <v>4273.2628949999998</v>
      </c>
      <c r="J121" s="12">
        <f t="shared" si="8"/>
        <v>0.5</v>
      </c>
      <c r="K121" s="12">
        <f t="shared" si="6"/>
        <v>0.5</v>
      </c>
      <c r="L121" s="21">
        <f t="shared" si="9"/>
        <v>1</v>
      </c>
    </row>
    <row r="122" spans="1:12" ht="13.2" x14ac:dyDescent="0.25">
      <c r="A122" s="27">
        <v>40569</v>
      </c>
      <c r="B122" s="28" t="s">
        <v>9</v>
      </c>
      <c r="C122" s="28">
        <v>233</v>
      </c>
      <c r="D122" s="29">
        <v>13235.924878000002</v>
      </c>
      <c r="E122" s="29">
        <v>6617.9624390000008</v>
      </c>
      <c r="F122" s="29">
        <v>120326.5898</v>
      </c>
      <c r="H122" s="32">
        <f t="shared" si="10"/>
        <v>0.11000000000000001</v>
      </c>
      <c r="I122" s="31">
        <f t="shared" si="7"/>
        <v>6617.9624390000008</v>
      </c>
      <c r="J122" s="12">
        <f t="shared" si="8"/>
        <v>0.5</v>
      </c>
      <c r="K122" s="12">
        <f t="shared" si="6"/>
        <v>0.5</v>
      </c>
      <c r="L122" s="21">
        <f t="shared" si="9"/>
        <v>1</v>
      </c>
    </row>
    <row r="123" spans="1:12" ht="13.2" x14ac:dyDescent="0.25">
      <c r="A123" s="27">
        <v>40570</v>
      </c>
      <c r="B123" s="28" t="s">
        <v>9</v>
      </c>
      <c r="C123" s="28">
        <v>123</v>
      </c>
      <c r="D123" s="29">
        <v>8955.9456800000007</v>
      </c>
      <c r="E123" s="29">
        <v>4477.9728400000004</v>
      </c>
      <c r="F123" s="29">
        <v>81417.688000000009</v>
      </c>
      <c r="H123" s="32">
        <f t="shared" si="10"/>
        <v>0.11</v>
      </c>
      <c r="I123" s="31">
        <f t="shared" si="7"/>
        <v>4477.9728400000004</v>
      </c>
      <c r="J123" s="12">
        <f t="shared" si="8"/>
        <v>0.5</v>
      </c>
      <c r="K123" s="12">
        <f t="shared" si="6"/>
        <v>0.5</v>
      </c>
      <c r="L123" s="21">
        <f t="shared" si="9"/>
        <v>1</v>
      </c>
    </row>
    <row r="124" spans="1:12" ht="13.2" x14ac:dyDescent="0.25">
      <c r="A124" s="27">
        <v>40571</v>
      </c>
      <c r="B124" s="28" t="s">
        <v>9</v>
      </c>
      <c r="C124" s="28">
        <v>95</v>
      </c>
      <c r="D124" s="29">
        <v>6168.4467900000009</v>
      </c>
      <c r="E124" s="29">
        <v>3084.2233950000004</v>
      </c>
      <c r="F124" s="29">
        <v>56076.788999999997</v>
      </c>
      <c r="H124" s="32">
        <f t="shared" si="10"/>
        <v>0.11000000000000003</v>
      </c>
      <c r="I124" s="31">
        <f t="shared" si="7"/>
        <v>3084.2233950000004</v>
      </c>
      <c r="J124" s="12">
        <f t="shared" si="8"/>
        <v>0.5</v>
      </c>
      <c r="K124" s="12">
        <f t="shared" si="6"/>
        <v>0.5</v>
      </c>
      <c r="L124" s="21">
        <f t="shared" si="9"/>
        <v>1</v>
      </c>
    </row>
    <row r="125" spans="1:12" ht="13.2" x14ac:dyDescent="0.25">
      <c r="A125" s="27">
        <v>40572</v>
      </c>
      <c r="B125" s="28" t="s">
        <v>9</v>
      </c>
      <c r="C125" s="28">
        <v>83</v>
      </c>
      <c r="D125" s="29">
        <v>5855.9910420000006</v>
      </c>
      <c r="E125" s="29">
        <v>2927.9955210000003</v>
      </c>
      <c r="F125" s="29">
        <v>53236.282200000001</v>
      </c>
      <c r="H125" s="32">
        <f t="shared" si="10"/>
        <v>0.11000000000000001</v>
      </c>
      <c r="I125" s="31">
        <f t="shared" si="7"/>
        <v>2927.9955210000003</v>
      </c>
      <c r="J125" s="12">
        <f t="shared" si="8"/>
        <v>0.5</v>
      </c>
      <c r="K125" s="12">
        <f t="shared" si="6"/>
        <v>0.5</v>
      </c>
      <c r="L125" s="21">
        <f t="shared" si="9"/>
        <v>1</v>
      </c>
    </row>
    <row r="126" spans="1:12" ht="13.2" x14ac:dyDescent="0.25">
      <c r="A126" s="27">
        <v>40573</v>
      </c>
      <c r="B126" s="28" t="s">
        <v>9</v>
      </c>
      <c r="C126" s="28">
        <v>55</v>
      </c>
      <c r="D126" s="29">
        <v>4446.5794340000002</v>
      </c>
      <c r="E126" s="29">
        <v>2223.2897170000001</v>
      </c>
      <c r="F126" s="29">
        <v>40423.449399999998</v>
      </c>
      <c r="H126" s="32">
        <f t="shared" si="10"/>
        <v>0.11000000000000001</v>
      </c>
      <c r="I126" s="31">
        <f t="shared" si="7"/>
        <v>2223.2897170000001</v>
      </c>
      <c r="J126" s="12">
        <f t="shared" si="8"/>
        <v>0.5</v>
      </c>
      <c r="K126" s="12">
        <f t="shared" si="6"/>
        <v>0.5</v>
      </c>
      <c r="L126" s="21">
        <f t="shared" si="9"/>
        <v>1</v>
      </c>
    </row>
    <row r="127" spans="1:12" ht="13.2" x14ac:dyDescent="0.25">
      <c r="A127" s="27">
        <v>40574</v>
      </c>
      <c r="B127" s="28" t="s">
        <v>9</v>
      </c>
      <c r="C127" s="28">
        <v>59</v>
      </c>
      <c r="D127" s="29">
        <v>4167.610216</v>
      </c>
      <c r="E127" s="29">
        <v>2083.805108</v>
      </c>
      <c r="F127" s="29">
        <v>37887.365600000005</v>
      </c>
      <c r="H127" s="32">
        <f t="shared" si="10"/>
        <v>0.10999999999999999</v>
      </c>
      <c r="I127" s="31">
        <f t="shared" si="7"/>
        <v>2083.805108</v>
      </c>
      <c r="J127" s="12">
        <f t="shared" si="8"/>
        <v>0.5</v>
      </c>
      <c r="K127" s="12">
        <f t="shared" si="6"/>
        <v>0.5</v>
      </c>
      <c r="L127" s="21">
        <f t="shared" si="9"/>
        <v>1</v>
      </c>
    </row>
    <row r="128" spans="1:12" ht="13.2" x14ac:dyDescent="0.25">
      <c r="A128" s="27">
        <v>40575</v>
      </c>
      <c r="B128" s="28" t="s">
        <v>9</v>
      </c>
      <c r="C128" s="28">
        <v>61</v>
      </c>
      <c r="D128" s="29">
        <v>4579.9038339999997</v>
      </c>
      <c r="E128" s="29">
        <v>2289.9519169999999</v>
      </c>
      <c r="F128" s="29">
        <v>41635.489399999999</v>
      </c>
      <c r="H128" s="32">
        <f t="shared" si="10"/>
        <v>0.11</v>
      </c>
      <c r="I128" s="31">
        <f t="shared" si="7"/>
        <v>2289.9519169999999</v>
      </c>
      <c r="J128" s="12">
        <f t="shared" si="8"/>
        <v>0.5</v>
      </c>
      <c r="K128" s="12">
        <f t="shared" si="6"/>
        <v>0.5</v>
      </c>
      <c r="L128" s="21">
        <f t="shared" si="9"/>
        <v>2</v>
      </c>
    </row>
    <row r="129" spans="1:12" ht="13.2" x14ac:dyDescent="0.25">
      <c r="A129" s="27">
        <v>40576</v>
      </c>
      <c r="B129" s="28" t="s">
        <v>9</v>
      </c>
      <c r="C129" s="28">
        <v>68</v>
      </c>
      <c r="D129" s="29">
        <v>5453.3478999999998</v>
      </c>
      <c r="E129" s="29">
        <v>2726.6739499999999</v>
      </c>
      <c r="F129" s="29">
        <v>49575.89</v>
      </c>
      <c r="H129" s="32">
        <f t="shared" si="10"/>
        <v>0.11</v>
      </c>
      <c r="I129" s="31">
        <f t="shared" si="7"/>
        <v>2726.6739499999999</v>
      </c>
      <c r="J129" s="12">
        <f t="shared" si="8"/>
        <v>0.5</v>
      </c>
      <c r="K129" s="12">
        <f t="shared" si="6"/>
        <v>0.5</v>
      </c>
      <c r="L129" s="21">
        <f t="shared" si="9"/>
        <v>2</v>
      </c>
    </row>
    <row r="130" spans="1:12" ht="13.2" x14ac:dyDescent="0.25">
      <c r="A130" s="27">
        <v>40577</v>
      </c>
      <c r="B130" s="28" t="s">
        <v>9</v>
      </c>
      <c r="C130" s="28">
        <v>103</v>
      </c>
      <c r="D130" s="29">
        <v>8958.5603580000006</v>
      </c>
      <c r="E130" s="29">
        <v>4479.2801790000003</v>
      </c>
      <c r="F130" s="29">
        <v>81441.457800000004</v>
      </c>
      <c r="H130" s="32">
        <f t="shared" si="10"/>
        <v>0.11</v>
      </c>
      <c r="I130" s="31">
        <f t="shared" si="7"/>
        <v>4479.2801790000003</v>
      </c>
      <c r="J130" s="12">
        <f t="shared" si="8"/>
        <v>0.5</v>
      </c>
      <c r="K130" s="12">
        <f t="shared" si="6"/>
        <v>0.5</v>
      </c>
      <c r="L130" s="21">
        <f t="shared" si="9"/>
        <v>2</v>
      </c>
    </row>
    <row r="131" spans="1:12" ht="13.2" x14ac:dyDescent="0.25">
      <c r="A131" s="27">
        <v>40578</v>
      </c>
      <c r="B131" s="28" t="s">
        <v>9</v>
      </c>
      <c r="C131" s="28">
        <v>115</v>
      </c>
      <c r="D131" s="29">
        <v>8112.8657280000007</v>
      </c>
      <c r="E131" s="29">
        <v>4079.9820790000003</v>
      </c>
      <c r="F131" s="29">
        <v>73753.324800000002</v>
      </c>
      <c r="H131" s="32">
        <f t="shared" si="10"/>
        <v>0.11</v>
      </c>
      <c r="I131" s="31">
        <f t="shared" si="7"/>
        <v>4032.8836490000003</v>
      </c>
      <c r="J131" s="12">
        <f t="shared" si="8"/>
        <v>0.49709730004297686</v>
      </c>
      <c r="K131" s="12">
        <f t="shared" si="6"/>
        <v>0.50290269995702308</v>
      </c>
      <c r="L131" s="21">
        <f t="shared" si="9"/>
        <v>2</v>
      </c>
    </row>
    <row r="132" spans="1:12" ht="13.2" x14ac:dyDescent="0.25">
      <c r="A132" s="27">
        <v>40579</v>
      </c>
      <c r="B132" s="28" t="s">
        <v>9</v>
      </c>
      <c r="C132" s="28">
        <v>86</v>
      </c>
      <c r="D132" s="29">
        <v>5276.1197059999995</v>
      </c>
      <c r="E132" s="29">
        <v>2657.684068</v>
      </c>
      <c r="F132" s="29">
        <v>47964.724600000001</v>
      </c>
      <c r="H132" s="32">
        <f t="shared" si="10"/>
        <v>0.10999999999999999</v>
      </c>
      <c r="I132" s="31">
        <f t="shared" si="7"/>
        <v>2618.4356379999995</v>
      </c>
      <c r="J132" s="12">
        <f t="shared" si="8"/>
        <v>0.49628055918108083</v>
      </c>
      <c r="K132" s="12">
        <f t="shared" si="6"/>
        <v>0.50371944081891917</v>
      </c>
      <c r="L132" s="21">
        <f t="shared" si="9"/>
        <v>2</v>
      </c>
    </row>
    <row r="133" spans="1:12" ht="13.2" x14ac:dyDescent="0.25">
      <c r="A133" s="27">
        <v>40580</v>
      </c>
      <c r="B133" s="28" t="s">
        <v>9</v>
      </c>
      <c r="C133" s="28">
        <v>88</v>
      </c>
      <c r="D133" s="29">
        <v>5550.3707600000007</v>
      </c>
      <c r="E133" s="29">
        <v>2775.1853800000004</v>
      </c>
      <c r="F133" s="29">
        <v>50457.915999999997</v>
      </c>
      <c r="H133" s="32">
        <f t="shared" si="10"/>
        <v>0.11000000000000001</v>
      </c>
      <c r="I133" s="31">
        <f t="shared" si="7"/>
        <v>2775.1853800000004</v>
      </c>
      <c r="J133" s="12">
        <f t="shared" si="8"/>
        <v>0.5</v>
      </c>
      <c r="K133" s="12">
        <f t="shared" ref="K133:K196" si="11">E133/D133</f>
        <v>0.5</v>
      </c>
      <c r="L133" s="21">
        <f t="shared" si="9"/>
        <v>2</v>
      </c>
    </row>
    <row r="134" spans="1:12" ht="13.2" x14ac:dyDescent="0.25">
      <c r="A134" s="27">
        <v>40581</v>
      </c>
      <c r="B134" s="28" t="s">
        <v>9</v>
      </c>
      <c r="C134" s="28">
        <v>94</v>
      </c>
      <c r="D134" s="29">
        <v>6479.0235620000003</v>
      </c>
      <c r="E134" s="29">
        <v>3239.5117810000002</v>
      </c>
      <c r="F134" s="29">
        <v>58900.214200000002</v>
      </c>
      <c r="H134" s="32">
        <f t="shared" si="10"/>
        <v>0.11</v>
      </c>
      <c r="I134" s="31">
        <f t="shared" ref="I134:I197" si="12">D134-E134</f>
        <v>3239.5117810000002</v>
      </c>
      <c r="J134" s="12">
        <f t="shared" ref="J134:J197" si="13">I134/D134</f>
        <v>0.5</v>
      </c>
      <c r="K134" s="12">
        <f t="shared" si="11"/>
        <v>0.5</v>
      </c>
      <c r="L134" s="21">
        <f t="shared" ref="L134:L197" si="14">MONTH(A134)</f>
        <v>2</v>
      </c>
    </row>
    <row r="135" spans="1:12" ht="13.2" x14ac:dyDescent="0.25">
      <c r="A135" s="27">
        <v>40582</v>
      </c>
      <c r="B135" s="28" t="s">
        <v>9</v>
      </c>
      <c r="C135" s="28">
        <v>97</v>
      </c>
      <c r="D135" s="29">
        <v>7104.874546</v>
      </c>
      <c r="E135" s="29">
        <v>3552.437273</v>
      </c>
      <c r="F135" s="29">
        <v>64589.76860000001</v>
      </c>
      <c r="H135" s="32">
        <f t="shared" si="10"/>
        <v>0.10999999999999999</v>
      </c>
      <c r="I135" s="31">
        <f t="shared" si="12"/>
        <v>3552.437273</v>
      </c>
      <c r="J135" s="12">
        <f t="shared" si="13"/>
        <v>0.5</v>
      </c>
      <c r="K135" s="12">
        <f t="shared" si="11"/>
        <v>0.5</v>
      </c>
      <c r="L135" s="21">
        <f t="shared" si="14"/>
        <v>2</v>
      </c>
    </row>
    <row r="136" spans="1:12" ht="13.2" x14ac:dyDescent="0.25">
      <c r="A136" s="27">
        <v>40583</v>
      </c>
      <c r="B136" s="28" t="s">
        <v>9</v>
      </c>
      <c r="C136" s="28">
        <v>138</v>
      </c>
      <c r="D136" s="29">
        <v>7773.79691</v>
      </c>
      <c r="E136" s="29">
        <v>3886.898455</v>
      </c>
      <c r="F136" s="29">
        <v>70670.881000000008</v>
      </c>
      <c r="H136" s="32">
        <f t="shared" si="10"/>
        <v>0.10999999999999999</v>
      </c>
      <c r="I136" s="31">
        <f t="shared" si="12"/>
        <v>3886.898455</v>
      </c>
      <c r="J136" s="12">
        <f t="shared" si="13"/>
        <v>0.5</v>
      </c>
      <c r="K136" s="12">
        <f t="shared" si="11"/>
        <v>0.5</v>
      </c>
      <c r="L136" s="21">
        <f t="shared" si="14"/>
        <v>2</v>
      </c>
    </row>
    <row r="137" spans="1:12" ht="13.2" x14ac:dyDescent="0.25">
      <c r="A137" s="27">
        <v>40584</v>
      </c>
      <c r="B137" s="28" t="s">
        <v>9</v>
      </c>
      <c r="C137" s="28">
        <v>134</v>
      </c>
      <c r="D137" s="29">
        <v>9499.3635000000013</v>
      </c>
      <c r="E137" s="29">
        <v>4749.6817500000006</v>
      </c>
      <c r="F137" s="29">
        <v>86357.85</v>
      </c>
      <c r="H137" s="32">
        <f t="shared" si="10"/>
        <v>0.11000000000000001</v>
      </c>
      <c r="I137" s="31">
        <f t="shared" si="12"/>
        <v>4749.6817500000006</v>
      </c>
      <c r="J137" s="12">
        <f t="shared" si="13"/>
        <v>0.5</v>
      </c>
      <c r="K137" s="12">
        <f t="shared" si="11"/>
        <v>0.5</v>
      </c>
      <c r="L137" s="21">
        <f t="shared" si="14"/>
        <v>2</v>
      </c>
    </row>
    <row r="138" spans="1:12" ht="13.2" x14ac:dyDescent="0.25">
      <c r="A138" s="27">
        <v>40585</v>
      </c>
      <c r="B138" s="28" t="s">
        <v>9</v>
      </c>
      <c r="C138" s="28">
        <v>160</v>
      </c>
      <c r="D138" s="29">
        <v>10148.991820000001</v>
      </c>
      <c r="E138" s="29">
        <v>5074.4959100000005</v>
      </c>
      <c r="F138" s="29">
        <v>92263.562000000005</v>
      </c>
      <c r="H138" s="32">
        <f t="shared" ref="H138:H201" si="15">D138/F138</f>
        <v>0.11</v>
      </c>
      <c r="I138" s="31">
        <f t="shared" si="12"/>
        <v>5074.4959100000005</v>
      </c>
      <c r="J138" s="12">
        <f t="shared" si="13"/>
        <v>0.5</v>
      </c>
      <c r="K138" s="12">
        <f t="shared" si="11"/>
        <v>0.5</v>
      </c>
      <c r="L138" s="21">
        <f t="shared" si="14"/>
        <v>2</v>
      </c>
    </row>
    <row r="139" spans="1:12" ht="13.2" x14ac:dyDescent="0.25">
      <c r="A139" s="27">
        <v>40586</v>
      </c>
      <c r="B139" s="28" t="s">
        <v>9</v>
      </c>
      <c r="C139" s="28">
        <v>142</v>
      </c>
      <c r="D139" s="29">
        <v>7552.7685419999998</v>
      </c>
      <c r="E139" s="29">
        <v>3776.3842709999999</v>
      </c>
      <c r="F139" s="29">
        <v>68661.532200000001</v>
      </c>
      <c r="H139" s="32">
        <f t="shared" si="15"/>
        <v>0.11</v>
      </c>
      <c r="I139" s="31">
        <f t="shared" si="12"/>
        <v>3776.3842709999999</v>
      </c>
      <c r="J139" s="12">
        <f t="shared" si="13"/>
        <v>0.5</v>
      </c>
      <c r="K139" s="12">
        <f t="shared" si="11"/>
        <v>0.5</v>
      </c>
      <c r="L139" s="21">
        <f t="shared" si="14"/>
        <v>2</v>
      </c>
    </row>
    <row r="140" spans="1:12" ht="13.2" x14ac:dyDescent="0.25">
      <c r="A140" s="27">
        <v>40587</v>
      </c>
      <c r="B140" s="28" t="s">
        <v>9</v>
      </c>
      <c r="C140" s="28">
        <v>81</v>
      </c>
      <c r="D140" s="29">
        <v>5341.089446</v>
      </c>
      <c r="E140" s="29">
        <v>2670.544723</v>
      </c>
      <c r="F140" s="29">
        <v>48555.3586</v>
      </c>
      <c r="H140" s="32">
        <f t="shared" si="15"/>
        <v>0.11</v>
      </c>
      <c r="I140" s="31">
        <f t="shared" si="12"/>
        <v>2670.544723</v>
      </c>
      <c r="J140" s="12">
        <f t="shared" si="13"/>
        <v>0.5</v>
      </c>
      <c r="K140" s="12">
        <f t="shared" si="11"/>
        <v>0.5</v>
      </c>
      <c r="L140" s="21">
        <f t="shared" si="14"/>
        <v>2</v>
      </c>
    </row>
    <row r="141" spans="1:12" ht="13.2" x14ac:dyDescent="0.25">
      <c r="A141" s="27">
        <v>40588</v>
      </c>
      <c r="B141" s="28" t="s">
        <v>9</v>
      </c>
      <c r="C141" s="28">
        <v>101</v>
      </c>
      <c r="D141" s="29">
        <v>5547.631738</v>
      </c>
      <c r="E141" s="29">
        <v>2773.815869</v>
      </c>
      <c r="F141" s="29">
        <v>50433.015800000001</v>
      </c>
      <c r="H141" s="32">
        <f t="shared" si="15"/>
        <v>0.11</v>
      </c>
      <c r="I141" s="31">
        <f t="shared" si="12"/>
        <v>2773.815869</v>
      </c>
      <c r="J141" s="12">
        <f t="shared" si="13"/>
        <v>0.5</v>
      </c>
      <c r="K141" s="12">
        <f t="shared" si="11"/>
        <v>0.5</v>
      </c>
      <c r="L141" s="21">
        <f t="shared" si="14"/>
        <v>2</v>
      </c>
    </row>
    <row r="142" spans="1:12" ht="13.2" x14ac:dyDescent="0.25">
      <c r="A142" s="27">
        <v>40589</v>
      </c>
      <c r="B142" s="28" t="s">
        <v>9</v>
      </c>
      <c r="C142" s="28">
        <v>152</v>
      </c>
      <c r="D142" s="29">
        <v>10829.478176000001</v>
      </c>
      <c r="E142" s="29">
        <v>5414.7390880000003</v>
      </c>
      <c r="F142" s="29">
        <v>98449.801600000006</v>
      </c>
      <c r="H142" s="32">
        <f t="shared" si="15"/>
        <v>0.11</v>
      </c>
      <c r="I142" s="31">
        <f t="shared" si="12"/>
        <v>5414.7390880000003</v>
      </c>
      <c r="J142" s="12">
        <f t="shared" si="13"/>
        <v>0.5</v>
      </c>
      <c r="K142" s="12">
        <f t="shared" si="11"/>
        <v>0.5</v>
      </c>
      <c r="L142" s="21">
        <f t="shared" si="14"/>
        <v>2</v>
      </c>
    </row>
    <row r="143" spans="1:12" ht="13.2" x14ac:dyDescent="0.25">
      <c r="A143" s="27">
        <v>40590</v>
      </c>
      <c r="B143" s="28" t="s">
        <v>9</v>
      </c>
      <c r="C143" s="28">
        <v>155</v>
      </c>
      <c r="D143" s="29">
        <v>16531.638419999999</v>
      </c>
      <c r="E143" s="29">
        <v>8265.8192099999997</v>
      </c>
      <c r="F143" s="29">
        <v>150287.622</v>
      </c>
      <c r="H143" s="32">
        <f t="shared" si="15"/>
        <v>0.10999999999999999</v>
      </c>
      <c r="I143" s="31">
        <f t="shared" si="12"/>
        <v>8265.8192099999997</v>
      </c>
      <c r="J143" s="12">
        <f t="shared" si="13"/>
        <v>0.5</v>
      </c>
      <c r="K143" s="12">
        <f t="shared" si="11"/>
        <v>0.5</v>
      </c>
      <c r="L143" s="21">
        <f t="shared" si="14"/>
        <v>2</v>
      </c>
    </row>
    <row r="144" spans="1:12" ht="13.2" x14ac:dyDescent="0.25">
      <c r="A144" s="27">
        <v>40591</v>
      </c>
      <c r="B144" s="28" t="s">
        <v>9</v>
      </c>
      <c r="C144" s="28">
        <v>106</v>
      </c>
      <c r="D144" s="29">
        <v>7081.656758000001</v>
      </c>
      <c r="E144" s="29">
        <v>3540.8283790000005</v>
      </c>
      <c r="F144" s="29">
        <v>64378.697800000002</v>
      </c>
      <c r="H144" s="32">
        <f t="shared" si="15"/>
        <v>0.11000000000000001</v>
      </c>
      <c r="I144" s="31">
        <f t="shared" si="12"/>
        <v>3540.8283790000005</v>
      </c>
      <c r="J144" s="12">
        <f t="shared" si="13"/>
        <v>0.5</v>
      </c>
      <c r="K144" s="12">
        <f t="shared" si="11"/>
        <v>0.5</v>
      </c>
      <c r="L144" s="21">
        <f t="shared" si="14"/>
        <v>2</v>
      </c>
    </row>
    <row r="145" spans="1:12" ht="13.2" x14ac:dyDescent="0.25">
      <c r="A145" s="27">
        <v>40592</v>
      </c>
      <c r="B145" s="28" t="s">
        <v>9</v>
      </c>
      <c r="C145" s="28">
        <v>104</v>
      </c>
      <c r="D145" s="29">
        <v>8050.5141200000007</v>
      </c>
      <c r="E145" s="29">
        <v>3989.147845</v>
      </c>
      <c r="F145" s="29">
        <v>73186.491999999998</v>
      </c>
      <c r="H145" s="32">
        <f t="shared" si="15"/>
        <v>0.11000000000000001</v>
      </c>
      <c r="I145" s="31">
        <f t="shared" si="12"/>
        <v>4061.3662750000008</v>
      </c>
      <c r="J145" s="12">
        <f t="shared" si="13"/>
        <v>0.50448533031080511</v>
      </c>
      <c r="K145" s="12">
        <f t="shared" si="11"/>
        <v>0.49551466968919489</v>
      </c>
      <c r="L145" s="21">
        <f t="shared" si="14"/>
        <v>2</v>
      </c>
    </row>
    <row r="146" spans="1:12" ht="13.2" x14ac:dyDescent="0.25">
      <c r="A146" s="27">
        <v>40593</v>
      </c>
      <c r="B146" s="28" t="s">
        <v>9</v>
      </c>
      <c r="C146" s="28">
        <v>104</v>
      </c>
      <c r="D146" s="29">
        <v>7414.9124940000011</v>
      </c>
      <c r="E146" s="29">
        <v>3707.4562470000005</v>
      </c>
      <c r="F146" s="29">
        <v>67408.295400000003</v>
      </c>
      <c r="H146" s="32">
        <f t="shared" si="15"/>
        <v>0.11000000000000001</v>
      </c>
      <c r="I146" s="31">
        <f t="shared" si="12"/>
        <v>3707.4562470000005</v>
      </c>
      <c r="J146" s="12">
        <f t="shared" si="13"/>
        <v>0.5</v>
      </c>
      <c r="K146" s="12">
        <f t="shared" si="11"/>
        <v>0.5</v>
      </c>
      <c r="L146" s="21">
        <f t="shared" si="14"/>
        <v>2</v>
      </c>
    </row>
    <row r="147" spans="1:12" ht="13.2" x14ac:dyDescent="0.25">
      <c r="A147" s="27">
        <v>40594</v>
      </c>
      <c r="B147" s="28" t="s">
        <v>9</v>
      </c>
      <c r="C147" s="28">
        <v>99</v>
      </c>
      <c r="D147" s="29">
        <v>6836.4952920000005</v>
      </c>
      <c r="E147" s="29">
        <v>3418.2476460000003</v>
      </c>
      <c r="F147" s="29">
        <v>62149.957200000004</v>
      </c>
      <c r="H147" s="32">
        <f t="shared" si="15"/>
        <v>0.11</v>
      </c>
      <c r="I147" s="31">
        <f t="shared" si="12"/>
        <v>3418.2476460000003</v>
      </c>
      <c r="J147" s="12">
        <f t="shared" si="13"/>
        <v>0.5</v>
      </c>
      <c r="K147" s="12">
        <f t="shared" si="11"/>
        <v>0.5</v>
      </c>
      <c r="L147" s="21">
        <f t="shared" si="14"/>
        <v>2</v>
      </c>
    </row>
    <row r="148" spans="1:12" ht="13.2" x14ac:dyDescent="0.25">
      <c r="A148" s="27">
        <v>40595</v>
      </c>
      <c r="B148" s="28" t="s">
        <v>9</v>
      </c>
      <c r="C148" s="28">
        <v>92</v>
      </c>
      <c r="D148" s="29">
        <v>6034.8460700000005</v>
      </c>
      <c r="E148" s="29">
        <v>3017.4230350000003</v>
      </c>
      <c r="F148" s="29">
        <v>54862.237000000001</v>
      </c>
      <c r="H148" s="32">
        <f t="shared" si="15"/>
        <v>0.11</v>
      </c>
      <c r="I148" s="31">
        <f t="shared" si="12"/>
        <v>3017.4230350000003</v>
      </c>
      <c r="J148" s="12">
        <f t="shared" si="13"/>
        <v>0.5</v>
      </c>
      <c r="K148" s="12">
        <f t="shared" si="11"/>
        <v>0.5</v>
      </c>
      <c r="L148" s="21">
        <f t="shared" si="14"/>
        <v>2</v>
      </c>
    </row>
    <row r="149" spans="1:12" ht="13.2" x14ac:dyDescent="0.25">
      <c r="A149" s="27">
        <v>40596</v>
      </c>
      <c r="B149" s="28" t="s">
        <v>9</v>
      </c>
      <c r="C149" s="28">
        <v>97</v>
      </c>
      <c r="D149" s="29">
        <v>7934.0521480000007</v>
      </c>
      <c r="E149" s="29">
        <v>3967.0260740000003</v>
      </c>
      <c r="F149" s="29">
        <v>72127.746799999994</v>
      </c>
      <c r="H149" s="32">
        <f t="shared" si="15"/>
        <v>0.11000000000000001</v>
      </c>
      <c r="I149" s="31">
        <f t="shared" si="12"/>
        <v>3967.0260740000003</v>
      </c>
      <c r="J149" s="12">
        <f t="shared" si="13"/>
        <v>0.5</v>
      </c>
      <c r="K149" s="12">
        <f t="shared" si="11"/>
        <v>0.5</v>
      </c>
      <c r="L149" s="21">
        <f t="shared" si="14"/>
        <v>2</v>
      </c>
    </row>
    <row r="150" spans="1:12" ht="13.2" x14ac:dyDescent="0.25">
      <c r="A150" s="27">
        <v>40597</v>
      </c>
      <c r="B150" s="28" t="s">
        <v>9</v>
      </c>
      <c r="C150" s="28">
        <v>106</v>
      </c>
      <c r="D150" s="29">
        <v>6537.0300379999999</v>
      </c>
      <c r="E150" s="29">
        <v>3268.5150189999999</v>
      </c>
      <c r="F150" s="29">
        <v>59427.545800000007</v>
      </c>
      <c r="H150" s="32">
        <f t="shared" si="15"/>
        <v>0.10999999999999999</v>
      </c>
      <c r="I150" s="31">
        <f t="shared" si="12"/>
        <v>3268.5150189999999</v>
      </c>
      <c r="J150" s="12">
        <f t="shared" si="13"/>
        <v>0.5</v>
      </c>
      <c r="K150" s="12">
        <f t="shared" si="11"/>
        <v>0.5</v>
      </c>
      <c r="L150" s="21">
        <f t="shared" si="14"/>
        <v>2</v>
      </c>
    </row>
    <row r="151" spans="1:12" ht="13.2" x14ac:dyDescent="0.25">
      <c r="A151" s="27">
        <v>40598</v>
      </c>
      <c r="B151" s="28" t="s">
        <v>9</v>
      </c>
      <c r="C151" s="28">
        <v>65</v>
      </c>
      <c r="D151" s="29">
        <v>4226.7772360000008</v>
      </c>
      <c r="E151" s="29">
        <v>2113.3886180000004</v>
      </c>
      <c r="F151" s="29">
        <v>38425.247600000002</v>
      </c>
      <c r="H151" s="32">
        <f t="shared" si="15"/>
        <v>0.11000000000000001</v>
      </c>
      <c r="I151" s="31">
        <f t="shared" si="12"/>
        <v>2113.3886180000004</v>
      </c>
      <c r="J151" s="12">
        <f t="shared" si="13"/>
        <v>0.5</v>
      </c>
      <c r="K151" s="12">
        <f t="shared" si="11"/>
        <v>0.5</v>
      </c>
      <c r="L151" s="21">
        <f t="shared" si="14"/>
        <v>2</v>
      </c>
    </row>
    <row r="152" spans="1:12" ht="13.2" x14ac:dyDescent="0.25">
      <c r="A152" s="27">
        <v>40599</v>
      </c>
      <c r="B152" s="28" t="s">
        <v>9</v>
      </c>
      <c r="C152" s="28">
        <v>78</v>
      </c>
      <c r="D152" s="29">
        <v>4912.3409720000009</v>
      </c>
      <c r="E152" s="29">
        <v>2456.1704860000004</v>
      </c>
      <c r="F152" s="29">
        <v>44657.645200000006</v>
      </c>
      <c r="H152" s="32">
        <f t="shared" si="15"/>
        <v>0.11</v>
      </c>
      <c r="I152" s="31">
        <f t="shared" si="12"/>
        <v>2456.1704860000004</v>
      </c>
      <c r="J152" s="12">
        <f t="shared" si="13"/>
        <v>0.5</v>
      </c>
      <c r="K152" s="12">
        <f t="shared" si="11"/>
        <v>0.5</v>
      </c>
      <c r="L152" s="21">
        <f t="shared" si="14"/>
        <v>2</v>
      </c>
    </row>
    <row r="153" spans="1:12" ht="13.2" x14ac:dyDescent="0.25">
      <c r="A153" s="27">
        <v>40600</v>
      </c>
      <c r="B153" s="28" t="s">
        <v>9</v>
      </c>
      <c r="C153" s="28">
        <v>85</v>
      </c>
      <c r="D153" s="29">
        <v>4138.1372339999998</v>
      </c>
      <c r="E153" s="29">
        <v>2065.875708</v>
      </c>
      <c r="F153" s="29">
        <v>37619.429400000001</v>
      </c>
      <c r="H153" s="32">
        <f t="shared" si="15"/>
        <v>0.10999999999999999</v>
      </c>
      <c r="I153" s="31">
        <f t="shared" si="12"/>
        <v>2072.2615259999998</v>
      </c>
      <c r="J153" s="12">
        <f t="shared" si="13"/>
        <v>0.50077158122591148</v>
      </c>
      <c r="K153" s="12">
        <f t="shared" si="11"/>
        <v>0.49922841877408847</v>
      </c>
      <c r="L153" s="21">
        <f t="shared" si="14"/>
        <v>2</v>
      </c>
    </row>
    <row r="154" spans="1:12" ht="13.2" x14ac:dyDescent="0.25">
      <c r="A154" s="27">
        <v>40601</v>
      </c>
      <c r="B154" s="28" t="s">
        <v>9</v>
      </c>
      <c r="C154" s="28">
        <v>49</v>
      </c>
      <c r="D154" s="29">
        <v>2309.410026</v>
      </c>
      <c r="E154" s="29">
        <v>1154.705013</v>
      </c>
      <c r="F154" s="29">
        <v>20994.636599999998</v>
      </c>
      <c r="H154" s="32">
        <f t="shared" si="15"/>
        <v>0.11000000000000001</v>
      </c>
      <c r="I154" s="31">
        <f t="shared" si="12"/>
        <v>1154.705013</v>
      </c>
      <c r="J154" s="12">
        <f t="shared" si="13"/>
        <v>0.5</v>
      </c>
      <c r="K154" s="12">
        <f t="shared" si="11"/>
        <v>0.5</v>
      </c>
      <c r="L154" s="21">
        <f t="shared" si="14"/>
        <v>2</v>
      </c>
    </row>
    <row r="155" spans="1:12" ht="13.2" x14ac:dyDescent="0.25">
      <c r="A155" s="27">
        <v>40602</v>
      </c>
      <c r="B155" s="28" t="s">
        <v>9</v>
      </c>
      <c r="C155" s="28">
        <v>86</v>
      </c>
      <c r="D155" s="29">
        <v>6988.0084559999996</v>
      </c>
      <c r="E155" s="29">
        <v>3494.0042279999998</v>
      </c>
      <c r="F155" s="29">
        <v>63527.349600000001</v>
      </c>
      <c r="H155" s="32">
        <f t="shared" si="15"/>
        <v>0.10999999999999999</v>
      </c>
      <c r="I155" s="31">
        <f t="shared" si="12"/>
        <v>3494.0042279999998</v>
      </c>
      <c r="J155" s="12">
        <f t="shared" si="13"/>
        <v>0.5</v>
      </c>
      <c r="K155" s="12">
        <f t="shared" si="11"/>
        <v>0.5</v>
      </c>
      <c r="L155" s="21">
        <f t="shared" si="14"/>
        <v>2</v>
      </c>
    </row>
    <row r="156" spans="1:12" ht="13.2" x14ac:dyDescent="0.25">
      <c r="A156" s="27">
        <v>40603</v>
      </c>
      <c r="B156" s="28" t="s">
        <v>9</v>
      </c>
      <c r="C156" s="28">
        <v>71</v>
      </c>
      <c r="D156" s="29">
        <v>2975.5104719999999</v>
      </c>
      <c r="E156" s="29">
        <v>1487.755236</v>
      </c>
      <c r="F156" s="29">
        <v>27050.095200000003</v>
      </c>
      <c r="H156" s="32">
        <f t="shared" si="15"/>
        <v>0.10999999999999999</v>
      </c>
      <c r="I156" s="31">
        <f t="shared" si="12"/>
        <v>1487.755236</v>
      </c>
      <c r="J156" s="12">
        <f t="shared" si="13"/>
        <v>0.5</v>
      </c>
      <c r="K156" s="12">
        <f t="shared" si="11"/>
        <v>0.5</v>
      </c>
      <c r="L156" s="21">
        <f t="shared" si="14"/>
        <v>3</v>
      </c>
    </row>
    <row r="157" spans="1:12" ht="13.2" x14ac:dyDescent="0.25">
      <c r="A157" s="27">
        <v>40604</v>
      </c>
      <c r="B157" s="28" t="s">
        <v>9</v>
      </c>
      <c r="C157" s="28">
        <v>65</v>
      </c>
      <c r="D157" s="29">
        <v>3335.382732</v>
      </c>
      <c r="E157" s="29">
        <v>1667.691366</v>
      </c>
      <c r="F157" s="29">
        <v>30321.661200000002</v>
      </c>
      <c r="H157" s="32">
        <f t="shared" si="15"/>
        <v>0.10999999999999999</v>
      </c>
      <c r="I157" s="31">
        <f t="shared" si="12"/>
        <v>1667.691366</v>
      </c>
      <c r="J157" s="12">
        <f t="shared" si="13"/>
        <v>0.5</v>
      </c>
      <c r="K157" s="12">
        <f t="shared" si="11"/>
        <v>0.5</v>
      </c>
      <c r="L157" s="21">
        <f t="shared" si="14"/>
        <v>3</v>
      </c>
    </row>
    <row r="158" spans="1:12" ht="13.2" x14ac:dyDescent="0.25">
      <c r="A158" s="27">
        <v>40605</v>
      </c>
      <c r="B158" s="28" t="s">
        <v>9</v>
      </c>
      <c r="C158" s="28">
        <v>63</v>
      </c>
      <c r="D158" s="29">
        <v>3578.2058400000001</v>
      </c>
      <c r="E158" s="29">
        <v>1789.1046470000001</v>
      </c>
      <c r="F158" s="29">
        <v>32529.144000000004</v>
      </c>
      <c r="H158" s="32">
        <f t="shared" si="15"/>
        <v>0.10999999999999999</v>
      </c>
      <c r="I158" s="31">
        <f t="shared" si="12"/>
        <v>1789.101193</v>
      </c>
      <c r="J158" s="12">
        <f t="shared" si="13"/>
        <v>0.49999951735588244</v>
      </c>
      <c r="K158" s="12">
        <f t="shared" si="11"/>
        <v>0.50000048264411756</v>
      </c>
      <c r="L158" s="21">
        <f t="shared" si="14"/>
        <v>3</v>
      </c>
    </row>
    <row r="159" spans="1:12" ht="13.2" x14ac:dyDescent="0.25">
      <c r="A159" s="27">
        <v>40606</v>
      </c>
      <c r="B159" s="28" t="s">
        <v>9</v>
      </c>
      <c r="C159" s="28">
        <v>59</v>
      </c>
      <c r="D159" s="29">
        <v>3162.4478600000002</v>
      </c>
      <c r="E159" s="29">
        <v>1581.2239300000001</v>
      </c>
      <c r="F159" s="29">
        <v>28749.526000000002</v>
      </c>
      <c r="H159" s="32">
        <f t="shared" si="15"/>
        <v>0.11</v>
      </c>
      <c r="I159" s="31">
        <f t="shared" si="12"/>
        <v>1581.2239300000001</v>
      </c>
      <c r="J159" s="12">
        <f t="shared" si="13"/>
        <v>0.5</v>
      </c>
      <c r="K159" s="12">
        <f t="shared" si="11"/>
        <v>0.5</v>
      </c>
      <c r="L159" s="21">
        <f t="shared" si="14"/>
        <v>3</v>
      </c>
    </row>
    <row r="160" spans="1:12" ht="13.2" x14ac:dyDescent="0.25">
      <c r="A160" s="27">
        <v>40607</v>
      </c>
      <c r="B160" s="28" t="s">
        <v>9</v>
      </c>
      <c r="C160" s="28">
        <v>66</v>
      </c>
      <c r="D160" s="29">
        <v>3499.1265100000001</v>
      </c>
      <c r="E160" s="29">
        <v>1745.1126190000002</v>
      </c>
      <c r="F160" s="29">
        <v>31810.241000000002</v>
      </c>
      <c r="H160" s="32">
        <f t="shared" si="15"/>
        <v>0.11</v>
      </c>
      <c r="I160" s="31">
        <f t="shared" si="12"/>
        <v>1754.0138909999998</v>
      </c>
      <c r="J160" s="12">
        <f t="shared" si="13"/>
        <v>0.50127192771889795</v>
      </c>
      <c r="K160" s="12">
        <f t="shared" si="11"/>
        <v>0.498728072281102</v>
      </c>
      <c r="L160" s="21">
        <f t="shared" si="14"/>
        <v>3</v>
      </c>
    </row>
    <row r="161" spans="1:12" ht="13.2" x14ac:dyDescent="0.25">
      <c r="A161" s="27">
        <v>40608</v>
      </c>
      <c r="B161" s="28" t="s">
        <v>9</v>
      </c>
      <c r="C161" s="28">
        <v>45</v>
      </c>
      <c r="D161" s="29">
        <v>4199.2004999999999</v>
      </c>
      <c r="E161" s="29">
        <v>2099.60025</v>
      </c>
      <c r="F161" s="29">
        <v>38174.550000000003</v>
      </c>
      <c r="H161" s="32">
        <f t="shared" si="15"/>
        <v>0.10999999999999999</v>
      </c>
      <c r="I161" s="31">
        <f t="shared" si="12"/>
        <v>2099.60025</v>
      </c>
      <c r="J161" s="12">
        <f t="shared" si="13"/>
        <v>0.5</v>
      </c>
      <c r="K161" s="12">
        <f t="shared" si="11"/>
        <v>0.5</v>
      </c>
      <c r="L161" s="21">
        <f t="shared" si="14"/>
        <v>3</v>
      </c>
    </row>
    <row r="162" spans="1:12" ht="13.2" x14ac:dyDescent="0.25">
      <c r="A162" s="27">
        <v>40609</v>
      </c>
      <c r="B162" s="28" t="s">
        <v>9</v>
      </c>
      <c r="C162" s="28">
        <v>46</v>
      </c>
      <c r="D162" s="29">
        <v>3581.3731579999999</v>
      </c>
      <c r="E162" s="29">
        <v>1790.6865789999999</v>
      </c>
      <c r="F162" s="29">
        <v>32557.937800000003</v>
      </c>
      <c r="H162" s="32">
        <f t="shared" si="15"/>
        <v>0.10999999999999999</v>
      </c>
      <c r="I162" s="31">
        <f t="shared" si="12"/>
        <v>1790.6865789999999</v>
      </c>
      <c r="J162" s="12">
        <f t="shared" si="13"/>
        <v>0.5</v>
      </c>
      <c r="K162" s="12">
        <f t="shared" si="11"/>
        <v>0.5</v>
      </c>
      <c r="L162" s="21">
        <f t="shared" si="14"/>
        <v>3</v>
      </c>
    </row>
    <row r="163" spans="1:12" ht="13.2" x14ac:dyDescent="0.25">
      <c r="A163" s="27">
        <v>40610</v>
      </c>
      <c r="B163" s="28" t="s">
        <v>9</v>
      </c>
      <c r="C163" s="28">
        <v>69</v>
      </c>
      <c r="D163" s="29">
        <v>4287.5641820000001</v>
      </c>
      <c r="E163" s="29">
        <v>2143.782091</v>
      </c>
      <c r="F163" s="29">
        <v>38977.856200000002</v>
      </c>
      <c r="H163" s="32">
        <f t="shared" si="15"/>
        <v>0.11</v>
      </c>
      <c r="I163" s="31">
        <f t="shared" si="12"/>
        <v>2143.782091</v>
      </c>
      <c r="J163" s="12">
        <f t="shared" si="13"/>
        <v>0.5</v>
      </c>
      <c r="K163" s="12">
        <f t="shared" si="11"/>
        <v>0.5</v>
      </c>
      <c r="L163" s="21">
        <f t="shared" si="14"/>
        <v>3</v>
      </c>
    </row>
    <row r="164" spans="1:12" ht="13.2" x14ac:dyDescent="0.25">
      <c r="A164" s="27">
        <v>40611</v>
      </c>
      <c r="B164" s="28" t="s">
        <v>9</v>
      </c>
      <c r="C164" s="28">
        <v>70</v>
      </c>
      <c r="D164" s="29">
        <v>3975.3536680000002</v>
      </c>
      <c r="E164" s="29">
        <v>1987.6768340000001</v>
      </c>
      <c r="F164" s="29">
        <v>36139.578800000003</v>
      </c>
      <c r="H164" s="32">
        <f t="shared" si="15"/>
        <v>0.11</v>
      </c>
      <c r="I164" s="31">
        <f t="shared" si="12"/>
        <v>1987.6768340000001</v>
      </c>
      <c r="J164" s="12">
        <f t="shared" si="13"/>
        <v>0.5</v>
      </c>
      <c r="K164" s="12">
        <f t="shared" si="11"/>
        <v>0.5</v>
      </c>
      <c r="L164" s="21">
        <f t="shared" si="14"/>
        <v>3</v>
      </c>
    </row>
    <row r="165" spans="1:12" ht="13.2" x14ac:dyDescent="0.25">
      <c r="A165" s="27">
        <v>40612</v>
      </c>
      <c r="B165" s="28" t="s">
        <v>9</v>
      </c>
      <c r="C165" s="28">
        <v>104</v>
      </c>
      <c r="D165" s="29">
        <v>5766.8363940000008</v>
      </c>
      <c r="E165" s="29">
        <v>2883.4181970000004</v>
      </c>
      <c r="F165" s="29">
        <v>52425.785400000001</v>
      </c>
      <c r="H165" s="32">
        <f t="shared" si="15"/>
        <v>0.11000000000000001</v>
      </c>
      <c r="I165" s="31">
        <f t="shared" si="12"/>
        <v>2883.4181970000004</v>
      </c>
      <c r="J165" s="12">
        <f t="shared" si="13"/>
        <v>0.5</v>
      </c>
      <c r="K165" s="12">
        <f t="shared" si="11"/>
        <v>0.5</v>
      </c>
      <c r="L165" s="21">
        <f t="shared" si="14"/>
        <v>3</v>
      </c>
    </row>
    <row r="166" spans="1:12" ht="13.2" x14ac:dyDescent="0.25">
      <c r="A166" s="27">
        <v>40613</v>
      </c>
      <c r="B166" s="28" t="s">
        <v>9</v>
      </c>
      <c r="C166" s="28">
        <v>211</v>
      </c>
      <c r="D166" s="29">
        <v>18065.744766</v>
      </c>
      <c r="E166" s="29">
        <v>11627.352333000001</v>
      </c>
      <c r="F166" s="29">
        <v>116513.71920000001</v>
      </c>
      <c r="H166" s="32">
        <f t="shared" si="15"/>
        <v>0.15505251132692363</v>
      </c>
      <c r="I166" s="31">
        <f t="shared" si="12"/>
        <v>6438.3924329999991</v>
      </c>
      <c r="J166" s="12">
        <f t="shared" si="13"/>
        <v>0.35638677045394496</v>
      </c>
      <c r="K166" s="12">
        <f t="shared" si="11"/>
        <v>0.64361322954605504</v>
      </c>
      <c r="L166" s="21">
        <f t="shared" si="14"/>
        <v>3</v>
      </c>
    </row>
    <row r="167" spans="1:12" ht="13.2" x14ac:dyDescent="0.25">
      <c r="A167" s="27">
        <v>40614</v>
      </c>
      <c r="B167" s="28" t="s">
        <v>9</v>
      </c>
      <c r="C167" s="28">
        <v>247</v>
      </c>
      <c r="D167" s="29">
        <v>23893.037464000001</v>
      </c>
      <c r="E167" s="29">
        <v>15414.862880000001</v>
      </c>
      <c r="F167" s="29">
        <v>154148.62880000001</v>
      </c>
      <c r="H167" s="32">
        <f t="shared" si="15"/>
        <v>0.155</v>
      </c>
      <c r="I167" s="31">
        <f t="shared" si="12"/>
        <v>8478.1745840000003</v>
      </c>
      <c r="J167" s="12">
        <f t="shared" si="13"/>
        <v>0.35483870967741937</v>
      </c>
      <c r="K167" s="12">
        <f t="shared" si="11"/>
        <v>0.64516129032258063</v>
      </c>
      <c r="L167" s="21">
        <f t="shared" si="14"/>
        <v>3</v>
      </c>
    </row>
    <row r="168" spans="1:12" ht="13.2" x14ac:dyDescent="0.25">
      <c r="A168" s="27">
        <v>40615</v>
      </c>
      <c r="B168" s="28" t="s">
        <v>9</v>
      </c>
      <c r="C168" s="28">
        <v>181</v>
      </c>
      <c r="D168" s="29">
        <v>15730.854582</v>
      </c>
      <c r="E168" s="29">
        <v>10148.938440000002</v>
      </c>
      <c r="F168" s="29">
        <v>101489.3844</v>
      </c>
      <c r="H168" s="32">
        <f t="shared" si="15"/>
        <v>0.155</v>
      </c>
      <c r="I168" s="31">
        <f t="shared" si="12"/>
        <v>5581.9161419999982</v>
      </c>
      <c r="J168" s="12">
        <f t="shared" si="13"/>
        <v>0.35483870967741926</v>
      </c>
      <c r="K168" s="12">
        <f t="shared" si="11"/>
        <v>0.64516129032258074</v>
      </c>
      <c r="L168" s="21">
        <f t="shared" si="14"/>
        <v>3</v>
      </c>
    </row>
    <row r="169" spans="1:12" ht="13.2" x14ac:dyDescent="0.25">
      <c r="A169" s="27">
        <v>40616</v>
      </c>
      <c r="B169" s="28" t="s">
        <v>9</v>
      </c>
      <c r="C169" s="28">
        <v>180</v>
      </c>
      <c r="D169" s="29">
        <v>16822.454544</v>
      </c>
      <c r="E169" s="29">
        <v>10815.062436</v>
      </c>
      <c r="F169" s="29">
        <v>108531.9648</v>
      </c>
      <c r="H169" s="32">
        <f t="shared" si="15"/>
        <v>0.155</v>
      </c>
      <c r="I169" s="31">
        <f t="shared" si="12"/>
        <v>6007.392108</v>
      </c>
      <c r="J169" s="12">
        <f t="shared" si="13"/>
        <v>0.35710556341747601</v>
      </c>
      <c r="K169" s="12">
        <f t="shared" si="11"/>
        <v>0.64289443658252399</v>
      </c>
      <c r="L169" s="21">
        <f t="shared" si="14"/>
        <v>3</v>
      </c>
    </row>
    <row r="170" spans="1:12" ht="13.2" x14ac:dyDescent="0.25">
      <c r="A170" s="27">
        <v>40617</v>
      </c>
      <c r="B170" s="28" t="s">
        <v>9</v>
      </c>
      <c r="C170" s="28">
        <v>107</v>
      </c>
      <c r="D170" s="29">
        <v>5851.1347180000002</v>
      </c>
      <c r="E170" s="29">
        <v>2690.6801300000002</v>
      </c>
      <c r="F170" s="29">
        <v>53192.133799999996</v>
      </c>
      <c r="H170" s="32">
        <f t="shared" si="15"/>
        <v>0.11000000000000001</v>
      </c>
      <c r="I170" s="31">
        <f t="shared" si="12"/>
        <v>3160.4545880000001</v>
      </c>
      <c r="J170" s="12">
        <f t="shared" si="13"/>
        <v>0.54014387641381933</v>
      </c>
      <c r="K170" s="12">
        <f t="shared" si="11"/>
        <v>0.45985612358618061</v>
      </c>
      <c r="L170" s="21">
        <f t="shared" si="14"/>
        <v>3</v>
      </c>
    </row>
    <row r="171" spans="1:12" ht="13.2" x14ac:dyDescent="0.25">
      <c r="A171" s="27">
        <v>40618</v>
      </c>
      <c r="B171" s="28" t="s">
        <v>9</v>
      </c>
      <c r="C171" s="28">
        <v>105</v>
      </c>
      <c r="D171" s="29">
        <v>6427.3759</v>
      </c>
      <c r="E171" s="29">
        <v>2930.1679300000001</v>
      </c>
      <c r="F171" s="29">
        <v>58430.69</v>
      </c>
      <c r="H171" s="32">
        <f t="shared" si="15"/>
        <v>0.11</v>
      </c>
      <c r="I171" s="31">
        <f t="shared" si="12"/>
        <v>3497.2079699999999</v>
      </c>
      <c r="J171" s="12">
        <f t="shared" si="13"/>
        <v>0.54411131765297871</v>
      </c>
      <c r="K171" s="12">
        <f t="shared" si="11"/>
        <v>0.45588868234702129</v>
      </c>
      <c r="L171" s="21">
        <f t="shared" si="14"/>
        <v>3</v>
      </c>
    </row>
    <row r="172" spans="1:12" ht="13.2" x14ac:dyDescent="0.25">
      <c r="A172" s="27">
        <v>40619</v>
      </c>
      <c r="B172" s="28" t="s">
        <v>9</v>
      </c>
      <c r="C172" s="28">
        <v>81</v>
      </c>
      <c r="D172" s="29">
        <v>4651.0009700000001</v>
      </c>
      <c r="E172" s="29">
        <v>2114.0913500000001</v>
      </c>
      <c r="F172" s="29">
        <v>42281.826999999997</v>
      </c>
      <c r="H172" s="32">
        <f t="shared" si="15"/>
        <v>0.11000000000000001</v>
      </c>
      <c r="I172" s="31">
        <f t="shared" si="12"/>
        <v>2536.9096199999999</v>
      </c>
      <c r="J172" s="12">
        <f t="shared" si="13"/>
        <v>0.54545454545454541</v>
      </c>
      <c r="K172" s="12">
        <f t="shared" si="11"/>
        <v>0.45454545454545459</v>
      </c>
      <c r="L172" s="21">
        <f t="shared" si="14"/>
        <v>3</v>
      </c>
    </row>
    <row r="173" spans="1:12" ht="13.2" x14ac:dyDescent="0.25">
      <c r="A173" s="27">
        <v>40620</v>
      </c>
      <c r="B173" s="28" t="s">
        <v>9</v>
      </c>
      <c r="C173" s="28">
        <v>95</v>
      </c>
      <c r="D173" s="29">
        <v>6003.3974000000007</v>
      </c>
      <c r="E173" s="29">
        <v>2728.817</v>
      </c>
      <c r="F173" s="29">
        <v>54576.340000000004</v>
      </c>
      <c r="H173" s="32">
        <f t="shared" si="15"/>
        <v>0.11</v>
      </c>
      <c r="I173" s="31">
        <f t="shared" si="12"/>
        <v>3274.5804000000007</v>
      </c>
      <c r="J173" s="12">
        <f t="shared" si="13"/>
        <v>0.54545454545454553</v>
      </c>
      <c r="K173" s="12">
        <f t="shared" si="11"/>
        <v>0.45454545454545447</v>
      </c>
      <c r="L173" s="21">
        <f t="shared" si="14"/>
        <v>3</v>
      </c>
    </row>
    <row r="174" spans="1:12" ht="13.2" x14ac:dyDescent="0.25">
      <c r="A174" s="27">
        <v>40621</v>
      </c>
      <c r="B174" s="28" t="s">
        <v>9</v>
      </c>
      <c r="C174" s="28">
        <v>93</v>
      </c>
      <c r="D174" s="29">
        <v>6433.2960560000001</v>
      </c>
      <c r="E174" s="29">
        <v>2944.6339100000005</v>
      </c>
      <c r="F174" s="29">
        <v>58484.509599999998</v>
      </c>
      <c r="H174" s="32">
        <f t="shared" si="15"/>
        <v>0.11</v>
      </c>
      <c r="I174" s="31">
        <f t="shared" si="12"/>
        <v>3488.6621459999997</v>
      </c>
      <c r="J174" s="12">
        <f t="shared" si="13"/>
        <v>0.54228223225422778</v>
      </c>
      <c r="K174" s="12">
        <f t="shared" si="11"/>
        <v>0.45771776774577222</v>
      </c>
      <c r="L174" s="21">
        <f t="shared" si="14"/>
        <v>3</v>
      </c>
    </row>
    <row r="175" spans="1:12" ht="13.2" x14ac:dyDescent="0.25">
      <c r="A175" s="27">
        <v>40622</v>
      </c>
      <c r="B175" s="28" t="s">
        <v>9</v>
      </c>
      <c r="C175" s="28">
        <v>65</v>
      </c>
      <c r="D175" s="29">
        <v>4830.8680199999999</v>
      </c>
      <c r="E175" s="29">
        <v>2195.8491000000004</v>
      </c>
      <c r="F175" s="29">
        <v>43916.981999999996</v>
      </c>
      <c r="H175" s="32">
        <f t="shared" si="15"/>
        <v>0.11</v>
      </c>
      <c r="I175" s="31">
        <f t="shared" si="12"/>
        <v>2635.0189199999995</v>
      </c>
      <c r="J175" s="12">
        <f t="shared" si="13"/>
        <v>0.54545454545454541</v>
      </c>
      <c r="K175" s="12">
        <f t="shared" si="11"/>
        <v>0.45454545454545464</v>
      </c>
      <c r="L175" s="21">
        <f t="shared" si="14"/>
        <v>3</v>
      </c>
    </row>
    <row r="176" spans="1:12" ht="13.2" x14ac:dyDescent="0.25">
      <c r="A176" s="27">
        <v>40623</v>
      </c>
      <c r="B176" s="28" t="s">
        <v>9</v>
      </c>
      <c r="C176" s="28">
        <v>73</v>
      </c>
      <c r="D176" s="29">
        <v>3623.3530740000001</v>
      </c>
      <c r="E176" s="29">
        <v>1657.9671000000001</v>
      </c>
      <c r="F176" s="29">
        <v>32939.573400000001</v>
      </c>
      <c r="H176" s="32">
        <f t="shared" si="15"/>
        <v>0.11</v>
      </c>
      <c r="I176" s="31">
        <f t="shared" si="12"/>
        <v>1965.385974</v>
      </c>
      <c r="J176" s="12">
        <f t="shared" si="13"/>
        <v>0.5424218766045652</v>
      </c>
      <c r="K176" s="12">
        <f t="shared" si="11"/>
        <v>0.4575781233954348</v>
      </c>
      <c r="L176" s="21">
        <f t="shared" si="14"/>
        <v>3</v>
      </c>
    </row>
    <row r="177" spans="1:12" ht="13.2" x14ac:dyDescent="0.25">
      <c r="A177" s="27">
        <v>40624</v>
      </c>
      <c r="B177" s="28" t="s">
        <v>9</v>
      </c>
      <c r="C177" s="28">
        <v>86</v>
      </c>
      <c r="D177" s="29">
        <v>5264.617886</v>
      </c>
      <c r="E177" s="29">
        <v>2388.9732300000001</v>
      </c>
      <c r="F177" s="29">
        <v>47860.162600000003</v>
      </c>
      <c r="H177" s="32">
        <f t="shared" si="15"/>
        <v>0.10999999999999999</v>
      </c>
      <c r="I177" s="31">
        <f t="shared" si="12"/>
        <v>2875.6446559999999</v>
      </c>
      <c r="J177" s="12">
        <f t="shared" si="13"/>
        <v>0.54622096385135444</v>
      </c>
      <c r="K177" s="12">
        <f t="shared" si="11"/>
        <v>0.45377903614864556</v>
      </c>
      <c r="L177" s="21">
        <f t="shared" si="14"/>
        <v>3</v>
      </c>
    </row>
    <row r="178" spans="1:12" ht="13.2" x14ac:dyDescent="0.25">
      <c r="A178" s="27">
        <v>40625</v>
      </c>
      <c r="B178" s="28" t="s">
        <v>9</v>
      </c>
      <c r="C178" s="28">
        <v>106</v>
      </c>
      <c r="D178" s="29">
        <v>6260.7480320000004</v>
      </c>
      <c r="E178" s="29">
        <v>2888.4907100000005</v>
      </c>
      <c r="F178" s="29">
        <v>56915.891200000005</v>
      </c>
      <c r="H178" s="32">
        <f t="shared" si="15"/>
        <v>0.11</v>
      </c>
      <c r="I178" s="31">
        <f t="shared" si="12"/>
        <v>3372.2573219999999</v>
      </c>
      <c r="J178" s="12">
        <f t="shared" si="13"/>
        <v>0.53863488911607416</v>
      </c>
      <c r="K178" s="12">
        <f t="shared" si="11"/>
        <v>0.46136511088392579</v>
      </c>
      <c r="L178" s="21">
        <f t="shared" si="14"/>
        <v>3</v>
      </c>
    </row>
    <row r="179" spans="1:12" ht="13.2" x14ac:dyDescent="0.25">
      <c r="A179" s="27">
        <v>40626</v>
      </c>
      <c r="B179" s="28" t="s">
        <v>9</v>
      </c>
      <c r="C179" s="28">
        <v>96</v>
      </c>
      <c r="D179" s="29">
        <v>6211.5078080000003</v>
      </c>
      <c r="E179" s="29">
        <v>2823.4126400000005</v>
      </c>
      <c r="F179" s="29">
        <v>56468.252800000002</v>
      </c>
      <c r="H179" s="32">
        <f t="shared" si="15"/>
        <v>0.11</v>
      </c>
      <c r="I179" s="31">
        <f t="shared" si="12"/>
        <v>3388.0951679999998</v>
      </c>
      <c r="J179" s="12">
        <f t="shared" si="13"/>
        <v>0.54545454545454541</v>
      </c>
      <c r="K179" s="12">
        <f t="shared" si="11"/>
        <v>0.45454545454545459</v>
      </c>
      <c r="L179" s="21">
        <f t="shared" si="14"/>
        <v>3</v>
      </c>
    </row>
    <row r="180" spans="1:12" ht="13.2" x14ac:dyDescent="0.25">
      <c r="A180" s="27">
        <v>40627</v>
      </c>
      <c r="B180" s="28" t="s">
        <v>9</v>
      </c>
      <c r="C180" s="28">
        <v>66</v>
      </c>
      <c r="D180" s="29">
        <v>3380.1154860000001</v>
      </c>
      <c r="E180" s="29">
        <v>1536.4161300000001</v>
      </c>
      <c r="F180" s="29">
        <v>30728.322600000003</v>
      </c>
      <c r="H180" s="32">
        <f t="shared" si="15"/>
        <v>0.10999999999999999</v>
      </c>
      <c r="I180" s="31">
        <f t="shared" si="12"/>
        <v>1843.6993560000001</v>
      </c>
      <c r="J180" s="12">
        <f t="shared" si="13"/>
        <v>0.54545454545454541</v>
      </c>
      <c r="K180" s="12">
        <f t="shared" si="11"/>
        <v>0.45454545454545453</v>
      </c>
      <c r="L180" s="21">
        <f t="shared" si="14"/>
        <v>3</v>
      </c>
    </row>
    <row r="181" spans="1:12" ht="13.2" x14ac:dyDescent="0.25">
      <c r="A181" s="27">
        <v>40628</v>
      </c>
      <c r="B181" s="28" t="s">
        <v>9</v>
      </c>
      <c r="C181" s="28">
        <v>71</v>
      </c>
      <c r="D181" s="29">
        <v>4738.7118460000002</v>
      </c>
      <c r="E181" s="29">
        <v>2153.95993</v>
      </c>
      <c r="F181" s="29">
        <v>43079.198600000003</v>
      </c>
      <c r="H181" s="32">
        <f t="shared" si="15"/>
        <v>0.11</v>
      </c>
      <c r="I181" s="31">
        <f t="shared" si="12"/>
        <v>2584.7519160000002</v>
      </c>
      <c r="J181" s="12">
        <f t="shared" si="13"/>
        <v>0.54545454545454553</v>
      </c>
      <c r="K181" s="12">
        <f t="shared" si="11"/>
        <v>0.45454545454545453</v>
      </c>
      <c r="L181" s="21">
        <f t="shared" si="14"/>
        <v>3</v>
      </c>
    </row>
    <row r="182" spans="1:12" ht="13.2" x14ac:dyDescent="0.25">
      <c r="A182" s="27">
        <v>40629</v>
      </c>
      <c r="B182" s="28" t="s">
        <v>9</v>
      </c>
      <c r="C182" s="28">
        <v>42</v>
      </c>
      <c r="D182" s="29">
        <v>2074.3860500000001</v>
      </c>
      <c r="E182" s="29">
        <v>942.90275000000008</v>
      </c>
      <c r="F182" s="29">
        <v>18858.055</v>
      </c>
      <c r="H182" s="32">
        <f t="shared" si="15"/>
        <v>0.11</v>
      </c>
      <c r="I182" s="31">
        <f t="shared" si="12"/>
        <v>1131.4832999999999</v>
      </c>
      <c r="J182" s="12">
        <f t="shared" si="13"/>
        <v>0.54545454545454541</v>
      </c>
      <c r="K182" s="12">
        <f t="shared" si="11"/>
        <v>0.45454545454545459</v>
      </c>
      <c r="L182" s="21">
        <f t="shared" si="14"/>
        <v>3</v>
      </c>
    </row>
    <row r="183" spans="1:12" ht="13.2" x14ac:dyDescent="0.25">
      <c r="A183" s="27">
        <v>40630</v>
      </c>
      <c r="B183" s="28" t="s">
        <v>9</v>
      </c>
      <c r="C183" s="28">
        <v>62</v>
      </c>
      <c r="D183" s="29">
        <v>3654.9813520000007</v>
      </c>
      <c r="E183" s="29">
        <v>1661.3551600000003</v>
      </c>
      <c r="F183" s="29">
        <v>33227.103199999998</v>
      </c>
      <c r="H183" s="32">
        <f t="shared" si="15"/>
        <v>0.11000000000000003</v>
      </c>
      <c r="I183" s="31">
        <f t="shared" si="12"/>
        <v>1993.6261920000004</v>
      </c>
      <c r="J183" s="12">
        <f t="shared" si="13"/>
        <v>0.54545454545454541</v>
      </c>
      <c r="K183" s="12">
        <f t="shared" si="11"/>
        <v>0.45454545454545453</v>
      </c>
      <c r="L183" s="21">
        <f t="shared" si="14"/>
        <v>3</v>
      </c>
    </row>
    <row r="184" spans="1:12" ht="13.2" x14ac:dyDescent="0.25">
      <c r="A184" s="27">
        <v>40631</v>
      </c>
      <c r="B184" s="28" t="s">
        <v>9</v>
      </c>
      <c r="C184" s="28">
        <v>73</v>
      </c>
      <c r="D184" s="29">
        <v>4289.2117399999997</v>
      </c>
      <c r="E184" s="29">
        <v>1949.6416999999999</v>
      </c>
      <c r="F184" s="29">
        <v>38992.834000000003</v>
      </c>
      <c r="H184" s="32">
        <f t="shared" si="15"/>
        <v>0.10999999999999999</v>
      </c>
      <c r="I184" s="31">
        <f t="shared" si="12"/>
        <v>2339.5700399999996</v>
      </c>
      <c r="J184" s="12">
        <f t="shared" si="13"/>
        <v>0.54545454545454541</v>
      </c>
      <c r="K184" s="12">
        <f t="shared" si="11"/>
        <v>0.45454545454545453</v>
      </c>
      <c r="L184" s="21">
        <f t="shared" si="14"/>
        <v>3</v>
      </c>
    </row>
    <row r="185" spans="1:12" ht="13.2" x14ac:dyDescent="0.25">
      <c r="A185" s="27">
        <v>40632</v>
      </c>
      <c r="B185" s="28" t="s">
        <v>9</v>
      </c>
      <c r="C185" s="28">
        <v>78</v>
      </c>
      <c r="D185" s="29">
        <v>5670.1520259999998</v>
      </c>
      <c r="E185" s="29">
        <v>2577.3418299999998</v>
      </c>
      <c r="F185" s="29">
        <v>51546.836599999995</v>
      </c>
      <c r="H185" s="32">
        <f t="shared" si="15"/>
        <v>0.11</v>
      </c>
      <c r="I185" s="31">
        <f t="shared" si="12"/>
        <v>3092.8101959999999</v>
      </c>
      <c r="J185" s="12">
        <f t="shared" si="13"/>
        <v>0.54545454545454541</v>
      </c>
      <c r="K185" s="12">
        <f t="shared" si="11"/>
        <v>0.45454545454545453</v>
      </c>
      <c r="L185" s="21">
        <f t="shared" si="14"/>
        <v>3</v>
      </c>
    </row>
    <row r="186" spans="1:12" ht="13.2" x14ac:dyDescent="0.25">
      <c r="A186" s="27">
        <v>40633</v>
      </c>
      <c r="B186" s="28" t="s">
        <v>9</v>
      </c>
      <c r="C186" s="28">
        <v>72</v>
      </c>
      <c r="D186" s="29">
        <v>5239.7801720000007</v>
      </c>
      <c r="E186" s="29">
        <v>2381.7182600000001</v>
      </c>
      <c r="F186" s="29">
        <v>47634.3652</v>
      </c>
      <c r="H186" s="32">
        <f t="shared" si="15"/>
        <v>0.11000000000000001</v>
      </c>
      <c r="I186" s="31">
        <f t="shared" si="12"/>
        <v>2858.0619120000006</v>
      </c>
      <c r="J186" s="12">
        <f t="shared" si="13"/>
        <v>0.54545454545454553</v>
      </c>
      <c r="K186" s="12">
        <f t="shared" si="11"/>
        <v>0.45454545454545453</v>
      </c>
      <c r="L186" s="21">
        <f t="shared" si="14"/>
        <v>3</v>
      </c>
    </row>
    <row r="187" spans="1:12" ht="13.2" x14ac:dyDescent="0.25">
      <c r="A187" s="27">
        <v>40634</v>
      </c>
      <c r="B187" s="28" t="s">
        <v>9</v>
      </c>
      <c r="C187" s="28">
        <v>84</v>
      </c>
      <c r="D187" s="29">
        <v>5277.9745039999998</v>
      </c>
      <c r="E187" s="29">
        <v>2399.0793200000003</v>
      </c>
      <c r="F187" s="29">
        <v>47981.5864</v>
      </c>
      <c r="H187" s="32">
        <f t="shared" si="15"/>
        <v>0.11</v>
      </c>
      <c r="I187" s="31">
        <f t="shared" si="12"/>
        <v>2878.8951839999995</v>
      </c>
      <c r="J187" s="12">
        <f t="shared" si="13"/>
        <v>0.54545454545454541</v>
      </c>
      <c r="K187" s="12">
        <f t="shared" si="11"/>
        <v>0.45454545454545464</v>
      </c>
      <c r="L187" s="21">
        <f t="shared" si="14"/>
        <v>4</v>
      </c>
    </row>
    <row r="188" spans="1:12" ht="13.2" x14ac:dyDescent="0.25">
      <c r="A188" s="27">
        <v>40635</v>
      </c>
      <c r="B188" s="28" t="s">
        <v>9</v>
      </c>
      <c r="C188" s="28">
        <v>68</v>
      </c>
      <c r="D188" s="29">
        <v>4572.6331639999999</v>
      </c>
      <c r="E188" s="29">
        <v>2078.4696199999998</v>
      </c>
      <c r="F188" s="29">
        <v>41569.392400000004</v>
      </c>
      <c r="H188" s="32">
        <f t="shared" si="15"/>
        <v>0.10999999999999999</v>
      </c>
      <c r="I188" s="31">
        <f t="shared" si="12"/>
        <v>2494.163544</v>
      </c>
      <c r="J188" s="12">
        <f t="shared" si="13"/>
        <v>0.54545454545454553</v>
      </c>
      <c r="K188" s="12">
        <f t="shared" si="11"/>
        <v>0.45454545454545453</v>
      </c>
      <c r="L188" s="21">
        <f t="shared" si="14"/>
        <v>4</v>
      </c>
    </row>
    <row r="189" spans="1:12" ht="13.2" x14ac:dyDescent="0.25">
      <c r="A189" s="27">
        <v>40544</v>
      </c>
      <c r="B189" s="28" t="s">
        <v>10</v>
      </c>
      <c r="C189" s="28">
        <v>248</v>
      </c>
      <c r="D189" s="29">
        <v>15511.271556000002</v>
      </c>
      <c r="E189" s="29">
        <v>10717.134628</v>
      </c>
      <c r="F189" s="29">
        <v>141011.55960000001</v>
      </c>
      <c r="H189" s="32">
        <f t="shared" si="15"/>
        <v>0.11</v>
      </c>
      <c r="I189" s="31">
        <f t="shared" si="12"/>
        <v>4794.1369280000017</v>
      </c>
      <c r="J189" s="12">
        <f t="shared" si="13"/>
        <v>0.30907439861985747</v>
      </c>
      <c r="K189" s="12">
        <f t="shared" si="11"/>
        <v>0.69092560138014247</v>
      </c>
      <c r="L189" s="21">
        <f t="shared" si="14"/>
        <v>1</v>
      </c>
    </row>
    <row r="190" spans="1:12" ht="13.2" x14ac:dyDescent="0.25">
      <c r="A190" s="27">
        <v>40545</v>
      </c>
      <c r="B190" s="28" t="s">
        <v>10</v>
      </c>
      <c r="C190" s="28">
        <v>145</v>
      </c>
      <c r="D190" s="29">
        <v>8137.2820540000012</v>
      </c>
      <c r="E190" s="29">
        <v>5871.4084419999999</v>
      </c>
      <c r="F190" s="29">
        <v>73975.291400000002</v>
      </c>
      <c r="H190" s="32">
        <f t="shared" si="15"/>
        <v>0.11000000000000001</v>
      </c>
      <c r="I190" s="31">
        <f t="shared" si="12"/>
        <v>2265.8736120000012</v>
      </c>
      <c r="J190" s="12">
        <f t="shared" si="13"/>
        <v>0.27845582799802027</v>
      </c>
      <c r="K190" s="12">
        <f t="shared" si="11"/>
        <v>0.72154417200197973</v>
      </c>
      <c r="L190" s="21">
        <f t="shared" si="14"/>
        <v>1</v>
      </c>
    </row>
    <row r="191" spans="1:12" ht="13.2" x14ac:dyDescent="0.25">
      <c r="A191" s="27">
        <v>40546</v>
      </c>
      <c r="B191" s="28" t="s">
        <v>10</v>
      </c>
      <c r="C191" s="28">
        <v>153</v>
      </c>
      <c r="D191" s="29">
        <v>11037.505687999999</v>
      </c>
      <c r="E191" s="29">
        <v>8027.2768640000013</v>
      </c>
      <c r="F191" s="29">
        <v>100340.9608</v>
      </c>
      <c r="H191" s="32">
        <f t="shared" si="15"/>
        <v>0.10999999999999999</v>
      </c>
      <c r="I191" s="31">
        <f t="shared" si="12"/>
        <v>3010.228823999998</v>
      </c>
      <c r="J191" s="12">
        <f t="shared" si="13"/>
        <v>0.27272727272727254</v>
      </c>
      <c r="K191" s="12">
        <f t="shared" si="11"/>
        <v>0.7272727272727274</v>
      </c>
      <c r="L191" s="21">
        <f t="shared" si="14"/>
        <v>1</v>
      </c>
    </row>
    <row r="192" spans="1:12" ht="13.2" x14ac:dyDescent="0.25">
      <c r="A192" s="27">
        <v>40547</v>
      </c>
      <c r="B192" s="28" t="s">
        <v>10</v>
      </c>
      <c r="C192" s="28">
        <v>185</v>
      </c>
      <c r="D192" s="29">
        <v>12224.925262000001</v>
      </c>
      <c r="E192" s="29">
        <v>8868.5646610000003</v>
      </c>
      <c r="F192" s="29">
        <v>111135.6842</v>
      </c>
      <c r="H192" s="32">
        <f t="shared" si="15"/>
        <v>0.11</v>
      </c>
      <c r="I192" s="31">
        <f t="shared" si="12"/>
        <v>3356.3606010000003</v>
      </c>
      <c r="J192" s="12">
        <f t="shared" si="13"/>
        <v>0.27455060289267558</v>
      </c>
      <c r="K192" s="12">
        <f t="shared" si="11"/>
        <v>0.72544939710732437</v>
      </c>
      <c r="L192" s="21">
        <f t="shared" si="14"/>
        <v>1</v>
      </c>
    </row>
    <row r="193" spans="1:12" ht="13.2" x14ac:dyDescent="0.25">
      <c r="A193" s="27">
        <v>40548</v>
      </c>
      <c r="B193" s="28" t="s">
        <v>10</v>
      </c>
      <c r="C193" s="28">
        <v>219</v>
      </c>
      <c r="D193" s="29">
        <v>13203.616162</v>
      </c>
      <c r="E193" s="29">
        <v>9576.4988560000002</v>
      </c>
      <c r="F193" s="29">
        <v>120032.87420000001</v>
      </c>
      <c r="H193" s="32">
        <f t="shared" si="15"/>
        <v>0.11</v>
      </c>
      <c r="I193" s="31">
        <f t="shared" si="12"/>
        <v>3627.1173060000001</v>
      </c>
      <c r="J193" s="12">
        <f t="shared" si="13"/>
        <v>0.27470635782633862</v>
      </c>
      <c r="K193" s="12">
        <f t="shared" si="11"/>
        <v>0.72529364217366132</v>
      </c>
      <c r="L193" s="21">
        <f t="shared" si="14"/>
        <v>1</v>
      </c>
    </row>
    <row r="194" spans="1:12" ht="13.2" x14ac:dyDescent="0.25">
      <c r="A194" s="27">
        <v>40549</v>
      </c>
      <c r="B194" s="28" t="s">
        <v>10</v>
      </c>
      <c r="C194" s="28">
        <v>227</v>
      </c>
      <c r="D194" s="29">
        <v>12920.398524</v>
      </c>
      <c r="E194" s="29">
        <v>9363.7713920000006</v>
      </c>
      <c r="F194" s="29">
        <v>117458.1684</v>
      </c>
      <c r="H194" s="32">
        <f t="shared" si="15"/>
        <v>0.11</v>
      </c>
      <c r="I194" s="31">
        <f t="shared" si="12"/>
        <v>3556.6271319999996</v>
      </c>
      <c r="J194" s="12">
        <f t="shared" si="13"/>
        <v>0.27527224685782453</v>
      </c>
      <c r="K194" s="12">
        <f t="shared" si="11"/>
        <v>0.72472775314217552</v>
      </c>
      <c r="L194" s="21">
        <f t="shared" si="14"/>
        <v>1</v>
      </c>
    </row>
    <row r="195" spans="1:12" ht="13.2" x14ac:dyDescent="0.25">
      <c r="A195" s="27">
        <v>40550</v>
      </c>
      <c r="B195" s="28" t="s">
        <v>10</v>
      </c>
      <c r="C195" s="28">
        <v>216</v>
      </c>
      <c r="D195" s="29">
        <v>13128.039188000001</v>
      </c>
      <c r="E195" s="29">
        <v>9530.3972190000004</v>
      </c>
      <c r="F195" s="29">
        <v>119345.81080000001</v>
      </c>
      <c r="H195" s="32">
        <f t="shared" si="15"/>
        <v>0.11</v>
      </c>
      <c r="I195" s="31">
        <f t="shared" si="12"/>
        <v>3597.6419690000002</v>
      </c>
      <c r="J195" s="12">
        <f t="shared" si="13"/>
        <v>0.27404259824944088</v>
      </c>
      <c r="K195" s="12">
        <f t="shared" si="11"/>
        <v>0.72595740175055912</v>
      </c>
      <c r="L195" s="21">
        <f t="shared" si="14"/>
        <v>1</v>
      </c>
    </row>
    <row r="196" spans="1:12" ht="13.2" x14ac:dyDescent="0.25">
      <c r="A196" s="27">
        <v>40551</v>
      </c>
      <c r="B196" s="28" t="s">
        <v>10</v>
      </c>
      <c r="C196" s="28">
        <v>288</v>
      </c>
      <c r="D196" s="29">
        <v>21292.842714000002</v>
      </c>
      <c r="E196" s="29">
        <v>15473.773362000002</v>
      </c>
      <c r="F196" s="29">
        <v>193571.29740000001</v>
      </c>
      <c r="H196" s="32">
        <f t="shared" si="15"/>
        <v>0.11</v>
      </c>
      <c r="I196" s="31">
        <f t="shared" si="12"/>
        <v>5819.0693520000004</v>
      </c>
      <c r="J196" s="12">
        <f t="shared" si="13"/>
        <v>0.2732875750861567</v>
      </c>
      <c r="K196" s="12">
        <f t="shared" si="11"/>
        <v>0.72671242491384325</v>
      </c>
      <c r="L196" s="21">
        <f t="shared" si="14"/>
        <v>1</v>
      </c>
    </row>
    <row r="197" spans="1:12" ht="13.2" x14ac:dyDescent="0.25">
      <c r="A197" s="27">
        <v>40552</v>
      </c>
      <c r="B197" s="28" t="s">
        <v>10</v>
      </c>
      <c r="C197" s="28">
        <v>134</v>
      </c>
      <c r="D197" s="29">
        <v>7919.9632820000006</v>
      </c>
      <c r="E197" s="29">
        <v>5728.5050010000004</v>
      </c>
      <c r="F197" s="29">
        <v>71999.666200000007</v>
      </c>
      <c r="H197" s="32">
        <f t="shared" si="15"/>
        <v>0.11</v>
      </c>
      <c r="I197" s="31">
        <f t="shared" si="12"/>
        <v>2191.4582810000002</v>
      </c>
      <c r="J197" s="12">
        <f t="shared" si="13"/>
        <v>0.2767005607185844</v>
      </c>
      <c r="K197" s="12">
        <f t="shared" ref="K197:K260" si="16">E197/D197</f>
        <v>0.7232994392814156</v>
      </c>
      <c r="L197" s="21">
        <f t="shared" si="14"/>
        <v>1</v>
      </c>
    </row>
    <row r="198" spans="1:12" ht="13.2" x14ac:dyDescent="0.25">
      <c r="A198" s="27">
        <v>40553</v>
      </c>
      <c r="B198" s="28" t="s">
        <v>10</v>
      </c>
      <c r="C198" s="28">
        <v>193</v>
      </c>
      <c r="D198" s="29">
        <v>12562.30162</v>
      </c>
      <c r="E198" s="29">
        <v>9126.8001449999992</v>
      </c>
      <c r="F198" s="29">
        <v>114202.74200000001</v>
      </c>
      <c r="H198" s="32">
        <f t="shared" si="15"/>
        <v>0.10999999999999999</v>
      </c>
      <c r="I198" s="31">
        <f t="shared" ref="I198:I261" si="17">D198-E198</f>
        <v>3435.5014750000009</v>
      </c>
      <c r="J198" s="12">
        <f t="shared" ref="J198:J261" si="18">I198/D198</f>
        <v>0.27347707282640465</v>
      </c>
      <c r="K198" s="12">
        <f t="shared" si="16"/>
        <v>0.72652292717359535</v>
      </c>
      <c r="L198" s="21">
        <f t="shared" ref="L198:L261" si="19">MONTH(A198)</f>
        <v>1</v>
      </c>
    </row>
    <row r="199" spans="1:12" ht="13.2" x14ac:dyDescent="0.25">
      <c r="A199" s="27">
        <v>40554</v>
      </c>
      <c r="B199" s="28" t="s">
        <v>10</v>
      </c>
      <c r="C199" s="28">
        <v>278</v>
      </c>
      <c r="D199" s="29">
        <v>17664.854371999998</v>
      </c>
      <c r="E199" s="29">
        <v>12819.694170999999</v>
      </c>
      <c r="F199" s="29">
        <v>160589.5852</v>
      </c>
      <c r="H199" s="32">
        <f t="shared" si="15"/>
        <v>0.10999999999999999</v>
      </c>
      <c r="I199" s="31">
        <f t="shared" si="17"/>
        <v>4845.1602009999988</v>
      </c>
      <c r="J199" s="12">
        <f t="shared" si="18"/>
        <v>0.27428248764280272</v>
      </c>
      <c r="K199" s="12">
        <f t="shared" si="16"/>
        <v>0.72571751235719728</v>
      </c>
      <c r="L199" s="21">
        <f t="shared" si="19"/>
        <v>1</v>
      </c>
    </row>
    <row r="200" spans="1:12" ht="13.2" x14ac:dyDescent="0.25">
      <c r="A200" s="27">
        <v>40555</v>
      </c>
      <c r="B200" s="28" t="s">
        <v>10</v>
      </c>
      <c r="C200" s="28">
        <v>259</v>
      </c>
      <c r="D200" s="29">
        <v>16668.610244</v>
      </c>
      <c r="E200" s="29">
        <v>12122.625631999999</v>
      </c>
      <c r="F200" s="29">
        <v>151532.8204</v>
      </c>
      <c r="H200" s="32">
        <f t="shared" si="15"/>
        <v>0.11</v>
      </c>
      <c r="I200" s="31">
        <f t="shared" si="17"/>
        <v>4545.9846120000002</v>
      </c>
      <c r="J200" s="12">
        <f t="shared" si="18"/>
        <v>0.27272727272727276</v>
      </c>
      <c r="K200" s="12">
        <f t="shared" si="16"/>
        <v>0.72727272727272729</v>
      </c>
      <c r="L200" s="21">
        <f t="shared" si="19"/>
        <v>1</v>
      </c>
    </row>
    <row r="201" spans="1:12" ht="13.2" x14ac:dyDescent="0.25">
      <c r="A201" s="27">
        <v>40556</v>
      </c>
      <c r="B201" s="28" t="s">
        <v>10</v>
      </c>
      <c r="C201" s="28">
        <v>353</v>
      </c>
      <c r="D201" s="29">
        <v>25131.376533999999</v>
      </c>
      <c r="E201" s="29">
        <v>18219.041606999999</v>
      </c>
      <c r="F201" s="29">
        <v>228467.05940000003</v>
      </c>
      <c r="H201" s="32">
        <f t="shared" si="15"/>
        <v>0.10999999999999999</v>
      </c>
      <c r="I201" s="31">
        <f t="shared" si="17"/>
        <v>6912.3349269999999</v>
      </c>
      <c r="J201" s="12">
        <f t="shared" si="18"/>
        <v>0.2750480029475651</v>
      </c>
      <c r="K201" s="12">
        <f t="shared" si="16"/>
        <v>0.72495199705243496</v>
      </c>
      <c r="L201" s="21">
        <f t="shared" si="19"/>
        <v>1</v>
      </c>
    </row>
    <row r="202" spans="1:12" ht="13.2" x14ac:dyDescent="0.25">
      <c r="A202" s="27">
        <v>40557</v>
      </c>
      <c r="B202" s="28" t="s">
        <v>10</v>
      </c>
      <c r="C202" s="28">
        <v>274</v>
      </c>
      <c r="D202" s="29">
        <v>20020.527274</v>
      </c>
      <c r="E202" s="29">
        <v>14521.134257000002</v>
      </c>
      <c r="F202" s="29">
        <v>182004.7934</v>
      </c>
      <c r="H202" s="32">
        <f t="shared" ref="H202:H265" si="20">D202/F202</f>
        <v>0.11</v>
      </c>
      <c r="I202" s="31">
        <f t="shared" si="17"/>
        <v>5499.3930169999985</v>
      </c>
      <c r="J202" s="12">
        <f t="shared" si="18"/>
        <v>0.27468772134397673</v>
      </c>
      <c r="K202" s="12">
        <f t="shared" si="16"/>
        <v>0.72531227865602321</v>
      </c>
      <c r="L202" s="21">
        <f t="shared" si="19"/>
        <v>1</v>
      </c>
    </row>
    <row r="203" spans="1:12" ht="13.2" x14ac:dyDescent="0.25">
      <c r="A203" s="27">
        <v>40558</v>
      </c>
      <c r="B203" s="28" t="s">
        <v>10</v>
      </c>
      <c r="C203" s="28">
        <v>152</v>
      </c>
      <c r="D203" s="29">
        <v>9118.0522619999992</v>
      </c>
      <c r="E203" s="29">
        <v>6613.8091610000001</v>
      </c>
      <c r="F203" s="29">
        <v>82891.3842</v>
      </c>
      <c r="H203" s="32">
        <f t="shared" si="20"/>
        <v>0.10999999999999999</v>
      </c>
      <c r="I203" s="31">
        <f t="shared" si="17"/>
        <v>2504.2431009999991</v>
      </c>
      <c r="J203" s="12">
        <f t="shared" si="18"/>
        <v>0.27464671500475757</v>
      </c>
      <c r="K203" s="12">
        <f t="shared" si="16"/>
        <v>0.72535328499524243</v>
      </c>
      <c r="L203" s="21">
        <f t="shared" si="19"/>
        <v>1</v>
      </c>
    </row>
    <row r="204" spans="1:12" ht="13.2" x14ac:dyDescent="0.25">
      <c r="A204" s="27">
        <v>40559</v>
      </c>
      <c r="B204" s="28" t="s">
        <v>10</v>
      </c>
      <c r="C204" s="28">
        <v>108</v>
      </c>
      <c r="D204" s="29">
        <v>7770.3256400000009</v>
      </c>
      <c r="E204" s="29">
        <v>5637.0182750000004</v>
      </c>
      <c r="F204" s="29">
        <v>70639.323999999993</v>
      </c>
      <c r="H204" s="32">
        <f t="shared" si="20"/>
        <v>0.11000000000000003</v>
      </c>
      <c r="I204" s="31">
        <f t="shared" si="17"/>
        <v>2133.3073650000006</v>
      </c>
      <c r="J204" s="12">
        <f t="shared" si="18"/>
        <v>0.27454542625835182</v>
      </c>
      <c r="K204" s="12">
        <f t="shared" si="16"/>
        <v>0.72545457374164823</v>
      </c>
      <c r="L204" s="21">
        <f t="shared" si="19"/>
        <v>1</v>
      </c>
    </row>
    <row r="205" spans="1:12" ht="13.2" x14ac:dyDescent="0.25">
      <c r="A205" s="27">
        <v>40560</v>
      </c>
      <c r="B205" s="28" t="s">
        <v>10</v>
      </c>
      <c r="C205" s="28">
        <v>109</v>
      </c>
      <c r="D205" s="29">
        <v>7220.0654459999996</v>
      </c>
      <c r="E205" s="29">
        <v>5250.9566880000002</v>
      </c>
      <c r="F205" s="29">
        <v>65636.958600000013</v>
      </c>
      <c r="H205" s="32">
        <f t="shared" si="20"/>
        <v>0.10999999999999997</v>
      </c>
      <c r="I205" s="31">
        <f t="shared" si="17"/>
        <v>1969.1087579999994</v>
      </c>
      <c r="J205" s="12">
        <f t="shared" si="18"/>
        <v>0.27272727272727265</v>
      </c>
      <c r="K205" s="12">
        <f t="shared" si="16"/>
        <v>0.72727272727272729</v>
      </c>
      <c r="L205" s="21">
        <f t="shared" si="19"/>
        <v>1</v>
      </c>
    </row>
    <row r="206" spans="1:12" ht="13.2" x14ac:dyDescent="0.25">
      <c r="A206" s="27">
        <v>40561</v>
      </c>
      <c r="B206" s="28" t="s">
        <v>10</v>
      </c>
      <c r="C206" s="28">
        <v>221</v>
      </c>
      <c r="D206" s="29">
        <v>14785.876292000001</v>
      </c>
      <c r="E206" s="29">
        <v>10738.450360999999</v>
      </c>
      <c r="F206" s="29">
        <v>134417.05720000001</v>
      </c>
      <c r="H206" s="32">
        <f t="shared" si="20"/>
        <v>0.11</v>
      </c>
      <c r="I206" s="31">
        <f t="shared" si="17"/>
        <v>4047.4259310000016</v>
      </c>
      <c r="J206" s="12">
        <f t="shared" si="18"/>
        <v>0.27373595254478689</v>
      </c>
      <c r="K206" s="12">
        <f t="shared" si="16"/>
        <v>0.72626404745521311</v>
      </c>
      <c r="L206" s="21">
        <f t="shared" si="19"/>
        <v>1</v>
      </c>
    </row>
    <row r="207" spans="1:12" ht="13.2" x14ac:dyDescent="0.25">
      <c r="A207" s="27">
        <v>40562</v>
      </c>
      <c r="B207" s="28" t="s">
        <v>10</v>
      </c>
      <c r="C207" s="28">
        <v>190</v>
      </c>
      <c r="D207" s="29">
        <v>13322.447577999999</v>
      </c>
      <c r="E207" s="29">
        <v>9680.2623540000004</v>
      </c>
      <c r="F207" s="29">
        <v>121113.15980000001</v>
      </c>
      <c r="H207" s="32">
        <f t="shared" si="20"/>
        <v>0.10999999999999999</v>
      </c>
      <c r="I207" s="31">
        <f t="shared" si="17"/>
        <v>3642.1852239999989</v>
      </c>
      <c r="J207" s="12">
        <f t="shared" si="18"/>
        <v>0.27338709367597852</v>
      </c>
      <c r="K207" s="12">
        <f t="shared" si="16"/>
        <v>0.72661290632402153</v>
      </c>
      <c r="L207" s="21">
        <f t="shared" si="19"/>
        <v>1</v>
      </c>
    </row>
    <row r="208" spans="1:12" ht="13.2" x14ac:dyDescent="0.25">
      <c r="A208" s="27">
        <v>40563</v>
      </c>
      <c r="B208" s="28" t="s">
        <v>10</v>
      </c>
      <c r="C208" s="28">
        <v>238</v>
      </c>
      <c r="D208" s="29">
        <v>13329.300314000002</v>
      </c>
      <c r="E208" s="29">
        <v>9592.3210020000006</v>
      </c>
      <c r="F208" s="29">
        <v>121175.45740000001</v>
      </c>
      <c r="H208" s="32">
        <f t="shared" si="20"/>
        <v>0.11</v>
      </c>
      <c r="I208" s="31">
        <f t="shared" si="17"/>
        <v>3736.9793120000013</v>
      </c>
      <c r="J208" s="12">
        <f t="shared" si="18"/>
        <v>0.28035825016823918</v>
      </c>
      <c r="K208" s="12">
        <f t="shared" si="16"/>
        <v>0.71964174983176088</v>
      </c>
      <c r="L208" s="21">
        <f t="shared" si="19"/>
        <v>1</v>
      </c>
    </row>
    <row r="209" spans="1:12" ht="13.2" x14ac:dyDescent="0.25">
      <c r="A209" s="27">
        <v>40564</v>
      </c>
      <c r="B209" s="28" t="s">
        <v>10</v>
      </c>
      <c r="C209" s="28">
        <v>147</v>
      </c>
      <c r="D209" s="29">
        <v>8535.8494760000012</v>
      </c>
      <c r="E209" s="29">
        <v>6167.7558330000002</v>
      </c>
      <c r="F209" s="29">
        <v>77598.631599999993</v>
      </c>
      <c r="H209" s="32">
        <f t="shared" si="20"/>
        <v>0.11000000000000003</v>
      </c>
      <c r="I209" s="31">
        <f t="shared" si="17"/>
        <v>2368.0936430000011</v>
      </c>
      <c r="J209" s="12">
        <f t="shared" si="18"/>
        <v>0.27742917089368796</v>
      </c>
      <c r="K209" s="12">
        <f t="shared" si="16"/>
        <v>0.7225708291063121</v>
      </c>
      <c r="L209" s="21">
        <f t="shared" si="19"/>
        <v>1</v>
      </c>
    </row>
    <row r="210" spans="1:12" ht="13.2" x14ac:dyDescent="0.25">
      <c r="A210" s="27">
        <v>40565</v>
      </c>
      <c r="B210" s="28" t="s">
        <v>10</v>
      </c>
      <c r="C210" s="28">
        <v>103</v>
      </c>
      <c r="D210" s="29">
        <v>7696.0542779999996</v>
      </c>
      <c r="E210" s="29">
        <v>5597.130384</v>
      </c>
      <c r="F210" s="29">
        <v>69964.129799999995</v>
      </c>
      <c r="H210" s="32">
        <f t="shared" si="20"/>
        <v>0.11</v>
      </c>
      <c r="I210" s="31">
        <f t="shared" si="17"/>
        <v>2098.9238939999996</v>
      </c>
      <c r="J210" s="12">
        <f t="shared" si="18"/>
        <v>0.27272727272727271</v>
      </c>
      <c r="K210" s="12">
        <f t="shared" si="16"/>
        <v>0.72727272727272729</v>
      </c>
      <c r="L210" s="21">
        <f t="shared" si="19"/>
        <v>1</v>
      </c>
    </row>
    <row r="211" spans="1:12" ht="13.2" x14ac:dyDescent="0.25">
      <c r="A211" s="27">
        <v>40566</v>
      </c>
      <c r="B211" s="28" t="s">
        <v>10</v>
      </c>
      <c r="C211" s="28">
        <v>90</v>
      </c>
      <c r="D211" s="29">
        <v>7291.9742720000004</v>
      </c>
      <c r="E211" s="29">
        <v>5270.3633010000003</v>
      </c>
      <c r="F211" s="29">
        <v>66290.675199999998</v>
      </c>
      <c r="H211" s="32">
        <f t="shared" si="20"/>
        <v>0.11000000000000001</v>
      </c>
      <c r="I211" s="31">
        <f t="shared" si="17"/>
        <v>2021.6109710000001</v>
      </c>
      <c r="J211" s="12">
        <f t="shared" si="18"/>
        <v>0.27723780907492485</v>
      </c>
      <c r="K211" s="12">
        <f t="shared" si="16"/>
        <v>0.72276219092507521</v>
      </c>
      <c r="L211" s="21">
        <f t="shared" si="19"/>
        <v>1</v>
      </c>
    </row>
    <row r="212" spans="1:12" ht="13.2" x14ac:dyDescent="0.25">
      <c r="A212" s="27">
        <v>40567</v>
      </c>
      <c r="B212" s="28" t="s">
        <v>10</v>
      </c>
      <c r="C212" s="28">
        <v>76</v>
      </c>
      <c r="D212" s="29">
        <v>5706.3292220000003</v>
      </c>
      <c r="E212" s="29">
        <v>4133.3857859999998</v>
      </c>
      <c r="F212" s="29">
        <v>51875.720200000003</v>
      </c>
      <c r="H212" s="32">
        <f t="shared" si="20"/>
        <v>0.11</v>
      </c>
      <c r="I212" s="31">
        <f t="shared" si="17"/>
        <v>1572.9434360000005</v>
      </c>
      <c r="J212" s="12">
        <f t="shared" si="18"/>
        <v>0.27564891102597522</v>
      </c>
      <c r="K212" s="12">
        <f t="shared" si="16"/>
        <v>0.72435108897402478</v>
      </c>
      <c r="L212" s="21">
        <f t="shared" si="19"/>
        <v>1</v>
      </c>
    </row>
    <row r="213" spans="1:12" ht="13.2" x14ac:dyDescent="0.25">
      <c r="A213" s="27">
        <v>40568</v>
      </c>
      <c r="B213" s="28" t="s">
        <v>10</v>
      </c>
      <c r="C213" s="28">
        <v>141</v>
      </c>
      <c r="D213" s="29">
        <v>7360.3634720000009</v>
      </c>
      <c r="E213" s="29">
        <v>5321.5931860000001</v>
      </c>
      <c r="F213" s="29">
        <v>66912.395199999999</v>
      </c>
      <c r="H213" s="32">
        <f t="shared" si="20"/>
        <v>0.11000000000000001</v>
      </c>
      <c r="I213" s="31">
        <f t="shared" si="17"/>
        <v>2038.7702860000009</v>
      </c>
      <c r="J213" s="12">
        <f t="shared" si="18"/>
        <v>0.27699315309030714</v>
      </c>
      <c r="K213" s="12">
        <f t="shared" si="16"/>
        <v>0.72300684690969286</v>
      </c>
      <c r="L213" s="21">
        <f t="shared" si="19"/>
        <v>1</v>
      </c>
    </row>
    <row r="214" spans="1:12" ht="13.2" x14ac:dyDescent="0.25">
      <c r="A214" s="27">
        <v>40569</v>
      </c>
      <c r="B214" s="28" t="s">
        <v>10</v>
      </c>
      <c r="C214" s="28">
        <v>255</v>
      </c>
      <c r="D214" s="29">
        <v>15187.818272</v>
      </c>
      <c r="E214" s="29">
        <v>11045.686016</v>
      </c>
      <c r="F214" s="29">
        <v>138071.07519999999</v>
      </c>
      <c r="H214" s="32">
        <f t="shared" si="20"/>
        <v>0.11000000000000001</v>
      </c>
      <c r="I214" s="31">
        <f t="shared" si="17"/>
        <v>4142.1322560000008</v>
      </c>
      <c r="J214" s="12">
        <f t="shared" si="18"/>
        <v>0.27272727272727276</v>
      </c>
      <c r="K214" s="12">
        <f t="shared" si="16"/>
        <v>0.72727272727272718</v>
      </c>
      <c r="L214" s="21">
        <f t="shared" si="19"/>
        <v>1</v>
      </c>
    </row>
    <row r="215" spans="1:12" ht="13.2" x14ac:dyDescent="0.25">
      <c r="A215" s="27">
        <v>40570</v>
      </c>
      <c r="B215" s="28" t="s">
        <v>10</v>
      </c>
      <c r="C215" s="28">
        <v>170</v>
      </c>
      <c r="D215" s="29">
        <v>11415.501086</v>
      </c>
      <c r="E215" s="29">
        <v>8296.6891780000005</v>
      </c>
      <c r="F215" s="29">
        <v>103777.28259999999</v>
      </c>
      <c r="H215" s="32">
        <f t="shared" si="20"/>
        <v>0.11000000000000001</v>
      </c>
      <c r="I215" s="31">
        <f t="shared" si="17"/>
        <v>3118.8119079999997</v>
      </c>
      <c r="J215" s="12">
        <f t="shared" si="18"/>
        <v>0.27320849820818804</v>
      </c>
      <c r="K215" s="12">
        <f t="shared" si="16"/>
        <v>0.72679150179181196</v>
      </c>
      <c r="L215" s="21">
        <f t="shared" si="19"/>
        <v>1</v>
      </c>
    </row>
    <row r="216" spans="1:12" ht="13.2" x14ac:dyDescent="0.25">
      <c r="A216" s="27">
        <v>40571</v>
      </c>
      <c r="B216" s="28" t="s">
        <v>10</v>
      </c>
      <c r="C216" s="28">
        <v>119</v>
      </c>
      <c r="D216" s="29">
        <v>8469.9886040000001</v>
      </c>
      <c r="E216" s="29">
        <v>6154.5045620000001</v>
      </c>
      <c r="F216" s="29">
        <v>76999.896399999998</v>
      </c>
      <c r="H216" s="32">
        <f t="shared" si="20"/>
        <v>0.11</v>
      </c>
      <c r="I216" s="31">
        <f t="shared" si="17"/>
        <v>2315.484042</v>
      </c>
      <c r="J216" s="12">
        <f t="shared" si="18"/>
        <v>0.27337510712901075</v>
      </c>
      <c r="K216" s="12">
        <f t="shared" si="16"/>
        <v>0.7266248928709893</v>
      </c>
      <c r="L216" s="21">
        <f t="shared" si="19"/>
        <v>1</v>
      </c>
    </row>
    <row r="217" spans="1:12" ht="13.2" x14ac:dyDescent="0.25">
      <c r="A217" s="27">
        <v>40572</v>
      </c>
      <c r="B217" s="28" t="s">
        <v>10</v>
      </c>
      <c r="C217" s="28">
        <v>80</v>
      </c>
      <c r="D217" s="29">
        <v>5620.0379400000002</v>
      </c>
      <c r="E217" s="29">
        <v>4087.3003200000003</v>
      </c>
      <c r="F217" s="29">
        <v>51091.254000000001</v>
      </c>
      <c r="H217" s="32">
        <f t="shared" si="20"/>
        <v>0.11</v>
      </c>
      <c r="I217" s="31">
        <f t="shared" si="17"/>
        <v>1532.7376199999999</v>
      </c>
      <c r="J217" s="12">
        <f t="shared" si="18"/>
        <v>0.27272727272727271</v>
      </c>
      <c r="K217" s="12">
        <f t="shared" si="16"/>
        <v>0.72727272727272729</v>
      </c>
      <c r="L217" s="21">
        <f t="shared" si="19"/>
        <v>1</v>
      </c>
    </row>
    <row r="218" spans="1:12" ht="13.2" x14ac:dyDescent="0.25">
      <c r="A218" s="27">
        <v>40573</v>
      </c>
      <c r="B218" s="28" t="s">
        <v>10</v>
      </c>
      <c r="C218" s="28">
        <v>72</v>
      </c>
      <c r="D218" s="29">
        <v>4394.0959040000007</v>
      </c>
      <c r="E218" s="29">
        <v>3195.7061120000003</v>
      </c>
      <c r="F218" s="29">
        <v>39946.326400000005</v>
      </c>
      <c r="H218" s="32">
        <f t="shared" si="20"/>
        <v>0.11</v>
      </c>
      <c r="I218" s="31">
        <f t="shared" si="17"/>
        <v>1198.3897920000004</v>
      </c>
      <c r="J218" s="12">
        <f t="shared" si="18"/>
        <v>0.27272727272727276</v>
      </c>
      <c r="K218" s="12">
        <f t="shared" si="16"/>
        <v>0.72727272727272718</v>
      </c>
      <c r="L218" s="21">
        <f t="shared" si="19"/>
        <v>1</v>
      </c>
    </row>
    <row r="219" spans="1:12" ht="13.2" x14ac:dyDescent="0.25">
      <c r="A219" s="27">
        <v>40574</v>
      </c>
      <c r="B219" s="28" t="s">
        <v>10</v>
      </c>
      <c r="C219" s="28">
        <v>61</v>
      </c>
      <c r="D219" s="29">
        <v>3719.0979539999998</v>
      </c>
      <c r="E219" s="29">
        <v>2704.7985120000003</v>
      </c>
      <c r="F219" s="29">
        <v>33809.981400000004</v>
      </c>
      <c r="H219" s="32">
        <f t="shared" si="20"/>
        <v>0.10999999999999999</v>
      </c>
      <c r="I219" s="31">
        <f t="shared" si="17"/>
        <v>1014.2994419999995</v>
      </c>
      <c r="J219" s="12">
        <f t="shared" si="18"/>
        <v>0.2727272727272726</v>
      </c>
      <c r="K219" s="12">
        <f t="shared" si="16"/>
        <v>0.7272727272727274</v>
      </c>
      <c r="L219" s="21">
        <f t="shared" si="19"/>
        <v>1</v>
      </c>
    </row>
    <row r="220" spans="1:12" ht="13.2" x14ac:dyDescent="0.25">
      <c r="A220" s="27">
        <v>40575</v>
      </c>
      <c r="B220" s="28" t="s">
        <v>10</v>
      </c>
      <c r="C220" s="28">
        <v>66</v>
      </c>
      <c r="D220" s="29">
        <v>5293.9078060000002</v>
      </c>
      <c r="E220" s="29">
        <v>3850.1147680000004</v>
      </c>
      <c r="F220" s="29">
        <v>48126.434600000001</v>
      </c>
      <c r="H220" s="32">
        <f t="shared" si="20"/>
        <v>0.11</v>
      </c>
      <c r="I220" s="31">
        <f t="shared" si="17"/>
        <v>1443.7930379999998</v>
      </c>
      <c r="J220" s="12">
        <f t="shared" si="18"/>
        <v>0.27272727272727271</v>
      </c>
      <c r="K220" s="12">
        <f t="shared" si="16"/>
        <v>0.72727272727272729</v>
      </c>
      <c r="L220" s="21">
        <f t="shared" si="19"/>
        <v>2</v>
      </c>
    </row>
    <row r="221" spans="1:12" ht="13.2" x14ac:dyDescent="0.25">
      <c r="A221" s="27">
        <v>40576</v>
      </c>
      <c r="B221" s="28" t="s">
        <v>10</v>
      </c>
      <c r="C221" s="28">
        <v>81</v>
      </c>
      <c r="D221" s="29">
        <v>5847.421668</v>
      </c>
      <c r="E221" s="29">
        <v>4202.4326590000001</v>
      </c>
      <c r="F221" s="29">
        <v>53158.378799999999</v>
      </c>
      <c r="H221" s="32">
        <f t="shared" si="20"/>
        <v>0.11</v>
      </c>
      <c r="I221" s="31">
        <f t="shared" si="17"/>
        <v>1644.9890089999999</v>
      </c>
      <c r="J221" s="12">
        <f t="shared" si="18"/>
        <v>0.28131869093727208</v>
      </c>
      <c r="K221" s="12">
        <f t="shared" si="16"/>
        <v>0.71868130906272798</v>
      </c>
      <c r="L221" s="21">
        <f t="shared" si="19"/>
        <v>2</v>
      </c>
    </row>
    <row r="222" spans="1:12" ht="13.2" x14ac:dyDescent="0.25">
      <c r="A222" s="27">
        <v>40577</v>
      </c>
      <c r="B222" s="28" t="s">
        <v>10</v>
      </c>
      <c r="C222" s="28">
        <v>105</v>
      </c>
      <c r="D222" s="29">
        <v>9316.3533100000004</v>
      </c>
      <c r="E222" s="29">
        <v>6768.3233799999998</v>
      </c>
      <c r="F222" s="29">
        <v>84694.121000000014</v>
      </c>
      <c r="H222" s="32">
        <f t="shared" si="20"/>
        <v>0.10999999999999999</v>
      </c>
      <c r="I222" s="31">
        <f t="shared" si="17"/>
        <v>2548.0299300000006</v>
      </c>
      <c r="J222" s="12">
        <f t="shared" si="18"/>
        <v>0.27350078353780255</v>
      </c>
      <c r="K222" s="12">
        <f t="shared" si="16"/>
        <v>0.72649921646219739</v>
      </c>
      <c r="L222" s="21">
        <f t="shared" si="19"/>
        <v>2</v>
      </c>
    </row>
    <row r="223" spans="1:12" ht="13.2" x14ac:dyDescent="0.25">
      <c r="A223" s="27">
        <v>40578</v>
      </c>
      <c r="B223" s="28" t="s">
        <v>10</v>
      </c>
      <c r="C223" s="28">
        <v>120</v>
      </c>
      <c r="D223" s="29">
        <v>11046.499904</v>
      </c>
      <c r="E223" s="29">
        <v>8018.9038970000001</v>
      </c>
      <c r="F223" s="29">
        <v>100422.7264</v>
      </c>
      <c r="H223" s="32">
        <f t="shared" si="20"/>
        <v>0.11</v>
      </c>
      <c r="I223" s="31">
        <f t="shared" si="17"/>
        <v>3027.5960070000001</v>
      </c>
      <c r="J223" s="12">
        <f t="shared" si="18"/>
        <v>0.27407740309703804</v>
      </c>
      <c r="K223" s="12">
        <f t="shared" si="16"/>
        <v>0.7259225969029619</v>
      </c>
      <c r="L223" s="21">
        <f t="shared" si="19"/>
        <v>2</v>
      </c>
    </row>
    <row r="224" spans="1:12" ht="13.2" x14ac:dyDescent="0.25">
      <c r="A224" s="27">
        <v>40579</v>
      </c>
      <c r="B224" s="28" t="s">
        <v>10</v>
      </c>
      <c r="C224" s="28">
        <v>104</v>
      </c>
      <c r="D224" s="29">
        <v>7193.0275339999998</v>
      </c>
      <c r="E224" s="29">
        <v>5221.8806020000002</v>
      </c>
      <c r="F224" s="29">
        <v>65391.159399999997</v>
      </c>
      <c r="H224" s="32">
        <f t="shared" si="20"/>
        <v>0.11</v>
      </c>
      <c r="I224" s="31">
        <f t="shared" si="17"/>
        <v>1971.1469319999997</v>
      </c>
      <c r="J224" s="12">
        <f t="shared" si="18"/>
        <v>0.27403578294157543</v>
      </c>
      <c r="K224" s="12">
        <f t="shared" si="16"/>
        <v>0.72596421705842451</v>
      </c>
      <c r="L224" s="21">
        <f t="shared" si="19"/>
        <v>2</v>
      </c>
    </row>
    <row r="225" spans="1:12" ht="13.2" x14ac:dyDescent="0.25">
      <c r="A225" s="27">
        <v>40580</v>
      </c>
      <c r="B225" s="28" t="s">
        <v>10</v>
      </c>
      <c r="C225" s="28">
        <v>83</v>
      </c>
      <c r="D225" s="29">
        <v>5632.2892780000002</v>
      </c>
      <c r="E225" s="29">
        <v>4084.4361690000001</v>
      </c>
      <c r="F225" s="29">
        <v>51202.629800000002</v>
      </c>
      <c r="H225" s="32">
        <f t="shared" si="20"/>
        <v>0.11</v>
      </c>
      <c r="I225" s="31">
        <f t="shared" si="17"/>
        <v>1547.8531090000001</v>
      </c>
      <c r="J225" s="12">
        <f t="shared" si="18"/>
        <v>0.27481775750510379</v>
      </c>
      <c r="K225" s="12">
        <f t="shared" si="16"/>
        <v>0.72518224249489627</v>
      </c>
      <c r="L225" s="21">
        <f t="shared" si="19"/>
        <v>2</v>
      </c>
    </row>
    <row r="226" spans="1:12" ht="13.2" x14ac:dyDescent="0.25">
      <c r="A226" s="27">
        <v>40581</v>
      </c>
      <c r="B226" s="28" t="s">
        <v>10</v>
      </c>
      <c r="C226" s="28">
        <v>112</v>
      </c>
      <c r="D226" s="29">
        <v>6976.4651880000001</v>
      </c>
      <c r="E226" s="29">
        <v>5073.792864</v>
      </c>
      <c r="F226" s="29">
        <v>63422.410800000005</v>
      </c>
      <c r="H226" s="32">
        <f t="shared" si="20"/>
        <v>0.10999999999999999</v>
      </c>
      <c r="I226" s="31">
        <f t="shared" si="17"/>
        <v>1902.6723240000001</v>
      </c>
      <c r="J226" s="12">
        <f t="shared" si="18"/>
        <v>0.27272727272727276</v>
      </c>
      <c r="K226" s="12">
        <f t="shared" si="16"/>
        <v>0.72727272727272729</v>
      </c>
      <c r="L226" s="21">
        <f t="shared" si="19"/>
        <v>2</v>
      </c>
    </row>
    <row r="227" spans="1:12" ht="13.2" x14ac:dyDescent="0.25">
      <c r="A227" s="27">
        <v>40582</v>
      </c>
      <c r="B227" s="28" t="s">
        <v>10</v>
      </c>
      <c r="C227" s="28">
        <v>118</v>
      </c>
      <c r="D227" s="29">
        <v>7966.8858719999998</v>
      </c>
      <c r="E227" s="29">
        <v>5776.8374510000003</v>
      </c>
      <c r="F227" s="29">
        <v>72426.23520000001</v>
      </c>
      <c r="H227" s="32">
        <f t="shared" si="20"/>
        <v>0.10999999999999999</v>
      </c>
      <c r="I227" s="31">
        <f t="shared" si="17"/>
        <v>2190.0484209999995</v>
      </c>
      <c r="J227" s="12">
        <f t="shared" si="18"/>
        <v>0.27489391164708776</v>
      </c>
      <c r="K227" s="12">
        <f t="shared" si="16"/>
        <v>0.72510608835291224</v>
      </c>
      <c r="L227" s="21">
        <f t="shared" si="19"/>
        <v>2</v>
      </c>
    </row>
    <row r="228" spans="1:12" ht="13.2" x14ac:dyDescent="0.25">
      <c r="A228" s="27">
        <v>40583</v>
      </c>
      <c r="B228" s="28" t="s">
        <v>10</v>
      </c>
      <c r="C228" s="28">
        <v>108</v>
      </c>
      <c r="D228" s="29">
        <v>6741.5724640000008</v>
      </c>
      <c r="E228" s="29">
        <v>4902.9617920000001</v>
      </c>
      <c r="F228" s="29">
        <v>61287.022400000002</v>
      </c>
      <c r="H228" s="32">
        <f t="shared" si="20"/>
        <v>0.11000000000000001</v>
      </c>
      <c r="I228" s="31">
        <f t="shared" si="17"/>
        <v>1838.6106720000007</v>
      </c>
      <c r="J228" s="12">
        <f t="shared" si="18"/>
        <v>0.27272727272727282</v>
      </c>
      <c r="K228" s="12">
        <f t="shared" si="16"/>
        <v>0.72727272727272718</v>
      </c>
      <c r="L228" s="21">
        <f t="shared" si="19"/>
        <v>2</v>
      </c>
    </row>
    <row r="229" spans="1:12" ht="13.2" x14ac:dyDescent="0.25">
      <c r="A229" s="27">
        <v>40584</v>
      </c>
      <c r="B229" s="28" t="s">
        <v>10</v>
      </c>
      <c r="C229" s="28">
        <v>160</v>
      </c>
      <c r="D229" s="29">
        <v>11457.843672000001</v>
      </c>
      <c r="E229" s="29">
        <v>8332.9772160000011</v>
      </c>
      <c r="F229" s="29">
        <v>104162.21520000001</v>
      </c>
      <c r="H229" s="32">
        <f t="shared" si="20"/>
        <v>0.11</v>
      </c>
      <c r="I229" s="31">
        <f t="shared" si="17"/>
        <v>3124.8664559999997</v>
      </c>
      <c r="J229" s="12">
        <f t="shared" si="18"/>
        <v>0.27272727272727271</v>
      </c>
      <c r="K229" s="12">
        <f t="shared" si="16"/>
        <v>0.72727272727272729</v>
      </c>
      <c r="L229" s="21">
        <f t="shared" si="19"/>
        <v>2</v>
      </c>
    </row>
    <row r="230" spans="1:12" ht="13.2" x14ac:dyDescent="0.25">
      <c r="A230" s="27">
        <v>40585</v>
      </c>
      <c r="B230" s="28" t="s">
        <v>10</v>
      </c>
      <c r="C230" s="28">
        <v>184</v>
      </c>
      <c r="D230" s="29">
        <v>11387.903625999999</v>
      </c>
      <c r="E230" s="29">
        <v>8281.8597430000009</v>
      </c>
      <c r="F230" s="29">
        <v>103526.39660000001</v>
      </c>
      <c r="H230" s="32">
        <f t="shared" si="20"/>
        <v>0.10999999999999999</v>
      </c>
      <c r="I230" s="31">
        <f t="shared" si="17"/>
        <v>3106.0438829999985</v>
      </c>
      <c r="J230" s="12">
        <f t="shared" si="18"/>
        <v>0.27274940015373106</v>
      </c>
      <c r="K230" s="12">
        <f t="shared" si="16"/>
        <v>0.72725059984626894</v>
      </c>
      <c r="L230" s="21">
        <f t="shared" si="19"/>
        <v>2</v>
      </c>
    </row>
    <row r="231" spans="1:12" ht="13.2" x14ac:dyDescent="0.25">
      <c r="A231" s="27">
        <v>40586</v>
      </c>
      <c r="B231" s="28" t="s">
        <v>10</v>
      </c>
      <c r="C231" s="28">
        <v>154</v>
      </c>
      <c r="D231" s="29">
        <v>8889.131503999999</v>
      </c>
      <c r="E231" s="29">
        <v>6434.8555370000004</v>
      </c>
      <c r="F231" s="29">
        <v>80810.286399999997</v>
      </c>
      <c r="H231" s="32">
        <f t="shared" si="20"/>
        <v>0.10999999999999999</v>
      </c>
      <c r="I231" s="31">
        <f t="shared" si="17"/>
        <v>2454.2759669999987</v>
      </c>
      <c r="J231" s="12">
        <f t="shared" si="18"/>
        <v>0.27609851039953731</v>
      </c>
      <c r="K231" s="12">
        <f t="shared" si="16"/>
        <v>0.72390148960046263</v>
      </c>
      <c r="L231" s="21">
        <f t="shared" si="19"/>
        <v>2</v>
      </c>
    </row>
    <row r="232" spans="1:12" ht="13.2" x14ac:dyDescent="0.25">
      <c r="A232" s="27">
        <v>40587</v>
      </c>
      <c r="B232" s="28" t="s">
        <v>10</v>
      </c>
      <c r="C232" s="28">
        <v>89</v>
      </c>
      <c r="D232" s="29">
        <v>6373.7732740000001</v>
      </c>
      <c r="E232" s="29">
        <v>4635.4714720000002</v>
      </c>
      <c r="F232" s="29">
        <v>57943.393400000008</v>
      </c>
      <c r="H232" s="32">
        <f t="shared" si="20"/>
        <v>0.10999999999999999</v>
      </c>
      <c r="I232" s="31">
        <f t="shared" si="17"/>
        <v>1738.301802</v>
      </c>
      <c r="J232" s="12">
        <f t="shared" si="18"/>
        <v>0.27272727272727271</v>
      </c>
      <c r="K232" s="12">
        <f t="shared" si="16"/>
        <v>0.72727272727272729</v>
      </c>
      <c r="L232" s="21">
        <f t="shared" si="19"/>
        <v>2</v>
      </c>
    </row>
    <row r="233" spans="1:12" ht="13.2" x14ac:dyDescent="0.25">
      <c r="A233" s="27">
        <v>40588</v>
      </c>
      <c r="B233" s="28" t="s">
        <v>10</v>
      </c>
      <c r="C233" s="28">
        <v>111</v>
      </c>
      <c r="D233" s="29">
        <v>7885.7203260000006</v>
      </c>
      <c r="E233" s="29">
        <v>5666.7978780000003</v>
      </c>
      <c r="F233" s="29">
        <v>71688.366599999994</v>
      </c>
      <c r="H233" s="32">
        <f t="shared" si="20"/>
        <v>0.11000000000000001</v>
      </c>
      <c r="I233" s="31">
        <f t="shared" si="17"/>
        <v>2218.9224480000003</v>
      </c>
      <c r="J233" s="12">
        <f t="shared" si="18"/>
        <v>0.28138487750877916</v>
      </c>
      <c r="K233" s="12">
        <f t="shared" si="16"/>
        <v>0.71861512249122084</v>
      </c>
      <c r="L233" s="21">
        <f t="shared" si="19"/>
        <v>2</v>
      </c>
    </row>
    <row r="234" spans="1:12" ht="13.2" x14ac:dyDescent="0.25">
      <c r="A234" s="27">
        <v>40589</v>
      </c>
      <c r="B234" s="28" t="s">
        <v>10</v>
      </c>
      <c r="C234" s="28">
        <v>120</v>
      </c>
      <c r="D234" s="29">
        <v>8075.7904920000001</v>
      </c>
      <c r="E234" s="29">
        <v>5859.1729610000002</v>
      </c>
      <c r="F234" s="29">
        <v>73416.277199999997</v>
      </c>
      <c r="H234" s="32">
        <f t="shared" si="20"/>
        <v>0.11</v>
      </c>
      <c r="I234" s="31">
        <f t="shared" si="17"/>
        <v>2216.6175309999999</v>
      </c>
      <c r="J234" s="12">
        <f t="shared" si="18"/>
        <v>0.27447684944227002</v>
      </c>
      <c r="K234" s="12">
        <f t="shared" si="16"/>
        <v>0.72552315055772998</v>
      </c>
      <c r="L234" s="21">
        <f t="shared" si="19"/>
        <v>2</v>
      </c>
    </row>
    <row r="235" spans="1:12" ht="13.2" x14ac:dyDescent="0.25">
      <c r="A235" s="27">
        <v>40590</v>
      </c>
      <c r="B235" s="28" t="s">
        <v>10</v>
      </c>
      <c r="C235" s="28">
        <v>157</v>
      </c>
      <c r="D235" s="29">
        <v>11373.555710000001</v>
      </c>
      <c r="E235" s="29">
        <v>8271.6768800000009</v>
      </c>
      <c r="F235" s="29">
        <v>103395.96100000001</v>
      </c>
      <c r="H235" s="32">
        <f t="shared" si="20"/>
        <v>0.11</v>
      </c>
      <c r="I235" s="31">
        <f t="shared" si="17"/>
        <v>3101.8788299999997</v>
      </c>
      <c r="J235" s="12">
        <f t="shared" si="18"/>
        <v>0.27272727272727271</v>
      </c>
      <c r="K235" s="12">
        <f t="shared" si="16"/>
        <v>0.72727272727272729</v>
      </c>
      <c r="L235" s="21">
        <f t="shared" si="19"/>
        <v>2</v>
      </c>
    </row>
    <row r="236" spans="1:12" ht="13.2" x14ac:dyDescent="0.25">
      <c r="A236" s="27">
        <v>40591</v>
      </c>
      <c r="B236" s="28" t="s">
        <v>10</v>
      </c>
      <c r="C236" s="28">
        <v>152</v>
      </c>
      <c r="D236" s="29">
        <v>11447.008474</v>
      </c>
      <c r="E236" s="29">
        <v>8325.0970720000005</v>
      </c>
      <c r="F236" s="29">
        <v>104063.71339999999</v>
      </c>
      <c r="H236" s="32">
        <f t="shared" si="20"/>
        <v>0.11000000000000001</v>
      </c>
      <c r="I236" s="31">
        <f t="shared" si="17"/>
        <v>3121.9114019999997</v>
      </c>
      <c r="J236" s="12">
        <f t="shared" si="18"/>
        <v>0.27272727272727271</v>
      </c>
      <c r="K236" s="12">
        <f t="shared" si="16"/>
        <v>0.72727272727272729</v>
      </c>
      <c r="L236" s="21">
        <f t="shared" si="19"/>
        <v>2</v>
      </c>
    </row>
    <row r="237" spans="1:12" ht="13.2" x14ac:dyDescent="0.25">
      <c r="A237" s="27">
        <v>40592</v>
      </c>
      <c r="B237" s="28" t="s">
        <v>10</v>
      </c>
      <c r="C237" s="28">
        <v>101</v>
      </c>
      <c r="D237" s="29">
        <v>7227.8287819999996</v>
      </c>
      <c r="E237" s="29">
        <v>5237.3667679999999</v>
      </c>
      <c r="F237" s="29">
        <v>65467.084600000002</v>
      </c>
      <c r="H237" s="32">
        <f t="shared" si="20"/>
        <v>0.11040401182001007</v>
      </c>
      <c r="I237" s="31">
        <f t="shared" si="17"/>
        <v>1990.4620139999997</v>
      </c>
      <c r="J237" s="12">
        <f t="shared" si="18"/>
        <v>0.27538865045572131</v>
      </c>
      <c r="K237" s="12">
        <f t="shared" si="16"/>
        <v>0.72461134954427875</v>
      </c>
      <c r="L237" s="21">
        <f t="shared" si="19"/>
        <v>2</v>
      </c>
    </row>
    <row r="238" spans="1:12" ht="13.2" x14ac:dyDescent="0.25">
      <c r="A238" s="27">
        <v>40593</v>
      </c>
      <c r="B238" s="28" t="s">
        <v>10</v>
      </c>
      <c r="C238" s="28">
        <v>103</v>
      </c>
      <c r="D238" s="29">
        <v>7161.0296779999999</v>
      </c>
      <c r="E238" s="29">
        <v>5208.0215840000001</v>
      </c>
      <c r="F238" s="29">
        <v>65100.269800000002</v>
      </c>
      <c r="H238" s="32">
        <f t="shared" si="20"/>
        <v>0.11</v>
      </c>
      <c r="I238" s="31">
        <f t="shared" si="17"/>
        <v>1953.0080939999998</v>
      </c>
      <c r="J238" s="12">
        <f t="shared" si="18"/>
        <v>0.27272727272727271</v>
      </c>
      <c r="K238" s="12">
        <f t="shared" si="16"/>
        <v>0.72727272727272729</v>
      </c>
      <c r="L238" s="21">
        <f t="shared" si="19"/>
        <v>2</v>
      </c>
    </row>
    <row r="239" spans="1:12" ht="13.2" x14ac:dyDescent="0.25">
      <c r="A239" s="27">
        <v>40594</v>
      </c>
      <c r="B239" s="28" t="s">
        <v>10</v>
      </c>
      <c r="C239" s="28">
        <v>66</v>
      </c>
      <c r="D239" s="29">
        <v>4969.8500720000002</v>
      </c>
      <c r="E239" s="29">
        <v>3614.436416</v>
      </c>
      <c r="F239" s="29">
        <v>45180.455200000004</v>
      </c>
      <c r="H239" s="32">
        <f t="shared" si="20"/>
        <v>0.11</v>
      </c>
      <c r="I239" s="31">
        <f t="shared" si="17"/>
        <v>1355.4136560000002</v>
      </c>
      <c r="J239" s="12">
        <f t="shared" si="18"/>
        <v>0.27272727272727276</v>
      </c>
      <c r="K239" s="12">
        <f t="shared" si="16"/>
        <v>0.72727272727272729</v>
      </c>
      <c r="L239" s="21">
        <f t="shared" si="19"/>
        <v>2</v>
      </c>
    </row>
    <row r="240" spans="1:12" ht="13.2" x14ac:dyDescent="0.25">
      <c r="A240" s="27">
        <v>40595</v>
      </c>
      <c r="B240" s="28" t="s">
        <v>10</v>
      </c>
      <c r="C240" s="28">
        <v>106</v>
      </c>
      <c r="D240" s="29">
        <v>6871.4601339999999</v>
      </c>
      <c r="E240" s="29">
        <v>4982.5113369999999</v>
      </c>
      <c r="F240" s="29">
        <v>62467.8194</v>
      </c>
      <c r="H240" s="32">
        <f t="shared" si="20"/>
        <v>0.11</v>
      </c>
      <c r="I240" s="31">
        <f t="shared" si="17"/>
        <v>1888.948797</v>
      </c>
      <c r="J240" s="12">
        <f t="shared" si="18"/>
        <v>0.27489773063711409</v>
      </c>
      <c r="K240" s="12">
        <f t="shared" si="16"/>
        <v>0.72510226936288591</v>
      </c>
      <c r="L240" s="21">
        <f t="shared" si="19"/>
        <v>2</v>
      </c>
    </row>
    <row r="241" spans="1:12" ht="13.2" x14ac:dyDescent="0.25">
      <c r="A241" s="27">
        <v>40596</v>
      </c>
      <c r="B241" s="28" t="s">
        <v>10</v>
      </c>
      <c r="C241" s="28">
        <v>96</v>
      </c>
      <c r="D241" s="29">
        <v>7725.3407440000001</v>
      </c>
      <c r="E241" s="29">
        <v>5618.4296320000003</v>
      </c>
      <c r="F241" s="29">
        <v>70230.3704</v>
      </c>
      <c r="H241" s="32">
        <f t="shared" si="20"/>
        <v>0.11</v>
      </c>
      <c r="I241" s="31">
        <f t="shared" si="17"/>
        <v>2106.9111119999998</v>
      </c>
      <c r="J241" s="12">
        <f t="shared" si="18"/>
        <v>0.27272727272727271</v>
      </c>
      <c r="K241" s="12">
        <f t="shared" si="16"/>
        <v>0.72727272727272729</v>
      </c>
      <c r="L241" s="21">
        <f t="shared" si="19"/>
        <v>2</v>
      </c>
    </row>
    <row r="242" spans="1:12" ht="13.2" x14ac:dyDescent="0.25">
      <c r="A242" s="27">
        <v>40597</v>
      </c>
      <c r="B242" s="28" t="s">
        <v>10</v>
      </c>
      <c r="C242" s="28">
        <v>89</v>
      </c>
      <c r="D242" s="29">
        <v>6380.3945920000006</v>
      </c>
      <c r="E242" s="29">
        <v>3883.592506</v>
      </c>
      <c r="F242" s="29">
        <v>58003.587200000002</v>
      </c>
      <c r="H242" s="32">
        <f t="shared" si="20"/>
        <v>0.11</v>
      </c>
      <c r="I242" s="31">
        <f t="shared" si="17"/>
        <v>2496.8020860000006</v>
      </c>
      <c r="J242" s="12">
        <f t="shared" si="18"/>
        <v>0.39132408662163198</v>
      </c>
      <c r="K242" s="12">
        <f t="shared" si="16"/>
        <v>0.60867591337836802</v>
      </c>
      <c r="L242" s="21">
        <f t="shared" si="19"/>
        <v>2</v>
      </c>
    </row>
    <row r="243" spans="1:12" ht="13.2" x14ac:dyDescent="0.25">
      <c r="A243" s="27">
        <v>40598</v>
      </c>
      <c r="B243" s="28" t="s">
        <v>10</v>
      </c>
      <c r="C243" s="28">
        <v>60</v>
      </c>
      <c r="D243" s="29">
        <v>3176.9373900000001</v>
      </c>
      <c r="E243" s="29">
        <v>1195.5780789999999</v>
      </c>
      <c r="F243" s="29">
        <v>28881.249000000003</v>
      </c>
      <c r="H243" s="32">
        <f t="shared" si="20"/>
        <v>0.10999999999999999</v>
      </c>
      <c r="I243" s="31">
        <f t="shared" si="17"/>
        <v>1981.3593110000002</v>
      </c>
      <c r="J243" s="12">
        <f t="shared" si="18"/>
        <v>0.62366961251320097</v>
      </c>
      <c r="K243" s="12">
        <f t="shared" si="16"/>
        <v>0.37633038748679898</v>
      </c>
      <c r="L243" s="21">
        <f t="shared" si="19"/>
        <v>2</v>
      </c>
    </row>
    <row r="244" spans="1:12" ht="13.2" x14ac:dyDescent="0.25">
      <c r="A244" s="27">
        <v>40599</v>
      </c>
      <c r="B244" s="28" t="s">
        <v>10</v>
      </c>
      <c r="C244" s="28">
        <v>59</v>
      </c>
      <c r="D244" s="29">
        <v>2954.1233040000002</v>
      </c>
      <c r="E244" s="29">
        <v>1079.4541280000001</v>
      </c>
      <c r="F244" s="29">
        <v>26855.666400000002</v>
      </c>
      <c r="H244" s="32">
        <f t="shared" si="20"/>
        <v>0.11</v>
      </c>
      <c r="I244" s="31">
        <f t="shared" si="17"/>
        <v>1874.6691760000001</v>
      </c>
      <c r="J244" s="12">
        <f t="shared" si="18"/>
        <v>0.63459408531174832</v>
      </c>
      <c r="K244" s="12">
        <f t="shared" si="16"/>
        <v>0.36540591468825162</v>
      </c>
      <c r="L244" s="21">
        <f t="shared" si="19"/>
        <v>2</v>
      </c>
    </row>
    <row r="245" spans="1:12" ht="13.2" x14ac:dyDescent="0.25">
      <c r="A245" s="27">
        <v>40600</v>
      </c>
      <c r="B245" s="28" t="s">
        <v>10</v>
      </c>
      <c r="C245" s="28">
        <v>59</v>
      </c>
      <c r="D245" s="29">
        <v>2611.0720240000001</v>
      </c>
      <c r="E245" s="29">
        <v>1007.5016560000001</v>
      </c>
      <c r="F245" s="29">
        <v>23737.018400000001</v>
      </c>
      <c r="H245" s="32">
        <f t="shared" si="20"/>
        <v>0.11</v>
      </c>
      <c r="I245" s="31">
        <f t="shared" si="17"/>
        <v>1603.5703679999999</v>
      </c>
      <c r="J245" s="12">
        <f t="shared" si="18"/>
        <v>0.61414252585167295</v>
      </c>
      <c r="K245" s="12">
        <f t="shared" si="16"/>
        <v>0.38585747414832711</v>
      </c>
      <c r="L245" s="21">
        <f t="shared" si="19"/>
        <v>2</v>
      </c>
    </row>
    <row r="246" spans="1:12" ht="13.2" x14ac:dyDescent="0.25">
      <c r="A246" s="27">
        <v>40601</v>
      </c>
      <c r="B246" s="28" t="s">
        <v>10</v>
      </c>
      <c r="C246" s="28">
        <v>63</v>
      </c>
      <c r="D246" s="29">
        <v>5958.7648120000003</v>
      </c>
      <c r="E246" s="29">
        <v>2170.7512369999999</v>
      </c>
      <c r="F246" s="29">
        <v>54170.589199999995</v>
      </c>
      <c r="H246" s="32">
        <f t="shared" si="20"/>
        <v>0.11000000000000001</v>
      </c>
      <c r="I246" s="31">
        <f t="shared" si="17"/>
        <v>3788.0135750000004</v>
      </c>
      <c r="J246" s="12">
        <f t="shared" si="18"/>
        <v>0.63570449489322789</v>
      </c>
      <c r="K246" s="12">
        <f t="shared" si="16"/>
        <v>0.36429550510677211</v>
      </c>
      <c r="L246" s="21">
        <f t="shared" si="19"/>
        <v>2</v>
      </c>
    </row>
    <row r="247" spans="1:12" ht="13.2" x14ac:dyDescent="0.25">
      <c r="A247" s="27">
        <v>40602</v>
      </c>
      <c r="B247" s="28" t="s">
        <v>10</v>
      </c>
      <c r="C247" s="28">
        <v>69</v>
      </c>
      <c r="D247" s="29">
        <v>3711.7616580000004</v>
      </c>
      <c r="E247" s="29">
        <v>1349.7315120000001</v>
      </c>
      <c r="F247" s="29">
        <v>33743.287800000006</v>
      </c>
      <c r="H247" s="32">
        <f t="shared" si="20"/>
        <v>0.10999999999999999</v>
      </c>
      <c r="I247" s="31">
        <f t="shared" si="17"/>
        <v>2362.0301460000001</v>
      </c>
      <c r="J247" s="12">
        <f t="shared" si="18"/>
        <v>0.63636363636363635</v>
      </c>
      <c r="K247" s="12">
        <f t="shared" si="16"/>
        <v>0.36363636363636365</v>
      </c>
      <c r="L247" s="21">
        <f t="shared" si="19"/>
        <v>2</v>
      </c>
    </row>
    <row r="248" spans="1:12" ht="13.2" x14ac:dyDescent="0.25">
      <c r="A248" s="27">
        <v>40603</v>
      </c>
      <c r="B248" s="28" t="s">
        <v>10</v>
      </c>
      <c r="C248" s="28">
        <v>56</v>
      </c>
      <c r="D248" s="29">
        <v>2984.6739339999999</v>
      </c>
      <c r="E248" s="29">
        <v>1090.5165050000001</v>
      </c>
      <c r="F248" s="29">
        <v>27133.399399999998</v>
      </c>
      <c r="H248" s="32">
        <f t="shared" si="20"/>
        <v>0.11</v>
      </c>
      <c r="I248" s="31">
        <f t="shared" si="17"/>
        <v>1894.1574289999999</v>
      </c>
      <c r="J248" s="12">
        <f t="shared" si="18"/>
        <v>0.63462792616059338</v>
      </c>
      <c r="K248" s="12">
        <f t="shared" si="16"/>
        <v>0.36537207383940656</v>
      </c>
      <c r="L248" s="21">
        <f t="shared" si="19"/>
        <v>3</v>
      </c>
    </row>
    <row r="249" spans="1:12" ht="13.2" x14ac:dyDescent="0.25">
      <c r="A249" s="27">
        <v>40604</v>
      </c>
      <c r="B249" s="28" t="s">
        <v>10</v>
      </c>
      <c r="C249" s="28">
        <v>73</v>
      </c>
      <c r="D249" s="29">
        <v>3191.5167240000001</v>
      </c>
      <c r="E249" s="29">
        <v>1177.878684</v>
      </c>
      <c r="F249" s="29">
        <v>29013.788400000001</v>
      </c>
      <c r="H249" s="32">
        <f t="shared" si="20"/>
        <v>0.11</v>
      </c>
      <c r="I249" s="31">
        <f t="shared" si="17"/>
        <v>2013.63804</v>
      </c>
      <c r="J249" s="12">
        <f t="shared" si="18"/>
        <v>0.63093450987036093</v>
      </c>
      <c r="K249" s="12">
        <f t="shared" si="16"/>
        <v>0.36906549012963907</v>
      </c>
      <c r="L249" s="21">
        <f t="shared" si="19"/>
        <v>3</v>
      </c>
    </row>
    <row r="250" spans="1:12" ht="13.2" x14ac:dyDescent="0.25">
      <c r="A250" s="27">
        <v>40605</v>
      </c>
      <c r="B250" s="28" t="s">
        <v>10</v>
      </c>
      <c r="C250" s="28">
        <v>92</v>
      </c>
      <c r="D250" s="29">
        <v>4476.4427180000002</v>
      </c>
      <c r="E250" s="29">
        <v>1635.526462</v>
      </c>
      <c r="F250" s="29">
        <v>40694.933799999999</v>
      </c>
      <c r="H250" s="32">
        <f t="shared" si="20"/>
        <v>0.11000000000000001</v>
      </c>
      <c r="I250" s="31">
        <f t="shared" si="17"/>
        <v>2840.9162560000004</v>
      </c>
      <c r="J250" s="12">
        <f t="shared" si="18"/>
        <v>0.63463701759804358</v>
      </c>
      <c r="K250" s="12">
        <f t="shared" si="16"/>
        <v>0.36536298240195642</v>
      </c>
      <c r="L250" s="21">
        <f t="shared" si="19"/>
        <v>3</v>
      </c>
    </row>
    <row r="251" spans="1:12" ht="13.2" x14ac:dyDescent="0.25">
      <c r="A251" s="27">
        <v>40606</v>
      </c>
      <c r="B251" s="28" t="s">
        <v>10</v>
      </c>
      <c r="C251" s="28">
        <v>75</v>
      </c>
      <c r="D251" s="29">
        <v>3923.5678459999999</v>
      </c>
      <c r="E251" s="29">
        <v>1426.7519440000001</v>
      </c>
      <c r="F251" s="29">
        <v>35668.798600000002</v>
      </c>
      <c r="H251" s="32">
        <f t="shared" si="20"/>
        <v>0.10999999999999999</v>
      </c>
      <c r="I251" s="31">
        <f t="shared" si="17"/>
        <v>2496.8159019999998</v>
      </c>
      <c r="J251" s="12">
        <f t="shared" si="18"/>
        <v>0.63636363636363635</v>
      </c>
      <c r="K251" s="12">
        <f t="shared" si="16"/>
        <v>0.36363636363636365</v>
      </c>
      <c r="L251" s="21">
        <f t="shared" si="19"/>
        <v>3</v>
      </c>
    </row>
    <row r="252" spans="1:12" ht="13.2" x14ac:dyDescent="0.25">
      <c r="A252" s="27">
        <v>40607</v>
      </c>
      <c r="B252" s="28" t="s">
        <v>10</v>
      </c>
      <c r="C252" s="28">
        <v>57</v>
      </c>
      <c r="D252" s="29">
        <v>3842.4713800000004</v>
      </c>
      <c r="E252" s="29">
        <v>1412.2401199999999</v>
      </c>
      <c r="F252" s="29">
        <v>34931.558000000005</v>
      </c>
      <c r="H252" s="32">
        <f t="shared" si="20"/>
        <v>0.11</v>
      </c>
      <c r="I252" s="31">
        <f t="shared" si="17"/>
        <v>2430.2312600000005</v>
      </c>
      <c r="J252" s="12">
        <f t="shared" si="18"/>
        <v>0.63246567629607175</v>
      </c>
      <c r="K252" s="12">
        <f t="shared" si="16"/>
        <v>0.36753432370392825</v>
      </c>
      <c r="L252" s="21">
        <f t="shared" si="19"/>
        <v>3</v>
      </c>
    </row>
    <row r="253" spans="1:12" ht="13.2" x14ac:dyDescent="0.25">
      <c r="A253" s="27">
        <v>40608</v>
      </c>
      <c r="B253" s="28" t="s">
        <v>10</v>
      </c>
      <c r="C253" s="28">
        <v>41</v>
      </c>
      <c r="D253" s="29">
        <v>2194.5023540000002</v>
      </c>
      <c r="E253" s="29">
        <v>803.65222800000004</v>
      </c>
      <c r="F253" s="29">
        <v>19950.021400000001</v>
      </c>
      <c r="H253" s="32">
        <f t="shared" si="20"/>
        <v>0.11</v>
      </c>
      <c r="I253" s="31">
        <f t="shared" si="17"/>
        <v>1390.8501260000003</v>
      </c>
      <c r="J253" s="12">
        <f t="shared" si="18"/>
        <v>0.63378839556259603</v>
      </c>
      <c r="K253" s="12">
        <f t="shared" si="16"/>
        <v>0.36621160443740403</v>
      </c>
      <c r="L253" s="21">
        <f t="shared" si="19"/>
        <v>3</v>
      </c>
    </row>
    <row r="254" spans="1:12" ht="13.2" x14ac:dyDescent="0.25">
      <c r="A254" s="27">
        <v>40609</v>
      </c>
      <c r="B254" s="28" t="s">
        <v>10</v>
      </c>
      <c r="C254" s="28">
        <v>42</v>
      </c>
      <c r="D254" s="29">
        <v>2611.838812</v>
      </c>
      <c r="E254" s="29">
        <v>949.75956800000006</v>
      </c>
      <c r="F254" s="29">
        <v>23743.9892</v>
      </c>
      <c r="H254" s="32">
        <f t="shared" si="20"/>
        <v>0.11</v>
      </c>
      <c r="I254" s="31">
        <f t="shared" si="17"/>
        <v>1662.079244</v>
      </c>
      <c r="J254" s="12">
        <f t="shared" si="18"/>
        <v>0.63636363636363635</v>
      </c>
      <c r="K254" s="12">
        <f t="shared" si="16"/>
        <v>0.36363636363636365</v>
      </c>
      <c r="L254" s="21">
        <f t="shared" si="19"/>
        <v>3</v>
      </c>
    </row>
    <row r="255" spans="1:12" ht="13.2" x14ac:dyDescent="0.25">
      <c r="A255" s="27">
        <v>40610</v>
      </c>
      <c r="B255" s="28" t="s">
        <v>10</v>
      </c>
      <c r="C255" s="28">
        <v>54</v>
      </c>
      <c r="D255" s="29">
        <v>3742.4884419999998</v>
      </c>
      <c r="E255" s="29">
        <v>1360.904888</v>
      </c>
      <c r="F255" s="29">
        <v>34022.622199999998</v>
      </c>
      <c r="H255" s="32">
        <f t="shared" si="20"/>
        <v>0.11</v>
      </c>
      <c r="I255" s="31">
        <f t="shared" si="17"/>
        <v>2381.5835539999998</v>
      </c>
      <c r="J255" s="12">
        <f t="shared" si="18"/>
        <v>0.63636363636363635</v>
      </c>
      <c r="K255" s="12">
        <f t="shared" si="16"/>
        <v>0.36363636363636365</v>
      </c>
      <c r="L255" s="21">
        <f t="shared" si="19"/>
        <v>3</v>
      </c>
    </row>
    <row r="256" spans="1:12" ht="13.2" x14ac:dyDescent="0.25">
      <c r="A256" s="27">
        <v>40611</v>
      </c>
      <c r="B256" s="28" t="s">
        <v>10</v>
      </c>
      <c r="C256" s="28">
        <v>76</v>
      </c>
      <c r="D256" s="29">
        <v>3884.6101800000001</v>
      </c>
      <c r="E256" s="29">
        <v>1412.5855200000001</v>
      </c>
      <c r="F256" s="29">
        <v>35314.638000000006</v>
      </c>
      <c r="H256" s="32">
        <f t="shared" si="20"/>
        <v>0.10999999999999999</v>
      </c>
      <c r="I256" s="31">
        <f t="shared" si="17"/>
        <v>2472.02466</v>
      </c>
      <c r="J256" s="12">
        <f t="shared" si="18"/>
        <v>0.63636363636363635</v>
      </c>
      <c r="K256" s="12">
        <f t="shared" si="16"/>
        <v>0.36363636363636365</v>
      </c>
      <c r="L256" s="21">
        <f t="shared" si="19"/>
        <v>3</v>
      </c>
    </row>
    <row r="257" spans="1:12" ht="13.2" x14ac:dyDescent="0.25">
      <c r="A257" s="27">
        <v>40612</v>
      </c>
      <c r="B257" s="28" t="s">
        <v>10</v>
      </c>
      <c r="C257" s="28">
        <v>91</v>
      </c>
      <c r="D257" s="29">
        <v>6067.0235339999999</v>
      </c>
      <c r="E257" s="29">
        <v>2222.3924619999998</v>
      </c>
      <c r="F257" s="29">
        <v>55154.759400000003</v>
      </c>
      <c r="H257" s="32">
        <f t="shared" si="20"/>
        <v>0.10999999999999999</v>
      </c>
      <c r="I257" s="31">
        <f t="shared" si="17"/>
        <v>3844.6310720000001</v>
      </c>
      <c r="J257" s="12">
        <f t="shared" si="18"/>
        <v>0.63369311993837407</v>
      </c>
      <c r="K257" s="12">
        <f t="shared" si="16"/>
        <v>0.36630688006162593</v>
      </c>
      <c r="L257" s="21">
        <f t="shared" si="19"/>
        <v>3</v>
      </c>
    </row>
    <row r="258" spans="1:12" ht="13.2" x14ac:dyDescent="0.25">
      <c r="A258" s="27">
        <v>40613</v>
      </c>
      <c r="B258" s="28" t="s">
        <v>10</v>
      </c>
      <c r="C258" s="28">
        <v>236</v>
      </c>
      <c r="D258" s="29">
        <v>22342.338259</v>
      </c>
      <c r="E258" s="29">
        <v>14042.395256000002</v>
      </c>
      <c r="F258" s="29">
        <v>144144.11780000001</v>
      </c>
      <c r="H258" s="32">
        <f t="shared" si="20"/>
        <v>0.155</v>
      </c>
      <c r="I258" s="31">
        <f t="shared" si="17"/>
        <v>8299.9430029999985</v>
      </c>
      <c r="J258" s="12">
        <f t="shared" si="18"/>
        <v>0.37148945230280872</v>
      </c>
      <c r="K258" s="12">
        <f t="shared" si="16"/>
        <v>0.62851054769719128</v>
      </c>
      <c r="L258" s="21">
        <f t="shared" si="19"/>
        <v>3</v>
      </c>
    </row>
    <row r="259" spans="1:12" ht="13.2" x14ac:dyDescent="0.25">
      <c r="A259" s="27">
        <v>40614</v>
      </c>
      <c r="B259" s="28" t="s">
        <v>10</v>
      </c>
      <c r="C259" s="28">
        <v>238</v>
      </c>
      <c r="D259" s="29">
        <v>19570.338879999999</v>
      </c>
      <c r="E259" s="29">
        <v>12623.594420000001</v>
      </c>
      <c r="F259" s="29">
        <v>126235.9442</v>
      </c>
      <c r="H259" s="32">
        <f t="shared" si="20"/>
        <v>0.15502984513661205</v>
      </c>
      <c r="I259" s="31">
        <f t="shared" si="17"/>
        <v>6946.7444599999981</v>
      </c>
      <c r="J259" s="12">
        <f t="shared" si="18"/>
        <v>0.35496291109702022</v>
      </c>
      <c r="K259" s="12">
        <f t="shared" si="16"/>
        <v>0.64503708890297973</v>
      </c>
      <c r="L259" s="21">
        <f t="shared" si="19"/>
        <v>3</v>
      </c>
    </row>
    <row r="260" spans="1:12" ht="13.2" x14ac:dyDescent="0.25">
      <c r="A260" s="27">
        <v>40615</v>
      </c>
      <c r="B260" s="28" t="s">
        <v>10</v>
      </c>
      <c r="C260" s="28">
        <v>186</v>
      </c>
      <c r="D260" s="29">
        <v>16269.621748</v>
      </c>
      <c r="E260" s="29">
        <v>10496.53016</v>
      </c>
      <c r="F260" s="29">
        <v>104965.30160000001</v>
      </c>
      <c r="H260" s="32">
        <f t="shared" si="20"/>
        <v>0.155</v>
      </c>
      <c r="I260" s="31">
        <f t="shared" si="17"/>
        <v>5773.0915879999993</v>
      </c>
      <c r="J260" s="12">
        <f t="shared" si="18"/>
        <v>0.35483870967741932</v>
      </c>
      <c r="K260" s="12">
        <f t="shared" si="16"/>
        <v>0.64516129032258063</v>
      </c>
      <c r="L260" s="21">
        <f t="shared" si="19"/>
        <v>3</v>
      </c>
    </row>
    <row r="261" spans="1:12" ht="13.2" x14ac:dyDescent="0.25">
      <c r="A261" s="27">
        <v>40616</v>
      </c>
      <c r="B261" s="28" t="s">
        <v>10</v>
      </c>
      <c r="C261" s="28">
        <v>175</v>
      </c>
      <c r="D261" s="29">
        <v>15580.225799</v>
      </c>
      <c r="E261" s="29">
        <v>10051.758580000002</v>
      </c>
      <c r="F261" s="29">
        <v>100517.5858</v>
      </c>
      <c r="H261" s="32">
        <f t="shared" si="20"/>
        <v>0.155</v>
      </c>
      <c r="I261" s="31">
        <f t="shared" si="17"/>
        <v>5528.4672189999983</v>
      </c>
      <c r="J261" s="12">
        <f t="shared" si="18"/>
        <v>0.35483870967741926</v>
      </c>
      <c r="K261" s="12">
        <f t="shared" ref="K261:K280" si="21">E261/D261</f>
        <v>0.64516129032258074</v>
      </c>
      <c r="L261" s="21">
        <f t="shared" si="19"/>
        <v>3</v>
      </c>
    </row>
    <row r="262" spans="1:12" ht="13.2" x14ac:dyDescent="0.25">
      <c r="A262" s="27">
        <v>40617</v>
      </c>
      <c r="B262" s="28" t="s">
        <v>10</v>
      </c>
      <c r="C262" s="28">
        <v>139</v>
      </c>
      <c r="D262" s="29">
        <v>8544.7538880000011</v>
      </c>
      <c r="E262" s="29">
        <v>3978.677044</v>
      </c>
      <c r="F262" s="29">
        <v>77679.580800000011</v>
      </c>
      <c r="H262" s="32">
        <f t="shared" si="20"/>
        <v>0.11</v>
      </c>
      <c r="I262" s="31">
        <f t="shared" ref="I262:I280" si="22">D262-E262</f>
        <v>4566.0768440000011</v>
      </c>
      <c r="J262" s="12">
        <f t="shared" ref="J262:J280" si="23">I262/D262</f>
        <v>0.53437195545356364</v>
      </c>
      <c r="K262" s="12">
        <f t="shared" si="21"/>
        <v>0.46562804454643636</v>
      </c>
      <c r="L262" s="21">
        <f t="shared" ref="L262:L280" si="24">MONTH(A262)</f>
        <v>3</v>
      </c>
    </row>
    <row r="263" spans="1:12" ht="13.2" x14ac:dyDescent="0.25">
      <c r="A263" s="27">
        <v>40618</v>
      </c>
      <c r="B263" s="28" t="s">
        <v>10</v>
      </c>
      <c r="C263" s="28">
        <v>94</v>
      </c>
      <c r="D263" s="29">
        <v>6484.2425560000001</v>
      </c>
      <c r="E263" s="29">
        <v>2944.3993520000004</v>
      </c>
      <c r="F263" s="29">
        <v>58947.659599999999</v>
      </c>
      <c r="H263" s="32">
        <f t="shared" si="20"/>
        <v>0.11</v>
      </c>
      <c r="I263" s="31">
        <f t="shared" si="22"/>
        <v>3539.8432039999998</v>
      </c>
      <c r="J263" s="12">
        <f t="shared" si="23"/>
        <v>0.545914680616707</v>
      </c>
      <c r="K263" s="12">
        <f t="shared" si="21"/>
        <v>0.454085319383293</v>
      </c>
      <c r="L263" s="21">
        <f t="shared" si="24"/>
        <v>3</v>
      </c>
    </row>
    <row r="264" spans="1:12" ht="13.2" x14ac:dyDescent="0.25">
      <c r="A264" s="27">
        <v>40619</v>
      </c>
      <c r="B264" s="28" t="s">
        <v>10</v>
      </c>
      <c r="C264" s="28">
        <v>89</v>
      </c>
      <c r="D264" s="29">
        <v>5762.6777780000002</v>
      </c>
      <c r="E264" s="29">
        <v>2619.3989900000001</v>
      </c>
      <c r="F264" s="29">
        <v>52387.979800000001</v>
      </c>
      <c r="H264" s="32">
        <f t="shared" si="20"/>
        <v>0.11</v>
      </c>
      <c r="I264" s="31">
        <f t="shared" si="22"/>
        <v>3143.2787880000001</v>
      </c>
      <c r="J264" s="12">
        <f t="shared" si="23"/>
        <v>0.54545454545454541</v>
      </c>
      <c r="K264" s="12">
        <f t="shared" si="21"/>
        <v>0.45454545454545453</v>
      </c>
      <c r="L264" s="21">
        <f t="shared" si="24"/>
        <v>3</v>
      </c>
    </row>
    <row r="265" spans="1:12" ht="13.2" x14ac:dyDescent="0.25">
      <c r="A265" s="27">
        <v>40620</v>
      </c>
      <c r="B265" s="28" t="s">
        <v>10</v>
      </c>
      <c r="C265" s="28">
        <v>106</v>
      </c>
      <c r="D265" s="29">
        <v>5946.0920860000006</v>
      </c>
      <c r="E265" s="29">
        <v>2728.8270480000001</v>
      </c>
      <c r="F265" s="29">
        <v>54055.382600000004</v>
      </c>
      <c r="H265" s="32">
        <f t="shared" si="20"/>
        <v>0.11</v>
      </c>
      <c r="I265" s="31">
        <f t="shared" si="22"/>
        <v>3217.2650380000005</v>
      </c>
      <c r="J265" s="12">
        <f t="shared" si="23"/>
        <v>0.54107218513736288</v>
      </c>
      <c r="K265" s="12">
        <f t="shared" si="21"/>
        <v>0.45892781486263712</v>
      </c>
      <c r="L265" s="21">
        <f t="shared" si="24"/>
        <v>3</v>
      </c>
    </row>
    <row r="266" spans="1:12" ht="13.2" x14ac:dyDescent="0.25">
      <c r="A266" s="27">
        <v>40621</v>
      </c>
      <c r="B266" s="28" t="s">
        <v>10</v>
      </c>
      <c r="C266" s="28">
        <v>69</v>
      </c>
      <c r="D266" s="29">
        <v>4260.3881099999999</v>
      </c>
      <c r="E266" s="29">
        <v>1936.5400499999998</v>
      </c>
      <c r="F266" s="29">
        <v>38730.800999999999</v>
      </c>
      <c r="H266" s="32">
        <f t="shared" ref="H266:H280" si="25">D266/F266</f>
        <v>0.11</v>
      </c>
      <c r="I266" s="31">
        <f t="shared" si="22"/>
        <v>2323.8480600000003</v>
      </c>
      <c r="J266" s="12">
        <f t="shared" si="23"/>
        <v>0.54545454545454553</v>
      </c>
      <c r="K266" s="12">
        <f t="shared" si="21"/>
        <v>0.45454545454545453</v>
      </c>
      <c r="L266" s="21">
        <f t="shared" si="24"/>
        <v>3</v>
      </c>
    </row>
    <row r="267" spans="1:12" ht="13.2" x14ac:dyDescent="0.25">
      <c r="A267" s="27">
        <v>40622</v>
      </c>
      <c r="B267" s="28" t="s">
        <v>10</v>
      </c>
      <c r="C267" s="28">
        <v>68</v>
      </c>
      <c r="D267" s="29">
        <v>3768.925358</v>
      </c>
      <c r="E267" s="29">
        <v>1801.1762200000003</v>
      </c>
      <c r="F267" s="29">
        <v>34262.957800000004</v>
      </c>
      <c r="H267" s="32">
        <f t="shared" si="25"/>
        <v>0.10999999999999999</v>
      </c>
      <c r="I267" s="31">
        <f t="shared" si="22"/>
        <v>1967.7491379999997</v>
      </c>
      <c r="J267" s="12">
        <f t="shared" si="23"/>
        <v>0.52209819805086188</v>
      </c>
      <c r="K267" s="12">
        <f t="shared" si="21"/>
        <v>0.47790180194913806</v>
      </c>
      <c r="L267" s="21">
        <f t="shared" si="24"/>
        <v>3</v>
      </c>
    </row>
    <row r="268" spans="1:12" ht="13.2" x14ac:dyDescent="0.25">
      <c r="A268" s="27">
        <v>40623</v>
      </c>
      <c r="B268" s="28" t="s">
        <v>10</v>
      </c>
      <c r="C268" s="28">
        <v>80</v>
      </c>
      <c r="D268" s="29">
        <v>6442.6771200000003</v>
      </c>
      <c r="E268" s="29">
        <v>2928.4895999999999</v>
      </c>
      <c r="F268" s="29">
        <v>58569.792000000001</v>
      </c>
      <c r="H268" s="32">
        <f t="shared" si="25"/>
        <v>0.11</v>
      </c>
      <c r="I268" s="31">
        <f t="shared" si="22"/>
        <v>3514.1875200000004</v>
      </c>
      <c r="J268" s="12">
        <f t="shared" si="23"/>
        <v>0.54545454545454553</v>
      </c>
      <c r="K268" s="12">
        <f t="shared" si="21"/>
        <v>0.45454545454545453</v>
      </c>
      <c r="L268" s="21">
        <f t="shared" si="24"/>
        <v>3</v>
      </c>
    </row>
    <row r="269" spans="1:12" ht="13.2" x14ac:dyDescent="0.25">
      <c r="A269" s="27">
        <v>40624</v>
      </c>
      <c r="B269" s="28" t="s">
        <v>10</v>
      </c>
      <c r="C269" s="28">
        <v>91</v>
      </c>
      <c r="D269" s="29">
        <v>4910.9041079999997</v>
      </c>
      <c r="E269" s="29">
        <v>2232.2291399999999</v>
      </c>
      <c r="F269" s="29">
        <v>44644.582800000004</v>
      </c>
      <c r="H269" s="32">
        <f t="shared" si="25"/>
        <v>0.10999999999999999</v>
      </c>
      <c r="I269" s="31">
        <f t="shared" si="22"/>
        <v>2678.6749679999998</v>
      </c>
      <c r="J269" s="12">
        <f t="shared" si="23"/>
        <v>0.54545454545454541</v>
      </c>
      <c r="K269" s="12">
        <f t="shared" si="21"/>
        <v>0.45454545454545453</v>
      </c>
      <c r="L269" s="21">
        <f t="shared" si="24"/>
        <v>3</v>
      </c>
    </row>
    <row r="270" spans="1:12" ht="13.2" x14ac:dyDescent="0.25">
      <c r="A270" s="27">
        <v>40625</v>
      </c>
      <c r="B270" s="28" t="s">
        <v>10</v>
      </c>
      <c r="C270" s="28">
        <v>87</v>
      </c>
      <c r="D270" s="29">
        <v>6121.4654819999996</v>
      </c>
      <c r="E270" s="29">
        <v>2782.4843099999998</v>
      </c>
      <c r="F270" s="29">
        <v>55649.686200000011</v>
      </c>
      <c r="H270" s="32">
        <f t="shared" si="25"/>
        <v>0.10999999999999997</v>
      </c>
      <c r="I270" s="31">
        <f t="shared" si="22"/>
        <v>3338.9811719999998</v>
      </c>
      <c r="J270" s="12">
        <f t="shared" si="23"/>
        <v>0.54545454545454541</v>
      </c>
      <c r="K270" s="12">
        <f t="shared" si="21"/>
        <v>0.45454545454545453</v>
      </c>
      <c r="L270" s="21">
        <f t="shared" si="24"/>
        <v>3</v>
      </c>
    </row>
    <row r="271" spans="1:12" ht="13.2" x14ac:dyDescent="0.25">
      <c r="A271" s="27">
        <v>40626</v>
      </c>
      <c r="B271" s="28" t="s">
        <v>10</v>
      </c>
      <c r="C271" s="28">
        <v>99</v>
      </c>
      <c r="D271" s="29">
        <v>6172.09076</v>
      </c>
      <c r="E271" s="29">
        <v>2805.4958000000001</v>
      </c>
      <c r="F271" s="29">
        <v>56109.916000000005</v>
      </c>
      <c r="H271" s="32">
        <f t="shared" si="25"/>
        <v>0.10999999999999999</v>
      </c>
      <c r="I271" s="31">
        <f t="shared" si="22"/>
        <v>3366.5949599999999</v>
      </c>
      <c r="J271" s="12">
        <f t="shared" si="23"/>
        <v>0.54545454545454541</v>
      </c>
      <c r="K271" s="12">
        <f t="shared" si="21"/>
        <v>0.45454545454545459</v>
      </c>
      <c r="L271" s="21">
        <f t="shared" si="24"/>
        <v>3</v>
      </c>
    </row>
    <row r="272" spans="1:12" ht="13.2" x14ac:dyDescent="0.25">
      <c r="A272" s="27">
        <v>40627</v>
      </c>
      <c r="B272" s="28" t="s">
        <v>10</v>
      </c>
      <c r="C272" s="28">
        <v>63</v>
      </c>
      <c r="D272" s="29">
        <v>4289.0390399999997</v>
      </c>
      <c r="E272" s="29">
        <v>1949.5632000000001</v>
      </c>
      <c r="F272" s="29">
        <v>38991.264000000003</v>
      </c>
      <c r="H272" s="32">
        <f t="shared" si="25"/>
        <v>0.10999999999999999</v>
      </c>
      <c r="I272" s="31">
        <f t="shared" si="22"/>
        <v>2339.4758399999996</v>
      </c>
      <c r="J272" s="12">
        <f t="shared" si="23"/>
        <v>0.54545454545454541</v>
      </c>
      <c r="K272" s="12">
        <f t="shared" si="21"/>
        <v>0.45454545454545459</v>
      </c>
      <c r="L272" s="21">
        <f t="shared" si="24"/>
        <v>3</v>
      </c>
    </row>
    <row r="273" spans="1:12" ht="13.2" x14ac:dyDescent="0.25">
      <c r="A273" s="27">
        <v>40628</v>
      </c>
      <c r="B273" s="28" t="s">
        <v>10</v>
      </c>
      <c r="C273" s="28">
        <v>69</v>
      </c>
      <c r="D273" s="29">
        <v>4350.7033019999999</v>
      </c>
      <c r="E273" s="29">
        <v>1977.5924100000002</v>
      </c>
      <c r="F273" s="29">
        <v>39551.8482</v>
      </c>
      <c r="H273" s="32">
        <f t="shared" si="25"/>
        <v>0.11</v>
      </c>
      <c r="I273" s="31">
        <f t="shared" si="22"/>
        <v>2373.1108919999997</v>
      </c>
      <c r="J273" s="12">
        <f t="shared" si="23"/>
        <v>0.54545454545454541</v>
      </c>
      <c r="K273" s="12">
        <f t="shared" si="21"/>
        <v>0.45454545454545459</v>
      </c>
      <c r="L273" s="21">
        <f t="shared" si="24"/>
        <v>3</v>
      </c>
    </row>
    <row r="274" spans="1:12" ht="13.2" x14ac:dyDescent="0.25">
      <c r="A274" s="27">
        <v>40629</v>
      </c>
      <c r="B274" s="28" t="s">
        <v>10</v>
      </c>
      <c r="C274" s="28">
        <v>51</v>
      </c>
      <c r="D274" s="29">
        <v>3398.1764520000002</v>
      </c>
      <c r="E274" s="29">
        <v>1544.6256599999999</v>
      </c>
      <c r="F274" s="29">
        <v>30892.513199999998</v>
      </c>
      <c r="H274" s="32">
        <f t="shared" si="25"/>
        <v>0.11000000000000001</v>
      </c>
      <c r="I274" s="31">
        <f t="shared" si="22"/>
        <v>1853.5507920000002</v>
      </c>
      <c r="J274" s="12">
        <f t="shared" si="23"/>
        <v>0.54545454545454553</v>
      </c>
      <c r="K274" s="12">
        <f t="shared" si="21"/>
        <v>0.45454545454545453</v>
      </c>
      <c r="L274" s="21">
        <f t="shared" si="24"/>
        <v>3</v>
      </c>
    </row>
    <row r="275" spans="1:12" ht="13.2" x14ac:dyDescent="0.25">
      <c r="A275" s="27">
        <v>40630</v>
      </c>
      <c r="B275" s="28" t="s">
        <v>10</v>
      </c>
      <c r="C275" s="28">
        <v>49</v>
      </c>
      <c r="D275" s="29">
        <v>3088.2732100000003</v>
      </c>
      <c r="E275" s="29">
        <v>1403.76055</v>
      </c>
      <c r="F275" s="29">
        <v>28075.210999999999</v>
      </c>
      <c r="H275" s="32">
        <f t="shared" si="25"/>
        <v>0.11000000000000001</v>
      </c>
      <c r="I275" s="31">
        <f t="shared" si="22"/>
        <v>1684.5126600000003</v>
      </c>
      <c r="J275" s="12">
        <f t="shared" si="23"/>
        <v>0.54545454545454553</v>
      </c>
      <c r="K275" s="12">
        <f t="shared" si="21"/>
        <v>0.45454545454545447</v>
      </c>
      <c r="L275" s="21">
        <f t="shared" si="24"/>
        <v>3</v>
      </c>
    </row>
    <row r="276" spans="1:12" ht="13.2" x14ac:dyDescent="0.25">
      <c r="A276" s="27">
        <v>40631</v>
      </c>
      <c r="B276" s="28" t="s">
        <v>10</v>
      </c>
      <c r="C276" s="28">
        <v>72</v>
      </c>
      <c r="D276" s="29">
        <v>3769.3363840000002</v>
      </c>
      <c r="E276" s="29">
        <v>1713.3347200000001</v>
      </c>
      <c r="F276" s="29">
        <v>34266.6944</v>
      </c>
      <c r="H276" s="32">
        <f t="shared" si="25"/>
        <v>0.11</v>
      </c>
      <c r="I276" s="31">
        <f t="shared" si="22"/>
        <v>2056.0016640000003</v>
      </c>
      <c r="J276" s="12">
        <f t="shared" si="23"/>
        <v>0.54545454545454553</v>
      </c>
      <c r="K276" s="12">
        <f t="shared" si="21"/>
        <v>0.45454545454545453</v>
      </c>
      <c r="L276" s="21">
        <f t="shared" si="24"/>
        <v>3</v>
      </c>
    </row>
    <row r="277" spans="1:12" ht="13.2" x14ac:dyDescent="0.25">
      <c r="A277" s="27">
        <v>40632</v>
      </c>
      <c r="B277" s="28" t="s">
        <v>10</v>
      </c>
      <c r="C277" s="28">
        <v>70</v>
      </c>
      <c r="D277" s="29">
        <v>4638.7738099999997</v>
      </c>
      <c r="E277" s="29">
        <v>2108.5335500000001</v>
      </c>
      <c r="F277" s="29">
        <v>42170.671000000002</v>
      </c>
      <c r="H277" s="32">
        <f t="shared" si="25"/>
        <v>0.10999999999999999</v>
      </c>
      <c r="I277" s="31">
        <f t="shared" si="22"/>
        <v>2530.2402599999996</v>
      </c>
      <c r="J277" s="12">
        <f t="shared" si="23"/>
        <v>0.54545454545454541</v>
      </c>
      <c r="K277" s="12">
        <f t="shared" si="21"/>
        <v>0.45454545454545459</v>
      </c>
      <c r="L277" s="21">
        <f t="shared" si="24"/>
        <v>3</v>
      </c>
    </row>
    <row r="278" spans="1:12" ht="13.2" x14ac:dyDescent="0.25">
      <c r="A278" s="27">
        <v>40633</v>
      </c>
      <c r="B278" s="28" t="s">
        <v>10</v>
      </c>
      <c r="C278" s="28">
        <v>88</v>
      </c>
      <c r="D278" s="29">
        <v>5811.9145480000007</v>
      </c>
      <c r="E278" s="29">
        <v>2641.77934</v>
      </c>
      <c r="F278" s="29">
        <v>52835.586799999997</v>
      </c>
      <c r="H278" s="32">
        <f t="shared" si="25"/>
        <v>0.11000000000000001</v>
      </c>
      <c r="I278" s="31">
        <f t="shared" si="22"/>
        <v>3170.1352080000006</v>
      </c>
      <c r="J278" s="12">
        <f t="shared" si="23"/>
        <v>0.54545454545454553</v>
      </c>
      <c r="K278" s="12">
        <f t="shared" si="21"/>
        <v>0.45454545454545453</v>
      </c>
      <c r="L278" s="21">
        <f t="shared" si="24"/>
        <v>3</v>
      </c>
    </row>
    <row r="279" spans="1:12" ht="13.2" x14ac:dyDescent="0.25">
      <c r="A279" s="27">
        <v>40634</v>
      </c>
      <c r="B279" s="28" t="s">
        <v>10</v>
      </c>
      <c r="C279" s="28">
        <v>74</v>
      </c>
      <c r="D279" s="29">
        <v>5566.0070180000002</v>
      </c>
      <c r="E279" s="29">
        <v>2530.0031900000004</v>
      </c>
      <c r="F279" s="29">
        <v>50600.063800000004</v>
      </c>
      <c r="H279" s="32">
        <f t="shared" si="25"/>
        <v>0.11</v>
      </c>
      <c r="I279" s="31">
        <f t="shared" si="22"/>
        <v>3036.0038279999999</v>
      </c>
      <c r="J279" s="12">
        <f t="shared" si="23"/>
        <v>0.54545454545454541</v>
      </c>
      <c r="K279" s="12">
        <f t="shared" si="21"/>
        <v>0.45454545454545459</v>
      </c>
      <c r="L279" s="21">
        <f t="shared" si="24"/>
        <v>4</v>
      </c>
    </row>
    <row r="280" spans="1:12" ht="13.2" x14ac:dyDescent="0.25">
      <c r="A280" s="27">
        <v>40635</v>
      </c>
      <c r="B280" s="28" t="s">
        <v>10</v>
      </c>
      <c r="C280" s="28">
        <v>61</v>
      </c>
      <c r="D280" s="29">
        <v>3859.5894039999998</v>
      </c>
      <c r="E280" s="29">
        <v>1754.3588199999999</v>
      </c>
      <c r="F280" s="29">
        <v>35087.176400000004</v>
      </c>
      <c r="H280" s="32">
        <f t="shared" si="25"/>
        <v>0.10999999999999999</v>
      </c>
      <c r="I280" s="31">
        <f t="shared" si="22"/>
        <v>2105.2305839999999</v>
      </c>
      <c r="J280" s="12">
        <f t="shared" si="23"/>
        <v>0.54545454545454541</v>
      </c>
      <c r="K280" s="12">
        <f t="shared" si="21"/>
        <v>0.45454545454545453</v>
      </c>
      <c r="L280" s="21">
        <f t="shared" si="24"/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ACDA-B63C-431F-955E-F63FE9AF7ABB}">
  <sheetPr codeName="Planilha3">
    <tabColor theme="3"/>
    <outlinePr summaryBelow="0" summaryRight="0"/>
  </sheetPr>
  <dimension ref="A4:V280"/>
  <sheetViews>
    <sheetView showGridLines="0" topLeftCell="D1" zoomScaleNormal="100" workbookViewId="0">
      <selection activeCell="N21" sqref="N21"/>
    </sheetView>
  </sheetViews>
  <sheetFormatPr defaultColWidth="0" defaultRowHeight="15.75" customHeight="1" x14ac:dyDescent="0.25"/>
  <cols>
    <col min="1" max="1" width="11.33203125" style="1" bestFit="1" customWidth="1"/>
    <col min="2" max="2" width="21.33203125" style="1" bestFit="1" customWidth="1"/>
    <col min="3" max="3" width="14.88671875" style="1" bestFit="1" customWidth="1"/>
    <col min="4" max="4" width="10.88671875" style="1" bestFit="1" customWidth="1"/>
    <col min="5" max="5" width="10.5546875" style="1" bestFit="1" customWidth="1"/>
    <col min="6" max="6" width="14.5546875" style="1" bestFit="1" customWidth="1"/>
    <col min="7" max="7" width="24.44140625" style="1" bestFit="1" customWidth="1"/>
    <col min="8" max="8" width="11.5546875" style="1" bestFit="1" customWidth="1"/>
    <col min="9" max="9" width="12.109375" style="1" bestFit="1" customWidth="1"/>
    <col min="10" max="10" width="14.33203125" style="1" bestFit="1" customWidth="1"/>
    <col min="11" max="11" width="5.33203125" style="3" bestFit="1" customWidth="1"/>
    <col min="12" max="13" width="12.5546875" style="1" customWidth="1"/>
    <col min="14" max="15" width="14" style="1" bestFit="1" customWidth="1"/>
    <col min="16" max="18" width="12.5546875" style="1" customWidth="1"/>
    <col min="19" max="19" width="12.5546875" style="1" hidden="1" customWidth="1"/>
    <col min="20" max="22" width="0" style="1" hidden="1" customWidth="1"/>
    <col min="23" max="16384" width="12.5546875" hidden="1"/>
  </cols>
  <sheetData>
    <row r="4" spans="1:18" ht="24" customHeight="1" x14ac:dyDescent="0.25">
      <c r="A4" s="26" t="s">
        <v>0</v>
      </c>
      <c r="B4" s="26" t="s">
        <v>1</v>
      </c>
      <c r="C4" s="26" t="s">
        <v>16</v>
      </c>
      <c r="D4" s="26" t="s">
        <v>17</v>
      </c>
      <c r="E4" s="26" t="s">
        <v>18</v>
      </c>
      <c r="F4" s="26" t="s">
        <v>19</v>
      </c>
      <c r="G4" s="26" t="s">
        <v>20</v>
      </c>
      <c r="H4" s="26" t="s">
        <v>12</v>
      </c>
      <c r="I4" s="26" t="s">
        <v>14</v>
      </c>
      <c r="J4" s="26" t="s">
        <v>13</v>
      </c>
      <c r="K4" s="26" t="s">
        <v>15</v>
      </c>
    </row>
    <row r="5" spans="1:18" ht="13.2" x14ac:dyDescent="0.25">
      <c r="A5" s="27">
        <v>40544</v>
      </c>
      <c r="B5" s="28" t="s">
        <v>7</v>
      </c>
      <c r="C5" s="28">
        <v>196</v>
      </c>
      <c r="D5" s="29">
        <v>10272.872984000001</v>
      </c>
      <c r="E5" s="29">
        <v>3266.5884720000004</v>
      </c>
      <c r="F5" s="29">
        <v>93389.754400000005</v>
      </c>
      <c r="G5" s="30">
        <f t="shared" ref="G5:G68" si="0">D5/F5</f>
        <v>0.11000000000000001</v>
      </c>
      <c r="H5" s="31">
        <f t="shared" ref="H5:H68" si="1">D5-E5</f>
        <v>7006.2845120000011</v>
      </c>
      <c r="I5" s="12">
        <f t="shared" ref="I5:I68" si="2">H5/D5</f>
        <v>0.68201802192164629</v>
      </c>
      <c r="J5" s="12">
        <f t="shared" ref="J5:J68" si="3">E5/D5</f>
        <v>0.31798197807835371</v>
      </c>
      <c r="K5" s="21">
        <f t="shared" ref="K5:K68" si="4">MONTH(A5)</f>
        <v>1</v>
      </c>
    </row>
    <row r="6" spans="1:18" ht="13.2" x14ac:dyDescent="0.25">
      <c r="A6" s="27">
        <v>40545</v>
      </c>
      <c r="B6" s="28" t="s">
        <v>7</v>
      </c>
      <c r="C6" s="28">
        <v>115</v>
      </c>
      <c r="D6" s="29">
        <v>7555.0101880000002</v>
      </c>
      <c r="E6" s="29">
        <v>2060.457324</v>
      </c>
      <c r="F6" s="29">
        <v>68681.910800000012</v>
      </c>
      <c r="G6" s="30">
        <f t="shared" si="0"/>
        <v>0.10999999999999999</v>
      </c>
      <c r="H6" s="31">
        <f t="shared" si="1"/>
        <v>5494.5528640000002</v>
      </c>
      <c r="I6" s="12">
        <f t="shared" si="2"/>
        <v>0.72727272727272729</v>
      </c>
      <c r="J6" s="12">
        <f t="shared" si="3"/>
        <v>0.27272727272727271</v>
      </c>
      <c r="K6" s="21">
        <f t="shared" si="4"/>
        <v>1</v>
      </c>
    </row>
    <row r="7" spans="1:18" ht="13.2" x14ac:dyDescent="0.25">
      <c r="A7" s="27">
        <v>40546</v>
      </c>
      <c r="B7" s="28" t="s">
        <v>7</v>
      </c>
      <c r="C7" s="28">
        <v>82</v>
      </c>
      <c r="D7" s="29">
        <v>4839.2370620000002</v>
      </c>
      <c r="E7" s="29">
        <v>1358.1030660000001</v>
      </c>
      <c r="F7" s="29">
        <v>43993.064200000001</v>
      </c>
      <c r="G7" s="30">
        <f t="shared" si="0"/>
        <v>0.11</v>
      </c>
      <c r="H7" s="31">
        <f t="shared" si="1"/>
        <v>3481.133996</v>
      </c>
      <c r="I7" s="12">
        <f t="shared" si="2"/>
        <v>0.71935595454405943</v>
      </c>
      <c r="J7" s="12">
        <f t="shared" si="3"/>
        <v>0.28064404545594052</v>
      </c>
      <c r="K7" s="21">
        <f t="shared" si="4"/>
        <v>1</v>
      </c>
      <c r="M7" s="22" t="s">
        <v>23</v>
      </c>
      <c r="N7" s="22" t="s">
        <v>26</v>
      </c>
      <c r="O7" s="22" t="s">
        <v>25</v>
      </c>
    </row>
    <row r="8" spans="1:18" ht="13.2" x14ac:dyDescent="0.25">
      <c r="A8" s="27">
        <v>40547</v>
      </c>
      <c r="B8" s="28" t="s">
        <v>7</v>
      </c>
      <c r="C8" s="28">
        <v>172</v>
      </c>
      <c r="D8" s="29">
        <v>10419.398572</v>
      </c>
      <c r="E8" s="29">
        <v>2907.1733960000001</v>
      </c>
      <c r="F8" s="29">
        <v>94721.805200000003</v>
      </c>
      <c r="G8" s="30">
        <f t="shared" si="0"/>
        <v>0.11</v>
      </c>
      <c r="H8" s="31">
        <f t="shared" si="1"/>
        <v>7512.2251759999999</v>
      </c>
      <c r="I8" s="12">
        <f t="shared" si="2"/>
        <v>0.72098452939381419</v>
      </c>
      <c r="J8" s="12">
        <f t="shared" si="3"/>
        <v>0.27901547060618576</v>
      </c>
      <c r="K8" s="21">
        <f t="shared" si="4"/>
        <v>1</v>
      </c>
      <c r="M8" s="2">
        <f>SUM(N16:O16)</f>
        <v>2134206.1816789997</v>
      </c>
      <c r="N8" s="23">
        <f>N16/M8</f>
        <v>0.48098584668395294</v>
      </c>
      <c r="O8" s="23">
        <f>O16/M8</f>
        <v>0.51901415331604706</v>
      </c>
    </row>
    <row r="9" spans="1:18" ht="13.2" x14ac:dyDescent="0.25">
      <c r="A9" s="27">
        <v>40548</v>
      </c>
      <c r="B9" s="28" t="s">
        <v>7</v>
      </c>
      <c r="C9" s="28">
        <v>187</v>
      </c>
      <c r="D9" s="29">
        <v>11304.530974000001</v>
      </c>
      <c r="E9" s="29">
        <v>3137.5862820000002</v>
      </c>
      <c r="F9" s="29">
        <v>102768.46340000001</v>
      </c>
      <c r="G9" s="30">
        <f t="shared" si="0"/>
        <v>0.11</v>
      </c>
      <c r="H9" s="31">
        <f t="shared" si="1"/>
        <v>8166.9446920000009</v>
      </c>
      <c r="I9" s="12">
        <f t="shared" si="2"/>
        <v>0.72244878719724581</v>
      </c>
      <c r="J9" s="12">
        <f t="shared" si="3"/>
        <v>0.27755121280275419</v>
      </c>
      <c r="K9" s="21">
        <f t="shared" si="4"/>
        <v>1</v>
      </c>
    </row>
    <row r="10" spans="1:18" ht="13.2" x14ac:dyDescent="0.25">
      <c r="A10" s="27">
        <v>40549</v>
      </c>
      <c r="B10" s="28" t="s">
        <v>7</v>
      </c>
      <c r="C10" s="28">
        <v>191</v>
      </c>
      <c r="D10" s="29">
        <v>11202.126782000001</v>
      </c>
      <c r="E10" s="29">
        <v>3068.469701</v>
      </c>
      <c r="F10" s="29">
        <v>101837.51620000001</v>
      </c>
      <c r="G10" s="30">
        <f t="shared" si="0"/>
        <v>0.11</v>
      </c>
      <c r="H10" s="31">
        <f t="shared" si="1"/>
        <v>8133.6570810000012</v>
      </c>
      <c r="I10" s="12">
        <f t="shared" si="2"/>
        <v>0.72608150570742225</v>
      </c>
      <c r="J10" s="12">
        <f t="shared" si="3"/>
        <v>0.27391849429257775</v>
      </c>
      <c r="K10" s="21">
        <f t="shared" si="4"/>
        <v>1</v>
      </c>
    </row>
    <row r="11" spans="1:18" ht="13.2" x14ac:dyDescent="0.25">
      <c r="A11" s="27">
        <v>40550</v>
      </c>
      <c r="B11" s="28" t="s">
        <v>7</v>
      </c>
      <c r="C11" s="28">
        <v>174</v>
      </c>
      <c r="D11" s="29">
        <v>10729.547048</v>
      </c>
      <c r="E11" s="29">
        <v>2953.7127490000003</v>
      </c>
      <c r="F11" s="29">
        <v>97541.336800000005</v>
      </c>
      <c r="G11" s="30">
        <f t="shared" si="0"/>
        <v>0.11</v>
      </c>
      <c r="H11" s="31">
        <f t="shared" si="1"/>
        <v>7775.8342990000001</v>
      </c>
      <c r="I11" s="12">
        <f t="shared" si="2"/>
        <v>0.72471226084510476</v>
      </c>
      <c r="J11" s="12">
        <f t="shared" si="3"/>
        <v>0.27528773915489524</v>
      </c>
      <c r="K11" s="21">
        <f t="shared" si="4"/>
        <v>1</v>
      </c>
      <c r="N11" s="24" t="s">
        <v>21</v>
      </c>
      <c r="O11" s="25" t="s">
        <v>22</v>
      </c>
    </row>
    <row r="12" spans="1:18" ht="13.2" x14ac:dyDescent="0.25">
      <c r="A12" s="27">
        <v>40551</v>
      </c>
      <c r="B12" s="28" t="s">
        <v>7</v>
      </c>
      <c r="C12" s="28">
        <v>252</v>
      </c>
      <c r="D12" s="29">
        <v>14454.952006000001</v>
      </c>
      <c r="E12" s="29">
        <v>4007.4122830000001</v>
      </c>
      <c r="F12" s="29">
        <v>131408.65460000001</v>
      </c>
      <c r="G12" s="30">
        <f t="shared" si="0"/>
        <v>0.11</v>
      </c>
      <c r="H12" s="31">
        <f t="shared" si="1"/>
        <v>10447.539723000002</v>
      </c>
      <c r="I12" s="12">
        <f t="shared" si="2"/>
        <v>0.72276543835381868</v>
      </c>
      <c r="J12" s="12">
        <f t="shared" si="3"/>
        <v>0.27723456164618132</v>
      </c>
      <c r="K12" s="21">
        <f t="shared" si="4"/>
        <v>1</v>
      </c>
      <c r="M12" s="25" t="s">
        <v>7</v>
      </c>
      <c r="N12" s="33">
        <f>SUMIF(B:B,"Grupo 1",H:H)</f>
        <v>404715.82617000013</v>
      </c>
      <c r="O12" s="33">
        <f>SUMIF(B:B,"Grupo 1",E:E)</f>
        <v>233424.96067299999</v>
      </c>
    </row>
    <row r="13" spans="1:18" ht="13.2" x14ac:dyDescent="0.25">
      <c r="A13" s="27">
        <v>40552</v>
      </c>
      <c r="B13" s="28" t="s">
        <v>7</v>
      </c>
      <c r="C13" s="28">
        <v>98</v>
      </c>
      <c r="D13" s="29">
        <v>5350.3979760000002</v>
      </c>
      <c r="E13" s="29">
        <v>1477.960163</v>
      </c>
      <c r="F13" s="29">
        <v>48639.981600000006</v>
      </c>
      <c r="G13" s="30">
        <f t="shared" si="0"/>
        <v>0.10999999999999999</v>
      </c>
      <c r="H13" s="31">
        <f t="shared" si="1"/>
        <v>3872.4378130000005</v>
      </c>
      <c r="I13" s="12">
        <f t="shared" si="2"/>
        <v>0.72376631240711287</v>
      </c>
      <c r="J13" s="12">
        <f t="shared" si="3"/>
        <v>0.27623368759288719</v>
      </c>
      <c r="K13" s="21">
        <f t="shared" si="4"/>
        <v>1</v>
      </c>
      <c r="M13" s="25" t="s">
        <v>9</v>
      </c>
      <c r="N13" s="33">
        <f>SUMIF(B:B,"Grupo 2",H:H)</f>
        <v>357516.12457599986</v>
      </c>
      <c r="O13" s="33">
        <f>SUMIF(B:B,"Grupo 2",E:E)</f>
        <v>370661.17345799983</v>
      </c>
    </row>
    <row r="14" spans="1:18" ht="13.2" x14ac:dyDescent="0.25">
      <c r="A14" s="27">
        <v>40553</v>
      </c>
      <c r="B14" s="28" t="s">
        <v>7</v>
      </c>
      <c r="C14" s="28">
        <v>127</v>
      </c>
      <c r="D14" s="29">
        <v>7119.8890839999995</v>
      </c>
      <c r="E14" s="29">
        <v>1941.7879320000002</v>
      </c>
      <c r="F14" s="29">
        <v>64726.2644</v>
      </c>
      <c r="G14" s="30">
        <f t="shared" si="0"/>
        <v>0.10999999999999999</v>
      </c>
      <c r="H14" s="31">
        <f t="shared" si="1"/>
        <v>5178.1011519999993</v>
      </c>
      <c r="I14" s="12">
        <f t="shared" si="2"/>
        <v>0.72727272727272718</v>
      </c>
      <c r="J14" s="12">
        <f t="shared" si="3"/>
        <v>0.27272727272727276</v>
      </c>
      <c r="K14" s="21">
        <f t="shared" si="4"/>
        <v>1</v>
      </c>
      <c r="M14" s="25" t="s">
        <v>10</v>
      </c>
      <c r="N14" s="33">
        <f>SUMIF(B:B,"Grupo 3",H:H)</f>
        <v>264291.01654699992</v>
      </c>
      <c r="O14" s="33">
        <f>SUMIF(B:B,"Grupo 3",E:E)</f>
        <v>503597.08025500004</v>
      </c>
    </row>
    <row r="15" spans="1:18" ht="13.2" x14ac:dyDescent="0.25">
      <c r="A15" s="27">
        <v>40554</v>
      </c>
      <c r="B15" s="28" t="s">
        <v>7</v>
      </c>
      <c r="C15" s="28">
        <v>257</v>
      </c>
      <c r="D15" s="29">
        <v>13075.262068</v>
      </c>
      <c r="E15" s="29">
        <v>3576.183994</v>
      </c>
      <c r="F15" s="29">
        <v>118866.01880000001</v>
      </c>
      <c r="G15" s="30">
        <f t="shared" si="0"/>
        <v>0.11</v>
      </c>
      <c r="H15" s="31">
        <f t="shared" si="1"/>
        <v>9499.0780740000009</v>
      </c>
      <c r="I15" s="12">
        <f t="shared" si="2"/>
        <v>0.72649236585840649</v>
      </c>
      <c r="J15" s="12">
        <f t="shared" si="3"/>
        <v>0.27350763414159357</v>
      </c>
      <c r="K15" s="21">
        <f t="shared" si="4"/>
        <v>1</v>
      </c>
      <c r="N15" s="33"/>
      <c r="O15" s="33"/>
      <c r="R15" s="3"/>
    </row>
    <row r="16" spans="1:18" ht="13.2" x14ac:dyDescent="0.25">
      <c r="A16" s="27">
        <v>40555</v>
      </c>
      <c r="B16" s="28" t="s">
        <v>7</v>
      </c>
      <c r="C16" s="28">
        <v>175</v>
      </c>
      <c r="D16" s="29">
        <v>9662.0089060000009</v>
      </c>
      <c r="E16" s="29">
        <v>2655.5009830000004</v>
      </c>
      <c r="F16" s="29">
        <v>87836.444600000003</v>
      </c>
      <c r="G16" s="30">
        <f t="shared" si="0"/>
        <v>0.11</v>
      </c>
      <c r="H16" s="31">
        <f t="shared" si="1"/>
        <v>7006.507923000001</v>
      </c>
      <c r="I16" s="12">
        <f t="shared" si="2"/>
        <v>0.72516057386875699</v>
      </c>
      <c r="J16" s="12">
        <f t="shared" si="3"/>
        <v>0.27483942613124313</v>
      </c>
      <c r="K16" s="21">
        <f t="shared" si="4"/>
        <v>1</v>
      </c>
      <c r="M16" s="25" t="s">
        <v>24</v>
      </c>
      <c r="N16" s="33">
        <f>SUM(N12:N14)</f>
        <v>1026522.967293</v>
      </c>
      <c r="O16" s="33">
        <f>SUM(O12:O14)</f>
        <v>1107683.2143859998</v>
      </c>
    </row>
    <row r="17" spans="1:11" ht="13.2" x14ac:dyDescent="0.25">
      <c r="A17" s="27">
        <v>40556</v>
      </c>
      <c r="B17" s="28" t="s">
        <v>7</v>
      </c>
      <c r="C17" s="28">
        <v>289</v>
      </c>
      <c r="D17" s="29">
        <v>20450.425930000001</v>
      </c>
      <c r="E17" s="29">
        <v>5664.90697</v>
      </c>
      <c r="F17" s="29">
        <v>185912.96299999999</v>
      </c>
      <c r="G17" s="30">
        <f t="shared" si="0"/>
        <v>0.11000000000000001</v>
      </c>
      <c r="H17" s="31">
        <f t="shared" si="1"/>
        <v>14785.518960000001</v>
      </c>
      <c r="I17" s="12">
        <f t="shared" si="2"/>
        <v>0.72299320369216391</v>
      </c>
      <c r="J17" s="12">
        <f t="shared" si="3"/>
        <v>0.27700679630783609</v>
      </c>
      <c r="K17" s="21">
        <f t="shared" si="4"/>
        <v>1</v>
      </c>
    </row>
    <row r="18" spans="1:11" ht="13.2" x14ac:dyDescent="0.25">
      <c r="A18" s="27">
        <v>40557</v>
      </c>
      <c r="B18" s="28" t="s">
        <v>7</v>
      </c>
      <c r="C18" s="28">
        <v>233</v>
      </c>
      <c r="D18" s="29">
        <v>18464.303395999999</v>
      </c>
      <c r="E18" s="29">
        <v>5035.7191080000002</v>
      </c>
      <c r="F18" s="29">
        <v>167857.30360000001</v>
      </c>
      <c r="G18" s="30">
        <f t="shared" si="0"/>
        <v>0.10999999999999999</v>
      </c>
      <c r="H18" s="31">
        <f t="shared" si="1"/>
        <v>13428.584287999998</v>
      </c>
      <c r="I18" s="12">
        <f t="shared" si="2"/>
        <v>0.72727272727272718</v>
      </c>
      <c r="J18" s="12">
        <f t="shared" si="3"/>
        <v>0.27272727272727276</v>
      </c>
      <c r="K18" s="21">
        <f t="shared" si="4"/>
        <v>1</v>
      </c>
    </row>
    <row r="19" spans="1:11" ht="13.2" x14ac:dyDescent="0.25">
      <c r="A19" s="27">
        <v>40558</v>
      </c>
      <c r="B19" s="28" t="s">
        <v>7</v>
      </c>
      <c r="C19" s="28">
        <v>118</v>
      </c>
      <c r="D19" s="29">
        <v>8353.1501459999999</v>
      </c>
      <c r="E19" s="29">
        <v>2311.6843280000003</v>
      </c>
      <c r="F19" s="29">
        <v>75937.728600000002</v>
      </c>
      <c r="G19" s="30">
        <f t="shared" si="0"/>
        <v>0.11</v>
      </c>
      <c r="H19" s="31">
        <f t="shared" si="1"/>
        <v>6041.4658179999997</v>
      </c>
      <c r="I19" s="12">
        <f t="shared" si="2"/>
        <v>0.72325598276154823</v>
      </c>
      <c r="J19" s="12">
        <f t="shared" si="3"/>
        <v>0.27674401723845182</v>
      </c>
      <c r="K19" s="21">
        <f t="shared" si="4"/>
        <v>1</v>
      </c>
    </row>
    <row r="20" spans="1:11" ht="13.2" x14ac:dyDescent="0.25">
      <c r="A20" s="27">
        <v>40559</v>
      </c>
      <c r="B20" s="28" t="s">
        <v>7</v>
      </c>
      <c r="C20" s="28">
        <v>85</v>
      </c>
      <c r="D20" s="29">
        <v>6132.0243600000003</v>
      </c>
      <c r="E20" s="29">
        <v>1681.00371</v>
      </c>
      <c r="F20" s="29">
        <v>55745.676000000007</v>
      </c>
      <c r="G20" s="30">
        <f t="shared" si="0"/>
        <v>0.10999999999999999</v>
      </c>
      <c r="H20" s="31">
        <f t="shared" si="1"/>
        <v>4451.0206500000004</v>
      </c>
      <c r="I20" s="12">
        <f t="shared" si="2"/>
        <v>0.72586480233747797</v>
      </c>
      <c r="J20" s="12">
        <f t="shared" si="3"/>
        <v>0.27413519766252198</v>
      </c>
      <c r="K20" s="21">
        <f t="shared" si="4"/>
        <v>1</v>
      </c>
    </row>
    <row r="21" spans="1:11" ht="13.2" x14ac:dyDescent="0.25">
      <c r="A21" s="27">
        <v>40560</v>
      </c>
      <c r="B21" s="28" t="s">
        <v>7</v>
      </c>
      <c r="C21" s="28">
        <v>88</v>
      </c>
      <c r="D21" s="29">
        <v>6312.3956939999998</v>
      </c>
      <c r="E21" s="29">
        <v>1727.8416770000001</v>
      </c>
      <c r="F21" s="29">
        <v>57385.415400000005</v>
      </c>
      <c r="G21" s="30">
        <f t="shared" si="0"/>
        <v>0.10999999999999999</v>
      </c>
      <c r="H21" s="31">
        <f t="shared" si="1"/>
        <v>4584.5540169999995</v>
      </c>
      <c r="I21" s="12">
        <f t="shared" si="2"/>
        <v>0.72627798370714747</v>
      </c>
      <c r="J21" s="12">
        <f t="shared" si="3"/>
        <v>0.27372201629285253</v>
      </c>
      <c r="K21" s="21">
        <f t="shared" si="4"/>
        <v>1</v>
      </c>
    </row>
    <row r="22" spans="1:11" ht="13.2" x14ac:dyDescent="0.25">
      <c r="A22" s="27">
        <v>40561</v>
      </c>
      <c r="B22" s="28" t="s">
        <v>7</v>
      </c>
      <c r="C22" s="28">
        <v>162</v>
      </c>
      <c r="D22" s="29">
        <v>10043.434126</v>
      </c>
      <c r="E22" s="29">
        <v>2746.4565779999998</v>
      </c>
      <c r="F22" s="29">
        <v>91303.946599999996</v>
      </c>
      <c r="G22" s="30">
        <f t="shared" si="0"/>
        <v>0.11</v>
      </c>
      <c r="H22" s="31">
        <f t="shared" si="1"/>
        <v>7296.9775480000008</v>
      </c>
      <c r="I22" s="12">
        <f t="shared" si="2"/>
        <v>0.72654208276329568</v>
      </c>
      <c r="J22" s="12">
        <f t="shared" si="3"/>
        <v>0.27345791723670432</v>
      </c>
      <c r="K22" s="21">
        <f t="shared" si="4"/>
        <v>1</v>
      </c>
    </row>
    <row r="23" spans="1:11" ht="13.2" x14ac:dyDescent="0.25">
      <c r="A23" s="27">
        <v>40562</v>
      </c>
      <c r="B23" s="28" t="s">
        <v>7</v>
      </c>
      <c r="C23" s="28">
        <v>174</v>
      </c>
      <c r="D23" s="29">
        <v>9132.1549439999999</v>
      </c>
      <c r="E23" s="29">
        <v>2490.587712</v>
      </c>
      <c r="F23" s="29">
        <v>83019.590400000001</v>
      </c>
      <c r="G23" s="30">
        <f t="shared" si="0"/>
        <v>0.11</v>
      </c>
      <c r="H23" s="31">
        <f t="shared" si="1"/>
        <v>6641.5672319999994</v>
      </c>
      <c r="I23" s="12">
        <f t="shared" si="2"/>
        <v>0.72727272727272718</v>
      </c>
      <c r="J23" s="12">
        <f t="shared" si="3"/>
        <v>0.27272727272727271</v>
      </c>
      <c r="K23" s="21">
        <f t="shared" si="4"/>
        <v>1</v>
      </c>
    </row>
    <row r="24" spans="1:11" ht="13.2" x14ac:dyDescent="0.25">
      <c r="A24" s="27">
        <v>40563</v>
      </c>
      <c r="B24" s="28" t="s">
        <v>7</v>
      </c>
      <c r="C24" s="28">
        <v>201</v>
      </c>
      <c r="D24" s="29">
        <v>12112.131438</v>
      </c>
      <c r="E24" s="29">
        <v>3303.3085740000001</v>
      </c>
      <c r="F24" s="29">
        <v>110110.28580000001</v>
      </c>
      <c r="G24" s="30">
        <f t="shared" si="0"/>
        <v>0.10999999999999999</v>
      </c>
      <c r="H24" s="31">
        <f t="shared" si="1"/>
        <v>8808.8228639999998</v>
      </c>
      <c r="I24" s="12">
        <f t="shared" si="2"/>
        <v>0.72727272727272718</v>
      </c>
      <c r="J24" s="12">
        <f t="shared" si="3"/>
        <v>0.27272727272727271</v>
      </c>
      <c r="K24" s="21">
        <f t="shared" si="4"/>
        <v>1</v>
      </c>
    </row>
    <row r="25" spans="1:11" ht="13.2" x14ac:dyDescent="0.25">
      <c r="A25" s="27">
        <v>40564</v>
      </c>
      <c r="B25" s="28" t="s">
        <v>7</v>
      </c>
      <c r="C25" s="28">
        <v>94</v>
      </c>
      <c r="D25" s="29">
        <v>5765.9970720000001</v>
      </c>
      <c r="E25" s="29">
        <v>1586.720186</v>
      </c>
      <c r="F25" s="29">
        <v>52418.155200000001</v>
      </c>
      <c r="G25" s="30">
        <f t="shared" si="0"/>
        <v>0.11</v>
      </c>
      <c r="H25" s="31">
        <f t="shared" si="1"/>
        <v>4179.2768859999996</v>
      </c>
      <c r="I25" s="12">
        <f t="shared" si="2"/>
        <v>0.72481425741521766</v>
      </c>
      <c r="J25" s="12">
        <f t="shared" si="3"/>
        <v>0.27518574258478223</v>
      </c>
      <c r="K25" s="21">
        <f t="shared" si="4"/>
        <v>1</v>
      </c>
    </row>
    <row r="26" spans="1:11" ht="13.2" x14ac:dyDescent="0.25">
      <c r="A26" s="27">
        <v>40565</v>
      </c>
      <c r="B26" s="28" t="s">
        <v>7</v>
      </c>
      <c r="C26" s="28">
        <v>70</v>
      </c>
      <c r="D26" s="29">
        <v>4738.2973659999998</v>
      </c>
      <c r="E26" s="29">
        <v>1313.4500680000001</v>
      </c>
      <c r="F26" s="29">
        <v>43075.430600000007</v>
      </c>
      <c r="G26" s="30">
        <f t="shared" si="0"/>
        <v>0.10999999999999997</v>
      </c>
      <c r="H26" s="31">
        <f t="shared" si="1"/>
        <v>3424.8472979999997</v>
      </c>
      <c r="I26" s="12">
        <f t="shared" si="2"/>
        <v>0.72280125822732078</v>
      </c>
      <c r="J26" s="12">
        <f t="shared" si="3"/>
        <v>0.27719874177267922</v>
      </c>
      <c r="K26" s="21">
        <f t="shared" si="4"/>
        <v>1</v>
      </c>
    </row>
    <row r="27" spans="1:11" ht="13.2" x14ac:dyDescent="0.25">
      <c r="A27" s="27">
        <v>40566</v>
      </c>
      <c r="B27" s="28" t="s">
        <v>7</v>
      </c>
      <c r="C27" s="28">
        <v>48</v>
      </c>
      <c r="D27" s="29">
        <v>3529.4008199999998</v>
      </c>
      <c r="E27" s="29">
        <v>997.82605999999998</v>
      </c>
      <c r="F27" s="29">
        <v>32085.462</v>
      </c>
      <c r="G27" s="30">
        <f t="shared" si="0"/>
        <v>0.11</v>
      </c>
      <c r="H27" s="31">
        <f t="shared" si="1"/>
        <v>2531.57476</v>
      </c>
      <c r="I27" s="12">
        <f t="shared" si="2"/>
        <v>0.71728173962400799</v>
      </c>
      <c r="J27" s="12">
        <f t="shared" si="3"/>
        <v>0.28271826037599213</v>
      </c>
      <c r="K27" s="21">
        <f t="shared" si="4"/>
        <v>1</v>
      </c>
    </row>
    <row r="28" spans="1:11" ht="13.2" x14ac:dyDescent="0.25">
      <c r="A28" s="27">
        <v>40567</v>
      </c>
      <c r="B28" s="28" t="s">
        <v>7</v>
      </c>
      <c r="C28" s="28">
        <v>73</v>
      </c>
      <c r="D28" s="29">
        <v>4593.2086420000005</v>
      </c>
      <c r="E28" s="29">
        <v>1252.6932660000002</v>
      </c>
      <c r="F28" s="29">
        <v>41756.442199999998</v>
      </c>
      <c r="G28" s="30">
        <f t="shared" si="0"/>
        <v>0.11000000000000001</v>
      </c>
      <c r="H28" s="31">
        <f t="shared" si="1"/>
        <v>3340.5153760000003</v>
      </c>
      <c r="I28" s="12">
        <f t="shared" si="2"/>
        <v>0.72727272727272729</v>
      </c>
      <c r="J28" s="12">
        <f t="shared" si="3"/>
        <v>0.27272727272727276</v>
      </c>
      <c r="K28" s="21">
        <f t="shared" si="4"/>
        <v>1</v>
      </c>
    </row>
    <row r="29" spans="1:11" ht="13.2" x14ac:dyDescent="0.25">
      <c r="A29" s="27">
        <v>40568</v>
      </c>
      <c r="B29" s="28" t="s">
        <v>7</v>
      </c>
      <c r="C29" s="28">
        <v>108</v>
      </c>
      <c r="D29" s="29">
        <v>6352.6969660000004</v>
      </c>
      <c r="E29" s="29">
        <v>1777.7516630000002</v>
      </c>
      <c r="F29" s="29">
        <v>57751.790600000008</v>
      </c>
      <c r="G29" s="30">
        <f t="shared" si="0"/>
        <v>0.10999999999999999</v>
      </c>
      <c r="H29" s="31">
        <f t="shared" si="1"/>
        <v>4574.9453030000004</v>
      </c>
      <c r="I29" s="12">
        <f t="shared" si="2"/>
        <v>0.72015796243475338</v>
      </c>
      <c r="J29" s="12">
        <f t="shared" si="3"/>
        <v>0.27984203756524662</v>
      </c>
      <c r="K29" s="21">
        <f t="shared" si="4"/>
        <v>1</v>
      </c>
    </row>
    <row r="30" spans="1:11" ht="13.2" x14ac:dyDescent="0.25">
      <c r="A30" s="27">
        <v>40569</v>
      </c>
      <c r="B30" s="28" t="s">
        <v>7</v>
      </c>
      <c r="C30" s="28">
        <v>176</v>
      </c>
      <c r="D30" s="29">
        <v>10108.234620000001</v>
      </c>
      <c r="E30" s="29">
        <v>2777.9846899999998</v>
      </c>
      <c r="F30" s="29">
        <v>91893.042000000001</v>
      </c>
      <c r="G30" s="30">
        <f t="shared" si="0"/>
        <v>0.11000000000000001</v>
      </c>
      <c r="H30" s="31">
        <f t="shared" si="1"/>
        <v>7330.2499300000018</v>
      </c>
      <c r="I30" s="12">
        <f t="shared" si="2"/>
        <v>0.72517607728420541</v>
      </c>
      <c r="J30" s="12">
        <f t="shared" si="3"/>
        <v>0.27482392271579459</v>
      </c>
      <c r="K30" s="21">
        <f t="shared" si="4"/>
        <v>1</v>
      </c>
    </row>
    <row r="31" spans="1:11" ht="13.2" x14ac:dyDescent="0.25">
      <c r="A31" s="27">
        <v>40570</v>
      </c>
      <c r="B31" s="28" t="s">
        <v>7</v>
      </c>
      <c r="C31" s="28">
        <v>120</v>
      </c>
      <c r="D31" s="29">
        <v>8814.3247720000018</v>
      </c>
      <c r="E31" s="29">
        <v>2412.5802210000002</v>
      </c>
      <c r="F31" s="29">
        <v>80130.225200000001</v>
      </c>
      <c r="G31" s="30">
        <f t="shared" si="0"/>
        <v>0.11000000000000001</v>
      </c>
      <c r="H31" s="31">
        <f t="shared" si="1"/>
        <v>6401.7445510000016</v>
      </c>
      <c r="I31" s="12">
        <f t="shared" si="2"/>
        <v>0.72628870805124901</v>
      </c>
      <c r="J31" s="12">
        <f t="shared" si="3"/>
        <v>0.27371129194875093</v>
      </c>
      <c r="K31" s="21">
        <f t="shared" si="4"/>
        <v>1</v>
      </c>
    </row>
    <row r="32" spans="1:11" ht="13.2" x14ac:dyDescent="0.25">
      <c r="A32" s="27">
        <v>40571</v>
      </c>
      <c r="B32" s="28" t="s">
        <v>7</v>
      </c>
      <c r="C32" s="28">
        <v>101</v>
      </c>
      <c r="D32" s="29">
        <v>6100.4029900000005</v>
      </c>
      <c r="E32" s="29">
        <v>1663.7462700000001</v>
      </c>
      <c r="F32" s="29">
        <v>55458.208999999995</v>
      </c>
      <c r="G32" s="30">
        <f t="shared" si="0"/>
        <v>0.11000000000000001</v>
      </c>
      <c r="H32" s="31">
        <f t="shared" si="1"/>
        <v>4436.6567200000009</v>
      </c>
      <c r="I32" s="12">
        <f t="shared" si="2"/>
        <v>0.7272727272727274</v>
      </c>
      <c r="J32" s="12">
        <f t="shared" si="3"/>
        <v>0.27272727272727271</v>
      </c>
      <c r="K32" s="21">
        <f t="shared" si="4"/>
        <v>1</v>
      </c>
    </row>
    <row r="33" spans="1:11" ht="13.2" x14ac:dyDescent="0.25">
      <c r="A33" s="27">
        <v>40572</v>
      </c>
      <c r="B33" s="28" t="s">
        <v>7</v>
      </c>
      <c r="C33" s="28">
        <v>80</v>
      </c>
      <c r="D33" s="29">
        <v>5943.4221440000001</v>
      </c>
      <c r="E33" s="29">
        <v>1620.9333120000003</v>
      </c>
      <c r="F33" s="29">
        <v>54031.110400000005</v>
      </c>
      <c r="G33" s="30">
        <f t="shared" si="0"/>
        <v>0.10999999999999999</v>
      </c>
      <c r="H33" s="31">
        <f t="shared" si="1"/>
        <v>4322.488832</v>
      </c>
      <c r="I33" s="12">
        <f t="shared" si="2"/>
        <v>0.72727272727272729</v>
      </c>
      <c r="J33" s="12">
        <f t="shared" si="3"/>
        <v>0.27272727272727276</v>
      </c>
      <c r="K33" s="21">
        <f t="shared" si="4"/>
        <v>1</v>
      </c>
    </row>
    <row r="34" spans="1:11" ht="13.2" x14ac:dyDescent="0.25">
      <c r="A34" s="27">
        <v>40573</v>
      </c>
      <c r="B34" s="28" t="s">
        <v>7</v>
      </c>
      <c r="C34" s="28">
        <v>39</v>
      </c>
      <c r="D34" s="29">
        <v>2419.5408160000002</v>
      </c>
      <c r="E34" s="29">
        <v>659.87476800000002</v>
      </c>
      <c r="F34" s="29">
        <v>21995.8256</v>
      </c>
      <c r="G34" s="30">
        <f t="shared" si="0"/>
        <v>0.11</v>
      </c>
      <c r="H34" s="31">
        <f t="shared" si="1"/>
        <v>1759.666048</v>
      </c>
      <c r="I34" s="12">
        <f t="shared" si="2"/>
        <v>0.72727272727272729</v>
      </c>
      <c r="J34" s="12">
        <f t="shared" si="3"/>
        <v>0.27272727272727271</v>
      </c>
      <c r="K34" s="21">
        <f t="shared" si="4"/>
        <v>1</v>
      </c>
    </row>
    <row r="35" spans="1:11" ht="13.2" x14ac:dyDescent="0.25">
      <c r="A35" s="27">
        <v>40574</v>
      </c>
      <c r="B35" s="28" t="s">
        <v>7</v>
      </c>
      <c r="C35" s="28">
        <v>35</v>
      </c>
      <c r="D35" s="29">
        <v>2071.4501500000001</v>
      </c>
      <c r="E35" s="29">
        <v>564.94095000000004</v>
      </c>
      <c r="F35" s="29">
        <v>18831.365000000002</v>
      </c>
      <c r="G35" s="30">
        <f t="shared" si="0"/>
        <v>0.11</v>
      </c>
      <c r="H35" s="31">
        <f t="shared" si="1"/>
        <v>1506.5092</v>
      </c>
      <c r="I35" s="12">
        <f t="shared" si="2"/>
        <v>0.72727272727272718</v>
      </c>
      <c r="J35" s="12">
        <f t="shared" si="3"/>
        <v>0.27272727272727271</v>
      </c>
      <c r="K35" s="21">
        <f t="shared" si="4"/>
        <v>1</v>
      </c>
    </row>
    <row r="36" spans="1:11" ht="13.2" x14ac:dyDescent="0.25">
      <c r="A36" s="27">
        <v>40575</v>
      </c>
      <c r="B36" s="28" t="s">
        <v>7</v>
      </c>
      <c r="C36" s="28">
        <v>50</v>
      </c>
      <c r="D36" s="29">
        <v>3395.3199940000004</v>
      </c>
      <c r="E36" s="29">
        <v>925.99636200000009</v>
      </c>
      <c r="F36" s="29">
        <v>30866.545400000003</v>
      </c>
      <c r="G36" s="30">
        <f t="shared" si="0"/>
        <v>0.11</v>
      </c>
      <c r="H36" s="31">
        <f t="shared" si="1"/>
        <v>2469.3236320000005</v>
      </c>
      <c r="I36" s="12">
        <f t="shared" si="2"/>
        <v>0.72727272727272729</v>
      </c>
      <c r="J36" s="12">
        <f t="shared" si="3"/>
        <v>0.27272727272727271</v>
      </c>
      <c r="K36" s="21">
        <f t="shared" si="4"/>
        <v>2</v>
      </c>
    </row>
    <row r="37" spans="1:11" ht="13.2" x14ac:dyDescent="0.25">
      <c r="A37" s="27">
        <v>40576</v>
      </c>
      <c r="B37" s="28" t="s">
        <v>7</v>
      </c>
      <c r="C37" s="28">
        <v>57</v>
      </c>
      <c r="D37" s="29">
        <v>3660.27288</v>
      </c>
      <c r="E37" s="29">
        <v>998.25624000000005</v>
      </c>
      <c r="F37" s="29">
        <v>33275.208000000006</v>
      </c>
      <c r="G37" s="30">
        <f t="shared" si="0"/>
        <v>0.10999999999999999</v>
      </c>
      <c r="H37" s="31">
        <f t="shared" si="1"/>
        <v>2662.0166399999998</v>
      </c>
      <c r="I37" s="12">
        <f t="shared" si="2"/>
        <v>0.72727272727272718</v>
      </c>
      <c r="J37" s="12">
        <f t="shared" si="3"/>
        <v>0.27272727272727276</v>
      </c>
      <c r="K37" s="21">
        <f t="shared" si="4"/>
        <v>2</v>
      </c>
    </row>
    <row r="38" spans="1:11" ht="13.2" x14ac:dyDescent="0.25">
      <c r="A38" s="27">
        <v>40577</v>
      </c>
      <c r="B38" s="28" t="s">
        <v>7</v>
      </c>
      <c r="C38" s="28">
        <v>73</v>
      </c>
      <c r="D38" s="29">
        <v>4673.0513060000003</v>
      </c>
      <c r="E38" s="29">
        <v>1274.4685380000001</v>
      </c>
      <c r="F38" s="29">
        <v>42482.284599999999</v>
      </c>
      <c r="G38" s="30">
        <f t="shared" si="0"/>
        <v>0.11000000000000001</v>
      </c>
      <c r="H38" s="31">
        <f t="shared" si="1"/>
        <v>3398.5827680000002</v>
      </c>
      <c r="I38" s="12">
        <f t="shared" si="2"/>
        <v>0.72727272727272729</v>
      </c>
      <c r="J38" s="12">
        <f t="shared" si="3"/>
        <v>0.27272727272727271</v>
      </c>
      <c r="K38" s="21">
        <f t="shared" si="4"/>
        <v>2</v>
      </c>
    </row>
    <row r="39" spans="1:11" ht="13.2" x14ac:dyDescent="0.25">
      <c r="A39" s="27">
        <v>40578</v>
      </c>
      <c r="B39" s="28" t="s">
        <v>7</v>
      </c>
      <c r="C39" s="28">
        <v>91</v>
      </c>
      <c r="D39" s="29">
        <v>5875.7410140000002</v>
      </c>
      <c r="E39" s="29">
        <v>1628.4080820000001</v>
      </c>
      <c r="F39" s="29">
        <v>53415.827400000002</v>
      </c>
      <c r="G39" s="30">
        <f t="shared" si="0"/>
        <v>0.11</v>
      </c>
      <c r="H39" s="31">
        <f t="shared" si="1"/>
        <v>4247.3329320000003</v>
      </c>
      <c r="I39" s="12">
        <f t="shared" si="2"/>
        <v>0.7228591120473099</v>
      </c>
      <c r="J39" s="12">
        <f t="shared" si="3"/>
        <v>0.27714088795269015</v>
      </c>
      <c r="K39" s="21">
        <f t="shared" si="4"/>
        <v>2</v>
      </c>
    </row>
    <row r="40" spans="1:11" ht="13.2" x14ac:dyDescent="0.25">
      <c r="A40" s="27">
        <v>40579</v>
      </c>
      <c r="B40" s="28" t="s">
        <v>7</v>
      </c>
      <c r="C40" s="28">
        <v>93</v>
      </c>
      <c r="D40" s="29">
        <v>6729.6043540000001</v>
      </c>
      <c r="E40" s="29">
        <v>1835.3466420000002</v>
      </c>
      <c r="F40" s="29">
        <v>61178.221399999995</v>
      </c>
      <c r="G40" s="30">
        <f t="shared" si="0"/>
        <v>0.11000000000000001</v>
      </c>
      <c r="H40" s="31">
        <f t="shared" si="1"/>
        <v>4894.2577119999996</v>
      </c>
      <c r="I40" s="12">
        <f t="shared" si="2"/>
        <v>0.72727272727272718</v>
      </c>
      <c r="J40" s="12">
        <f t="shared" si="3"/>
        <v>0.27272727272727276</v>
      </c>
      <c r="K40" s="21">
        <f t="shared" si="4"/>
        <v>2</v>
      </c>
    </row>
    <row r="41" spans="1:11" ht="13.2" x14ac:dyDescent="0.25">
      <c r="A41" s="27">
        <v>40580</v>
      </c>
      <c r="B41" s="28" t="s">
        <v>7</v>
      </c>
      <c r="C41" s="28">
        <v>76</v>
      </c>
      <c r="D41" s="29">
        <v>5077.1174960000008</v>
      </c>
      <c r="E41" s="29">
        <v>1401.151838</v>
      </c>
      <c r="F41" s="29">
        <v>46155.613600000004</v>
      </c>
      <c r="G41" s="30">
        <f t="shared" si="0"/>
        <v>0.11</v>
      </c>
      <c r="H41" s="31">
        <f t="shared" si="1"/>
        <v>3675.965658000001</v>
      </c>
      <c r="I41" s="12">
        <f t="shared" si="2"/>
        <v>0.72402611538852601</v>
      </c>
      <c r="J41" s="12">
        <f t="shared" si="3"/>
        <v>0.27597388461147399</v>
      </c>
      <c r="K41" s="21">
        <f t="shared" si="4"/>
        <v>2</v>
      </c>
    </row>
    <row r="42" spans="1:11" ht="13.2" x14ac:dyDescent="0.25">
      <c r="A42" s="27">
        <v>40581</v>
      </c>
      <c r="B42" s="28" t="s">
        <v>7</v>
      </c>
      <c r="C42" s="28">
        <v>80</v>
      </c>
      <c r="D42" s="29">
        <v>5622.8149560000002</v>
      </c>
      <c r="E42" s="29">
        <v>1533.4949879999999</v>
      </c>
      <c r="F42" s="29">
        <v>51116.499600000003</v>
      </c>
      <c r="G42" s="30">
        <f t="shared" si="0"/>
        <v>0.11</v>
      </c>
      <c r="H42" s="31">
        <f t="shared" si="1"/>
        <v>4089.3199680000002</v>
      </c>
      <c r="I42" s="12">
        <f t="shared" si="2"/>
        <v>0.72727272727272729</v>
      </c>
      <c r="J42" s="12">
        <f t="shared" si="3"/>
        <v>0.27272727272727271</v>
      </c>
      <c r="K42" s="21">
        <f t="shared" si="4"/>
        <v>2</v>
      </c>
    </row>
    <row r="43" spans="1:11" ht="13.2" x14ac:dyDescent="0.25">
      <c r="A43" s="27">
        <v>40582</v>
      </c>
      <c r="B43" s="28" t="s">
        <v>7</v>
      </c>
      <c r="C43" s="28">
        <v>104</v>
      </c>
      <c r="D43" s="29">
        <v>7131.5359720000006</v>
      </c>
      <c r="E43" s="29">
        <v>1962.232786</v>
      </c>
      <c r="F43" s="29">
        <v>64832.145200000006</v>
      </c>
      <c r="G43" s="30">
        <f t="shared" si="0"/>
        <v>0.11</v>
      </c>
      <c r="H43" s="31">
        <f t="shared" si="1"/>
        <v>5169.303186000001</v>
      </c>
      <c r="I43" s="12">
        <f t="shared" si="2"/>
        <v>0.72485130921246665</v>
      </c>
      <c r="J43" s="12">
        <f t="shared" si="3"/>
        <v>0.27514869078753346</v>
      </c>
      <c r="K43" s="21">
        <f t="shared" si="4"/>
        <v>2</v>
      </c>
    </row>
    <row r="44" spans="1:11" ht="13.2" x14ac:dyDescent="0.25">
      <c r="A44" s="27">
        <v>40583</v>
      </c>
      <c r="B44" s="28" t="s">
        <v>7</v>
      </c>
      <c r="C44" s="28">
        <v>104</v>
      </c>
      <c r="D44" s="29">
        <v>7377.1395499999999</v>
      </c>
      <c r="E44" s="29">
        <v>2011.94715</v>
      </c>
      <c r="F44" s="29">
        <v>67064.904999999999</v>
      </c>
      <c r="G44" s="30">
        <f t="shared" si="0"/>
        <v>0.11</v>
      </c>
      <c r="H44" s="31">
        <f t="shared" si="1"/>
        <v>5365.1923999999999</v>
      </c>
      <c r="I44" s="12">
        <f t="shared" si="2"/>
        <v>0.72727272727272729</v>
      </c>
      <c r="J44" s="12">
        <f t="shared" si="3"/>
        <v>0.27272727272727271</v>
      </c>
      <c r="K44" s="21">
        <f t="shared" si="4"/>
        <v>2</v>
      </c>
    </row>
    <row r="45" spans="1:11" ht="13.2" x14ac:dyDescent="0.25">
      <c r="A45" s="27">
        <v>40584</v>
      </c>
      <c r="B45" s="28" t="s">
        <v>7</v>
      </c>
      <c r="C45" s="28">
        <v>97</v>
      </c>
      <c r="D45" s="29">
        <v>5373.5294140000005</v>
      </c>
      <c r="E45" s="29">
        <v>1465.5080220000002</v>
      </c>
      <c r="F45" s="29">
        <v>48850.267400000004</v>
      </c>
      <c r="G45" s="30">
        <f t="shared" si="0"/>
        <v>0.11</v>
      </c>
      <c r="H45" s="31">
        <f t="shared" si="1"/>
        <v>3908.0213920000006</v>
      </c>
      <c r="I45" s="12">
        <f t="shared" si="2"/>
        <v>0.72727272727272729</v>
      </c>
      <c r="J45" s="12">
        <f t="shared" si="3"/>
        <v>0.27272727272727276</v>
      </c>
      <c r="K45" s="21">
        <f t="shared" si="4"/>
        <v>2</v>
      </c>
    </row>
    <row r="46" spans="1:11" ht="13.2" x14ac:dyDescent="0.25">
      <c r="A46" s="27">
        <v>40585</v>
      </c>
      <c r="B46" s="28" t="s">
        <v>7</v>
      </c>
      <c r="C46" s="28">
        <v>123</v>
      </c>
      <c r="D46" s="29">
        <v>6930.1643180000001</v>
      </c>
      <c r="E46" s="29">
        <v>1925.701869</v>
      </c>
      <c r="F46" s="29">
        <v>63001.493799999997</v>
      </c>
      <c r="G46" s="30">
        <f t="shared" si="0"/>
        <v>0.11000000000000001</v>
      </c>
      <c r="H46" s="31">
        <f t="shared" si="1"/>
        <v>5004.4624490000006</v>
      </c>
      <c r="I46" s="12">
        <f t="shared" si="2"/>
        <v>0.72212753108922756</v>
      </c>
      <c r="J46" s="12">
        <f t="shared" si="3"/>
        <v>0.2778724689107725</v>
      </c>
      <c r="K46" s="21">
        <f t="shared" si="4"/>
        <v>2</v>
      </c>
    </row>
    <row r="47" spans="1:11" ht="13.2" x14ac:dyDescent="0.25">
      <c r="A47" s="27">
        <v>40586</v>
      </c>
      <c r="B47" s="28" t="s">
        <v>7</v>
      </c>
      <c r="C47" s="28">
        <v>135</v>
      </c>
      <c r="D47" s="29">
        <v>7289.9916760000006</v>
      </c>
      <c r="E47" s="29">
        <v>1998.383763</v>
      </c>
      <c r="F47" s="29">
        <v>66272.651599999997</v>
      </c>
      <c r="G47" s="30">
        <f t="shared" si="0"/>
        <v>0.11000000000000001</v>
      </c>
      <c r="H47" s="31">
        <f t="shared" si="1"/>
        <v>5291.6079130000007</v>
      </c>
      <c r="I47" s="12">
        <f t="shared" si="2"/>
        <v>0.72587297053039879</v>
      </c>
      <c r="J47" s="12">
        <f t="shared" si="3"/>
        <v>0.27412702946960127</v>
      </c>
      <c r="K47" s="21">
        <f t="shared" si="4"/>
        <v>2</v>
      </c>
    </row>
    <row r="48" spans="1:11" ht="13.2" x14ac:dyDescent="0.25">
      <c r="A48" s="27">
        <v>40587</v>
      </c>
      <c r="B48" s="28" t="s">
        <v>7</v>
      </c>
      <c r="C48" s="28">
        <v>45</v>
      </c>
      <c r="D48" s="29">
        <v>2935.8585520000001</v>
      </c>
      <c r="E48" s="29">
        <v>800.68869600000005</v>
      </c>
      <c r="F48" s="29">
        <v>26689.623199999998</v>
      </c>
      <c r="G48" s="30">
        <f t="shared" si="0"/>
        <v>0.11000000000000001</v>
      </c>
      <c r="H48" s="31">
        <f t="shared" si="1"/>
        <v>2135.169856</v>
      </c>
      <c r="I48" s="12">
        <f t="shared" si="2"/>
        <v>0.72727272727272718</v>
      </c>
      <c r="J48" s="12">
        <f t="shared" si="3"/>
        <v>0.27272727272727271</v>
      </c>
      <c r="K48" s="21">
        <f t="shared" si="4"/>
        <v>2</v>
      </c>
    </row>
    <row r="49" spans="1:11" ht="13.2" x14ac:dyDescent="0.25">
      <c r="A49" s="27">
        <v>40588</v>
      </c>
      <c r="B49" s="28" t="s">
        <v>7</v>
      </c>
      <c r="C49" s="28">
        <v>83</v>
      </c>
      <c r="D49" s="29">
        <v>7016.845902</v>
      </c>
      <c r="E49" s="29">
        <v>1913.685246</v>
      </c>
      <c r="F49" s="29">
        <v>63789.508200000004</v>
      </c>
      <c r="G49" s="30">
        <f t="shared" si="0"/>
        <v>0.11</v>
      </c>
      <c r="H49" s="31">
        <f t="shared" si="1"/>
        <v>5103.160656</v>
      </c>
      <c r="I49" s="12">
        <f t="shared" si="2"/>
        <v>0.72727272727272729</v>
      </c>
      <c r="J49" s="12">
        <f t="shared" si="3"/>
        <v>0.27272727272727271</v>
      </c>
      <c r="K49" s="21">
        <f t="shared" si="4"/>
        <v>2</v>
      </c>
    </row>
    <row r="50" spans="1:11" ht="13.2" x14ac:dyDescent="0.25">
      <c r="A50" s="27">
        <v>40589</v>
      </c>
      <c r="B50" s="28" t="s">
        <v>7</v>
      </c>
      <c r="C50" s="28">
        <v>123</v>
      </c>
      <c r="D50" s="29">
        <v>8200.2761060000012</v>
      </c>
      <c r="E50" s="29">
        <v>2236.4389380000002</v>
      </c>
      <c r="F50" s="29">
        <v>74547.964600000007</v>
      </c>
      <c r="G50" s="30">
        <f t="shared" si="0"/>
        <v>0.11</v>
      </c>
      <c r="H50" s="31">
        <f t="shared" si="1"/>
        <v>5963.8371680000009</v>
      </c>
      <c r="I50" s="12">
        <f t="shared" si="2"/>
        <v>0.72727272727272729</v>
      </c>
      <c r="J50" s="12">
        <f t="shared" si="3"/>
        <v>0.27272727272727271</v>
      </c>
      <c r="K50" s="21">
        <f t="shared" si="4"/>
        <v>2</v>
      </c>
    </row>
    <row r="51" spans="1:11" ht="13.2" x14ac:dyDescent="0.25">
      <c r="A51" s="27">
        <v>40590</v>
      </c>
      <c r="B51" s="28" t="s">
        <v>7</v>
      </c>
      <c r="C51" s="28">
        <v>111</v>
      </c>
      <c r="D51" s="29">
        <v>7466.4807140000003</v>
      </c>
      <c r="E51" s="29">
        <v>2039.8446370000001</v>
      </c>
      <c r="F51" s="29">
        <v>67877.097399999999</v>
      </c>
      <c r="G51" s="30">
        <f t="shared" si="0"/>
        <v>0.11</v>
      </c>
      <c r="H51" s="31">
        <f t="shared" si="1"/>
        <v>5426.6360770000001</v>
      </c>
      <c r="I51" s="12">
        <f t="shared" si="2"/>
        <v>0.72679971794808285</v>
      </c>
      <c r="J51" s="12">
        <f t="shared" si="3"/>
        <v>0.27320028205191721</v>
      </c>
      <c r="K51" s="21">
        <f t="shared" si="4"/>
        <v>2</v>
      </c>
    </row>
    <row r="52" spans="1:11" ht="13.2" x14ac:dyDescent="0.25">
      <c r="A52" s="27">
        <v>40591</v>
      </c>
      <c r="B52" s="28" t="s">
        <v>7</v>
      </c>
      <c r="C52" s="28">
        <v>99</v>
      </c>
      <c r="D52" s="29">
        <v>6097.7123240000001</v>
      </c>
      <c r="E52" s="29">
        <v>1663.0124520000002</v>
      </c>
      <c r="F52" s="29">
        <v>55433.748400000004</v>
      </c>
      <c r="G52" s="30">
        <f t="shared" si="0"/>
        <v>0.10999999999999999</v>
      </c>
      <c r="H52" s="31">
        <f t="shared" si="1"/>
        <v>4434.6998720000001</v>
      </c>
      <c r="I52" s="12">
        <f t="shared" si="2"/>
        <v>0.72727272727272729</v>
      </c>
      <c r="J52" s="12">
        <f t="shared" si="3"/>
        <v>0.27272727272727276</v>
      </c>
      <c r="K52" s="21">
        <f t="shared" si="4"/>
        <v>2</v>
      </c>
    </row>
    <row r="53" spans="1:11" ht="13.2" x14ac:dyDescent="0.25">
      <c r="A53" s="27">
        <v>40592</v>
      </c>
      <c r="B53" s="28" t="s">
        <v>7</v>
      </c>
      <c r="C53" s="28">
        <v>94</v>
      </c>
      <c r="D53" s="29">
        <v>7338.6205420000006</v>
      </c>
      <c r="E53" s="29">
        <v>2022.6353959999999</v>
      </c>
      <c r="F53" s="29">
        <v>66714.732199999999</v>
      </c>
      <c r="G53" s="30">
        <f t="shared" si="0"/>
        <v>0.11000000000000001</v>
      </c>
      <c r="H53" s="31">
        <f t="shared" si="1"/>
        <v>5315.9851460000009</v>
      </c>
      <c r="I53" s="12">
        <f t="shared" si="2"/>
        <v>0.72438479624008889</v>
      </c>
      <c r="J53" s="12">
        <f t="shared" si="3"/>
        <v>0.27561520375991116</v>
      </c>
      <c r="K53" s="21">
        <f t="shared" si="4"/>
        <v>2</v>
      </c>
    </row>
    <row r="54" spans="1:11" ht="13.2" x14ac:dyDescent="0.25">
      <c r="A54" s="27">
        <v>40593</v>
      </c>
      <c r="B54" s="28" t="s">
        <v>7</v>
      </c>
      <c r="C54" s="28">
        <v>82</v>
      </c>
      <c r="D54" s="29">
        <v>5331.1246560000009</v>
      </c>
      <c r="E54" s="29">
        <v>1453.943088</v>
      </c>
      <c r="F54" s="29">
        <v>48464.7696</v>
      </c>
      <c r="G54" s="30">
        <f t="shared" si="0"/>
        <v>0.11000000000000001</v>
      </c>
      <c r="H54" s="31">
        <f t="shared" si="1"/>
        <v>3877.1815680000009</v>
      </c>
      <c r="I54" s="12">
        <f t="shared" si="2"/>
        <v>0.72727272727272729</v>
      </c>
      <c r="J54" s="12">
        <f t="shared" si="3"/>
        <v>0.27272727272727271</v>
      </c>
      <c r="K54" s="21">
        <f t="shared" si="4"/>
        <v>2</v>
      </c>
    </row>
    <row r="55" spans="1:11" ht="13.2" x14ac:dyDescent="0.25">
      <c r="A55" s="27">
        <v>40594</v>
      </c>
      <c r="B55" s="28" t="s">
        <v>7</v>
      </c>
      <c r="C55" s="28">
        <v>62</v>
      </c>
      <c r="D55" s="29">
        <v>4090.3753220000003</v>
      </c>
      <c r="E55" s="29">
        <v>1115.556906</v>
      </c>
      <c r="F55" s="29">
        <v>37185.230200000005</v>
      </c>
      <c r="G55" s="30">
        <f t="shared" si="0"/>
        <v>0.10999999999999999</v>
      </c>
      <c r="H55" s="31">
        <f t="shared" si="1"/>
        <v>2974.8184160000001</v>
      </c>
      <c r="I55" s="12">
        <f t="shared" si="2"/>
        <v>0.72727272727272718</v>
      </c>
      <c r="J55" s="12">
        <f t="shared" si="3"/>
        <v>0.27272727272727271</v>
      </c>
      <c r="K55" s="21">
        <f t="shared" si="4"/>
        <v>2</v>
      </c>
    </row>
    <row r="56" spans="1:11" ht="13.2" x14ac:dyDescent="0.25">
      <c r="A56" s="27">
        <v>40595</v>
      </c>
      <c r="B56" s="28" t="s">
        <v>7</v>
      </c>
      <c r="C56" s="28">
        <v>73</v>
      </c>
      <c r="D56" s="29">
        <v>5458.6290660000004</v>
      </c>
      <c r="E56" s="29">
        <v>1497.3441680000001</v>
      </c>
      <c r="F56" s="29">
        <v>49623.900600000008</v>
      </c>
      <c r="G56" s="30">
        <f t="shared" si="0"/>
        <v>0.10999999999999999</v>
      </c>
      <c r="H56" s="31">
        <f t="shared" si="1"/>
        <v>3961.2848980000003</v>
      </c>
      <c r="I56" s="12">
        <f t="shared" si="2"/>
        <v>0.72569226633726347</v>
      </c>
      <c r="J56" s="12">
        <f t="shared" si="3"/>
        <v>0.27430773366273647</v>
      </c>
      <c r="K56" s="21">
        <f t="shared" si="4"/>
        <v>2</v>
      </c>
    </row>
    <row r="57" spans="1:11" ht="13.2" x14ac:dyDescent="0.25">
      <c r="A57" s="27">
        <v>40596</v>
      </c>
      <c r="B57" s="28" t="s">
        <v>7</v>
      </c>
      <c r="C57" s="28">
        <v>90</v>
      </c>
      <c r="D57" s="29">
        <v>6196.3516560000007</v>
      </c>
      <c r="E57" s="29">
        <v>1710.8005830000002</v>
      </c>
      <c r="F57" s="29">
        <v>56330.469600000004</v>
      </c>
      <c r="G57" s="30">
        <f t="shared" si="0"/>
        <v>0.11</v>
      </c>
      <c r="H57" s="31">
        <f t="shared" si="1"/>
        <v>4485.5510730000005</v>
      </c>
      <c r="I57" s="12">
        <f t="shared" si="2"/>
        <v>0.72390195425022208</v>
      </c>
      <c r="J57" s="12">
        <f t="shared" si="3"/>
        <v>0.27609804574977787</v>
      </c>
      <c r="K57" s="21">
        <f t="shared" si="4"/>
        <v>2</v>
      </c>
    </row>
    <row r="58" spans="1:11" ht="13.2" x14ac:dyDescent="0.25">
      <c r="A58" s="27">
        <v>40597</v>
      </c>
      <c r="B58" s="28" t="s">
        <v>7</v>
      </c>
      <c r="C58" s="28">
        <v>103</v>
      </c>
      <c r="D58" s="29">
        <v>7681.9308719999999</v>
      </c>
      <c r="E58" s="29">
        <v>3520.9900160000002</v>
      </c>
      <c r="F58" s="29">
        <v>69835.73520000001</v>
      </c>
      <c r="G58" s="30">
        <f t="shared" si="0"/>
        <v>0.10999999999999999</v>
      </c>
      <c r="H58" s="31">
        <f t="shared" si="1"/>
        <v>4160.9408559999993</v>
      </c>
      <c r="I58" s="12">
        <f t="shared" si="2"/>
        <v>0.54165299393233057</v>
      </c>
      <c r="J58" s="12">
        <f t="shared" si="3"/>
        <v>0.45834700606766932</v>
      </c>
      <c r="K58" s="21">
        <f t="shared" si="4"/>
        <v>2</v>
      </c>
    </row>
    <row r="59" spans="1:11" ht="13.2" x14ac:dyDescent="0.25">
      <c r="A59" s="27">
        <v>40598</v>
      </c>
      <c r="B59" s="28" t="s">
        <v>7</v>
      </c>
      <c r="C59" s="28">
        <v>53</v>
      </c>
      <c r="D59" s="29">
        <v>3933.9471160000003</v>
      </c>
      <c r="E59" s="29">
        <v>1784.0613360000002</v>
      </c>
      <c r="F59" s="29">
        <v>35763.155600000006</v>
      </c>
      <c r="G59" s="30">
        <f t="shared" si="0"/>
        <v>0.10999999999999999</v>
      </c>
      <c r="H59" s="31">
        <f t="shared" si="1"/>
        <v>2149.8857800000001</v>
      </c>
      <c r="I59" s="12">
        <f t="shared" si="2"/>
        <v>0.54649585177595961</v>
      </c>
      <c r="J59" s="12">
        <f t="shared" si="3"/>
        <v>0.45350414822404034</v>
      </c>
      <c r="K59" s="21">
        <f t="shared" si="4"/>
        <v>2</v>
      </c>
    </row>
    <row r="60" spans="1:11" ht="13.2" x14ac:dyDescent="0.25">
      <c r="A60" s="27">
        <v>40599</v>
      </c>
      <c r="B60" s="28" t="s">
        <v>7</v>
      </c>
      <c r="C60" s="28">
        <v>51</v>
      </c>
      <c r="D60" s="29">
        <v>3085.402936</v>
      </c>
      <c r="E60" s="29">
        <v>1402.45588</v>
      </c>
      <c r="F60" s="29">
        <v>28049.117600000001</v>
      </c>
      <c r="G60" s="30">
        <f t="shared" si="0"/>
        <v>0.10999999999999999</v>
      </c>
      <c r="H60" s="31">
        <f t="shared" si="1"/>
        <v>1682.947056</v>
      </c>
      <c r="I60" s="12">
        <f t="shared" si="2"/>
        <v>0.54545454545454541</v>
      </c>
      <c r="J60" s="12">
        <f t="shared" si="3"/>
        <v>0.45454545454545453</v>
      </c>
      <c r="K60" s="21">
        <f t="shared" si="4"/>
        <v>2</v>
      </c>
    </row>
    <row r="61" spans="1:11" ht="13.2" x14ac:dyDescent="0.25">
      <c r="A61" s="27">
        <v>40600</v>
      </c>
      <c r="B61" s="28" t="s">
        <v>7</v>
      </c>
      <c r="C61" s="28">
        <v>60</v>
      </c>
      <c r="D61" s="29">
        <v>2795.3843720000004</v>
      </c>
      <c r="E61" s="29">
        <v>1273.359019</v>
      </c>
      <c r="F61" s="29">
        <v>25412.585200000001</v>
      </c>
      <c r="G61" s="30">
        <f t="shared" si="0"/>
        <v>0.11000000000000001</v>
      </c>
      <c r="H61" s="31">
        <f t="shared" si="1"/>
        <v>1522.0253530000005</v>
      </c>
      <c r="I61" s="12">
        <f t="shared" si="2"/>
        <v>0.54447802178669413</v>
      </c>
      <c r="J61" s="12">
        <f t="shared" si="3"/>
        <v>0.45552197821330592</v>
      </c>
      <c r="K61" s="21">
        <f t="shared" si="4"/>
        <v>2</v>
      </c>
    </row>
    <row r="62" spans="1:11" ht="13.2" x14ac:dyDescent="0.25">
      <c r="A62" s="27">
        <v>40601</v>
      </c>
      <c r="B62" s="28" t="s">
        <v>7</v>
      </c>
      <c r="C62" s="28">
        <v>65</v>
      </c>
      <c r="D62" s="29">
        <v>2803.3665660000001</v>
      </c>
      <c r="E62" s="29">
        <v>1272.058902</v>
      </c>
      <c r="F62" s="29">
        <v>25485.150600000001</v>
      </c>
      <c r="G62" s="30">
        <f t="shared" si="0"/>
        <v>0.11</v>
      </c>
      <c r="H62" s="31">
        <f t="shared" si="1"/>
        <v>1531.3076640000002</v>
      </c>
      <c r="I62" s="12">
        <f t="shared" si="2"/>
        <v>0.54623882676354929</v>
      </c>
      <c r="J62" s="12">
        <f t="shared" si="3"/>
        <v>0.45376117323645071</v>
      </c>
      <c r="K62" s="21">
        <f t="shared" si="4"/>
        <v>2</v>
      </c>
    </row>
    <row r="63" spans="1:11" ht="13.2" x14ac:dyDescent="0.25">
      <c r="A63" s="27">
        <v>40602</v>
      </c>
      <c r="B63" s="28" t="s">
        <v>7</v>
      </c>
      <c r="C63" s="28">
        <v>87</v>
      </c>
      <c r="D63" s="29">
        <v>5855.1517200000008</v>
      </c>
      <c r="E63" s="29">
        <v>2661.4326000000001</v>
      </c>
      <c r="F63" s="29">
        <v>53228.652000000002</v>
      </c>
      <c r="G63" s="30">
        <f t="shared" si="0"/>
        <v>0.11000000000000001</v>
      </c>
      <c r="H63" s="31">
        <f t="shared" si="1"/>
        <v>3193.7191200000007</v>
      </c>
      <c r="I63" s="12">
        <f t="shared" si="2"/>
        <v>0.54545454545454553</v>
      </c>
      <c r="J63" s="12">
        <f t="shared" si="3"/>
        <v>0.45454545454545453</v>
      </c>
      <c r="K63" s="21">
        <f t="shared" si="4"/>
        <v>2</v>
      </c>
    </row>
    <row r="64" spans="1:11" ht="13.2" x14ac:dyDescent="0.25">
      <c r="A64" s="27">
        <v>40603</v>
      </c>
      <c r="B64" s="28" t="s">
        <v>7</v>
      </c>
      <c r="C64" s="28">
        <v>68</v>
      </c>
      <c r="D64" s="29">
        <v>4123.1019720000004</v>
      </c>
      <c r="E64" s="29">
        <v>1874.1372600000002</v>
      </c>
      <c r="F64" s="29">
        <v>37482.745200000005</v>
      </c>
      <c r="G64" s="30">
        <f t="shared" si="0"/>
        <v>0.11</v>
      </c>
      <c r="H64" s="31">
        <f t="shared" si="1"/>
        <v>2248.964712</v>
      </c>
      <c r="I64" s="12">
        <f t="shared" si="2"/>
        <v>0.54545454545454541</v>
      </c>
      <c r="J64" s="12">
        <f t="shared" si="3"/>
        <v>0.45454545454545453</v>
      </c>
      <c r="K64" s="21">
        <f t="shared" si="4"/>
        <v>3</v>
      </c>
    </row>
    <row r="65" spans="1:11" ht="13.2" x14ac:dyDescent="0.25">
      <c r="A65" s="27">
        <v>40604</v>
      </c>
      <c r="B65" s="28" t="s">
        <v>7</v>
      </c>
      <c r="C65" s="28">
        <v>90</v>
      </c>
      <c r="D65" s="29">
        <v>4765.4458059999997</v>
      </c>
      <c r="E65" s="29">
        <v>2166.1117300000001</v>
      </c>
      <c r="F65" s="29">
        <v>43322.234600000003</v>
      </c>
      <c r="G65" s="30">
        <f t="shared" si="0"/>
        <v>0.10999999999999999</v>
      </c>
      <c r="H65" s="31">
        <f t="shared" si="1"/>
        <v>2599.3340759999996</v>
      </c>
      <c r="I65" s="12">
        <f t="shared" si="2"/>
        <v>0.54545454545454541</v>
      </c>
      <c r="J65" s="12">
        <f t="shared" si="3"/>
        <v>0.45454545454545459</v>
      </c>
      <c r="K65" s="21">
        <f t="shared" si="4"/>
        <v>3</v>
      </c>
    </row>
    <row r="66" spans="1:11" ht="13.2" x14ac:dyDescent="0.25">
      <c r="A66" s="27">
        <v>40605</v>
      </c>
      <c r="B66" s="28" t="s">
        <v>7</v>
      </c>
      <c r="C66" s="28">
        <v>72</v>
      </c>
      <c r="D66" s="29">
        <v>3724.8557720000003</v>
      </c>
      <c r="E66" s="29">
        <v>1696.7577180000001</v>
      </c>
      <c r="F66" s="29">
        <v>33862.325199999999</v>
      </c>
      <c r="G66" s="30">
        <f t="shared" si="0"/>
        <v>0.11000000000000001</v>
      </c>
      <c r="H66" s="31">
        <f t="shared" si="1"/>
        <v>2028.0980540000003</v>
      </c>
      <c r="I66" s="12">
        <f t="shared" si="2"/>
        <v>0.54447693498506822</v>
      </c>
      <c r="J66" s="12">
        <f t="shared" si="3"/>
        <v>0.45552306501493178</v>
      </c>
      <c r="K66" s="21">
        <f t="shared" si="4"/>
        <v>3</v>
      </c>
    </row>
    <row r="67" spans="1:11" ht="13.2" x14ac:dyDescent="0.25">
      <c r="A67" s="27">
        <v>40606</v>
      </c>
      <c r="B67" s="28" t="s">
        <v>7</v>
      </c>
      <c r="C67" s="28">
        <v>59</v>
      </c>
      <c r="D67" s="29">
        <v>2739.3881240000001</v>
      </c>
      <c r="E67" s="29">
        <v>1245.3348330000001</v>
      </c>
      <c r="F67" s="29">
        <v>24903.528400000003</v>
      </c>
      <c r="G67" s="30">
        <f t="shared" si="0"/>
        <v>0.10999999999999999</v>
      </c>
      <c r="H67" s="31">
        <f t="shared" si="1"/>
        <v>1494.0532909999999</v>
      </c>
      <c r="I67" s="12">
        <f t="shared" si="2"/>
        <v>0.54539671757735919</v>
      </c>
      <c r="J67" s="12">
        <f t="shared" si="3"/>
        <v>0.45460328242264075</v>
      </c>
      <c r="K67" s="21">
        <f t="shared" si="4"/>
        <v>3</v>
      </c>
    </row>
    <row r="68" spans="1:11" ht="13.2" x14ac:dyDescent="0.25">
      <c r="A68" s="27">
        <v>40607</v>
      </c>
      <c r="B68" s="28" t="s">
        <v>7</v>
      </c>
      <c r="C68" s="28">
        <v>69</v>
      </c>
      <c r="D68" s="29">
        <v>4121.1193760000006</v>
      </c>
      <c r="E68" s="29">
        <v>1873.2360800000001</v>
      </c>
      <c r="F68" s="29">
        <v>37464.721600000004</v>
      </c>
      <c r="G68" s="30">
        <f t="shared" si="0"/>
        <v>0.11</v>
      </c>
      <c r="H68" s="31">
        <f t="shared" si="1"/>
        <v>2247.8832960000004</v>
      </c>
      <c r="I68" s="12">
        <f t="shared" si="2"/>
        <v>0.54545454545454553</v>
      </c>
      <c r="J68" s="12">
        <f t="shared" si="3"/>
        <v>0.45454545454545453</v>
      </c>
      <c r="K68" s="21">
        <f t="shared" si="4"/>
        <v>3</v>
      </c>
    </row>
    <row r="69" spans="1:11" ht="13.2" x14ac:dyDescent="0.25">
      <c r="A69" s="27">
        <v>40608</v>
      </c>
      <c r="B69" s="28" t="s">
        <v>7</v>
      </c>
      <c r="C69" s="28">
        <v>62</v>
      </c>
      <c r="D69" s="29">
        <v>3827.0630860000001</v>
      </c>
      <c r="E69" s="29">
        <v>1739.5741300000002</v>
      </c>
      <c r="F69" s="29">
        <v>34791.482600000003</v>
      </c>
      <c r="G69" s="30">
        <f t="shared" ref="G69:G132" si="5">D69/F69</f>
        <v>0.11</v>
      </c>
      <c r="H69" s="31">
        <f t="shared" ref="H69:H132" si="6">D69-E69</f>
        <v>2087.4889560000001</v>
      </c>
      <c r="I69" s="12">
        <f t="shared" ref="I69:I132" si="7">H69/D69</f>
        <v>0.54545454545454553</v>
      </c>
      <c r="J69" s="12">
        <f t="shared" ref="J69:J132" si="8">E69/D69</f>
        <v>0.45454545454545459</v>
      </c>
      <c r="K69" s="21">
        <f t="shared" ref="K69:K132" si="9">MONTH(A69)</f>
        <v>3</v>
      </c>
    </row>
    <row r="70" spans="1:11" ht="13.2" x14ac:dyDescent="0.25">
      <c r="A70" s="27">
        <v>40609</v>
      </c>
      <c r="B70" s="28" t="s">
        <v>7</v>
      </c>
      <c r="C70" s="28">
        <v>37</v>
      </c>
      <c r="D70" s="29">
        <v>2733.3021760000001</v>
      </c>
      <c r="E70" s="29">
        <v>1242.4100800000001</v>
      </c>
      <c r="F70" s="29">
        <v>24848.2016</v>
      </c>
      <c r="G70" s="30">
        <f t="shared" si="5"/>
        <v>0.11</v>
      </c>
      <c r="H70" s="31">
        <f t="shared" si="6"/>
        <v>1490.892096</v>
      </c>
      <c r="I70" s="12">
        <f t="shared" si="7"/>
        <v>0.54545454545454541</v>
      </c>
      <c r="J70" s="12">
        <f t="shared" si="8"/>
        <v>0.45454545454545459</v>
      </c>
      <c r="K70" s="21">
        <f t="shared" si="9"/>
        <v>3</v>
      </c>
    </row>
    <row r="71" spans="1:11" ht="13.2" x14ac:dyDescent="0.25">
      <c r="A71" s="27">
        <v>40610</v>
      </c>
      <c r="B71" s="28" t="s">
        <v>7</v>
      </c>
      <c r="C71" s="28">
        <v>54</v>
      </c>
      <c r="D71" s="29">
        <v>3163.0246780000002</v>
      </c>
      <c r="E71" s="29">
        <v>1437.73849</v>
      </c>
      <c r="F71" s="29">
        <v>28754.769800000002</v>
      </c>
      <c r="G71" s="30">
        <f t="shared" si="5"/>
        <v>0.11</v>
      </c>
      <c r="H71" s="31">
        <f t="shared" si="6"/>
        <v>1725.2861880000003</v>
      </c>
      <c r="I71" s="12">
        <f t="shared" si="7"/>
        <v>0.54545454545454553</v>
      </c>
      <c r="J71" s="12">
        <f t="shared" si="8"/>
        <v>0.45454545454545447</v>
      </c>
      <c r="K71" s="21">
        <f t="shared" si="9"/>
        <v>3</v>
      </c>
    </row>
    <row r="72" spans="1:11" ht="13.2" x14ac:dyDescent="0.25">
      <c r="A72" s="27">
        <v>40611</v>
      </c>
      <c r="B72" s="28" t="s">
        <v>7</v>
      </c>
      <c r="C72" s="28">
        <v>78</v>
      </c>
      <c r="D72" s="29">
        <v>5093.3685660000001</v>
      </c>
      <c r="E72" s="29">
        <v>2315.7953729999999</v>
      </c>
      <c r="F72" s="29">
        <v>46303.350600000005</v>
      </c>
      <c r="G72" s="30">
        <f t="shared" si="5"/>
        <v>0.10999999999999999</v>
      </c>
      <c r="H72" s="31">
        <f t="shared" si="6"/>
        <v>2777.5731930000002</v>
      </c>
      <c r="I72" s="12">
        <f t="shared" si="7"/>
        <v>0.54533127870251985</v>
      </c>
      <c r="J72" s="12">
        <f t="shared" si="8"/>
        <v>0.45466872129748009</v>
      </c>
      <c r="K72" s="21">
        <f t="shared" si="9"/>
        <v>3</v>
      </c>
    </row>
    <row r="73" spans="1:11" ht="13.2" x14ac:dyDescent="0.25">
      <c r="A73" s="27">
        <v>40612</v>
      </c>
      <c r="B73" s="28" t="s">
        <v>7</v>
      </c>
      <c r="C73" s="28">
        <v>108</v>
      </c>
      <c r="D73" s="29">
        <v>6209.3766900000001</v>
      </c>
      <c r="E73" s="29">
        <v>2822.4439499999999</v>
      </c>
      <c r="F73" s="29">
        <v>56448.879000000001</v>
      </c>
      <c r="G73" s="30">
        <f t="shared" si="5"/>
        <v>0.11</v>
      </c>
      <c r="H73" s="31">
        <f t="shared" si="6"/>
        <v>3386.9327400000002</v>
      </c>
      <c r="I73" s="12">
        <f t="shared" si="7"/>
        <v>0.54545454545454553</v>
      </c>
      <c r="J73" s="12">
        <f t="shared" si="8"/>
        <v>0.45454545454545453</v>
      </c>
      <c r="K73" s="21">
        <f t="shared" si="9"/>
        <v>3</v>
      </c>
    </row>
    <row r="74" spans="1:11" ht="13.2" x14ac:dyDescent="0.25">
      <c r="A74" s="27">
        <v>40613</v>
      </c>
      <c r="B74" s="28" t="s">
        <v>7</v>
      </c>
      <c r="C74" s="28">
        <v>196</v>
      </c>
      <c r="D74" s="29">
        <v>17913.927964000002</v>
      </c>
      <c r="E74" s="29">
        <v>11535.39759</v>
      </c>
      <c r="F74" s="29">
        <v>115573.7288</v>
      </c>
      <c r="G74" s="30">
        <f t="shared" si="5"/>
        <v>0.15500000000000003</v>
      </c>
      <c r="H74" s="31">
        <f t="shared" si="6"/>
        <v>6378.5303740000018</v>
      </c>
      <c r="I74" s="12">
        <f t="shared" si="7"/>
        <v>0.35606542500440752</v>
      </c>
      <c r="J74" s="12">
        <f t="shared" si="8"/>
        <v>0.64393457499559248</v>
      </c>
      <c r="K74" s="21">
        <f t="shared" si="9"/>
        <v>3</v>
      </c>
    </row>
    <row r="75" spans="1:11" ht="13.2" x14ac:dyDescent="0.25">
      <c r="A75" s="27">
        <v>40614</v>
      </c>
      <c r="B75" s="28" t="s">
        <v>7</v>
      </c>
      <c r="C75" s="28">
        <v>216</v>
      </c>
      <c r="D75" s="29">
        <v>18911.190865</v>
      </c>
      <c r="E75" s="29">
        <v>12174.277690000001</v>
      </c>
      <c r="F75" s="29">
        <v>122007.68299999999</v>
      </c>
      <c r="G75" s="30">
        <f t="shared" si="5"/>
        <v>0.15500000000000003</v>
      </c>
      <c r="H75" s="31">
        <f t="shared" si="6"/>
        <v>6736.9131749999997</v>
      </c>
      <c r="I75" s="12">
        <f t="shared" si="7"/>
        <v>0.35623949983331732</v>
      </c>
      <c r="J75" s="12">
        <f t="shared" si="8"/>
        <v>0.64376050016668263</v>
      </c>
      <c r="K75" s="21">
        <f t="shared" si="9"/>
        <v>3</v>
      </c>
    </row>
    <row r="76" spans="1:11" ht="13.2" x14ac:dyDescent="0.25">
      <c r="A76" s="27">
        <v>40615</v>
      </c>
      <c r="B76" s="28" t="s">
        <v>7</v>
      </c>
      <c r="C76" s="28">
        <v>161</v>
      </c>
      <c r="D76" s="29">
        <v>14468.944631000002</v>
      </c>
      <c r="E76" s="29">
        <v>9331.1568400000015</v>
      </c>
      <c r="F76" s="29">
        <v>93311.568400000004</v>
      </c>
      <c r="G76" s="30">
        <f t="shared" si="5"/>
        <v>0.15506056622021158</v>
      </c>
      <c r="H76" s="31">
        <f t="shared" si="6"/>
        <v>5137.7877910000007</v>
      </c>
      <c r="I76" s="12">
        <f t="shared" si="7"/>
        <v>0.35509070785938235</v>
      </c>
      <c r="J76" s="12">
        <f t="shared" si="8"/>
        <v>0.64490929214061765</v>
      </c>
      <c r="K76" s="21">
        <f t="shared" si="9"/>
        <v>3</v>
      </c>
    </row>
    <row r="77" spans="1:11" ht="13.2" x14ac:dyDescent="0.25">
      <c r="A77" s="27">
        <v>40616</v>
      </c>
      <c r="B77" s="28" t="s">
        <v>7</v>
      </c>
      <c r="C77" s="28">
        <v>185</v>
      </c>
      <c r="D77" s="29">
        <v>22995.080831000003</v>
      </c>
      <c r="E77" s="29">
        <v>14835.536020000001</v>
      </c>
      <c r="F77" s="29">
        <v>148355.3602</v>
      </c>
      <c r="G77" s="30">
        <f t="shared" si="5"/>
        <v>0.15500000000000003</v>
      </c>
      <c r="H77" s="31">
        <f t="shared" si="6"/>
        <v>8159.5448110000016</v>
      </c>
      <c r="I77" s="12">
        <f t="shared" si="7"/>
        <v>0.35483870967741937</v>
      </c>
      <c r="J77" s="12">
        <f t="shared" si="8"/>
        <v>0.64516129032258063</v>
      </c>
      <c r="K77" s="21">
        <f t="shared" si="9"/>
        <v>3</v>
      </c>
    </row>
    <row r="78" spans="1:11" ht="13.2" x14ac:dyDescent="0.25">
      <c r="A78" s="27">
        <v>40617</v>
      </c>
      <c r="B78" s="28" t="s">
        <v>7</v>
      </c>
      <c r="C78" s="28">
        <v>124</v>
      </c>
      <c r="D78" s="29">
        <v>7790.9840140000006</v>
      </c>
      <c r="E78" s="29">
        <v>3637.1153800000002</v>
      </c>
      <c r="F78" s="29">
        <v>70827.127399999998</v>
      </c>
      <c r="G78" s="30">
        <f t="shared" si="5"/>
        <v>0.11000000000000001</v>
      </c>
      <c r="H78" s="31">
        <f t="shared" si="6"/>
        <v>4153.8686340000004</v>
      </c>
      <c r="I78" s="12">
        <f t="shared" si="7"/>
        <v>0.53316354218359463</v>
      </c>
      <c r="J78" s="12">
        <f t="shared" si="8"/>
        <v>0.46683645781640543</v>
      </c>
      <c r="K78" s="21">
        <f t="shared" si="9"/>
        <v>3</v>
      </c>
    </row>
    <row r="79" spans="1:11" ht="13.2" x14ac:dyDescent="0.25">
      <c r="A79" s="27">
        <v>40618</v>
      </c>
      <c r="B79" s="28" t="s">
        <v>7</v>
      </c>
      <c r="C79" s="28">
        <v>93</v>
      </c>
      <c r="D79" s="29">
        <v>7011.6787180000001</v>
      </c>
      <c r="E79" s="29">
        <v>3199.6851200000001</v>
      </c>
      <c r="F79" s="29">
        <v>63742.533799999997</v>
      </c>
      <c r="G79" s="30">
        <f t="shared" si="5"/>
        <v>0.11</v>
      </c>
      <c r="H79" s="31">
        <f t="shared" si="6"/>
        <v>3811.993598</v>
      </c>
      <c r="I79" s="12">
        <f t="shared" si="7"/>
        <v>0.54366347223155809</v>
      </c>
      <c r="J79" s="12">
        <f t="shared" si="8"/>
        <v>0.45633652776844191</v>
      </c>
      <c r="K79" s="21">
        <f t="shared" si="9"/>
        <v>3</v>
      </c>
    </row>
    <row r="80" spans="1:11" ht="13.2" x14ac:dyDescent="0.25">
      <c r="A80" s="27">
        <v>40619</v>
      </c>
      <c r="B80" s="28" t="s">
        <v>7</v>
      </c>
      <c r="C80" s="28">
        <v>68</v>
      </c>
      <c r="D80" s="29">
        <v>3657.0882919999999</v>
      </c>
      <c r="E80" s="29">
        <v>1662.31286</v>
      </c>
      <c r="F80" s="29">
        <v>33246.2572</v>
      </c>
      <c r="G80" s="30">
        <f t="shared" si="5"/>
        <v>0.11</v>
      </c>
      <c r="H80" s="31">
        <f t="shared" si="6"/>
        <v>1994.7754319999999</v>
      </c>
      <c r="I80" s="12">
        <f t="shared" si="7"/>
        <v>0.54545454545454541</v>
      </c>
      <c r="J80" s="12">
        <f t="shared" si="8"/>
        <v>0.45454545454545453</v>
      </c>
      <c r="K80" s="21">
        <f t="shared" si="9"/>
        <v>3</v>
      </c>
    </row>
    <row r="81" spans="1:11" ht="13.2" x14ac:dyDescent="0.25">
      <c r="A81" s="27">
        <v>40620</v>
      </c>
      <c r="B81" s="28" t="s">
        <v>7</v>
      </c>
      <c r="C81" s="28">
        <v>83</v>
      </c>
      <c r="D81" s="29">
        <v>4951.6060440000001</v>
      </c>
      <c r="E81" s="29">
        <v>2250.73002</v>
      </c>
      <c r="F81" s="29">
        <v>45014.600400000003</v>
      </c>
      <c r="G81" s="30">
        <f t="shared" si="5"/>
        <v>0.11</v>
      </c>
      <c r="H81" s="31">
        <f t="shared" si="6"/>
        <v>2700.8760240000001</v>
      </c>
      <c r="I81" s="12">
        <f t="shared" si="7"/>
        <v>0.54545454545454553</v>
      </c>
      <c r="J81" s="12">
        <f t="shared" si="8"/>
        <v>0.45454545454545453</v>
      </c>
      <c r="K81" s="21">
        <f t="shared" si="9"/>
        <v>3</v>
      </c>
    </row>
    <row r="82" spans="1:11" ht="13.2" x14ac:dyDescent="0.25">
      <c r="A82" s="27">
        <v>40621</v>
      </c>
      <c r="B82" s="28" t="s">
        <v>7</v>
      </c>
      <c r="C82" s="28">
        <v>66</v>
      </c>
      <c r="D82" s="29">
        <v>4935.1857280000004</v>
      </c>
      <c r="E82" s="29">
        <v>2243.2662400000004</v>
      </c>
      <c r="F82" s="29">
        <v>44865.324800000002</v>
      </c>
      <c r="G82" s="30">
        <f t="shared" si="5"/>
        <v>0.11</v>
      </c>
      <c r="H82" s="31">
        <f t="shared" si="6"/>
        <v>2691.919488</v>
      </c>
      <c r="I82" s="12">
        <f t="shared" si="7"/>
        <v>0.54545454545454541</v>
      </c>
      <c r="J82" s="12">
        <f t="shared" si="8"/>
        <v>0.45454545454545459</v>
      </c>
      <c r="K82" s="21">
        <f t="shared" si="9"/>
        <v>3</v>
      </c>
    </row>
    <row r="83" spans="1:11" ht="13.2" x14ac:dyDescent="0.25">
      <c r="A83" s="27">
        <v>40622</v>
      </c>
      <c r="B83" s="28" t="s">
        <v>7</v>
      </c>
      <c r="C83" s="28">
        <v>58</v>
      </c>
      <c r="D83" s="29">
        <v>3459.4193259999997</v>
      </c>
      <c r="E83" s="29">
        <v>1572.46333</v>
      </c>
      <c r="F83" s="29">
        <v>31449.266600000003</v>
      </c>
      <c r="G83" s="30">
        <f t="shared" si="5"/>
        <v>0.10999999999999999</v>
      </c>
      <c r="H83" s="31">
        <f t="shared" si="6"/>
        <v>1886.9559959999997</v>
      </c>
      <c r="I83" s="12">
        <f t="shared" si="7"/>
        <v>0.54545454545454541</v>
      </c>
      <c r="J83" s="12">
        <f t="shared" si="8"/>
        <v>0.45454545454545459</v>
      </c>
      <c r="K83" s="21">
        <f t="shared" si="9"/>
        <v>3</v>
      </c>
    </row>
    <row r="84" spans="1:11" ht="13.2" x14ac:dyDescent="0.25">
      <c r="A84" s="27">
        <v>40623</v>
      </c>
      <c r="B84" s="28" t="s">
        <v>7</v>
      </c>
      <c r="C84" s="28">
        <v>51</v>
      </c>
      <c r="D84" s="29">
        <v>3305.5885280000002</v>
      </c>
      <c r="E84" s="29">
        <v>1502.54024</v>
      </c>
      <c r="F84" s="29">
        <v>30050.804800000002</v>
      </c>
      <c r="G84" s="30">
        <f t="shared" si="5"/>
        <v>0.11</v>
      </c>
      <c r="H84" s="31">
        <f t="shared" si="6"/>
        <v>1803.0482880000002</v>
      </c>
      <c r="I84" s="12">
        <f t="shared" si="7"/>
        <v>0.54545454545454553</v>
      </c>
      <c r="J84" s="12">
        <f t="shared" si="8"/>
        <v>0.45454545454545453</v>
      </c>
      <c r="K84" s="21">
        <f t="shared" si="9"/>
        <v>3</v>
      </c>
    </row>
    <row r="85" spans="1:11" ht="13.2" x14ac:dyDescent="0.25">
      <c r="A85" s="27">
        <v>40624</v>
      </c>
      <c r="B85" s="28" t="s">
        <v>7</v>
      </c>
      <c r="C85" s="28">
        <v>102</v>
      </c>
      <c r="D85" s="29">
        <v>6720.047136000001</v>
      </c>
      <c r="E85" s="29">
        <v>3054.5668800000003</v>
      </c>
      <c r="F85" s="29">
        <v>61091.337600000006</v>
      </c>
      <c r="G85" s="30">
        <f t="shared" si="5"/>
        <v>0.11</v>
      </c>
      <c r="H85" s="31">
        <f t="shared" si="6"/>
        <v>3665.4802560000007</v>
      </c>
      <c r="I85" s="12">
        <f t="shared" si="7"/>
        <v>0.54545454545454553</v>
      </c>
      <c r="J85" s="12">
        <f t="shared" si="8"/>
        <v>0.45454545454545453</v>
      </c>
      <c r="K85" s="21">
        <f t="shared" si="9"/>
        <v>3</v>
      </c>
    </row>
    <row r="86" spans="1:11" ht="13.2" x14ac:dyDescent="0.25">
      <c r="A86" s="27">
        <v>40625</v>
      </c>
      <c r="B86" s="28" t="s">
        <v>7</v>
      </c>
      <c r="C86" s="28">
        <v>100</v>
      </c>
      <c r="D86" s="29">
        <v>5198.4461540000002</v>
      </c>
      <c r="E86" s="29">
        <v>2362.9300699999999</v>
      </c>
      <c r="F86" s="29">
        <v>47258.6014</v>
      </c>
      <c r="G86" s="30">
        <f t="shared" si="5"/>
        <v>0.11</v>
      </c>
      <c r="H86" s="31">
        <f t="shared" si="6"/>
        <v>2835.5160840000003</v>
      </c>
      <c r="I86" s="12">
        <f t="shared" si="7"/>
        <v>0.54545454545454553</v>
      </c>
      <c r="J86" s="12">
        <f t="shared" si="8"/>
        <v>0.45454545454545453</v>
      </c>
      <c r="K86" s="21">
        <f t="shared" si="9"/>
        <v>3</v>
      </c>
    </row>
    <row r="87" spans="1:11" ht="13.2" x14ac:dyDescent="0.25">
      <c r="A87" s="27">
        <v>40626</v>
      </c>
      <c r="B87" s="28" t="s">
        <v>7</v>
      </c>
      <c r="C87" s="28">
        <v>110</v>
      </c>
      <c r="D87" s="29">
        <v>6931.4561140000005</v>
      </c>
      <c r="E87" s="29">
        <v>3150.6618699999999</v>
      </c>
      <c r="F87" s="29">
        <v>63013.237400000005</v>
      </c>
      <c r="G87" s="30">
        <f t="shared" si="5"/>
        <v>0.11</v>
      </c>
      <c r="H87" s="31">
        <f t="shared" si="6"/>
        <v>3780.7942440000006</v>
      </c>
      <c r="I87" s="12">
        <f t="shared" si="7"/>
        <v>0.54545454545454553</v>
      </c>
      <c r="J87" s="12">
        <f t="shared" si="8"/>
        <v>0.45454545454545447</v>
      </c>
      <c r="K87" s="21">
        <f t="shared" si="9"/>
        <v>3</v>
      </c>
    </row>
    <row r="88" spans="1:11" ht="13.2" x14ac:dyDescent="0.25">
      <c r="A88" s="27">
        <v>40627</v>
      </c>
      <c r="B88" s="28" t="s">
        <v>7</v>
      </c>
      <c r="C88" s="28">
        <v>82</v>
      </c>
      <c r="D88" s="29">
        <v>7135.6324160000004</v>
      </c>
      <c r="E88" s="29">
        <v>3243.4692800000003</v>
      </c>
      <c r="F88" s="29">
        <v>64869.385600000009</v>
      </c>
      <c r="G88" s="30">
        <f t="shared" si="5"/>
        <v>0.10999999999999999</v>
      </c>
      <c r="H88" s="31">
        <f t="shared" si="6"/>
        <v>3892.1631360000001</v>
      </c>
      <c r="I88" s="12">
        <f t="shared" si="7"/>
        <v>0.54545454545454541</v>
      </c>
      <c r="J88" s="12">
        <f t="shared" si="8"/>
        <v>0.45454545454545453</v>
      </c>
      <c r="K88" s="21">
        <f t="shared" si="9"/>
        <v>3</v>
      </c>
    </row>
    <row r="89" spans="1:11" ht="13.2" x14ac:dyDescent="0.25">
      <c r="A89" s="27">
        <v>40628</v>
      </c>
      <c r="B89" s="28" t="s">
        <v>7</v>
      </c>
      <c r="C89" s="28">
        <v>64</v>
      </c>
      <c r="D89" s="29">
        <v>3790.1191020000001</v>
      </c>
      <c r="E89" s="29">
        <v>1722.7814100000003</v>
      </c>
      <c r="F89" s="29">
        <v>34455.628199999999</v>
      </c>
      <c r="G89" s="30">
        <f t="shared" si="5"/>
        <v>0.11</v>
      </c>
      <c r="H89" s="31">
        <f t="shared" si="6"/>
        <v>2067.3376920000001</v>
      </c>
      <c r="I89" s="12">
        <f t="shared" si="7"/>
        <v>0.54545454545454541</v>
      </c>
      <c r="J89" s="12">
        <f t="shared" si="8"/>
        <v>0.45454545454545459</v>
      </c>
      <c r="K89" s="21">
        <f t="shared" si="9"/>
        <v>3</v>
      </c>
    </row>
    <row r="90" spans="1:11" ht="13.2" x14ac:dyDescent="0.25">
      <c r="A90" s="27">
        <v>40629</v>
      </c>
      <c r="B90" s="28" t="s">
        <v>7</v>
      </c>
      <c r="C90" s="28">
        <v>42</v>
      </c>
      <c r="D90" s="29">
        <v>2757.7772200000004</v>
      </c>
      <c r="E90" s="29">
        <v>1253.5351000000001</v>
      </c>
      <c r="F90" s="29">
        <v>25070.702000000001</v>
      </c>
      <c r="G90" s="30">
        <f t="shared" si="5"/>
        <v>0.11000000000000001</v>
      </c>
      <c r="H90" s="31">
        <f t="shared" si="6"/>
        <v>1504.2421200000003</v>
      </c>
      <c r="I90" s="12">
        <f t="shared" si="7"/>
        <v>0.54545454545454553</v>
      </c>
      <c r="J90" s="12">
        <f t="shared" si="8"/>
        <v>0.45454545454545447</v>
      </c>
      <c r="K90" s="21">
        <f t="shared" si="9"/>
        <v>3</v>
      </c>
    </row>
    <row r="91" spans="1:11" ht="13.2" x14ac:dyDescent="0.25">
      <c r="A91" s="27">
        <v>40630</v>
      </c>
      <c r="B91" s="28" t="s">
        <v>7</v>
      </c>
      <c r="C91" s="28">
        <v>42</v>
      </c>
      <c r="D91" s="29">
        <v>2260.7017180000003</v>
      </c>
      <c r="E91" s="29">
        <v>1027.5916900000002</v>
      </c>
      <c r="F91" s="29">
        <v>20551.8338</v>
      </c>
      <c r="G91" s="30">
        <f t="shared" si="5"/>
        <v>0.11000000000000001</v>
      </c>
      <c r="H91" s="31">
        <f t="shared" si="6"/>
        <v>1233.1100280000001</v>
      </c>
      <c r="I91" s="12">
        <f t="shared" si="7"/>
        <v>0.54545454545454541</v>
      </c>
      <c r="J91" s="12">
        <f t="shared" si="8"/>
        <v>0.45454545454545459</v>
      </c>
      <c r="K91" s="21">
        <f t="shared" si="9"/>
        <v>3</v>
      </c>
    </row>
    <row r="92" spans="1:11" ht="13.2" x14ac:dyDescent="0.25">
      <c r="A92" s="27">
        <v>40631</v>
      </c>
      <c r="B92" s="28" t="s">
        <v>7</v>
      </c>
      <c r="C92" s="28">
        <v>77</v>
      </c>
      <c r="D92" s="29">
        <v>5317.8129399999998</v>
      </c>
      <c r="E92" s="29">
        <v>2417.1876999999999</v>
      </c>
      <c r="F92" s="29">
        <v>48343.754000000001</v>
      </c>
      <c r="G92" s="30">
        <f t="shared" si="5"/>
        <v>0.11</v>
      </c>
      <c r="H92" s="31">
        <f t="shared" si="6"/>
        <v>2900.6252399999998</v>
      </c>
      <c r="I92" s="12">
        <f t="shared" si="7"/>
        <v>0.54545454545454541</v>
      </c>
      <c r="J92" s="12">
        <f t="shared" si="8"/>
        <v>0.45454545454545453</v>
      </c>
      <c r="K92" s="21">
        <f t="shared" si="9"/>
        <v>3</v>
      </c>
    </row>
    <row r="93" spans="1:11" ht="13.2" x14ac:dyDescent="0.25">
      <c r="A93" s="27">
        <v>40632</v>
      </c>
      <c r="B93" s="28" t="s">
        <v>7</v>
      </c>
      <c r="C93" s="28">
        <v>77</v>
      </c>
      <c r="D93" s="29">
        <v>6288.0622640000001</v>
      </c>
      <c r="E93" s="29">
        <v>2858.2101200000002</v>
      </c>
      <c r="F93" s="29">
        <v>57164.202400000002</v>
      </c>
      <c r="G93" s="30">
        <f t="shared" si="5"/>
        <v>0.11</v>
      </c>
      <c r="H93" s="31">
        <f t="shared" si="6"/>
        <v>3429.852144</v>
      </c>
      <c r="I93" s="12">
        <f t="shared" si="7"/>
        <v>0.54545454545454541</v>
      </c>
      <c r="J93" s="12">
        <f t="shared" si="8"/>
        <v>0.45454545454545459</v>
      </c>
      <c r="K93" s="21">
        <f t="shared" si="9"/>
        <v>3</v>
      </c>
    </row>
    <row r="94" spans="1:11" ht="13.2" x14ac:dyDescent="0.25">
      <c r="A94" s="27">
        <v>40633</v>
      </c>
      <c r="B94" s="28" t="s">
        <v>7</v>
      </c>
      <c r="C94" s="28">
        <v>71</v>
      </c>
      <c r="D94" s="29">
        <v>4035.6259679999998</v>
      </c>
      <c r="E94" s="29">
        <v>1834.3754400000003</v>
      </c>
      <c r="F94" s="29">
        <v>36687.508800000003</v>
      </c>
      <c r="G94" s="30">
        <f t="shared" si="5"/>
        <v>0.10999999999999999</v>
      </c>
      <c r="H94" s="31">
        <f t="shared" si="6"/>
        <v>2201.2505279999996</v>
      </c>
      <c r="I94" s="12">
        <f t="shared" si="7"/>
        <v>0.54545454545454541</v>
      </c>
      <c r="J94" s="12">
        <f t="shared" si="8"/>
        <v>0.45454545454545464</v>
      </c>
      <c r="K94" s="21">
        <f t="shared" si="9"/>
        <v>3</v>
      </c>
    </row>
    <row r="95" spans="1:11" ht="13.2" x14ac:dyDescent="0.25">
      <c r="A95" s="27">
        <v>40634</v>
      </c>
      <c r="B95" s="28" t="s">
        <v>7</v>
      </c>
      <c r="C95" s="28">
        <v>116</v>
      </c>
      <c r="D95" s="29">
        <v>7704.7134560000004</v>
      </c>
      <c r="E95" s="29">
        <v>3514.3523699999996</v>
      </c>
      <c r="F95" s="29">
        <v>70042.849600000001</v>
      </c>
      <c r="G95" s="30">
        <f t="shared" si="5"/>
        <v>0.11</v>
      </c>
      <c r="H95" s="31">
        <f t="shared" si="6"/>
        <v>4190.3610860000008</v>
      </c>
      <c r="I95" s="12">
        <f t="shared" si="7"/>
        <v>0.54386981552659586</v>
      </c>
      <c r="J95" s="12">
        <f t="shared" si="8"/>
        <v>0.4561301844734042</v>
      </c>
      <c r="K95" s="21">
        <f t="shared" si="9"/>
        <v>4</v>
      </c>
    </row>
    <row r="96" spans="1:11" ht="13.2" x14ac:dyDescent="0.25">
      <c r="A96" s="27">
        <v>40635</v>
      </c>
      <c r="B96" s="28" t="s">
        <v>7</v>
      </c>
      <c r="C96" s="28">
        <v>68</v>
      </c>
      <c r="D96" s="29">
        <v>7253.6797740000011</v>
      </c>
      <c r="E96" s="29">
        <v>3297.1271700000002</v>
      </c>
      <c r="F96" s="29">
        <v>65942.54340000001</v>
      </c>
      <c r="G96" s="30">
        <f t="shared" si="5"/>
        <v>0.11</v>
      </c>
      <c r="H96" s="31">
        <f t="shared" si="6"/>
        <v>3956.5526040000009</v>
      </c>
      <c r="I96" s="12">
        <f t="shared" si="7"/>
        <v>0.54545454545454553</v>
      </c>
      <c r="J96" s="12">
        <f t="shared" si="8"/>
        <v>0.45454545454545453</v>
      </c>
      <c r="K96" s="21">
        <f t="shared" si="9"/>
        <v>4</v>
      </c>
    </row>
    <row r="97" spans="1:11" ht="13.2" x14ac:dyDescent="0.25">
      <c r="A97" s="27">
        <v>40544</v>
      </c>
      <c r="B97" s="28" t="s">
        <v>9</v>
      </c>
      <c r="C97" s="28">
        <v>200</v>
      </c>
      <c r="D97" s="29">
        <v>12949.847328000002</v>
      </c>
      <c r="E97" s="29">
        <v>6474.9236640000008</v>
      </c>
      <c r="F97" s="29">
        <v>117725.8848</v>
      </c>
      <c r="G97" s="30">
        <f t="shared" si="5"/>
        <v>0.11000000000000001</v>
      </c>
      <c r="H97" s="31">
        <f t="shared" si="6"/>
        <v>6474.9236640000008</v>
      </c>
      <c r="I97" s="12">
        <f t="shared" si="7"/>
        <v>0.5</v>
      </c>
      <c r="J97" s="12">
        <f t="shared" si="8"/>
        <v>0.5</v>
      </c>
      <c r="K97" s="21">
        <f t="shared" si="9"/>
        <v>1</v>
      </c>
    </row>
    <row r="98" spans="1:11" ht="13.2" x14ac:dyDescent="0.25">
      <c r="A98" s="27">
        <v>40545</v>
      </c>
      <c r="B98" s="28" t="s">
        <v>9</v>
      </c>
      <c r="C98" s="28">
        <v>118</v>
      </c>
      <c r="D98" s="29">
        <v>7337.7881280000001</v>
      </c>
      <c r="E98" s="29">
        <v>3668.8940640000001</v>
      </c>
      <c r="F98" s="29">
        <v>66707.164799999999</v>
      </c>
      <c r="G98" s="30">
        <f t="shared" si="5"/>
        <v>0.11</v>
      </c>
      <c r="H98" s="31">
        <f t="shared" si="6"/>
        <v>3668.8940640000001</v>
      </c>
      <c r="I98" s="12">
        <f t="shared" si="7"/>
        <v>0.5</v>
      </c>
      <c r="J98" s="12">
        <f t="shared" si="8"/>
        <v>0.5</v>
      </c>
      <c r="K98" s="21">
        <f t="shared" si="9"/>
        <v>1</v>
      </c>
    </row>
    <row r="99" spans="1:11" ht="13.2" x14ac:dyDescent="0.25">
      <c r="A99" s="27">
        <v>40546</v>
      </c>
      <c r="B99" s="28" t="s">
        <v>9</v>
      </c>
      <c r="C99" s="28">
        <v>127</v>
      </c>
      <c r="D99" s="29">
        <v>7750.2337219999999</v>
      </c>
      <c r="E99" s="29">
        <v>3875.116861</v>
      </c>
      <c r="F99" s="29">
        <v>70456.670200000008</v>
      </c>
      <c r="G99" s="30">
        <f t="shared" si="5"/>
        <v>0.10999999999999999</v>
      </c>
      <c r="H99" s="31">
        <f t="shared" si="6"/>
        <v>3875.116861</v>
      </c>
      <c r="I99" s="12">
        <f t="shared" si="7"/>
        <v>0.5</v>
      </c>
      <c r="J99" s="12">
        <f t="shared" si="8"/>
        <v>0.5</v>
      </c>
      <c r="K99" s="21">
        <f t="shared" si="9"/>
        <v>1</v>
      </c>
    </row>
    <row r="100" spans="1:11" ht="13.2" x14ac:dyDescent="0.25">
      <c r="A100" s="27">
        <v>40547</v>
      </c>
      <c r="B100" s="28" t="s">
        <v>9</v>
      </c>
      <c r="C100" s="28">
        <v>181</v>
      </c>
      <c r="D100" s="29">
        <v>10628.172148</v>
      </c>
      <c r="E100" s="29">
        <v>5331.3552890000001</v>
      </c>
      <c r="F100" s="29">
        <v>96619.746799999994</v>
      </c>
      <c r="G100" s="30">
        <f t="shared" si="5"/>
        <v>0.11</v>
      </c>
      <c r="H100" s="31">
        <f t="shared" si="6"/>
        <v>5296.8168589999996</v>
      </c>
      <c r="I100" s="12">
        <f t="shared" si="7"/>
        <v>0.49837514722573911</v>
      </c>
      <c r="J100" s="12">
        <f t="shared" si="8"/>
        <v>0.50162485277426094</v>
      </c>
      <c r="K100" s="21">
        <f t="shared" si="9"/>
        <v>1</v>
      </c>
    </row>
    <row r="101" spans="1:11" ht="13.2" x14ac:dyDescent="0.25">
      <c r="A101" s="27">
        <v>40548</v>
      </c>
      <c r="B101" s="28" t="s">
        <v>9</v>
      </c>
      <c r="C101" s="28">
        <v>230</v>
      </c>
      <c r="D101" s="29">
        <v>14246.848506000002</v>
      </c>
      <c r="E101" s="29">
        <v>7123.424253000001</v>
      </c>
      <c r="F101" s="29">
        <v>129516.8046</v>
      </c>
      <c r="G101" s="30">
        <f t="shared" si="5"/>
        <v>0.11000000000000001</v>
      </c>
      <c r="H101" s="31">
        <f t="shared" si="6"/>
        <v>7123.424253000001</v>
      </c>
      <c r="I101" s="12">
        <f t="shared" si="7"/>
        <v>0.5</v>
      </c>
      <c r="J101" s="12">
        <f t="shared" si="8"/>
        <v>0.5</v>
      </c>
      <c r="K101" s="21">
        <f t="shared" si="9"/>
        <v>1</v>
      </c>
    </row>
    <row r="102" spans="1:11" ht="13.2" x14ac:dyDescent="0.25">
      <c r="A102" s="27">
        <v>40549</v>
      </c>
      <c r="B102" s="28" t="s">
        <v>9</v>
      </c>
      <c r="C102" s="28">
        <v>202</v>
      </c>
      <c r="D102" s="29">
        <v>13670.631502000002</v>
      </c>
      <c r="E102" s="29">
        <v>6816.4773209999994</v>
      </c>
      <c r="F102" s="29">
        <v>124278.4682</v>
      </c>
      <c r="G102" s="30">
        <f t="shared" si="5"/>
        <v>0.11000000000000001</v>
      </c>
      <c r="H102" s="31">
        <f t="shared" si="6"/>
        <v>6854.1541810000026</v>
      </c>
      <c r="I102" s="12">
        <f t="shared" si="7"/>
        <v>0.50137802192950964</v>
      </c>
      <c r="J102" s="12">
        <f t="shared" si="8"/>
        <v>0.49862197807049036</v>
      </c>
      <c r="K102" s="21">
        <f t="shared" si="9"/>
        <v>1</v>
      </c>
    </row>
    <row r="103" spans="1:11" ht="13.2" x14ac:dyDescent="0.25">
      <c r="A103" s="27">
        <v>40550</v>
      </c>
      <c r="B103" s="28" t="s">
        <v>9</v>
      </c>
      <c r="C103" s="28">
        <v>211</v>
      </c>
      <c r="D103" s="29">
        <v>13996.668378</v>
      </c>
      <c r="E103" s="29">
        <v>6998.3341890000002</v>
      </c>
      <c r="F103" s="29">
        <v>127242.43980000001</v>
      </c>
      <c r="G103" s="30">
        <f t="shared" si="5"/>
        <v>0.11</v>
      </c>
      <c r="H103" s="31">
        <f t="shared" si="6"/>
        <v>6998.3341890000002</v>
      </c>
      <c r="I103" s="12">
        <f t="shared" si="7"/>
        <v>0.5</v>
      </c>
      <c r="J103" s="12">
        <f t="shared" si="8"/>
        <v>0.5</v>
      </c>
      <c r="K103" s="21">
        <f t="shared" si="9"/>
        <v>1</v>
      </c>
    </row>
    <row r="104" spans="1:11" ht="13.2" x14ac:dyDescent="0.25">
      <c r="A104" s="27">
        <v>40551</v>
      </c>
      <c r="B104" s="28" t="s">
        <v>9</v>
      </c>
      <c r="C104" s="28">
        <v>276</v>
      </c>
      <c r="D104" s="29">
        <v>16156.091908</v>
      </c>
      <c r="E104" s="29">
        <v>8078.0459540000002</v>
      </c>
      <c r="F104" s="29">
        <v>146873.56279999999</v>
      </c>
      <c r="G104" s="30">
        <f t="shared" si="5"/>
        <v>0.11000000000000001</v>
      </c>
      <c r="H104" s="31">
        <f t="shared" si="6"/>
        <v>8078.0459540000002</v>
      </c>
      <c r="I104" s="12">
        <f t="shared" si="7"/>
        <v>0.5</v>
      </c>
      <c r="J104" s="12">
        <f t="shared" si="8"/>
        <v>0.5</v>
      </c>
      <c r="K104" s="21">
        <f t="shared" si="9"/>
        <v>1</v>
      </c>
    </row>
    <row r="105" spans="1:11" ht="13.2" x14ac:dyDescent="0.25">
      <c r="A105" s="27">
        <v>40552</v>
      </c>
      <c r="B105" s="28" t="s">
        <v>9</v>
      </c>
      <c r="C105" s="28">
        <v>130</v>
      </c>
      <c r="D105" s="29">
        <v>7055.5272480000003</v>
      </c>
      <c r="E105" s="29">
        <v>3527.7636240000002</v>
      </c>
      <c r="F105" s="29">
        <v>64141.156799999997</v>
      </c>
      <c r="G105" s="30">
        <f t="shared" si="5"/>
        <v>0.11000000000000001</v>
      </c>
      <c r="H105" s="31">
        <f t="shared" si="6"/>
        <v>3527.7636240000002</v>
      </c>
      <c r="I105" s="12">
        <f t="shared" si="7"/>
        <v>0.5</v>
      </c>
      <c r="J105" s="12">
        <f t="shared" si="8"/>
        <v>0.5</v>
      </c>
      <c r="K105" s="21">
        <f t="shared" si="9"/>
        <v>1</v>
      </c>
    </row>
    <row r="106" spans="1:11" ht="13.2" x14ac:dyDescent="0.25">
      <c r="A106" s="27">
        <v>40553</v>
      </c>
      <c r="B106" s="28" t="s">
        <v>9</v>
      </c>
      <c r="C106" s="28">
        <v>136</v>
      </c>
      <c r="D106" s="29">
        <v>8078.3291820000004</v>
      </c>
      <c r="E106" s="29">
        <v>4039.1645910000002</v>
      </c>
      <c r="F106" s="29">
        <v>73439.356200000009</v>
      </c>
      <c r="G106" s="30">
        <f t="shared" si="5"/>
        <v>0.10999999999999999</v>
      </c>
      <c r="H106" s="31">
        <f t="shared" si="6"/>
        <v>4039.1645910000002</v>
      </c>
      <c r="I106" s="12">
        <f t="shared" si="7"/>
        <v>0.5</v>
      </c>
      <c r="J106" s="12">
        <f t="shared" si="8"/>
        <v>0.5</v>
      </c>
      <c r="K106" s="21">
        <f t="shared" si="9"/>
        <v>1</v>
      </c>
    </row>
    <row r="107" spans="1:11" ht="13.2" x14ac:dyDescent="0.25">
      <c r="A107" s="27">
        <v>40554</v>
      </c>
      <c r="B107" s="28" t="s">
        <v>9</v>
      </c>
      <c r="C107" s="28">
        <v>275</v>
      </c>
      <c r="D107" s="29">
        <v>14615.828964</v>
      </c>
      <c r="E107" s="29">
        <v>7292.2152670000005</v>
      </c>
      <c r="F107" s="29">
        <v>132871.17240000001</v>
      </c>
      <c r="G107" s="30">
        <f t="shared" si="5"/>
        <v>0.10999999999999999</v>
      </c>
      <c r="H107" s="31">
        <f t="shared" si="6"/>
        <v>7323.6136969999998</v>
      </c>
      <c r="I107" s="12">
        <f t="shared" si="7"/>
        <v>0.50107412415940744</v>
      </c>
      <c r="J107" s="12">
        <f t="shared" si="8"/>
        <v>0.49892587584059256</v>
      </c>
      <c r="K107" s="21">
        <f t="shared" si="9"/>
        <v>1</v>
      </c>
    </row>
    <row r="108" spans="1:11" ht="13.2" x14ac:dyDescent="0.25">
      <c r="A108" s="27">
        <v>40555</v>
      </c>
      <c r="B108" s="28" t="s">
        <v>9</v>
      </c>
      <c r="C108" s="28">
        <v>207</v>
      </c>
      <c r="D108" s="29">
        <v>11867.816202</v>
      </c>
      <c r="E108" s="29">
        <v>5933.908101</v>
      </c>
      <c r="F108" s="29">
        <v>107889.23819999999</v>
      </c>
      <c r="G108" s="30">
        <f t="shared" si="5"/>
        <v>0.11</v>
      </c>
      <c r="H108" s="31">
        <f t="shared" si="6"/>
        <v>5933.908101</v>
      </c>
      <c r="I108" s="12">
        <f t="shared" si="7"/>
        <v>0.5</v>
      </c>
      <c r="J108" s="12">
        <f t="shared" si="8"/>
        <v>0.5</v>
      </c>
      <c r="K108" s="21">
        <f t="shared" si="9"/>
        <v>1</v>
      </c>
    </row>
    <row r="109" spans="1:11" ht="13.2" x14ac:dyDescent="0.25">
      <c r="A109" s="27">
        <v>40556</v>
      </c>
      <c r="B109" s="28" t="s">
        <v>9</v>
      </c>
      <c r="C109" s="28">
        <v>354</v>
      </c>
      <c r="D109" s="29">
        <v>25404.822806000004</v>
      </c>
      <c r="E109" s="29">
        <v>12702.411403000002</v>
      </c>
      <c r="F109" s="29">
        <v>230952.93460000001</v>
      </c>
      <c r="G109" s="30">
        <f t="shared" si="5"/>
        <v>0.11000000000000001</v>
      </c>
      <c r="H109" s="31">
        <f t="shared" si="6"/>
        <v>12702.411403000002</v>
      </c>
      <c r="I109" s="12">
        <f t="shared" si="7"/>
        <v>0.5</v>
      </c>
      <c r="J109" s="12">
        <f t="shared" si="8"/>
        <v>0.5</v>
      </c>
      <c r="K109" s="21">
        <f t="shared" si="9"/>
        <v>1</v>
      </c>
    </row>
    <row r="110" spans="1:11" ht="13.2" x14ac:dyDescent="0.25">
      <c r="A110" s="27">
        <v>40557</v>
      </c>
      <c r="B110" s="28" t="s">
        <v>9</v>
      </c>
      <c r="C110" s="28">
        <v>235</v>
      </c>
      <c r="D110" s="29">
        <v>16394.974002000003</v>
      </c>
      <c r="E110" s="29">
        <v>8197.4870010000013</v>
      </c>
      <c r="F110" s="29">
        <v>149045.2182</v>
      </c>
      <c r="G110" s="30">
        <f t="shared" si="5"/>
        <v>0.11000000000000001</v>
      </c>
      <c r="H110" s="31">
        <f t="shared" si="6"/>
        <v>8197.4870010000013</v>
      </c>
      <c r="I110" s="12">
        <f t="shared" si="7"/>
        <v>0.5</v>
      </c>
      <c r="J110" s="12">
        <f t="shared" si="8"/>
        <v>0.5</v>
      </c>
      <c r="K110" s="21">
        <f t="shared" si="9"/>
        <v>1</v>
      </c>
    </row>
    <row r="111" spans="1:11" ht="13.2" x14ac:dyDescent="0.25">
      <c r="A111" s="27">
        <v>40558</v>
      </c>
      <c r="B111" s="28" t="s">
        <v>9</v>
      </c>
      <c r="C111" s="28">
        <v>138</v>
      </c>
      <c r="D111" s="29">
        <v>9778.4294300000001</v>
      </c>
      <c r="E111" s="29">
        <v>4889.2147150000001</v>
      </c>
      <c r="F111" s="29">
        <v>88894.813000000009</v>
      </c>
      <c r="G111" s="30">
        <f t="shared" si="5"/>
        <v>0.10999999999999999</v>
      </c>
      <c r="H111" s="31">
        <f t="shared" si="6"/>
        <v>4889.2147150000001</v>
      </c>
      <c r="I111" s="12">
        <f t="shared" si="7"/>
        <v>0.5</v>
      </c>
      <c r="J111" s="12">
        <f t="shared" si="8"/>
        <v>0.5</v>
      </c>
      <c r="K111" s="21">
        <f t="shared" si="9"/>
        <v>1</v>
      </c>
    </row>
    <row r="112" spans="1:11" ht="13.2" x14ac:dyDescent="0.25">
      <c r="A112" s="27">
        <v>40559</v>
      </c>
      <c r="B112" s="28" t="s">
        <v>9</v>
      </c>
      <c r="C112" s="28">
        <v>89</v>
      </c>
      <c r="D112" s="29">
        <v>6009.6525940000001</v>
      </c>
      <c r="E112" s="29">
        <v>3020.5255120000002</v>
      </c>
      <c r="F112" s="29">
        <v>54633.205400000006</v>
      </c>
      <c r="G112" s="30">
        <f t="shared" si="5"/>
        <v>0.10999999999999999</v>
      </c>
      <c r="H112" s="31">
        <f t="shared" si="6"/>
        <v>2989.127082</v>
      </c>
      <c r="I112" s="12">
        <f t="shared" si="7"/>
        <v>0.49738766679863089</v>
      </c>
      <c r="J112" s="12">
        <f t="shared" si="8"/>
        <v>0.50261233320136911</v>
      </c>
      <c r="K112" s="21">
        <f t="shared" si="9"/>
        <v>1</v>
      </c>
    </row>
    <row r="113" spans="1:11" ht="13.2" x14ac:dyDescent="0.25">
      <c r="A113" s="27">
        <v>40560</v>
      </c>
      <c r="B113" s="28" t="s">
        <v>9</v>
      </c>
      <c r="C113" s="28">
        <v>92</v>
      </c>
      <c r="D113" s="29">
        <v>8287.4999680000001</v>
      </c>
      <c r="E113" s="29">
        <v>4143.749984</v>
      </c>
      <c r="F113" s="29">
        <v>75340.908800000005</v>
      </c>
      <c r="G113" s="30">
        <f t="shared" si="5"/>
        <v>0.11</v>
      </c>
      <c r="H113" s="31">
        <f t="shared" si="6"/>
        <v>4143.749984</v>
      </c>
      <c r="I113" s="12">
        <f t="shared" si="7"/>
        <v>0.5</v>
      </c>
      <c r="J113" s="12">
        <f t="shared" si="8"/>
        <v>0.5</v>
      </c>
      <c r="K113" s="21">
        <f t="shared" si="9"/>
        <v>1</v>
      </c>
    </row>
    <row r="114" spans="1:11" ht="13.2" x14ac:dyDescent="0.25">
      <c r="A114" s="27">
        <v>40561</v>
      </c>
      <c r="B114" s="28" t="s">
        <v>9</v>
      </c>
      <c r="C114" s="28">
        <v>204</v>
      </c>
      <c r="D114" s="29">
        <v>15578.676366</v>
      </c>
      <c r="E114" s="29">
        <v>7789.3381829999998</v>
      </c>
      <c r="F114" s="29">
        <v>141624.33060000002</v>
      </c>
      <c r="G114" s="30">
        <f t="shared" si="5"/>
        <v>0.10999999999999999</v>
      </c>
      <c r="H114" s="31">
        <f t="shared" si="6"/>
        <v>7789.3381829999998</v>
      </c>
      <c r="I114" s="12">
        <f t="shared" si="7"/>
        <v>0.5</v>
      </c>
      <c r="J114" s="12">
        <f t="shared" si="8"/>
        <v>0.5</v>
      </c>
      <c r="K114" s="21">
        <f t="shared" si="9"/>
        <v>1</v>
      </c>
    </row>
    <row r="115" spans="1:11" ht="13.2" x14ac:dyDescent="0.25">
      <c r="A115" s="27">
        <v>40562</v>
      </c>
      <c r="B115" s="28" t="s">
        <v>9</v>
      </c>
      <c r="C115" s="28">
        <v>205</v>
      </c>
      <c r="D115" s="29">
        <v>14421.327316000001</v>
      </c>
      <c r="E115" s="29">
        <v>7218.8198080000002</v>
      </c>
      <c r="F115" s="29">
        <v>131102.97560000001</v>
      </c>
      <c r="G115" s="30">
        <f t="shared" si="5"/>
        <v>0.11</v>
      </c>
      <c r="H115" s="31">
        <f t="shared" si="6"/>
        <v>7202.5075080000006</v>
      </c>
      <c r="I115" s="12">
        <f t="shared" si="7"/>
        <v>0.49943443832725781</v>
      </c>
      <c r="J115" s="12">
        <f t="shared" si="8"/>
        <v>0.50056556167274224</v>
      </c>
      <c r="K115" s="21">
        <f t="shared" si="9"/>
        <v>1</v>
      </c>
    </row>
    <row r="116" spans="1:11" ht="13.2" x14ac:dyDescent="0.25">
      <c r="A116" s="27">
        <v>40563</v>
      </c>
      <c r="B116" s="28" t="s">
        <v>9</v>
      </c>
      <c r="C116" s="28">
        <v>210</v>
      </c>
      <c r="D116" s="29">
        <v>12449.528520000002</v>
      </c>
      <c r="E116" s="29">
        <v>6224.7642600000008</v>
      </c>
      <c r="F116" s="29">
        <v>113177.53200000001</v>
      </c>
      <c r="G116" s="30">
        <f t="shared" si="5"/>
        <v>0.11000000000000001</v>
      </c>
      <c r="H116" s="31">
        <f t="shared" si="6"/>
        <v>6224.7642600000008</v>
      </c>
      <c r="I116" s="12">
        <f t="shared" si="7"/>
        <v>0.5</v>
      </c>
      <c r="J116" s="12">
        <f t="shared" si="8"/>
        <v>0.5</v>
      </c>
      <c r="K116" s="21">
        <f t="shared" si="9"/>
        <v>1</v>
      </c>
    </row>
    <row r="117" spans="1:11" ht="13.2" x14ac:dyDescent="0.25">
      <c r="A117" s="27">
        <v>40564</v>
      </c>
      <c r="B117" s="28" t="s">
        <v>9</v>
      </c>
      <c r="C117" s="28">
        <v>114</v>
      </c>
      <c r="D117" s="29">
        <v>7099.4344959999999</v>
      </c>
      <c r="E117" s="29">
        <v>3549.7172479999999</v>
      </c>
      <c r="F117" s="29">
        <v>64540.313600000009</v>
      </c>
      <c r="G117" s="30">
        <f t="shared" si="5"/>
        <v>0.10999999999999999</v>
      </c>
      <c r="H117" s="31">
        <f t="shared" si="6"/>
        <v>3549.7172479999999</v>
      </c>
      <c r="I117" s="12">
        <f t="shared" si="7"/>
        <v>0.5</v>
      </c>
      <c r="J117" s="12">
        <f t="shared" si="8"/>
        <v>0.5</v>
      </c>
      <c r="K117" s="21">
        <f t="shared" si="9"/>
        <v>1</v>
      </c>
    </row>
    <row r="118" spans="1:11" ht="13.2" x14ac:dyDescent="0.25">
      <c r="A118" s="27">
        <v>40565</v>
      </c>
      <c r="B118" s="28" t="s">
        <v>9</v>
      </c>
      <c r="C118" s="28">
        <v>107</v>
      </c>
      <c r="D118" s="29">
        <v>7588.0753299999997</v>
      </c>
      <c r="E118" s="29">
        <v>3794.0376649999998</v>
      </c>
      <c r="F118" s="29">
        <v>68982.503000000012</v>
      </c>
      <c r="G118" s="30">
        <f t="shared" si="5"/>
        <v>0.10999999999999997</v>
      </c>
      <c r="H118" s="31">
        <f t="shared" si="6"/>
        <v>3794.0376649999998</v>
      </c>
      <c r="I118" s="12">
        <f t="shared" si="7"/>
        <v>0.5</v>
      </c>
      <c r="J118" s="12">
        <f t="shared" si="8"/>
        <v>0.5</v>
      </c>
      <c r="K118" s="21">
        <f t="shared" si="9"/>
        <v>1</v>
      </c>
    </row>
    <row r="119" spans="1:11" ht="13.2" x14ac:dyDescent="0.25">
      <c r="A119" s="27">
        <v>40566</v>
      </c>
      <c r="B119" s="28" t="s">
        <v>9</v>
      </c>
      <c r="C119" s="28">
        <v>66</v>
      </c>
      <c r="D119" s="29">
        <v>3837.0347839999999</v>
      </c>
      <c r="E119" s="29">
        <v>1918.517392</v>
      </c>
      <c r="F119" s="29">
        <v>34882.134399999995</v>
      </c>
      <c r="G119" s="30">
        <f t="shared" si="5"/>
        <v>0.11000000000000001</v>
      </c>
      <c r="H119" s="31">
        <f t="shared" si="6"/>
        <v>1918.517392</v>
      </c>
      <c r="I119" s="12">
        <f t="shared" si="7"/>
        <v>0.5</v>
      </c>
      <c r="J119" s="12">
        <f t="shared" si="8"/>
        <v>0.5</v>
      </c>
      <c r="K119" s="21">
        <f t="shared" si="9"/>
        <v>1</v>
      </c>
    </row>
    <row r="120" spans="1:11" ht="13.2" x14ac:dyDescent="0.25">
      <c r="A120" s="27">
        <v>40567</v>
      </c>
      <c r="B120" s="28" t="s">
        <v>9</v>
      </c>
      <c r="C120" s="28">
        <v>81</v>
      </c>
      <c r="D120" s="29">
        <v>7064.6907099999999</v>
      </c>
      <c r="E120" s="29">
        <v>3532.3453549999999</v>
      </c>
      <c r="F120" s="29">
        <v>64224.46100000001</v>
      </c>
      <c r="G120" s="30">
        <f t="shared" si="5"/>
        <v>0.10999999999999999</v>
      </c>
      <c r="H120" s="31">
        <f t="shared" si="6"/>
        <v>3532.3453549999999</v>
      </c>
      <c r="I120" s="12">
        <f t="shared" si="7"/>
        <v>0.5</v>
      </c>
      <c r="J120" s="12">
        <f t="shared" si="8"/>
        <v>0.5</v>
      </c>
      <c r="K120" s="21">
        <f t="shared" si="9"/>
        <v>1</v>
      </c>
    </row>
    <row r="121" spans="1:11" ht="13.2" x14ac:dyDescent="0.25">
      <c r="A121" s="27">
        <v>40568</v>
      </c>
      <c r="B121" s="28" t="s">
        <v>9</v>
      </c>
      <c r="C121" s="28">
        <v>132</v>
      </c>
      <c r="D121" s="29">
        <v>8546.5257899999997</v>
      </c>
      <c r="E121" s="29">
        <v>4273.2628949999998</v>
      </c>
      <c r="F121" s="29">
        <v>77695.688999999998</v>
      </c>
      <c r="G121" s="30">
        <f t="shared" si="5"/>
        <v>0.11</v>
      </c>
      <c r="H121" s="31">
        <f t="shared" si="6"/>
        <v>4273.2628949999998</v>
      </c>
      <c r="I121" s="12">
        <f t="shared" si="7"/>
        <v>0.5</v>
      </c>
      <c r="J121" s="12">
        <f t="shared" si="8"/>
        <v>0.5</v>
      </c>
      <c r="K121" s="21">
        <f t="shared" si="9"/>
        <v>1</v>
      </c>
    </row>
    <row r="122" spans="1:11" ht="13.2" x14ac:dyDescent="0.25">
      <c r="A122" s="27">
        <v>40569</v>
      </c>
      <c r="B122" s="28" t="s">
        <v>9</v>
      </c>
      <c r="C122" s="28">
        <v>233</v>
      </c>
      <c r="D122" s="29">
        <v>13235.924878000002</v>
      </c>
      <c r="E122" s="29">
        <v>6617.9624390000008</v>
      </c>
      <c r="F122" s="29">
        <v>120326.5898</v>
      </c>
      <c r="G122" s="30">
        <f t="shared" si="5"/>
        <v>0.11000000000000001</v>
      </c>
      <c r="H122" s="31">
        <f t="shared" si="6"/>
        <v>6617.9624390000008</v>
      </c>
      <c r="I122" s="12">
        <f t="shared" si="7"/>
        <v>0.5</v>
      </c>
      <c r="J122" s="12">
        <f t="shared" si="8"/>
        <v>0.5</v>
      </c>
      <c r="K122" s="21">
        <f t="shared" si="9"/>
        <v>1</v>
      </c>
    </row>
    <row r="123" spans="1:11" ht="13.2" x14ac:dyDescent="0.25">
      <c r="A123" s="27">
        <v>40570</v>
      </c>
      <c r="B123" s="28" t="s">
        <v>9</v>
      </c>
      <c r="C123" s="28">
        <v>123</v>
      </c>
      <c r="D123" s="29">
        <v>8955.9456800000007</v>
      </c>
      <c r="E123" s="29">
        <v>4477.9728400000004</v>
      </c>
      <c r="F123" s="29">
        <v>81417.688000000009</v>
      </c>
      <c r="G123" s="30">
        <f t="shared" si="5"/>
        <v>0.11</v>
      </c>
      <c r="H123" s="31">
        <f t="shared" si="6"/>
        <v>4477.9728400000004</v>
      </c>
      <c r="I123" s="12">
        <f t="shared" si="7"/>
        <v>0.5</v>
      </c>
      <c r="J123" s="12">
        <f t="shared" si="8"/>
        <v>0.5</v>
      </c>
      <c r="K123" s="21">
        <f t="shared" si="9"/>
        <v>1</v>
      </c>
    </row>
    <row r="124" spans="1:11" ht="13.2" x14ac:dyDescent="0.25">
      <c r="A124" s="27">
        <v>40571</v>
      </c>
      <c r="B124" s="28" t="s">
        <v>9</v>
      </c>
      <c r="C124" s="28">
        <v>95</v>
      </c>
      <c r="D124" s="29">
        <v>6168.4467900000009</v>
      </c>
      <c r="E124" s="29">
        <v>3084.2233950000004</v>
      </c>
      <c r="F124" s="29">
        <v>56076.788999999997</v>
      </c>
      <c r="G124" s="30">
        <f t="shared" si="5"/>
        <v>0.11000000000000003</v>
      </c>
      <c r="H124" s="31">
        <f t="shared" si="6"/>
        <v>3084.2233950000004</v>
      </c>
      <c r="I124" s="12">
        <f t="shared" si="7"/>
        <v>0.5</v>
      </c>
      <c r="J124" s="12">
        <f t="shared" si="8"/>
        <v>0.5</v>
      </c>
      <c r="K124" s="21">
        <f t="shared" si="9"/>
        <v>1</v>
      </c>
    </row>
    <row r="125" spans="1:11" ht="13.2" x14ac:dyDescent="0.25">
      <c r="A125" s="27">
        <v>40572</v>
      </c>
      <c r="B125" s="28" t="s">
        <v>9</v>
      </c>
      <c r="C125" s="28">
        <v>83</v>
      </c>
      <c r="D125" s="29">
        <v>5855.9910420000006</v>
      </c>
      <c r="E125" s="29">
        <v>2927.9955210000003</v>
      </c>
      <c r="F125" s="29">
        <v>53236.282200000001</v>
      </c>
      <c r="G125" s="30">
        <f t="shared" si="5"/>
        <v>0.11000000000000001</v>
      </c>
      <c r="H125" s="31">
        <f t="shared" si="6"/>
        <v>2927.9955210000003</v>
      </c>
      <c r="I125" s="12">
        <f t="shared" si="7"/>
        <v>0.5</v>
      </c>
      <c r="J125" s="12">
        <f t="shared" si="8"/>
        <v>0.5</v>
      </c>
      <c r="K125" s="21">
        <f t="shared" si="9"/>
        <v>1</v>
      </c>
    </row>
    <row r="126" spans="1:11" ht="13.2" x14ac:dyDescent="0.25">
      <c r="A126" s="27">
        <v>40573</v>
      </c>
      <c r="B126" s="28" t="s">
        <v>9</v>
      </c>
      <c r="C126" s="28">
        <v>55</v>
      </c>
      <c r="D126" s="29">
        <v>4446.5794340000002</v>
      </c>
      <c r="E126" s="29">
        <v>2223.2897170000001</v>
      </c>
      <c r="F126" s="29">
        <v>40423.449399999998</v>
      </c>
      <c r="G126" s="30">
        <f t="shared" si="5"/>
        <v>0.11000000000000001</v>
      </c>
      <c r="H126" s="31">
        <f t="shared" si="6"/>
        <v>2223.2897170000001</v>
      </c>
      <c r="I126" s="12">
        <f t="shared" si="7"/>
        <v>0.5</v>
      </c>
      <c r="J126" s="12">
        <f t="shared" si="8"/>
        <v>0.5</v>
      </c>
      <c r="K126" s="21">
        <f t="shared" si="9"/>
        <v>1</v>
      </c>
    </row>
    <row r="127" spans="1:11" ht="13.2" x14ac:dyDescent="0.25">
      <c r="A127" s="27">
        <v>40574</v>
      </c>
      <c r="B127" s="28" t="s">
        <v>9</v>
      </c>
      <c r="C127" s="28">
        <v>59</v>
      </c>
      <c r="D127" s="29">
        <v>4167.610216</v>
      </c>
      <c r="E127" s="29">
        <v>2083.805108</v>
      </c>
      <c r="F127" s="29">
        <v>37887.365600000005</v>
      </c>
      <c r="G127" s="30">
        <f t="shared" si="5"/>
        <v>0.10999999999999999</v>
      </c>
      <c r="H127" s="31">
        <f t="shared" si="6"/>
        <v>2083.805108</v>
      </c>
      <c r="I127" s="12">
        <f t="shared" si="7"/>
        <v>0.5</v>
      </c>
      <c r="J127" s="12">
        <f t="shared" si="8"/>
        <v>0.5</v>
      </c>
      <c r="K127" s="21">
        <f t="shared" si="9"/>
        <v>1</v>
      </c>
    </row>
    <row r="128" spans="1:11" ht="13.2" x14ac:dyDescent="0.25">
      <c r="A128" s="27">
        <v>40575</v>
      </c>
      <c r="B128" s="28" t="s">
        <v>9</v>
      </c>
      <c r="C128" s="28">
        <v>61</v>
      </c>
      <c r="D128" s="29">
        <v>4579.9038339999997</v>
      </c>
      <c r="E128" s="29">
        <v>2289.9519169999999</v>
      </c>
      <c r="F128" s="29">
        <v>41635.489399999999</v>
      </c>
      <c r="G128" s="30">
        <f t="shared" si="5"/>
        <v>0.11</v>
      </c>
      <c r="H128" s="31">
        <f t="shared" si="6"/>
        <v>2289.9519169999999</v>
      </c>
      <c r="I128" s="12">
        <f t="shared" si="7"/>
        <v>0.5</v>
      </c>
      <c r="J128" s="12">
        <f t="shared" si="8"/>
        <v>0.5</v>
      </c>
      <c r="K128" s="21">
        <f t="shared" si="9"/>
        <v>2</v>
      </c>
    </row>
    <row r="129" spans="1:11" ht="13.2" x14ac:dyDescent="0.25">
      <c r="A129" s="27">
        <v>40576</v>
      </c>
      <c r="B129" s="28" t="s">
        <v>9</v>
      </c>
      <c r="C129" s="28">
        <v>68</v>
      </c>
      <c r="D129" s="29">
        <v>5453.3478999999998</v>
      </c>
      <c r="E129" s="29">
        <v>2726.6739499999999</v>
      </c>
      <c r="F129" s="29">
        <v>49575.89</v>
      </c>
      <c r="G129" s="30">
        <f t="shared" si="5"/>
        <v>0.11</v>
      </c>
      <c r="H129" s="31">
        <f t="shared" si="6"/>
        <v>2726.6739499999999</v>
      </c>
      <c r="I129" s="12">
        <f t="shared" si="7"/>
        <v>0.5</v>
      </c>
      <c r="J129" s="12">
        <f t="shared" si="8"/>
        <v>0.5</v>
      </c>
      <c r="K129" s="21">
        <f t="shared" si="9"/>
        <v>2</v>
      </c>
    </row>
    <row r="130" spans="1:11" ht="13.2" x14ac:dyDescent="0.25">
      <c r="A130" s="27">
        <v>40577</v>
      </c>
      <c r="B130" s="28" t="s">
        <v>9</v>
      </c>
      <c r="C130" s="28">
        <v>103</v>
      </c>
      <c r="D130" s="29">
        <v>8958.5603580000006</v>
      </c>
      <c r="E130" s="29">
        <v>4479.2801790000003</v>
      </c>
      <c r="F130" s="29">
        <v>81441.457800000004</v>
      </c>
      <c r="G130" s="30">
        <f t="shared" si="5"/>
        <v>0.11</v>
      </c>
      <c r="H130" s="31">
        <f t="shared" si="6"/>
        <v>4479.2801790000003</v>
      </c>
      <c r="I130" s="12">
        <f t="shared" si="7"/>
        <v>0.5</v>
      </c>
      <c r="J130" s="12">
        <f t="shared" si="8"/>
        <v>0.5</v>
      </c>
      <c r="K130" s="21">
        <f t="shared" si="9"/>
        <v>2</v>
      </c>
    </row>
    <row r="131" spans="1:11" ht="13.2" x14ac:dyDescent="0.25">
      <c r="A131" s="27">
        <v>40578</v>
      </c>
      <c r="B131" s="28" t="s">
        <v>9</v>
      </c>
      <c r="C131" s="28">
        <v>115</v>
      </c>
      <c r="D131" s="29">
        <v>8112.8657280000007</v>
      </c>
      <c r="E131" s="29">
        <v>4079.9820790000003</v>
      </c>
      <c r="F131" s="29">
        <v>73753.324800000002</v>
      </c>
      <c r="G131" s="30">
        <f t="shared" si="5"/>
        <v>0.11</v>
      </c>
      <c r="H131" s="31">
        <f t="shared" si="6"/>
        <v>4032.8836490000003</v>
      </c>
      <c r="I131" s="12">
        <f t="shared" si="7"/>
        <v>0.49709730004297686</v>
      </c>
      <c r="J131" s="12">
        <f t="shared" si="8"/>
        <v>0.50290269995702308</v>
      </c>
      <c r="K131" s="21">
        <f t="shared" si="9"/>
        <v>2</v>
      </c>
    </row>
    <row r="132" spans="1:11" ht="13.2" x14ac:dyDescent="0.25">
      <c r="A132" s="27">
        <v>40579</v>
      </c>
      <c r="B132" s="28" t="s">
        <v>9</v>
      </c>
      <c r="C132" s="28">
        <v>86</v>
      </c>
      <c r="D132" s="29">
        <v>5276.1197059999995</v>
      </c>
      <c r="E132" s="29">
        <v>2657.684068</v>
      </c>
      <c r="F132" s="29">
        <v>47964.724600000001</v>
      </c>
      <c r="G132" s="30">
        <f t="shared" si="5"/>
        <v>0.10999999999999999</v>
      </c>
      <c r="H132" s="31">
        <f t="shared" si="6"/>
        <v>2618.4356379999995</v>
      </c>
      <c r="I132" s="12">
        <f t="shared" si="7"/>
        <v>0.49628055918108083</v>
      </c>
      <c r="J132" s="12">
        <f t="shared" si="8"/>
        <v>0.50371944081891917</v>
      </c>
      <c r="K132" s="21">
        <f t="shared" si="9"/>
        <v>2</v>
      </c>
    </row>
    <row r="133" spans="1:11" ht="13.2" x14ac:dyDescent="0.25">
      <c r="A133" s="27">
        <v>40580</v>
      </c>
      <c r="B133" s="28" t="s">
        <v>9</v>
      </c>
      <c r="C133" s="28">
        <v>88</v>
      </c>
      <c r="D133" s="29">
        <v>5550.3707600000007</v>
      </c>
      <c r="E133" s="29">
        <v>2775.1853800000004</v>
      </c>
      <c r="F133" s="29">
        <v>50457.915999999997</v>
      </c>
      <c r="G133" s="30">
        <f t="shared" ref="G133:G196" si="10">D133/F133</f>
        <v>0.11000000000000001</v>
      </c>
      <c r="H133" s="31">
        <f t="shared" ref="H133:H196" si="11">D133-E133</f>
        <v>2775.1853800000004</v>
      </c>
      <c r="I133" s="12">
        <f t="shared" ref="I133:I196" si="12">H133/D133</f>
        <v>0.5</v>
      </c>
      <c r="J133" s="12">
        <f t="shared" ref="J133:J196" si="13">E133/D133</f>
        <v>0.5</v>
      </c>
      <c r="K133" s="21">
        <f t="shared" ref="K133:K196" si="14">MONTH(A133)</f>
        <v>2</v>
      </c>
    </row>
    <row r="134" spans="1:11" ht="13.2" x14ac:dyDescent="0.25">
      <c r="A134" s="27">
        <v>40581</v>
      </c>
      <c r="B134" s="28" t="s">
        <v>9</v>
      </c>
      <c r="C134" s="28">
        <v>94</v>
      </c>
      <c r="D134" s="29">
        <v>6479.0235620000003</v>
      </c>
      <c r="E134" s="29">
        <v>3239.5117810000002</v>
      </c>
      <c r="F134" s="29">
        <v>58900.214200000002</v>
      </c>
      <c r="G134" s="30">
        <f t="shared" si="10"/>
        <v>0.11</v>
      </c>
      <c r="H134" s="31">
        <f t="shared" si="11"/>
        <v>3239.5117810000002</v>
      </c>
      <c r="I134" s="12">
        <f t="shared" si="12"/>
        <v>0.5</v>
      </c>
      <c r="J134" s="12">
        <f t="shared" si="13"/>
        <v>0.5</v>
      </c>
      <c r="K134" s="21">
        <f t="shared" si="14"/>
        <v>2</v>
      </c>
    </row>
    <row r="135" spans="1:11" ht="13.2" x14ac:dyDescent="0.25">
      <c r="A135" s="27">
        <v>40582</v>
      </c>
      <c r="B135" s="28" t="s">
        <v>9</v>
      </c>
      <c r="C135" s="28">
        <v>97</v>
      </c>
      <c r="D135" s="29">
        <v>7104.874546</v>
      </c>
      <c r="E135" s="29">
        <v>3552.437273</v>
      </c>
      <c r="F135" s="29">
        <v>64589.76860000001</v>
      </c>
      <c r="G135" s="30">
        <f t="shared" si="10"/>
        <v>0.10999999999999999</v>
      </c>
      <c r="H135" s="31">
        <f t="shared" si="11"/>
        <v>3552.437273</v>
      </c>
      <c r="I135" s="12">
        <f t="shared" si="12"/>
        <v>0.5</v>
      </c>
      <c r="J135" s="12">
        <f t="shared" si="13"/>
        <v>0.5</v>
      </c>
      <c r="K135" s="21">
        <f t="shared" si="14"/>
        <v>2</v>
      </c>
    </row>
    <row r="136" spans="1:11" ht="13.2" x14ac:dyDescent="0.25">
      <c r="A136" s="27">
        <v>40583</v>
      </c>
      <c r="B136" s="28" t="s">
        <v>9</v>
      </c>
      <c r="C136" s="28">
        <v>138</v>
      </c>
      <c r="D136" s="29">
        <v>7773.79691</v>
      </c>
      <c r="E136" s="29">
        <v>3886.898455</v>
      </c>
      <c r="F136" s="29">
        <v>70670.881000000008</v>
      </c>
      <c r="G136" s="30">
        <f t="shared" si="10"/>
        <v>0.10999999999999999</v>
      </c>
      <c r="H136" s="31">
        <f t="shared" si="11"/>
        <v>3886.898455</v>
      </c>
      <c r="I136" s="12">
        <f t="shared" si="12"/>
        <v>0.5</v>
      </c>
      <c r="J136" s="12">
        <f t="shared" si="13"/>
        <v>0.5</v>
      </c>
      <c r="K136" s="21">
        <f t="shared" si="14"/>
        <v>2</v>
      </c>
    </row>
    <row r="137" spans="1:11" ht="13.2" x14ac:dyDescent="0.25">
      <c r="A137" s="27">
        <v>40584</v>
      </c>
      <c r="B137" s="28" t="s">
        <v>9</v>
      </c>
      <c r="C137" s="28">
        <v>134</v>
      </c>
      <c r="D137" s="29">
        <v>9499.3635000000013</v>
      </c>
      <c r="E137" s="29">
        <v>4749.6817500000006</v>
      </c>
      <c r="F137" s="29">
        <v>86357.85</v>
      </c>
      <c r="G137" s="30">
        <f t="shared" si="10"/>
        <v>0.11000000000000001</v>
      </c>
      <c r="H137" s="31">
        <f t="shared" si="11"/>
        <v>4749.6817500000006</v>
      </c>
      <c r="I137" s="12">
        <f t="shared" si="12"/>
        <v>0.5</v>
      </c>
      <c r="J137" s="12">
        <f t="shared" si="13"/>
        <v>0.5</v>
      </c>
      <c r="K137" s="21">
        <f t="shared" si="14"/>
        <v>2</v>
      </c>
    </row>
    <row r="138" spans="1:11" ht="13.2" x14ac:dyDescent="0.25">
      <c r="A138" s="27">
        <v>40585</v>
      </c>
      <c r="B138" s="28" t="s">
        <v>9</v>
      </c>
      <c r="C138" s="28">
        <v>160</v>
      </c>
      <c r="D138" s="29">
        <v>10148.991820000001</v>
      </c>
      <c r="E138" s="29">
        <v>5074.4959100000005</v>
      </c>
      <c r="F138" s="29">
        <v>92263.562000000005</v>
      </c>
      <c r="G138" s="30">
        <f t="shared" si="10"/>
        <v>0.11</v>
      </c>
      <c r="H138" s="31">
        <f t="shared" si="11"/>
        <v>5074.4959100000005</v>
      </c>
      <c r="I138" s="12">
        <f t="shared" si="12"/>
        <v>0.5</v>
      </c>
      <c r="J138" s="12">
        <f t="shared" si="13"/>
        <v>0.5</v>
      </c>
      <c r="K138" s="21">
        <f t="shared" si="14"/>
        <v>2</v>
      </c>
    </row>
    <row r="139" spans="1:11" ht="13.2" x14ac:dyDescent="0.25">
      <c r="A139" s="27">
        <v>40586</v>
      </c>
      <c r="B139" s="28" t="s">
        <v>9</v>
      </c>
      <c r="C139" s="28">
        <v>142</v>
      </c>
      <c r="D139" s="29">
        <v>7552.7685419999998</v>
      </c>
      <c r="E139" s="29">
        <v>3776.3842709999999</v>
      </c>
      <c r="F139" s="29">
        <v>68661.532200000001</v>
      </c>
      <c r="G139" s="30">
        <f t="shared" si="10"/>
        <v>0.11</v>
      </c>
      <c r="H139" s="31">
        <f t="shared" si="11"/>
        <v>3776.3842709999999</v>
      </c>
      <c r="I139" s="12">
        <f t="shared" si="12"/>
        <v>0.5</v>
      </c>
      <c r="J139" s="12">
        <f t="shared" si="13"/>
        <v>0.5</v>
      </c>
      <c r="K139" s="21">
        <f t="shared" si="14"/>
        <v>2</v>
      </c>
    </row>
    <row r="140" spans="1:11" ht="13.2" x14ac:dyDescent="0.25">
      <c r="A140" s="27">
        <v>40587</v>
      </c>
      <c r="B140" s="28" t="s">
        <v>9</v>
      </c>
      <c r="C140" s="28">
        <v>81</v>
      </c>
      <c r="D140" s="29">
        <v>5341.089446</v>
      </c>
      <c r="E140" s="29">
        <v>2670.544723</v>
      </c>
      <c r="F140" s="29">
        <v>48555.3586</v>
      </c>
      <c r="G140" s="30">
        <f t="shared" si="10"/>
        <v>0.11</v>
      </c>
      <c r="H140" s="31">
        <f t="shared" si="11"/>
        <v>2670.544723</v>
      </c>
      <c r="I140" s="12">
        <f t="shared" si="12"/>
        <v>0.5</v>
      </c>
      <c r="J140" s="12">
        <f t="shared" si="13"/>
        <v>0.5</v>
      </c>
      <c r="K140" s="21">
        <f t="shared" si="14"/>
        <v>2</v>
      </c>
    </row>
    <row r="141" spans="1:11" ht="13.2" x14ac:dyDescent="0.25">
      <c r="A141" s="27">
        <v>40588</v>
      </c>
      <c r="B141" s="28" t="s">
        <v>9</v>
      </c>
      <c r="C141" s="28">
        <v>101</v>
      </c>
      <c r="D141" s="29">
        <v>5547.631738</v>
      </c>
      <c r="E141" s="29">
        <v>2773.815869</v>
      </c>
      <c r="F141" s="29">
        <v>50433.015800000001</v>
      </c>
      <c r="G141" s="30">
        <f t="shared" si="10"/>
        <v>0.11</v>
      </c>
      <c r="H141" s="31">
        <f t="shared" si="11"/>
        <v>2773.815869</v>
      </c>
      <c r="I141" s="12">
        <f t="shared" si="12"/>
        <v>0.5</v>
      </c>
      <c r="J141" s="12">
        <f t="shared" si="13"/>
        <v>0.5</v>
      </c>
      <c r="K141" s="21">
        <f t="shared" si="14"/>
        <v>2</v>
      </c>
    </row>
    <row r="142" spans="1:11" ht="13.2" x14ac:dyDescent="0.25">
      <c r="A142" s="27">
        <v>40589</v>
      </c>
      <c r="B142" s="28" t="s">
        <v>9</v>
      </c>
      <c r="C142" s="28">
        <v>152</v>
      </c>
      <c r="D142" s="29">
        <v>10829.478176000001</v>
      </c>
      <c r="E142" s="29">
        <v>5414.7390880000003</v>
      </c>
      <c r="F142" s="29">
        <v>98449.801600000006</v>
      </c>
      <c r="G142" s="30">
        <f t="shared" si="10"/>
        <v>0.11</v>
      </c>
      <c r="H142" s="31">
        <f t="shared" si="11"/>
        <v>5414.7390880000003</v>
      </c>
      <c r="I142" s="12">
        <f t="shared" si="12"/>
        <v>0.5</v>
      </c>
      <c r="J142" s="12">
        <f t="shared" si="13"/>
        <v>0.5</v>
      </c>
      <c r="K142" s="21">
        <f t="shared" si="14"/>
        <v>2</v>
      </c>
    </row>
    <row r="143" spans="1:11" ht="13.2" x14ac:dyDescent="0.25">
      <c r="A143" s="27">
        <v>40590</v>
      </c>
      <c r="B143" s="28" t="s">
        <v>9</v>
      </c>
      <c r="C143" s="28">
        <v>155</v>
      </c>
      <c r="D143" s="29">
        <v>16531.638419999999</v>
      </c>
      <c r="E143" s="29">
        <v>8265.8192099999997</v>
      </c>
      <c r="F143" s="29">
        <v>150287.622</v>
      </c>
      <c r="G143" s="30">
        <f t="shared" si="10"/>
        <v>0.10999999999999999</v>
      </c>
      <c r="H143" s="31">
        <f t="shared" si="11"/>
        <v>8265.8192099999997</v>
      </c>
      <c r="I143" s="12">
        <f t="shared" si="12"/>
        <v>0.5</v>
      </c>
      <c r="J143" s="12">
        <f t="shared" si="13"/>
        <v>0.5</v>
      </c>
      <c r="K143" s="21">
        <f t="shared" si="14"/>
        <v>2</v>
      </c>
    </row>
    <row r="144" spans="1:11" ht="13.2" x14ac:dyDescent="0.25">
      <c r="A144" s="27">
        <v>40591</v>
      </c>
      <c r="B144" s="28" t="s">
        <v>9</v>
      </c>
      <c r="C144" s="28">
        <v>106</v>
      </c>
      <c r="D144" s="29">
        <v>7081.656758000001</v>
      </c>
      <c r="E144" s="29">
        <v>3540.8283790000005</v>
      </c>
      <c r="F144" s="29">
        <v>64378.697800000002</v>
      </c>
      <c r="G144" s="30">
        <f t="shared" si="10"/>
        <v>0.11000000000000001</v>
      </c>
      <c r="H144" s="31">
        <f t="shared" si="11"/>
        <v>3540.8283790000005</v>
      </c>
      <c r="I144" s="12">
        <f t="shared" si="12"/>
        <v>0.5</v>
      </c>
      <c r="J144" s="12">
        <f t="shared" si="13"/>
        <v>0.5</v>
      </c>
      <c r="K144" s="21">
        <f t="shared" si="14"/>
        <v>2</v>
      </c>
    </row>
    <row r="145" spans="1:11" ht="13.2" x14ac:dyDescent="0.25">
      <c r="A145" s="27">
        <v>40592</v>
      </c>
      <c r="B145" s="28" t="s">
        <v>9</v>
      </c>
      <c r="C145" s="28">
        <v>104</v>
      </c>
      <c r="D145" s="29">
        <v>8050.5141200000007</v>
      </c>
      <c r="E145" s="29">
        <v>3989.147845</v>
      </c>
      <c r="F145" s="29">
        <v>73186.491999999998</v>
      </c>
      <c r="G145" s="30">
        <f t="shared" si="10"/>
        <v>0.11000000000000001</v>
      </c>
      <c r="H145" s="31">
        <f t="shared" si="11"/>
        <v>4061.3662750000008</v>
      </c>
      <c r="I145" s="12">
        <f t="shared" si="12"/>
        <v>0.50448533031080511</v>
      </c>
      <c r="J145" s="12">
        <f t="shared" si="13"/>
        <v>0.49551466968919489</v>
      </c>
      <c r="K145" s="21">
        <f t="shared" si="14"/>
        <v>2</v>
      </c>
    </row>
    <row r="146" spans="1:11" ht="13.2" x14ac:dyDescent="0.25">
      <c r="A146" s="27">
        <v>40593</v>
      </c>
      <c r="B146" s="28" t="s">
        <v>9</v>
      </c>
      <c r="C146" s="28">
        <v>104</v>
      </c>
      <c r="D146" s="29">
        <v>7414.9124940000011</v>
      </c>
      <c r="E146" s="29">
        <v>3707.4562470000005</v>
      </c>
      <c r="F146" s="29">
        <v>67408.295400000003</v>
      </c>
      <c r="G146" s="30">
        <f t="shared" si="10"/>
        <v>0.11000000000000001</v>
      </c>
      <c r="H146" s="31">
        <f t="shared" si="11"/>
        <v>3707.4562470000005</v>
      </c>
      <c r="I146" s="12">
        <f t="shared" si="12"/>
        <v>0.5</v>
      </c>
      <c r="J146" s="12">
        <f t="shared" si="13"/>
        <v>0.5</v>
      </c>
      <c r="K146" s="21">
        <f t="shared" si="14"/>
        <v>2</v>
      </c>
    </row>
    <row r="147" spans="1:11" ht="13.2" x14ac:dyDescent="0.25">
      <c r="A147" s="27">
        <v>40594</v>
      </c>
      <c r="B147" s="28" t="s">
        <v>9</v>
      </c>
      <c r="C147" s="28">
        <v>99</v>
      </c>
      <c r="D147" s="29">
        <v>6836.4952920000005</v>
      </c>
      <c r="E147" s="29">
        <v>3418.2476460000003</v>
      </c>
      <c r="F147" s="29">
        <v>62149.957200000004</v>
      </c>
      <c r="G147" s="30">
        <f t="shared" si="10"/>
        <v>0.11</v>
      </c>
      <c r="H147" s="31">
        <f t="shared" si="11"/>
        <v>3418.2476460000003</v>
      </c>
      <c r="I147" s="12">
        <f t="shared" si="12"/>
        <v>0.5</v>
      </c>
      <c r="J147" s="12">
        <f t="shared" si="13"/>
        <v>0.5</v>
      </c>
      <c r="K147" s="21">
        <f t="shared" si="14"/>
        <v>2</v>
      </c>
    </row>
    <row r="148" spans="1:11" ht="13.2" x14ac:dyDescent="0.25">
      <c r="A148" s="27">
        <v>40595</v>
      </c>
      <c r="B148" s="28" t="s">
        <v>9</v>
      </c>
      <c r="C148" s="28">
        <v>92</v>
      </c>
      <c r="D148" s="29">
        <v>6034.8460700000005</v>
      </c>
      <c r="E148" s="29">
        <v>3017.4230350000003</v>
      </c>
      <c r="F148" s="29">
        <v>54862.237000000001</v>
      </c>
      <c r="G148" s="30">
        <f t="shared" si="10"/>
        <v>0.11</v>
      </c>
      <c r="H148" s="31">
        <f t="shared" si="11"/>
        <v>3017.4230350000003</v>
      </c>
      <c r="I148" s="12">
        <f t="shared" si="12"/>
        <v>0.5</v>
      </c>
      <c r="J148" s="12">
        <f t="shared" si="13"/>
        <v>0.5</v>
      </c>
      <c r="K148" s="21">
        <f t="shared" si="14"/>
        <v>2</v>
      </c>
    </row>
    <row r="149" spans="1:11" ht="13.2" x14ac:dyDescent="0.25">
      <c r="A149" s="27">
        <v>40596</v>
      </c>
      <c r="B149" s="28" t="s">
        <v>9</v>
      </c>
      <c r="C149" s="28">
        <v>97</v>
      </c>
      <c r="D149" s="29">
        <v>7934.0521480000007</v>
      </c>
      <c r="E149" s="29">
        <v>3967.0260740000003</v>
      </c>
      <c r="F149" s="29">
        <v>72127.746799999994</v>
      </c>
      <c r="G149" s="30">
        <f t="shared" si="10"/>
        <v>0.11000000000000001</v>
      </c>
      <c r="H149" s="31">
        <f t="shared" si="11"/>
        <v>3967.0260740000003</v>
      </c>
      <c r="I149" s="12">
        <f t="shared" si="12"/>
        <v>0.5</v>
      </c>
      <c r="J149" s="12">
        <f t="shared" si="13"/>
        <v>0.5</v>
      </c>
      <c r="K149" s="21">
        <f t="shared" si="14"/>
        <v>2</v>
      </c>
    </row>
    <row r="150" spans="1:11" ht="13.2" x14ac:dyDescent="0.25">
      <c r="A150" s="27">
        <v>40597</v>
      </c>
      <c r="B150" s="28" t="s">
        <v>9</v>
      </c>
      <c r="C150" s="28">
        <v>106</v>
      </c>
      <c r="D150" s="29">
        <v>6537.0300379999999</v>
      </c>
      <c r="E150" s="29">
        <v>3268.5150189999999</v>
      </c>
      <c r="F150" s="29">
        <v>59427.545800000007</v>
      </c>
      <c r="G150" s="30">
        <f t="shared" si="10"/>
        <v>0.10999999999999999</v>
      </c>
      <c r="H150" s="31">
        <f t="shared" si="11"/>
        <v>3268.5150189999999</v>
      </c>
      <c r="I150" s="12">
        <f t="shared" si="12"/>
        <v>0.5</v>
      </c>
      <c r="J150" s="12">
        <f t="shared" si="13"/>
        <v>0.5</v>
      </c>
      <c r="K150" s="21">
        <f t="shared" si="14"/>
        <v>2</v>
      </c>
    </row>
    <row r="151" spans="1:11" ht="13.2" x14ac:dyDescent="0.25">
      <c r="A151" s="27">
        <v>40598</v>
      </c>
      <c r="B151" s="28" t="s">
        <v>9</v>
      </c>
      <c r="C151" s="28">
        <v>65</v>
      </c>
      <c r="D151" s="29">
        <v>4226.7772360000008</v>
      </c>
      <c r="E151" s="29">
        <v>2113.3886180000004</v>
      </c>
      <c r="F151" s="29">
        <v>38425.247600000002</v>
      </c>
      <c r="G151" s="30">
        <f t="shared" si="10"/>
        <v>0.11000000000000001</v>
      </c>
      <c r="H151" s="31">
        <f t="shared" si="11"/>
        <v>2113.3886180000004</v>
      </c>
      <c r="I151" s="12">
        <f t="shared" si="12"/>
        <v>0.5</v>
      </c>
      <c r="J151" s="12">
        <f t="shared" si="13"/>
        <v>0.5</v>
      </c>
      <c r="K151" s="21">
        <f t="shared" si="14"/>
        <v>2</v>
      </c>
    </row>
    <row r="152" spans="1:11" ht="13.2" x14ac:dyDescent="0.25">
      <c r="A152" s="27">
        <v>40599</v>
      </c>
      <c r="B152" s="28" t="s">
        <v>9</v>
      </c>
      <c r="C152" s="28">
        <v>78</v>
      </c>
      <c r="D152" s="29">
        <v>4912.3409720000009</v>
      </c>
      <c r="E152" s="29">
        <v>2456.1704860000004</v>
      </c>
      <c r="F152" s="29">
        <v>44657.645200000006</v>
      </c>
      <c r="G152" s="30">
        <f t="shared" si="10"/>
        <v>0.11</v>
      </c>
      <c r="H152" s="31">
        <f t="shared" si="11"/>
        <v>2456.1704860000004</v>
      </c>
      <c r="I152" s="12">
        <f t="shared" si="12"/>
        <v>0.5</v>
      </c>
      <c r="J152" s="12">
        <f t="shared" si="13"/>
        <v>0.5</v>
      </c>
      <c r="K152" s="21">
        <f t="shared" si="14"/>
        <v>2</v>
      </c>
    </row>
    <row r="153" spans="1:11" ht="13.2" x14ac:dyDescent="0.25">
      <c r="A153" s="27">
        <v>40600</v>
      </c>
      <c r="B153" s="28" t="s">
        <v>9</v>
      </c>
      <c r="C153" s="28">
        <v>85</v>
      </c>
      <c r="D153" s="29">
        <v>4138.1372339999998</v>
      </c>
      <c r="E153" s="29">
        <v>2065.875708</v>
      </c>
      <c r="F153" s="29">
        <v>37619.429400000001</v>
      </c>
      <c r="G153" s="30">
        <f t="shared" si="10"/>
        <v>0.10999999999999999</v>
      </c>
      <c r="H153" s="31">
        <f t="shared" si="11"/>
        <v>2072.2615259999998</v>
      </c>
      <c r="I153" s="12">
        <f t="shared" si="12"/>
        <v>0.50077158122591148</v>
      </c>
      <c r="J153" s="12">
        <f t="shared" si="13"/>
        <v>0.49922841877408847</v>
      </c>
      <c r="K153" s="21">
        <f t="shared" si="14"/>
        <v>2</v>
      </c>
    </row>
    <row r="154" spans="1:11" ht="13.2" x14ac:dyDescent="0.25">
      <c r="A154" s="27">
        <v>40601</v>
      </c>
      <c r="B154" s="28" t="s">
        <v>9</v>
      </c>
      <c r="C154" s="28">
        <v>49</v>
      </c>
      <c r="D154" s="29">
        <v>2309.410026</v>
      </c>
      <c r="E154" s="29">
        <v>1154.705013</v>
      </c>
      <c r="F154" s="29">
        <v>20994.636599999998</v>
      </c>
      <c r="G154" s="30">
        <f t="shared" si="10"/>
        <v>0.11000000000000001</v>
      </c>
      <c r="H154" s="31">
        <f t="shared" si="11"/>
        <v>1154.705013</v>
      </c>
      <c r="I154" s="12">
        <f t="shared" si="12"/>
        <v>0.5</v>
      </c>
      <c r="J154" s="12">
        <f t="shared" si="13"/>
        <v>0.5</v>
      </c>
      <c r="K154" s="21">
        <f t="shared" si="14"/>
        <v>2</v>
      </c>
    </row>
    <row r="155" spans="1:11" ht="13.2" x14ac:dyDescent="0.25">
      <c r="A155" s="27">
        <v>40602</v>
      </c>
      <c r="B155" s="28" t="s">
        <v>9</v>
      </c>
      <c r="C155" s="28">
        <v>86</v>
      </c>
      <c r="D155" s="29">
        <v>6988.0084559999996</v>
      </c>
      <c r="E155" s="29">
        <v>3494.0042279999998</v>
      </c>
      <c r="F155" s="29">
        <v>63527.349600000001</v>
      </c>
      <c r="G155" s="30">
        <f t="shared" si="10"/>
        <v>0.10999999999999999</v>
      </c>
      <c r="H155" s="31">
        <f t="shared" si="11"/>
        <v>3494.0042279999998</v>
      </c>
      <c r="I155" s="12">
        <f t="shared" si="12"/>
        <v>0.5</v>
      </c>
      <c r="J155" s="12">
        <f t="shared" si="13"/>
        <v>0.5</v>
      </c>
      <c r="K155" s="21">
        <f t="shared" si="14"/>
        <v>2</v>
      </c>
    </row>
    <row r="156" spans="1:11" ht="13.2" x14ac:dyDescent="0.25">
      <c r="A156" s="27">
        <v>40603</v>
      </c>
      <c r="B156" s="28" t="s">
        <v>9</v>
      </c>
      <c r="C156" s="28">
        <v>71</v>
      </c>
      <c r="D156" s="29">
        <v>2975.5104719999999</v>
      </c>
      <c r="E156" s="29">
        <v>1487.755236</v>
      </c>
      <c r="F156" s="29">
        <v>27050.095200000003</v>
      </c>
      <c r="G156" s="30">
        <f t="shared" si="10"/>
        <v>0.10999999999999999</v>
      </c>
      <c r="H156" s="31">
        <f t="shared" si="11"/>
        <v>1487.755236</v>
      </c>
      <c r="I156" s="12">
        <f t="shared" si="12"/>
        <v>0.5</v>
      </c>
      <c r="J156" s="12">
        <f t="shared" si="13"/>
        <v>0.5</v>
      </c>
      <c r="K156" s="21">
        <f t="shared" si="14"/>
        <v>3</v>
      </c>
    </row>
    <row r="157" spans="1:11" ht="13.2" x14ac:dyDescent="0.25">
      <c r="A157" s="27">
        <v>40604</v>
      </c>
      <c r="B157" s="28" t="s">
        <v>9</v>
      </c>
      <c r="C157" s="28">
        <v>65</v>
      </c>
      <c r="D157" s="29">
        <v>3335.382732</v>
      </c>
      <c r="E157" s="29">
        <v>1667.691366</v>
      </c>
      <c r="F157" s="29">
        <v>30321.661200000002</v>
      </c>
      <c r="G157" s="30">
        <f t="shared" si="10"/>
        <v>0.10999999999999999</v>
      </c>
      <c r="H157" s="31">
        <f t="shared" si="11"/>
        <v>1667.691366</v>
      </c>
      <c r="I157" s="12">
        <f t="shared" si="12"/>
        <v>0.5</v>
      </c>
      <c r="J157" s="12">
        <f t="shared" si="13"/>
        <v>0.5</v>
      </c>
      <c r="K157" s="21">
        <f t="shared" si="14"/>
        <v>3</v>
      </c>
    </row>
    <row r="158" spans="1:11" ht="13.2" x14ac:dyDescent="0.25">
      <c r="A158" s="27">
        <v>40605</v>
      </c>
      <c r="B158" s="28" t="s">
        <v>9</v>
      </c>
      <c r="C158" s="28">
        <v>63</v>
      </c>
      <c r="D158" s="29">
        <v>3578.2058400000001</v>
      </c>
      <c r="E158" s="29">
        <v>1789.1046470000001</v>
      </c>
      <c r="F158" s="29">
        <v>32529.144000000004</v>
      </c>
      <c r="G158" s="30">
        <f t="shared" si="10"/>
        <v>0.10999999999999999</v>
      </c>
      <c r="H158" s="31">
        <f t="shared" si="11"/>
        <v>1789.101193</v>
      </c>
      <c r="I158" s="12">
        <f t="shared" si="12"/>
        <v>0.49999951735588244</v>
      </c>
      <c r="J158" s="12">
        <f t="shared" si="13"/>
        <v>0.50000048264411756</v>
      </c>
      <c r="K158" s="21">
        <f t="shared" si="14"/>
        <v>3</v>
      </c>
    </row>
    <row r="159" spans="1:11" ht="13.2" x14ac:dyDescent="0.25">
      <c r="A159" s="27">
        <v>40606</v>
      </c>
      <c r="B159" s="28" t="s">
        <v>9</v>
      </c>
      <c r="C159" s="28">
        <v>59</v>
      </c>
      <c r="D159" s="29">
        <v>3162.4478600000002</v>
      </c>
      <c r="E159" s="29">
        <v>1581.2239300000001</v>
      </c>
      <c r="F159" s="29">
        <v>28749.526000000002</v>
      </c>
      <c r="G159" s="30">
        <f t="shared" si="10"/>
        <v>0.11</v>
      </c>
      <c r="H159" s="31">
        <f t="shared" si="11"/>
        <v>1581.2239300000001</v>
      </c>
      <c r="I159" s="12">
        <f t="shared" si="12"/>
        <v>0.5</v>
      </c>
      <c r="J159" s="12">
        <f t="shared" si="13"/>
        <v>0.5</v>
      </c>
      <c r="K159" s="21">
        <f t="shared" si="14"/>
        <v>3</v>
      </c>
    </row>
    <row r="160" spans="1:11" ht="13.2" x14ac:dyDescent="0.25">
      <c r="A160" s="27">
        <v>40607</v>
      </c>
      <c r="B160" s="28" t="s">
        <v>9</v>
      </c>
      <c r="C160" s="28">
        <v>66</v>
      </c>
      <c r="D160" s="29">
        <v>3499.1265100000001</v>
      </c>
      <c r="E160" s="29">
        <v>1745.1126190000002</v>
      </c>
      <c r="F160" s="29">
        <v>31810.241000000002</v>
      </c>
      <c r="G160" s="30">
        <f t="shared" si="10"/>
        <v>0.11</v>
      </c>
      <c r="H160" s="31">
        <f t="shared" si="11"/>
        <v>1754.0138909999998</v>
      </c>
      <c r="I160" s="12">
        <f t="shared" si="12"/>
        <v>0.50127192771889795</v>
      </c>
      <c r="J160" s="12">
        <f t="shared" si="13"/>
        <v>0.498728072281102</v>
      </c>
      <c r="K160" s="21">
        <f t="shared" si="14"/>
        <v>3</v>
      </c>
    </row>
    <row r="161" spans="1:11" ht="13.2" x14ac:dyDescent="0.25">
      <c r="A161" s="27">
        <v>40608</v>
      </c>
      <c r="B161" s="28" t="s">
        <v>9</v>
      </c>
      <c r="C161" s="28">
        <v>45</v>
      </c>
      <c r="D161" s="29">
        <v>4199.2004999999999</v>
      </c>
      <c r="E161" s="29">
        <v>2099.60025</v>
      </c>
      <c r="F161" s="29">
        <v>38174.550000000003</v>
      </c>
      <c r="G161" s="30">
        <f t="shared" si="10"/>
        <v>0.10999999999999999</v>
      </c>
      <c r="H161" s="31">
        <f t="shared" si="11"/>
        <v>2099.60025</v>
      </c>
      <c r="I161" s="12">
        <f t="shared" si="12"/>
        <v>0.5</v>
      </c>
      <c r="J161" s="12">
        <f t="shared" si="13"/>
        <v>0.5</v>
      </c>
      <c r="K161" s="21">
        <f t="shared" si="14"/>
        <v>3</v>
      </c>
    </row>
    <row r="162" spans="1:11" ht="13.2" x14ac:dyDescent="0.25">
      <c r="A162" s="27">
        <v>40609</v>
      </c>
      <c r="B162" s="28" t="s">
        <v>9</v>
      </c>
      <c r="C162" s="28">
        <v>46</v>
      </c>
      <c r="D162" s="29">
        <v>3581.3731579999999</v>
      </c>
      <c r="E162" s="29">
        <v>1790.6865789999999</v>
      </c>
      <c r="F162" s="29">
        <v>32557.937800000003</v>
      </c>
      <c r="G162" s="30">
        <f t="shared" si="10"/>
        <v>0.10999999999999999</v>
      </c>
      <c r="H162" s="31">
        <f t="shared" si="11"/>
        <v>1790.6865789999999</v>
      </c>
      <c r="I162" s="12">
        <f t="shared" si="12"/>
        <v>0.5</v>
      </c>
      <c r="J162" s="12">
        <f t="shared" si="13"/>
        <v>0.5</v>
      </c>
      <c r="K162" s="21">
        <f t="shared" si="14"/>
        <v>3</v>
      </c>
    </row>
    <row r="163" spans="1:11" ht="13.2" x14ac:dyDescent="0.25">
      <c r="A163" s="27">
        <v>40610</v>
      </c>
      <c r="B163" s="28" t="s">
        <v>9</v>
      </c>
      <c r="C163" s="28">
        <v>69</v>
      </c>
      <c r="D163" s="29">
        <v>4287.5641820000001</v>
      </c>
      <c r="E163" s="29">
        <v>2143.782091</v>
      </c>
      <c r="F163" s="29">
        <v>38977.856200000002</v>
      </c>
      <c r="G163" s="30">
        <f t="shared" si="10"/>
        <v>0.11</v>
      </c>
      <c r="H163" s="31">
        <f t="shared" si="11"/>
        <v>2143.782091</v>
      </c>
      <c r="I163" s="12">
        <f t="shared" si="12"/>
        <v>0.5</v>
      </c>
      <c r="J163" s="12">
        <f t="shared" si="13"/>
        <v>0.5</v>
      </c>
      <c r="K163" s="21">
        <f t="shared" si="14"/>
        <v>3</v>
      </c>
    </row>
    <row r="164" spans="1:11" ht="13.2" x14ac:dyDescent="0.25">
      <c r="A164" s="27">
        <v>40611</v>
      </c>
      <c r="B164" s="28" t="s">
        <v>9</v>
      </c>
      <c r="C164" s="28">
        <v>70</v>
      </c>
      <c r="D164" s="29">
        <v>3975.3536680000002</v>
      </c>
      <c r="E164" s="29">
        <v>1987.6768340000001</v>
      </c>
      <c r="F164" s="29">
        <v>36139.578800000003</v>
      </c>
      <c r="G164" s="30">
        <f t="shared" si="10"/>
        <v>0.11</v>
      </c>
      <c r="H164" s="31">
        <f t="shared" si="11"/>
        <v>1987.6768340000001</v>
      </c>
      <c r="I164" s="12">
        <f t="shared" si="12"/>
        <v>0.5</v>
      </c>
      <c r="J164" s="12">
        <f t="shared" si="13"/>
        <v>0.5</v>
      </c>
      <c r="K164" s="21">
        <f t="shared" si="14"/>
        <v>3</v>
      </c>
    </row>
    <row r="165" spans="1:11" ht="13.2" x14ac:dyDescent="0.25">
      <c r="A165" s="27">
        <v>40612</v>
      </c>
      <c r="B165" s="28" t="s">
        <v>9</v>
      </c>
      <c r="C165" s="28">
        <v>104</v>
      </c>
      <c r="D165" s="29">
        <v>5766.8363940000008</v>
      </c>
      <c r="E165" s="29">
        <v>2883.4181970000004</v>
      </c>
      <c r="F165" s="29">
        <v>52425.785400000001</v>
      </c>
      <c r="G165" s="30">
        <f t="shared" si="10"/>
        <v>0.11000000000000001</v>
      </c>
      <c r="H165" s="31">
        <f t="shared" si="11"/>
        <v>2883.4181970000004</v>
      </c>
      <c r="I165" s="12">
        <f t="shared" si="12"/>
        <v>0.5</v>
      </c>
      <c r="J165" s="12">
        <f t="shared" si="13"/>
        <v>0.5</v>
      </c>
      <c r="K165" s="21">
        <f t="shared" si="14"/>
        <v>3</v>
      </c>
    </row>
    <row r="166" spans="1:11" ht="13.2" x14ac:dyDescent="0.25">
      <c r="A166" s="27">
        <v>40613</v>
      </c>
      <c r="B166" s="28" t="s">
        <v>9</v>
      </c>
      <c r="C166" s="28">
        <v>211</v>
      </c>
      <c r="D166" s="29">
        <v>18065.744766</v>
      </c>
      <c r="E166" s="29">
        <v>11627.352333000001</v>
      </c>
      <c r="F166" s="29">
        <v>116513.71920000001</v>
      </c>
      <c r="G166" s="30">
        <f t="shared" si="10"/>
        <v>0.15505251132692363</v>
      </c>
      <c r="H166" s="31">
        <f t="shared" si="11"/>
        <v>6438.3924329999991</v>
      </c>
      <c r="I166" s="12">
        <f t="shared" si="12"/>
        <v>0.35638677045394496</v>
      </c>
      <c r="J166" s="12">
        <f t="shared" si="13"/>
        <v>0.64361322954605504</v>
      </c>
      <c r="K166" s="21">
        <f t="shared" si="14"/>
        <v>3</v>
      </c>
    </row>
    <row r="167" spans="1:11" ht="13.2" x14ac:dyDescent="0.25">
      <c r="A167" s="27">
        <v>40614</v>
      </c>
      <c r="B167" s="28" t="s">
        <v>9</v>
      </c>
      <c r="C167" s="28">
        <v>247</v>
      </c>
      <c r="D167" s="29">
        <v>23893.037464000001</v>
      </c>
      <c r="E167" s="29">
        <v>15414.862880000001</v>
      </c>
      <c r="F167" s="29">
        <v>154148.62880000001</v>
      </c>
      <c r="G167" s="30">
        <f t="shared" si="10"/>
        <v>0.155</v>
      </c>
      <c r="H167" s="31">
        <f t="shared" si="11"/>
        <v>8478.1745840000003</v>
      </c>
      <c r="I167" s="12">
        <f t="shared" si="12"/>
        <v>0.35483870967741937</v>
      </c>
      <c r="J167" s="12">
        <f t="shared" si="13"/>
        <v>0.64516129032258063</v>
      </c>
      <c r="K167" s="21">
        <f t="shared" si="14"/>
        <v>3</v>
      </c>
    </row>
    <row r="168" spans="1:11" ht="13.2" x14ac:dyDescent="0.25">
      <c r="A168" s="27">
        <v>40615</v>
      </c>
      <c r="B168" s="28" t="s">
        <v>9</v>
      </c>
      <c r="C168" s="28">
        <v>181</v>
      </c>
      <c r="D168" s="29">
        <v>15730.854582</v>
      </c>
      <c r="E168" s="29">
        <v>10148.938440000002</v>
      </c>
      <c r="F168" s="29">
        <v>101489.3844</v>
      </c>
      <c r="G168" s="30">
        <f t="shared" si="10"/>
        <v>0.155</v>
      </c>
      <c r="H168" s="31">
        <f t="shared" si="11"/>
        <v>5581.9161419999982</v>
      </c>
      <c r="I168" s="12">
        <f t="shared" si="12"/>
        <v>0.35483870967741926</v>
      </c>
      <c r="J168" s="12">
        <f t="shared" si="13"/>
        <v>0.64516129032258074</v>
      </c>
      <c r="K168" s="21">
        <f t="shared" si="14"/>
        <v>3</v>
      </c>
    </row>
    <row r="169" spans="1:11" ht="13.2" x14ac:dyDescent="0.25">
      <c r="A169" s="27">
        <v>40616</v>
      </c>
      <c r="B169" s="28" t="s">
        <v>9</v>
      </c>
      <c r="C169" s="28">
        <v>180</v>
      </c>
      <c r="D169" s="29">
        <v>16822.454544</v>
      </c>
      <c r="E169" s="29">
        <v>10815.062436</v>
      </c>
      <c r="F169" s="29">
        <v>108531.9648</v>
      </c>
      <c r="G169" s="30">
        <f t="shared" si="10"/>
        <v>0.155</v>
      </c>
      <c r="H169" s="31">
        <f t="shared" si="11"/>
        <v>6007.392108</v>
      </c>
      <c r="I169" s="12">
        <f t="shared" si="12"/>
        <v>0.35710556341747601</v>
      </c>
      <c r="J169" s="12">
        <f t="shared" si="13"/>
        <v>0.64289443658252399</v>
      </c>
      <c r="K169" s="21">
        <f t="shared" si="14"/>
        <v>3</v>
      </c>
    </row>
    <row r="170" spans="1:11" ht="13.2" x14ac:dyDescent="0.25">
      <c r="A170" s="27">
        <v>40617</v>
      </c>
      <c r="B170" s="28" t="s">
        <v>9</v>
      </c>
      <c r="C170" s="28">
        <v>107</v>
      </c>
      <c r="D170" s="29">
        <v>5851.1347180000002</v>
      </c>
      <c r="E170" s="29">
        <v>2690.6801300000002</v>
      </c>
      <c r="F170" s="29">
        <v>53192.133799999996</v>
      </c>
      <c r="G170" s="30">
        <f t="shared" si="10"/>
        <v>0.11000000000000001</v>
      </c>
      <c r="H170" s="31">
        <f t="shared" si="11"/>
        <v>3160.4545880000001</v>
      </c>
      <c r="I170" s="12">
        <f t="shared" si="12"/>
        <v>0.54014387641381933</v>
      </c>
      <c r="J170" s="12">
        <f t="shared" si="13"/>
        <v>0.45985612358618061</v>
      </c>
      <c r="K170" s="21">
        <f t="shared" si="14"/>
        <v>3</v>
      </c>
    </row>
    <row r="171" spans="1:11" ht="13.2" x14ac:dyDescent="0.25">
      <c r="A171" s="27">
        <v>40618</v>
      </c>
      <c r="B171" s="28" t="s">
        <v>9</v>
      </c>
      <c r="C171" s="28">
        <v>105</v>
      </c>
      <c r="D171" s="29">
        <v>6427.3759</v>
      </c>
      <c r="E171" s="29">
        <v>2930.1679300000001</v>
      </c>
      <c r="F171" s="29">
        <v>58430.69</v>
      </c>
      <c r="G171" s="30">
        <f t="shared" si="10"/>
        <v>0.11</v>
      </c>
      <c r="H171" s="31">
        <f t="shared" si="11"/>
        <v>3497.2079699999999</v>
      </c>
      <c r="I171" s="12">
        <f t="shared" si="12"/>
        <v>0.54411131765297871</v>
      </c>
      <c r="J171" s="12">
        <f t="shared" si="13"/>
        <v>0.45588868234702129</v>
      </c>
      <c r="K171" s="21">
        <f t="shared" si="14"/>
        <v>3</v>
      </c>
    </row>
    <row r="172" spans="1:11" ht="13.2" x14ac:dyDescent="0.25">
      <c r="A172" s="27">
        <v>40619</v>
      </c>
      <c r="B172" s="28" t="s">
        <v>9</v>
      </c>
      <c r="C172" s="28">
        <v>81</v>
      </c>
      <c r="D172" s="29">
        <v>4651.0009700000001</v>
      </c>
      <c r="E172" s="29">
        <v>2114.0913500000001</v>
      </c>
      <c r="F172" s="29">
        <v>42281.826999999997</v>
      </c>
      <c r="G172" s="30">
        <f t="shared" si="10"/>
        <v>0.11000000000000001</v>
      </c>
      <c r="H172" s="31">
        <f t="shared" si="11"/>
        <v>2536.9096199999999</v>
      </c>
      <c r="I172" s="12">
        <f t="shared" si="12"/>
        <v>0.54545454545454541</v>
      </c>
      <c r="J172" s="12">
        <f t="shared" si="13"/>
        <v>0.45454545454545459</v>
      </c>
      <c r="K172" s="21">
        <f t="shared" si="14"/>
        <v>3</v>
      </c>
    </row>
    <row r="173" spans="1:11" ht="13.2" x14ac:dyDescent="0.25">
      <c r="A173" s="27">
        <v>40620</v>
      </c>
      <c r="B173" s="28" t="s">
        <v>9</v>
      </c>
      <c r="C173" s="28">
        <v>95</v>
      </c>
      <c r="D173" s="29">
        <v>6003.3974000000007</v>
      </c>
      <c r="E173" s="29">
        <v>2728.817</v>
      </c>
      <c r="F173" s="29">
        <v>54576.340000000004</v>
      </c>
      <c r="G173" s="30">
        <f t="shared" si="10"/>
        <v>0.11</v>
      </c>
      <c r="H173" s="31">
        <f t="shared" si="11"/>
        <v>3274.5804000000007</v>
      </c>
      <c r="I173" s="12">
        <f t="shared" si="12"/>
        <v>0.54545454545454553</v>
      </c>
      <c r="J173" s="12">
        <f t="shared" si="13"/>
        <v>0.45454545454545447</v>
      </c>
      <c r="K173" s="21">
        <f t="shared" si="14"/>
        <v>3</v>
      </c>
    </row>
    <row r="174" spans="1:11" ht="13.2" x14ac:dyDescent="0.25">
      <c r="A174" s="27">
        <v>40621</v>
      </c>
      <c r="B174" s="28" t="s">
        <v>9</v>
      </c>
      <c r="C174" s="28">
        <v>93</v>
      </c>
      <c r="D174" s="29">
        <v>6433.2960560000001</v>
      </c>
      <c r="E174" s="29">
        <v>2944.6339100000005</v>
      </c>
      <c r="F174" s="29">
        <v>58484.509599999998</v>
      </c>
      <c r="G174" s="30">
        <f t="shared" si="10"/>
        <v>0.11</v>
      </c>
      <c r="H174" s="31">
        <f t="shared" si="11"/>
        <v>3488.6621459999997</v>
      </c>
      <c r="I174" s="12">
        <f t="shared" si="12"/>
        <v>0.54228223225422778</v>
      </c>
      <c r="J174" s="12">
        <f t="shared" si="13"/>
        <v>0.45771776774577222</v>
      </c>
      <c r="K174" s="21">
        <f t="shared" si="14"/>
        <v>3</v>
      </c>
    </row>
    <row r="175" spans="1:11" ht="13.2" x14ac:dyDescent="0.25">
      <c r="A175" s="27">
        <v>40622</v>
      </c>
      <c r="B175" s="28" t="s">
        <v>9</v>
      </c>
      <c r="C175" s="28">
        <v>65</v>
      </c>
      <c r="D175" s="29">
        <v>4830.8680199999999</v>
      </c>
      <c r="E175" s="29">
        <v>2195.8491000000004</v>
      </c>
      <c r="F175" s="29">
        <v>43916.981999999996</v>
      </c>
      <c r="G175" s="30">
        <f t="shared" si="10"/>
        <v>0.11</v>
      </c>
      <c r="H175" s="31">
        <f t="shared" si="11"/>
        <v>2635.0189199999995</v>
      </c>
      <c r="I175" s="12">
        <f t="shared" si="12"/>
        <v>0.54545454545454541</v>
      </c>
      <c r="J175" s="12">
        <f t="shared" si="13"/>
        <v>0.45454545454545464</v>
      </c>
      <c r="K175" s="21">
        <f t="shared" si="14"/>
        <v>3</v>
      </c>
    </row>
    <row r="176" spans="1:11" ht="13.2" x14ac:dyDescent="0.25">
      <c r="A176" s="27">
        <v>40623</v>
      </c>
      <c r="B176" s="28" t="s">
        <v>9</v>
      </c>
      <c r="C176" s="28">
        <v>73</v>
      </c>
      <c r="D176" s="29">
        <v>3623.3530740000001</v>
      </c>
      <c r="E176" s="29">
        <v>1657.9671000000001</v>
      </c>
      <c r="F176" s="29">
        <v>32939.573400000001</v>
      </c>
      <c r="G176" s="30">
        <f t="shared" si="10"/>
        <v>0.11</v>
      </c>
      <c r="H176" s="31">
        <f t="shared" si="11"/>
        <v>1965.385974</v>
      </c>
      <c r="I176" s="12">
        <f t="shared" si="12"/>
        <v>0.5424218766045652</v>
      </c>
      <c r="J176" s="12">
        <f t="shared" si="13"/>
        <v>0.4575781233954348</v>
      </c>
      <c r="K176" s="21">
        <f t="shared" si="14"/>
        <v>3</v>
      </c>
    </row>
    <row r="177" spans="1:11" ht="13.2" x14ac:dyDescent="0.25">
      <c r="A177" s="27">
        <v>40624</v>
      </c>
      <c r="B177" s="28" t="s">
        <v>9</v>
      </c>
      <c r="C177" s="28">
        <v>86</v>
      </c>
      <c r="D177" s="29">
        <v>5264.617886</v>
      </c>
      <c r="E177" s="29">
        <v>2388.9732300000001</v>
      </c>
      <c r="F177" s="29">
        <v>47860.162600000003</v>
      </c>
      <c r="G177" s="30">
        <f t="shared" si="10"/>
        <v>0.10999999999999999</v>
      </c>
      <c r="H177" s="31">
        <f t="shared" si="11"/>
        <v>2875.6446559999999</v>
      </c>
      <c r="I177" s="12">
        <f t="shared" si="12"/>
        <v>0.54622096385135444</v>
      </c>
      <c r="J177" s="12">
        <f t="shared" si="13"/>
        <v>0.45377903614864556</v>
      </c>
      <c r="K177" s="21">
        <f t="shared" si="14"/>
        <v>3</v>
      </c>
    </row>
    <row r="178" spans="1:11" ht="13.2" x14ac:dyDescent="0.25">
      <c r="A178" s="27">
        <v>40625</v>
      </c>
      <c r="B178" s="28" t="s">
        <v>9</v>
      </c>
      <c r="C178" s="28">
        <v>106</v>
      </c>
      <c r="D178" s="29">
        <v>6260.7480320000004</v>
      </c>
      <c r="E178" s="29">
        <v>2888.4907100000005</v>
      </c>
      <c r="F178" s="29">
        <v>56915.891200000005</v>
      </c>
      <c r="G178" s="30">
        <f t="shared" si="10"/>
        <v>0.11</v>
      </c>
      <c r="H178" s="31">
        <f t="shared" si="11"/>
        <v>3372.2573219999999</v>
      </c>
      <c r="I178" s="12">
        <f t="shared" si="12"/>
        <v>0.53863488911607416</v>
      </c>
      <c r="J178" s="12">
        <f t="shared" si="13"/>
        <v>0.46136511088392579</v>
      </c>
      <c r="K178" s="21">
        <f t="shared" si="14"/>
        <v>3</v>
      </c>
    </row>
    <row r="179" spans="1:11" ht="13.2" x14ac:dyDescent="0.25">
      <c r="A179" s="27">
        <v>40626</v>
      </c>
      <c r="B179" s="28" t="s">
        <v>9</v>
      </c>
      <c r="C179" s="28">
        <v>96</v>
      </c>
      <c r="D179" s="29">
        <v>6211.5078080000003</v>
      </c>
      <c r="E179" s="29">
        <v>2823.4126400000005</v>
      </c>
      <c r="F179" s="29">
        <v>56468.252800000002</v>
      </c>
      <c r="G179" s="30">
        <f t="shared" si="10"/>
        <v>0.11</v>
      </c>
      <c r="H179" s="31">
        <f t="shared" si="11"/>
        <v>3388.0951679999998</v>
      </c>
      <c r="I179" s="12">
        <f t="shared" si="12"/>
        <v>0.54545454545454541</v>
      </c>
      <c r="J179" s="12">
        <f t="shared" si="13"/>
        <v>0.45454545454545459</v>
      </c>
      <c r="K179" s="21">
        <f t="shared" si="14"/>
        <v>3</v>
      </c>
    </row>
    <row r="180" spans="1:11" ht="13.2" x14ac:dyDescent="0.25">
      <c r="A180" s="27">
        <v>40627</v>
      </c>
      <c r="B180" s="28" t="s">
        <v>9</v>
      </c>
      <c r="C180" s="28">
        <v>66</v>
      </c>
      <c r="D180" s="29">
        <v>3380.1154860000001</v>
      </c>
      <c r="E180" s="29">
        <v>1536.4161300000001</v>
      </c>
      <c r="F180" s="29">
        <v>30728.322600000003</v>
      </c>
      <c r="G180" s="30">
        <f t="shared" si="10"/>
        <v>0.10999999999999999</v>
      </c>
      <c r="H180" s="31">
        <f t="shared" si="11"/>
        <v>1843.6993560000001</v>
      </c>
      <c r="I180" s="12">
        <f t="shared" si="12"/>
        <v>0.54545454545454541</v>
      </c>
      <c r="J180" s="12">
        <f t="shared" si="13"/>
        <v>0.45454545454545453</v>
      </c>
      <c r="K180" s="21">
        <f t="shared" si="14"/>
        <v>3</v>
      </c>
    </row>
    <row r="181" spans="1:11" ht="13.2" x14ac:dyDescent="0.25">
      <c r="A181" s="27">
        <v>40628</v>
      </c>
      <c r="B181" s="28" t="s">
        <v>9</v>
      </c>
      <c r="C181" s="28">
        <v>71</v>
      </c>
      <c r="D181" s="29">
        <v>4738.7118460000002</v>
      </c>
      <c r="E181" s="29">
        <v>2153.95993</v>
      </c>
      <c r="F181" s="29">
        <v>43079.198600000003</v>
      </c>
      <c r="G181" s="30">
        <f t="shared" si="10"/>
        <v>0.11</v>
      </c>
      <c r="H181" s="31">
        <f t="shared" si="11"/>
        <v>2584.7519160000002</v>
      </c>
      <c r="I181" s="12">
        <f t="shared" si="12"/>
        <v>0.54545454545454553</v>
      </c>
      <c r="J181" s="12">
        <f t="shared" si="13"/>
        <v>0.45454545454545453</v>
      </c>
      <c r="K181" s="21">
        <f t="shared" si="14"/>
        <v>3</v>
      </c>
    </row>
    <row r="182" spans="1:11" ht="13.2" x14ac:dyDescent="0.25">
      <c r="A182" s="27">
        <v>40629</v>
      </c>
      <c r="B182" s="28" t="s">
        <v>9</v>
      </c>
      <c r="C182" s="28">
        <v>42</v>
      </c>
      <c r="D182" s="29">
        <v>2074.3860500000001</v>
      </c>
      <c r="E182" s="29">
        <v>942.90275000000008</v>
      </c>
      <c r="F182" s="29">
        <v>18858.055</v>
      </c>
      <c r="G182" s="30">
        <f t="shared" si="10"/>
        <v>0.11</v>
      </c>
      <c r="H182" s="31">
        <f t="shared" si="11"/>
        <v>1131.4832999999999</v>
      </c>
      <c r="I182" s="12">
        <f t="shared" si="12"/>
        <v>0.54545454545454541</v>
      </c>
      <c r="J182" s="12">
        <f t="shared" si="13"/>
        <v>0.45454545454545459</v>
      </c>
      <c r="K182" s="21">
        <f t="shared" si="14"/>
        <v>3</v>
      </c>
    </row>
    <row r="183" spans="1:11" ht="13.2" x14ac:dyDescent="0.25">
      <c r="A183" s="27">
        <v>40630</v>
      </c>
      <c r="B183" s="28" t="s">
        <v>9</v>
      </c>
      <c r="C183" s="28">
        <v>62</v>
      </c>
      <c r="D183" s="29">
        <v>3654.9813520000007</v>
      </c>
      <c r="E183" s="29">
        <v>1661.3551600000003</v>
      </c>
      <c r="F183" s="29">
        <v>33227.103199999998</v>
      </c>
      <c r="G183" s="30">
        <f t="shared" si="10"/>
        <v>0.11000000000000003</v>
      </c>
      <c r="H183" s="31">
        <f t="shared" si="11"/>
        <v>1993.6261920000004</v>
      </c>
      <c r="I183" s="12">
        <f t="shared" si="12"/>
        <v>0.54545454545454541</v>
      </c>
      <c r="J183" s="12">
        <f t="shared" si="13"/>
        <v>0.45454545454545453</v>
      </c>
      <c r="K183" s="21">
        <f t="shared" si="14"/>
        <v>3</v>
      </c>
    </row>
    <row r="184" spans="1:11" ht="13.2" x14ac:dyDescent="0.25">
      <c r="A184" s="27">
        <v>40631</v>
      </c>
      <c r="B184" s="28" t="s">
        <v>9</v>
      </c>
      <c r="C184" s="28">
        <v>73</v>
      </c>
      <c r="D184" s="29">
        <v>4289.2117399999997</v>
      </c>
      <c r="E184" s="29">
        <v>1949.6416999999999</v>
      </c>
      <c r="F184" s="29">
        <v>38992.834000000003</v>
      </c>
      <c r="G184" s="30">
        <f t="shared" si="10"/>
        <v>0.10999999999999999</v>
      </c>
      <c r="H184" s="31">
        <f t="shared" si="11"/>
        <v>2339.5700399999996</v>
      </c>
      <c r="I184" s="12">
        <f t="shared" si="12"/>
        <v>0.54545454545454541</v>
      </c>
      <c r="J184" s="12">
        <f t="shared" si="13"/>
        <v>0.45454545454545453</v>
      </c>
      <c r="K184" s="21">
        <f t="shared" si="14"/>
        <v>3</v>
      </c>
    </row>
    <row r="185" spans="1:11" ht="13.2" x14ac:dyDescent="0.25">
      <c r="A185" s="27">
        <v>40632</v>
      </c>
      <c r="B185" s="28" t="s">
        <v>9</v>
      </c>
      <c r="C185" s="28">
        <v>78</v>
      </c>
      <c r="D185" s="29">
        <v>5670.1520259999998</v>
      </c>
      <c r="E185" s="29">
        <v>2577.3418299999998</v>
      </c>
      <c r="F185" s="29">
        <v>51546.836599999995</v>
      </c>
      <c r="G185" s="30">
        <f t="shared" si="10"/>
        <v>0.11</v>
      </c>
      <c r="H185" s="31">
        <f t="shared" si="11"/>
        <v>3092.8101959999999</v>
      </c>
      <c r="I185" s="12">
        <f t="shared" si="12"/>
        <v>0.54545454545454541</v>
      </c>
      <c r="J185" s="12">
        <f t="shared" si="13"/>
        <v>0.45454545454545453</v>
      </c>
      <c r="K185" s="21">
        <f t="shared" si="14"/>
        <v>3</v>
      </c>
    </row>
    <row r="186" spans="1:11" ht="13.2" x14ac:dyDescent="0.25">
      <c r="A186" s="27">
        <v>40633</v>
      </c>
      <c r="B186" s="28" t="s">
        <v>9</v>
      </c>
      <c r="C186" s="28">
        <v>72</v>
      </c>
      <c r="D186" s="29">
        <v>5239.7801720000007</v>
      </c>
      <c r="E186" s="29">
        <v>2381.7182600000001</v>
      </c>
      <c r="F186" s="29">
        <v>47634.3652</v>
      </c>
      <c r="G186" s="30">
        <f t="shared" si="10"/>
        <v>0.11000000000000001</v>
      </c>
      <c r="H186" s="31">
        <f t="shared" si="11"/>
        <v>2858.0619120000006</v>
      </c>
      <c r="I186" s="12">
        <f t="shared" si="12"/>
        <v>0.54545454545454553</v>
      </c>
      <c r="J186" s="12">
        <f t="shared" si="13"/>
        <v>0.45454545454545453</v>
      </c>
      <c r="K186" s="21">
        <f t="shared" si="14"/>
        <v>3</v>
      </c>
    </row>
    <row r="187" spans="1:11" ht="13.2" x14ac:dyDescent="0.25">
      <c r="A187" s="27">
        <v>40634</v>
      </c>
      <c r="B187" s="28" t="s">
        <v>9</v>
      </c>
      <c r="C187" s="28">
        <v>84</v>
      </c>
      <c r="D187" s="29">
        <v>5277.9745039999998</v>
      </c>
      <c r="E187" s="29">
        <v>2399.0793200000003</v>
      </c>
      <c r="F187" s="29">
        <v>47981.5864</v>
      </c>
      <c r="G187" s="30">
        <f t="shared" si="10"/>
        <v>0.11</v>
      </c>
      <c r="H187" s="31">
        <f t="shared" si="11"/>
        <v>2878.8951839999995</v>
      </c>
      <c r="I187" s="12">
        <f t="shared" si="12"/>
        <v>0.54545454545454541</v>
      </c>
      <c r="J187" s="12">
        <f t="shared" si="13"/>
        <v>0.45454545454545464</v>
      </c>
      <c r="K187" s="21">
        <f t="shared" si="14"/>
        <v>4</v>
      </c>
    </row>
    <row r="188" spans="1:11" ht="13.2" x14ac:dyDescent="0.25">
      <c r="A188" s="27">
        <v>40635</v>
      </c>
      <c r="B188" s="28" t="s">
        <v>9</v>
      </c>
      <c r="C188" s="28">
        <v>68</v>
      </c>
      <c r="D188" s="29">
        <v>4572.6331639999999</v>
      </c>
      <c r="E188" s="29">
        <v>2078.4696199999998</v>
      </c>
      <c r="F188" s="29">
        <v>41569.392400000004</v>
      </c>
      <c r="G188" s="30">
        <f t="shared" si="10"/>
        <v>0.10999999999999999</v>
      </c>
      <c r="H188" s="31">
        <f t="shared" si="11"/>
        <v>2494.163544</v>
      </c>
      <c r="I188" s="12">
        <f t="shared" si="12"/>
        <v>0.54545454545454553</v>
      </c>
      <c r="J188" s="12">
        <f t="shared" si="13"/>
        <v>0.45454545454545453</v>
      </c>
      <c r="K188" s="21">
        <f t="shared" si="14"/>
        <v>4</v>
      </c>
    </row>
    <row r="189" spans="1:11" ht="13.2" x14ac:dyDescent="0.25">
      <c r="A189" s="27">
        <v>40544</v>
      </c>
      <c r="B189" s="28" t="s">
        <v>10</v>
      </c>
      <c r="C189" s="28">
        <v>248</v>
      </c>
      <c r="D189" s="29">
        <v>15511.271556000002</v>
      </c>
      <c r="E189" s="29">
        <v>10717.134628</v>
      </c>
      <c r="F189" s="29">
        <v>141011.55960000001</v>
      </c>
      <c r="G189" s="30">
        <f t="shared" si="10"/>
        <v>0.11</v>
      </c>
      <c r="H189" s="31">
        <f t="shared" si="11"/>
        <v>4794.1369280000017</v>
      </c>
      <c r="I189" s="12">
        <f t="shared" si="12"/>
        <v>0.30907439861985747</v>
      </c>
      <c r="J189" s="12">
        <f t="shared" si="13"/>
        <v>0.69092560138014247</v>
      </c>
      <c r="K189" s="21">
        <f t="shared" si="14"/>
        <v>1</v>
      </c>
    </row>
    <row r="190" spans="1:11" ht="13.2" x14ac:dyDescent="0.25">
      <c r="A190" s="27">
        <v>40545</v>
      </c>
      <c r="B190" s="28" t="s">
        <v>10</v>
      </c>
      <c r="C190" s="28">
        <v>145</v>
      </c>
      <c r="D190" s="29">
        <v>8137.2820540000012</v>
      </c>
      <c r="E190" s="29">
        <v>5871.4084419999999</v>
      </c>
      <c r="F190" s="29">
        <v>73975.291400000002</v>
      </c>
      <c r="G190" s="30">
        <f t="shared" si="10"/>
        <v>0.11000000000000001</v>
      </c>
      <c r="H190" s="31">
        <f t="shared" si="11"/>
        <v>2265.8736120000012</v>
      </c>
      <c r="I190" s="12">
        <f t="shared" si="12"/>
        <v>0.27845582799802027</v>
      </c>
      <c r="J190" s="12">
        <f t="shared" si="13"/>
        <v>0.72154417200197973</v>
      </c>
      <c r="K190" s="21">
        <f t="shared" si="14"/>
        <v>1</v>
      </c>
    </row>
    <row r="191" spans="1:11" ht="13.2" x14ac:dyDescent="0.25">
      <c r="A191" s="27">
        <v>40546</v>
      </c>
      <c r="B191" s="28" t="s">
        <v>10</v>
      </c>
      <c r="C191" s="28">
        <v>153</v>
      </c>
      <c r="D191" s="29">
        <v>11037.505687999999</v>
      </c>
      <c r="E191" s="29">
        <v>8027.2768640000013</v>
      </c>
      <c r="F191" s="29">
        <v>100340.9608</v>
      </c>
      <c r="G191" s="30">
        <f t="shared" si="10"/>
        <v>0.10999999999999999</v>
      </c>
      <c r="H191" s="31">
        <f t="shared" si="11"/>
        <v>3010.228823999998</v>
      </c>
      <c r="I191" s="12">
        <f t="shared" si="12"/>
        <v>0.27272727272727254</v>
      </c>
      <c r="J191" s="12">
        <f t="shared" si="13"/>
        <v>0.7272727272727274</v>
      </c>
      <c r="K191" s="21">
        <f t="shared" si="14"/>
        <v>1</v>
      </c>
    </row>
    <row r="192" spans="1:11" ht="13.2" x14ac:dyDescent="0.25">
      <c r="A192" s="27">
        <v>40547</v>
      </c>
      <c r="B192" s="28" t="s">
        <v>10</v>
      </c>
      <c r="C192" s="28">
        <v>185</v>
      </c>
      <c r="D192" s="29">
        <v>12224.925262000001</v>
      </c>
      <c r="E192" s="29">
        <v>8868.5646610000003</v>
      </c>
      <c r="F192" s="29">
        <v>111135.6842</v>
      </c>
      <c r="G192" s="30">
        <f t="shared" si="10"/>
        <v>0.11</v>
      </c>
      <c r="H192" s="31">
        <f t="shared" si="11"/>
        <v>3356.3606010000003</v>
      </c>
      <c r="I192" s="12">
        <f t="shared" si="12"/>
        <v>0.27455060289267558</v>
      </c>
      <c r="J192" s="12">
        <f t="shared" si="13"/>
        <v>0.72544939710732437</v>
      </c>
      <c r="K192" s="21">
        <f t="shared" si="14"/>
        <v>1</v>
      </c>
    </row>
    <row r="193" spans="1:11" ht="13.2" x14ac:dyDescent="0.25">
      <c r="A193" s="27">
        <v>40548</v>
      </c>
      <c r="B193" s="28" t="s">
        <v>10</v>
      </c>
      <c r="C193" s="28">
        <v>219</v>
      </c>
      <c r="D193" s="29">
        <v>13203.616162</v>
      </c>
      <c r="E193" s="29">
        <v>9576.4988560000002</v>
      </c>
      <c r="F193" s="29">
        <v>120032.87420000001</v>
      </c>
      <c r="G193" s="30">
        <f t="shared" si="10"/>
        <v>0.11</v>
      </c>
      <c r="H193" s="31">
        <f t="shared" si="11"/>
        <v>3627.1173060000001</v>
      </c>
      <c r="I193" s="12">
        <f t="shared" si="12"/>
        <v>0.27470635782633862</v>
      </c>
      <c r="J193" s="12">
        <f t="shared" si="13"/>
        <v>0.72529364217366132</v>
      </c>
      <c r="K193" s="21">
        <f t="shared" si="14"/>
        <v>1</v>
      </c>
    </row>
    <row r="194" spans="1:11" ht="13.2" x14ac:dyDescent="0.25">
      <c r="A194" s="27">
        <v>40549</v>
      </c>
      <c r="B194" s="28" t="s">
        <v>10</v>
      </c>
      <c r="C194" s="28">
        <v>227</v>
      </c>
      <c r="D194" s="29">
        <v>12920.398524</v>
      </c>
      <c r="E194" s="29">
        <v>9363.7713920000006</v>
      </c>
      <c r="F194" s="29">
        <v>117458.1684</v>
      </c>
      <c r="G194" s="30">
        <f t="shared" si="10"/>
        <v>0.11</v>
      </c>
      <c r="H194" s="31">
        <f t="shared" si="11"/>
        <v>3556.6271319999996</v>
      </c>
      <c r="I194" s="12">
        <f t="shared" si="12"/>
        <v>0.27527224685782453</v>
      </c>
      <c r="J194" s="12">
        <f t="shared" si="13"/>
        <v>0.72472775314217552</v>
      </c>
      <c r="K194" s="21">
        <f t="shared" si="14"/>
        <v>1</v>
      </c>
    </row>
    <row r="195" spans="1:11" ht="13.2" x14ac:dyDescent="0.25">
      <c r="A195" s="27">
        <v>40550</v>
      </c>
      <c r="B195" s="28" t="s">
        <v>10</v>
      </c>
      <c r="C195" s="28">
        <v>216</v>
      </c>
      <c r="D195" s="29">
        <v>13128.039188000001</v>
      </c>
      <c r="E195" s="29">
        <v>9530.3972190000004</v>
      </c>
      <c r="F195" s="29">
        <v>119345.81080000001</v>
      </c>
      <c r="G195" s="30">
        <f t="shared" si="10"/>
        <v>0.11</v>
      </c>
      <c r="H195" s="31">
        <f t="shared" si="11"/>
        <v>3597.6419690000002</v>
      </c>
      <c r="I195" s="12">
        <f t="shared" si="12"/>
        <v>0.27404259824944088</v>
      </c>
      <c r="J195" s="12">
        <f t="shared" si="13"/>
        <v>0.72595740175055912</v>
      </c>
      <c r="K195" s="21">
        <f t="shared" si="14"/>
        <v>1</v>
      </c>
    </row>
    <row r="196" spans="1:11" ht="13.2" x14ac:dyDescent="0.25">
      <c r="A196" s="27">
        <v>40551</v>
      </c>
      <c r="B196" s="28" t="s">
        <v>10</v>
      </c>
      <c r="C196" s="28">
        <v>288</v>
      </c>
      <c r="D196" s="29">
        <v>21292.842714000002</v>
      </c>
      <c r="E196" s="29">
        <v>15473.773362000002</v>
      </c>
      <c r="F196" s="29">
        <v>193571.29740000001</v>
      </c>
      <c r="G196" s="30">
        <f t="shared" si="10"/>
        <v>0.11</v>
      </c>
      <c r="H196" s="31">
        <f t="shared" si="11"/>
        <v>5819.0693520000004</v>
      </c>
      <c r="I196" s="12">
        <f t="shared" si="12"/>
        <v>0.2732875750861567</v>
      </c>
      <c r="J196" s="12">
        <f t="shared" si="13"/>
        <v>0.72671242491384325</v>
      </c>
      <c r="K196" s="21">
        <f t="shared" si="14"/>
        <v>1</v>
      </c>
    </row>
    <row r="197" spans="1:11" ht="13.2" x14ac:dyDescent="0.25">
      <c r="A197" s="27">
        <v>40552</v>
      </c>
      <c r="B197" s="28" t="s">
        <v>10</v>
      </c>
      <c r="C197" s="28">
        <v>134</v>
      </c>
      <c r="D197" s="29">
        <v>7919.9632820000006</v>
      </c>
      <c r="E197" s="29">
        <v>5728.5050010000004</v>
      </c>
      <c r="F197" s="29">
        <v>71999.666200000007</v>
      </c>
      <c r="G197" s="30">
        <f t="shared" ref="G197:G260" si="15">D197/F197</f>
        <v>0.11</v>
      </c>
      <c r="H197" s="31">
        <f t="shared" ref="H197:H260" si="16">D197-E197</f>
        <v>2191.4582810000002</v>
      </c>
      <c r="I197" s="12">
        <f t="shared" ref="I197:I260" si="17">H197/D197</f>
        <v>0.2767005607185844</v>
      </c>
      <c r="J197" s="12">
        <f t="shared" ref="J197:J260" si="18">E197/D197</f>
        <v>0.7232994392814156</v>
      </c>
      <c r="K197" s="21">
        <f t="shared" ref="K197:K260" si="19">MONTH(A197)</f>
        <v>1</v>
      </c>
    </row>
    <row r="198" spans="1:11" ht="13.2" x14ac:dyDescent="0.25">
      <c r="A198" s="27">
        <v>40553</v>
      </c>
      <c r="B198" s="28" t="s">
        <v>10</v>
      </c>
      <c r="C198" s="28">
        <v>193</v>
      </c>
      <c r="D198" s="29">
        <v>12562.30162</v>
      </c>
      <c r="E198" s="29">
        <v>9126.8001449999992</v>
      </c>
      <c r="F198" s="29">
        <v>114202.74200000001</v>
      </c>
      <c r="G198" s="30">
        <f t="shared" si="15"/>
        <v>0.10999999999999999</v>
      </c>
      <c r="H198" s="31">
        <f t="shared" si="16"/>
        <v>3435.5014750000009</v>
      </c>
      <c r="I198" s="12">
        <f t="shared" si="17"/>
        <v>0.27347707282640465</v>
      </c>
      <c r="J198" s="12">
        <f t="shared" si="18"/>
        <v>0.72652292717359535</v>
      </c>
      <c r="K198" s="21">
        <f t="shared" si="19"/>
        <v>1</v>
      </c>
    </row>
    <row r="199" spans="1:11" ht="13.2" x14ac:dyDescent="0.25">
      <c r="A199" s="27">
        <v>40554</v>
      </c>
      <c r="B199" s="28" t="s">
        <v>10</v>
      </c>
      <c r="C199" s="28">
        <v>278</v>
      </c>
      <c r="D199" s="29">
        <v>17664.854371999998</v>
      </c>
      <c r="E199" s="29">
        <v>12819.694170999999</v>
      </c>
      <c r="F199" s="29">
        <v>160589.5852</v>
      </c>
      <c r="G199" s="30">
        <f t="shared" si="15"/>
        <v>0.10999999999999999</v>
      </c>
      <c r="H199" s="31">
        <f t="shared" si="16"/>
        <v>4845.1602009999988</v>
      </c>
      <c r="I199" s="12">
        <f t="shared" si="17"/>
        <v>0.27428248764280272</v>
      </c>
      <c r="J199" s="12">
        <f t="shared" si="18"/>
        <v>0.72571751235719728</v>
      </c>
      <c r="K199" s="21">
        <f t="shared" si="19"/>
        <v>1</v>
      </c>
    </row>
    <row r="200" spans="1:11" ht="13.2" x14ac:dyDescent="0.25">
      <c r="A200" s="27">
        <v>40555</v>
      </c>
      <c r="B200" s="28" t="s">
        <v>10</v>
      </c>
      <c r="C200" s="28">
        <v>259</v>
      </c>
      <c r="D200" s="29">
        <v>16668.610244</v>
      </c>
      <c r="E200" s="29">
        <v>12122.625631999999</v>
      </c>
      <c r="F200" s="29">
        <v>151532.8204</v>
      </c>
      <c r="G200" s="30">
        <f t="shared" si="15"/>
        <v>0.11</v>
      </c>
      <c r="H200" s="31">
        <f t="shared" si="16"/>
        <v>4545.9846120000002</v>
      </c>
      <c r="I200" s="12">
        <f t="shared" si="17"/>
        <v>0.27272727272727276</v>
      </c>
      <c r="J200" s="12">
        <f t="shared" si="18"/>
        <v>0.72727272727272729</v>
      </c>
      <c r="K200" s="21">
        <f t="shared" si="19"/>
        <v>1</v>
      </c>
    </row>
    <row r="201" spans="1:11" ht="13.2" x14ac:dyDescent="0.25">
      <c r="A201" s="27">
        <v>40556</v>
      </c>
      <c r="B201" s="28" t="s">
        <v>10</v>
      </c>
      <c r="C201" s="28">
        <v>353</v>
      </c>
      <c r="D201" s="29">
        <v>25131.376533999999</v>
      </c>
      <c r="E201" s="29">
        <v>18219.041606999999</v>
      </c>
      <c r="F201" s="29">
        <v>228467.05940000003</v>
      </c>
      <c r="G201" s="30">
        <f t="shared" si="15"/>
        <v>0.10999999999999999</v>
      </c>
      <c r="H201" s="31">
        <f t="shared" si="16"/>
        <v>6912.3349269999999</v>
      </c>
      <c r="I201" s="12">
        <f t="shared" si="17"/>
        <v>0.2750480029475651</v>
      </c>
      <c r="J201" s="12">
        <f t="shared" si="18"/>
        <v>0.72495199705243496</v>
      </c>
      <c r="K201" s="21">
        <f t="shared" si="19"/>
        <v>1</v>
      </c>
    </row>
    <row r="202" spans="1:11" ht="13.2" x14ac:dyDescent="0.25">
      <c r="A202" s="27">
        <v>40557</v>
      </c>
      <c r="B202" s="28" t="s">
        <v>10</v>
      </c>
      <c r="C202" s="28">
        <v>274</v>
      </c>
      <c r="D202" s="29">
        <v>20020.527274</v>
      </c>
      <c r="E202" s="29">
        <v>14521.134257000002</v>
      </c>
      <c r="F202" s="29">
        <v>182004.7934</v>
      </c>
      <c r="G202" s="30">
        <f t="shared" si="15"/>
        <v>0.11</v>
      </c>
      <c r="H202" s="31">
        <f t="shared" si="16"/>
        <v>5499.3930169999985</v>
      </c>
      <c r="I202" s="12">
        <f t="shared" si="17"/>
        <v>0.27468772134397673</v>
      </c>
      <c r="J202" s="12">
        <f t="shared" si="18"/>
        <v>0.72531227865602321</v>
      </c>
      <c r="K202" s="21">
        <f t="shared" si="19"/>
        <v>1</v>
      </c>
    </row>
    <row r="203" spans="1:11" ht="13.2" x14ac:dyDescent="0.25">
      <c r="A203" s="27">
        <v>40558</v>
      </c>
      <c r="B203" s="28" t="s">
        <v>10</v>
      </c>
      <c r="C203" s="28">
        <v>152</v>
      </c>
      <c r="D203" s="29">
        <v>9118.0522619999992</v>
      </c>
      <c r="E203" s="29">
        <v>6613.8091610000001</v>
      </c>
      <c r="F203" s="29">
        <v>82891.3842</v>
      </c>
      <c r="G203" s="30">
        <f t="shared" si="15"/>
        <v>0.10999999999999999</v>
      </c>
      <c r="H203" s="31">
        <f t="shared" si="16"/>
        <v>2504.2431009999991</v>
      </c>
      <c r="I203" s="12">
        <f t="shared" si="17"/>
        <v>0.27464671500475757</v>
      </c>
      <c r="J203" s="12">
        <f t="shared" si="18"/>
        <v>0.72535328499524243</v>
      </c>
      <c r="K203" s="21">
        <f t="shared" si="19"/>
        <v>1</v>
      </c>
    </row>
    <row r="204" spans="1:11" ht="13.2" x14ac:dyDescent="0.25">
      <c r="A204" s="27">
        <v>40559</v>
      </c>
      <c r="B204" s="28" t="s">
        <v>10</v>
      </c>
      <c r="C204" s="28">
        <v>108</v>
      </c>
      <c r="D204" s="29">
        <v>7770.3256400000009</v>
      </c>
      <c r="E204" s="29">
        <v>5637.0182750000004</v>
      </c>
      <c r="F204" s="29">
        <v>70639.323999999993</v>
      </c>
      <c r="G204" s="30">
        <f t="shared" si="15"/>
        <v>0.11000000000000003</v>
      </c>
      <c r="H204" s="31">
        <f t="shared" si="16"/>
        <v>2133.3073650000006</v>
      </c>
      <c r="I204" s="12">
        <f t="shared" si="17"/>
        <v>0.27454542625835182</v>
      </c>
      <c r="J204" s="12">
        <f t="shared" si="18"/>
        <v>0.72545457374164823</v>
      </c>
      <c r="K204" s="21">
        <f t="shared" si="19"/>
        <v>1</v>
      </c>
    </row>
    <row r="205" spans="1:11" ht="13.2" x14ac:dyDescent="0.25">
      <c r="A205" s="27">
        <v>40560</v>
      </c>
      <c r="B205" s="28" t="s">
        <v>10</v>
      </c>
      <c r="C205" s="28">
        <v>109</v>
      </c>
      <c r="D205" s="29">
        <v>7220.0654459999996</v>
      </c>
      <c r="E205" s="29">
        <v>5250.9566880000002</v>
      </c>
      <c r="F205" s="29">
        <v>65636.958600000013</v>
      </c>
      <c r="G205" s="30">
        <f t="shared" si="15"/>
        <v>0.10999999999999997</v>
      </c>
      <c r="H205" s="31">
        <f t="shared" si="16"/>
        <v>1969.1087579999994</v>
      </c>
      <c r="I205" s="12">
        <f t="shared" si="17"/>
        <v>0.27272727272727265</v>
      </c>
      <c r="J205" s="12">
        <f t="shared" si="18"/>
        <v>0.72727272727272729</v>
      </c>
      <c r="K205" s="21">
        <f t="shared" si="19"/>
        <v>1</v>
      </c>
    </row>
    <row r="206" spans="1:11" ht="13.2" x14ac:dyDescent="0.25">
      <c r="A206" s="27">
        <v>40561</v>
      </c>
      <c r="B206" s="28" t="s">
        <v>10</v>
      </c>
      <c r="C206" s="28">
        <v>221</v>
      </c>
      <c r="D206" s="29">
        <v>14785.876292000001</v>
      </c>
      <c r="E206" s="29">
        <v>10738.450360999999</v>
      </c>
      <c r="F206" s="29">
        <v>134417.05720000001</v>
      </c>
      <c r="G206" s="30">
        <f t="shared" si="15"/>
        <v>0.11</v>
      </c>
      <c r="H206" s="31">
        <f t="shared" si="16"/>
        <v>4047.4259310000016</v>
      </c>
      <c r="I206" s="12">
        <f t="shared" si="17"/>
        <v>0.27373595254478689</v>
      </c>
      <c r="J206" s="12">
        <f t="shared" si="18"/>
        <v>0.72626404745521311</v>
      </c>
      <c r="K206" s="21">
        <f t="shared" si="19"/>
        <v>1</v>
      </c>
    </row>
    <row r="207" spans="1:11" ht="13.2" x14ac:dyDescent="0.25">
      <c r="A207" s="27">
        <v>40562</v>
      </c>
      <c r="B207" s="28" t="s">
        <v>10</v>
      </c>
      <c r="C207" s="28">
        <v>190</v>
      </c>
      <c r="D207" s="29">
        <v>13322.447577999999</v>
      </c>
      <c r="E207" s="29">
        <v>9680.2623540000004</v>
      </c>
      <c r="F207" s="29">
        <v>121113.15980000001</v>
      </c>
      <c r="G207" s="30">
        <f t="shared" si="15"/>
        <v>0.10999999999999999</v>
      </c>
      <c r="H207" s="31">
        <f t="shared" si="16"/>
        <v>3642.1852239999989</v>
      </c>
      <c r="I207" s="12">
        <f t="shared" si="17"/>
        <v>0.27338709367597852</v>
      </c>
      <c r="J207" s="12">
        <f t="shared" si="18"/>
        <v>0.72661290632402153</v>
      </c>
      <c r="K207" s="21">
        <f t="shared" si="19"/>
        <v>1</v>
      </c>
    </row>
    <row r="208" spans="1:11" ht="13.2" x14ac:dyDescent="0.25">
      <c r="A208" s="27">
        <v>40563</v>
      </c>
      <c r="B208" s="28" t="s">
        <v>10</v>
      </c>
      <c r="C208" s="28">
        <v>238</v>
      </c>
      <c r="D208" s="29">
        <v>13329.300314000002</v>
      </c>
      <c r="E208" s="29">
        <v>9592.3210020000006</v>
      </c>
      <c r="F208" s="29">
        <v>121175.45740000001</v>
      </c>
      <c r="G208" s="30">
        <f t="shared" si="15"/>
        <v>0.11</v>
      </c>
      <c r="H208" s="31">
        <f t="shared" si="16"/>
        <v>3736.9793120000013</v>
      </c>
      <c r="I208" s="12">
        <f t="shared" si="17"/>
        <v>0.28035825016823918</v>
      </c>
      <c r="J208" s="12">
        <f t="shared" si="18"/>
        <v>0.71964174983176088</v>
      </c>
      <c r="K208" s="21">
        <f t="shared" si="19"/>
        <v>1</v>
      </c>
    </row>
    <row r="209" spans="1:11" ht="13.2" x14ac:dyDescent="0.25">
      <c r="A209" s="27">
        <v>40564</v>
      </c>
      <c r="B209" s="28" t="s">
        <v>10</v>
      </c>
      <c r="C209" s="28">
        <v>147</v>
      </c>
      <c r="D209" s="29">
        <v>8535.8494760000012</v>
      </c>
      <c r="E209" s="29">
        <v>6167.7558330000002</v>
      </c>
      <c r="F209" s="29">
        <v>77598.631599999993</v>
      </c>
      <c r="G209" s="30">
        <f t="shared" si="15"/>
        <v>0.11000000000000003</v>
      </c>
      <c r="H209" s="31">
        <f t="shared" si="16"/>
        <v>2368.0936430000011</v>
      </c>
      <c r="I209" s="12">
        <f t="shared" si="17"/>
        <v>0.27742917089368796</v>
      </c>
      <c r="J209" s="12">
        <f t="shared" si="18"/>
        <v>0.7225708291063121</v>
      </c>
      <c r="K209" s="21">
        <f t="shared" si="19"/>
        <v>1</v>
      </c>
    </row>
    <row r="210" spans="1:11" ht="13.2" x14ac:dyDescent="0.25">
      <c r="A210" s="27">
        <v>40565</v>
      </c>
      <c r="B210" s="28" t="s">
        <v>10</v>
      </c>
      <c r="C210" s="28">
        <v>103</v>
      </c>
      <c r="D210" s="29">
        <v>7696.0542779999996</v>
      </c>
      <c r="E210" s="29">
        <v>5597.130384</v>
      </c>
      <c r="F210" s="29">
        <v>69964.129799999995</v>
      </c>
      <c r="G210" s="30">
        <f t="shared" si="15"/>
        <v>0.11</v>
      </c>
      <c r="H210" s="31">
        <f t="shared" si="16"/>
        <v>2098.9238939999996</v>
      </c>
      <c r="I210" s="12">
        <f t="shared" si="17"/>
        <v>0.27272727272727271</v>
      </c>
      <c r="J210" s="12">
        <f t="shared" si="18"/>
        <v>0.72727272727272729</v>
      </c>
      <c r="K210" s="21">
        <f t="shared" si="19"/>
        <v>1</v>
      </c>
    </row>
    <row r="211" spans="1:11" ht="13.2" x14ac:dyDescent="0.25">
      <c r="A211" s="27">
        <v>40566</v>
      </c>
      <c r="B211" s="28" t="s">
        <v>10</v>
      </c>
      <c r="C211" s="28">
        <v>90</v>
      </c>
      <c r="D211" s="29">
        <v>7291.9742720000004</v>
      </c>
      <c r="E211" s="29">
        <v>5270.3633010000003</v>
      </c>
      <c r="F211" s="29">
        <v>66290.675199999998</v>
      </c>
      <c r="G211" s="30">
        <f t="shared" si="15"/>
        <v>0.11000000000000001</v>
      </c>
      <c r="H211" s="31">
        <f t="shared" si="16"/>
        <v>2021.6109710000001</v>
      </c>
      <c r="I211" s="12">
        <f t="shared" si="17"/>
        <v>0.27723780907492485</v>
      </c>
      <c r="J211" s="12">
        <f t="shared" si="18"/>
        <v>0.72276219092507521</v>
      </c>
      <c r="K211" s="21">
        <f t="shared" si="19"/>
        <v>1</v>
      </c>
    </row>
    <row r="212" spans="1:11" ht="13.2" x14ac:dyDescent="0.25">
      <c r="A212" s="27">
        <v>40567</v>
      </c>
      <c r="B212" s="28" t="s">
        <v>10</v>
      </c>
      <c r="C212" s="28">
        <v>76</v>
      </c>
      <c r="D212" s="29">
        <v>5706.3292220000003</v>
      </c>
      <c r="E212" s="29">
        <v>4133.3857859999998</v>
      </c>
      <c r="F212" s="29">
        <v>51875.720200000003</v>
      </c>
      <c r="G212" s="30">
        <f t="shared" si="15"/>
        <v>0.11</v>
      </c>
      <c r="H212" s="31">
        <f t="shared" si="16"/>
        <v>1572.9434360000005</v>
      </c>
      <c r="I212" s="12">
        <f t="shared" si="17"/>
        <v>0.27564891102597522</v>
      </c>
      <c r="J212" s="12">
        <f t="shared" si="18"/>
        <v>0.72435108897402478</v>
      </c>
      <c r="K212" s="21">
        <f t="shared" si="19"/>
        <v>1</v>
      </c>
    </row>
    <row r="213" spans="1:11" ht="13.2" x14ac:dyDescent="0.25">
      <c r="A213" s="27">
        <v>40568</v>
      </c>
      <c r="B213" s="28" t="s">
        <v>10</v>
      </c>
      <c r="C213" s="28">
        <v>141</v>
      </c>
      <c r="D213" s="29">
        <v>7360.3634720000009</v>
      </c>
      <c r="E213" s="29">
        <v>5321.5931860000001</v>
      </c>
      <c r="F213" s="29">
        <v>66912.395199999999</v>
      </c>
      <c r="G213" s="30">
        <f t="shared" si="15"/>
        <v>0.11000000000000001</v>
      </c>
      <c r="H213" s="31">
        <f t="shared" si="16"/>
        <v>2038.7702860000009</v>
      </c>
      <c r="I213" s="12">
        <f t="shared" si="17"/>
        <v>0.27699315309030714</v>
      </c>
      <c r="J213" s="12">
        <f t="shared" si="18"/>
        <v>0.72300684690969286</v>
      </c>
      <c r="K213" s="21">
        <f t="shared" si="19"/>
        <v>1</v>
      </c>
    </row>
    <row r="214" spans="1:11" ht="13.2" x14ac:dyDescent="0.25">
      <c r="A214" s="27">
        <v>40569</v>
      </c>
      <c r="B214" s="28" t="s">
        <v>10</v>
      </c>
      <c r="C214" s="28">
        <v>255</v>
      </c>
      <c r="D214" s="29">
        <v>15187.818272</v>
      </c>
      <c r="E214" s="29">
        <v>11045.686016</v>
      </c>
      <c r="F214" s="29">
        <v>138071.07519999999</v>
      </c>
      <c r="G214" s="30">
        <f t="shared" si="15"/>
        <v>0.11000000000000001</v>
      </c>
      <c r="H214" s="31">
        <f t="shared" si="16"/>
        <v>4142.1322560000008</v>
      </c>
      <c r="I214" s="12">
        <f t="shared" si="17"/>
        <v>0.27272727272727276</v>
      </c>
      <c r="J214" s="12">
        <f t="shared" si="18"/>
        <v>0.72727272727272718</v>
      </c>
      <c r="K214" s="21">
        <f t="shared" si="19"/>
        <v>1</v>
      </c>
    </row>
    <row r="215" spans="1:11" ht="13.2" x14ac:dyDescent="0.25">
      <c r="A215" s="27">
        <v>40570</v>
      </c>
      <c r="B215" s="28" t="s">
        <v>10</v>
      </c>
      <c r="C215" s="28">
        <v>170</v>
      </c>
      <c r="D215" s="29">
        <v>11415.501086</v>
      </c>
      <c r="E215" s="29">
        <v>8296.6891780000005</v>
      </c>
      <c r="F215" s="29">
        <v>103777.28259999999</v>
      </c>
      <c r="G215" s="30">
        <f t="shared" si="15"/>
        <v>0.11000000000000001</v>
      </c>
      <c r="H215" s="31">
        <f t="shared" si="16"/>
        <v>3118.8119079999997</v>
      </c>
      <c r="I215" s="12">
        <f t="shared" si="17"/>
        <v>0.27320849820818804</v>
      </c>
      <c r="J215" s="12">
        <f t="shared" si="18"/>
        <v>0.72679150179181196</v>
      </c>
      <c r="K215" s="21">
        <f t="shared" si="19"/>
        <v>1</v>
      </c>
    </row>
    <row r="216" spans="1:11" ht="13.2" x14ac:dyDescent="0.25">
      <c r="A216" s="27">
        <v>40571</v>
      </c>
      <c r="B216" s="28" t="s">
        <v>10</v>
      </c>
      <c r="C216" s="28">
        <v>119</v>
      </c>
      <c r="D216" s="29">
        <v>8469.9886040000001</v>
      </c>
      <c r="E216" s="29">
        <v>6154.5045620000001</v>
      </c>
      <c r="F216" s="29">
        <v>76999.896399999998</v>
      </c>
      <c r="G216" s="30">
        <f t="shared" si="15"/>
        <v>0.11</v>
      </c>
      <c r="H216" s="31">
        <f t="shared" si="16"/>
        <v>2315.484042</v>
      </c>
      <c r="I216" s="12">
        <f t="shared" si="17"/>
        <v>0.27337510712901075</v>
      </c>
      <c r="J216" s="12">
        <f t="shared" si="18"/>
        <v>0.7266248928709893</v>
      </c>
      <c r="K216" s="21">
        <f t="shared" si="19"/>
        <v>1</v>
      </c>
    </row>
    <row r="217" spans="1:11" ht="13.2" x14ac:dyDescent="0.25">
      <c r="A217" s="27">
        <v>40572</v>
      </c>
      <c r="B217" s="28" t="s">
        <v>10</v>
      </c>
      <c r="C217" s="28">
        <v>80</v>
      </c>
      <c r="D217" s="29">
        <v>5620.0379400000002</v>
      </c>
      <c r="E217" s="29">
        <v>4087.3003200000003</v>
      </c>
      <c r="F217" s="29">
        <v>51091.254000000001</v>
      </c>
      <c r="G217" s="30">
        <f t="shared" si="15"/>
        <v>0.11</v>
      </c>
      <c r="H217" s="31">
        <f t="shared" si="16"/>
        <v>1532.7376199999999</v>
      </c>
      <c r="I217" s="12">
        <f t="shared" si="17"/>
        <v>0.27272727272727271</v>
      </c>
      <c r="J217" s="12">
        <f t="shared" si="18"/>
        <v>0.72727272727272729</v>
      </c>
      <c r="K217" s="21">
        <f t="shared" si="19"/>
        <v>1</v>
      </c>
    </row>
    <row r="218" spans="1:11" ht="13.2" x14ac:dyDescent="0.25">
      <c r="A218" s="27">
        <v>40573</v>
      </c>
      <c r="B218" s="28" t="s">
        <v>10</v>
      </c>
      <c r="C218" s="28">
        <v>72</v>
      </c>
      <c r="D218" s="29">
        <v>4394.0959040000007</v>
      </c>
      <c r="E218" s="29">
        <v>3195.7061120000003</v>
      </c>
      <c r="F218" s="29">
        <v>39946.326400000005</v>
      </c>
      <c r="G218" s="30">
        <f t="shared" si="15"/>
        <v>0.11</v>
      </c>
      <c r="H218" s="31">
        <f t="shared" si="16"/>
        <v>1198.3897920000004</v>
      </c>
      <c r="I218" s="12">
        <f t="shared" si="17"/>
        <v>0.27272727272727276</v>
      </c>
      <c r="J218" s="12">
        <f t="shared" si="18"/>
        <v>0.72727272727272718</v>
      </c>
      <c r="K218" s="21">
        <f t="shared" si="19"/>
        <v>1</v>
      </c>
    </row>
    <row r="219" spans="1:11" ht="13.2" x14ac:dyDescent="0.25">
      <c r="A219" s="27">
        <v>40574</v>
      </c>
      <c r="B219" s="28" t="s">
        <v>10</v>
      </c>
      <c r="C219" s="28">
        <v>61</v>
      </c>
      <c r="D219" s="29">
        <v>3719.0979539999998</v>
      </c>
      <c r="E219" s="29">
        <v>2704.7985120000003</v>
      </c>
      <c r="F219" s="29">
        <v>33809.981400000004</v>
      </c>
      <c r="G219" s="30">
        <f t="shared" si="15"/>
        <v>0.10999999999999999</v>
      </c>
      <c r="H219" s="31">
        <f t="shared" si="16"/>
        <v>1014.2994419999995</v>
      </c>
      <c r="I219" s="12">
        <f t="shared" si="17"/>
        <v>0.2727272727272726</v>
      </c>
      <c r="J219" s="12">
        <f t="shared" si="18"/>
        <v>0.7272727272727274</v>
      </c>
      <c r="K219" s="21">
        <f t="shared" si="19"/>
        <v>1</v>
      </c>
    </row>
    <row r="220" spans="1:11" ht="13.2" x14ac:dyDescent="0.25">
      <c r="A220" s="27">
        <v>40575</v>
      </c>
      <c r="B220" s="28" t="s">
        <v>10</v>
      </c>
      <c r="C220" s="28">
        <v>66</v>
      </c>
      <c r="D220" s="29">
        <v>5293.9078060000002</v>
      </c>
      <c r="E220" s="29">
        <v>3850.1147680000004</v>
      </c>
      <c r="F220" s="29">
        <v>48126.434600000001</v>
      </c>
      <c r="G220" s="30">
        <f t="shared" si="15"/>
        <v>0.11</v>
      </c>
      <c r="H220" s="31">
        <f t="shared" si="16"/>
        <v>1443.7930379999998</v>
      </c>
      <c r="I220" s="12">
        <f t="shared" si="17"/>
        <v>0.27272727272727271</v>
      </c>
      <c r="J220" s="12">
        <f t="shared" si="18"/>
        <v>0.72727272727272729</v>
      </c>
      <c r="K220" s="21">
        <f t="shared" si="19"/>
        <v>2</v>
      </c>
    </row>
    <row r="221" spans="1:11" ht="13.2" x14ac:dyDescent="0.25">
      <c r="A221" s="27">
        <v>40576</v>
      </c>
      <c r="B221" s="28" t="s">
        <v>10</v>
      </c>
      <c r="C221" s="28">
        <v>81</v>
      </c>
      <c r="D221" s="29">
        <v>5847.421668</v>
      </c>
      <c r="E221" s="29">
        <v>4202.4326590000001</v>
      </c>
      <c r="F221" s="29">
        <v>53158.378799999999</v>
      </c>
      <c r="G221" s="30">
        <f t="shared" si="15"/>
        <v>0.11</v>
      </c>
      <c r="H221" s="31">
        <f t="shared" si="16"/>
        <v>1644.9890089999999</v>
      </c>
      <c r="I221" s="12">
        <f t="shared" si="17"/>
        <v>0.28131869093727208</v>
      </c>
      <c r="J221" s="12">
        <f t="shared" si="18"/>
        <v>0.71868130906272798</v>
      </c>
      <c r="K221" s="21">
        <f t="shared" si="19"/>
        <v>2</v>
      </c>
    </row>
    <row r="222" spans="1:11" ht="13.2" x14ac:dyDescent="0.25">
      <c r="A222" s="27">
        <v>40577</v>
      </c>
      <c r="B222" s="28" t="s">
        <v>10</v>
      </c>
      <c r="C222" s="28">
        <v>105</v>
      </c>
      <c r="D222" s="29">
        <v>9316.3533100000004</v>
      </c>
      <c r="E222" s="29">
        <v>6768.3233799999998</v>
      </c>
      <c r="F222" s="29">
        <v>84694.121000000014</v>
      </c>
      <c r="G222" s="30">
        <f t="shared" si="15"/>
        <v>0.10999999999999999</v>
      </c>
      <c r="H222" s="31">
        <f t="shared" si="16"/>
        <v>2548.0299300000006</v>
      </c>
      <c r="I222" s="12">
        <f t="shared" si="17"/>
        <v>0.27350078353780255</v>
      </c>
      <c r="J222" s="12">
        <f t="shared" si="18"/>
        <v>0.72649921646219739</v>
      </c>
      <c r="K222" s="21">
        <f t="shared" si="19"/>
        <v>2</v>
      </c>
    </row>
    <row r="223" spans="1:11" ht="13.2" x14ac:dyDescent="0.25">
      <c r="A223" s="27">
        <v>40578</v>
      </c>
      <c r="B223" s="28" t="s">
        <v>10</v>
      </c>
      <c r="C223" s="28">
        <v>120</v>
      </c>
      <c r="D223" s="29">
        <v>11046.499904</v>
      </c>
      <c r="E223" s="29">
        <v>8018.9038970000001</v>
      </c>
      <c r="F223" s="29">
        <v>100422.7264</v>
      </c>
      <c r="G223" s="30">
        <f t="shared" si="15"/>
        <v>0.11</v>
      </c>
      <c r="H223" s="31">
        <f t="shared" si="16"/>
        <v>3027.5960070000001</v>
      </c>
      <c r="I223" s="12">
        <f t="shared" si="17"/>
        <v>0.27407740309703804</v>
      </c>
      <c r="J223" s="12">
        <f t="shared" si="18"/>
        <v>0.7259225969029619</v>
      </c>
      <c r="K223" s="21">
        <f t="shared" si="19"/>
        <v>2</v>
      </c>
    </row>
    <row r="224" spans="1:11" ht="13.2" x14ac:dyDescent="0.25">
      <c r="A224" s="27">
        <v>40579</v>
      </c>
      <c r="B224" s="28" t="s">
        <v>10</v>
      </c>
      <c r="C224" s="28">
        <v>104</v>
      </c>
      <c r="D224" s="29">
        <v>7193.0275339999998</v>
      </c>
      <c r="E224" s="29">
        <v>5221.8806020000002</v>
      </c>
      <c r="F224" s="29">
        <v>65391.159399999997</v>
      </c>
      <c r="G224" s="30">
        <f t="shared" si="15"/>
        <v>0.11</v>
      </c>
      <c r="H224" s="31">
        <f t="shared" si="16"/>
        <v>1971.1469319999997</v>
      </c>
      <c r="I224" s="12">
        <f t="shared" si="17"/>
        <v>0.27403578294157543</v>
      </c>
      <c r="J224" s="12">
        <f t="shared" si="18"/>
        <v>0.72596421705842451</v>
      </c>
      <c r="K224" s="21">
        <f t="shared" si="19"/>
        <v>2</v>
      </c>
    </row>
    <row r="225" spans="1:11" ht="13.2" x14ac:dyDescent="0.25">
      <c r="A225" s="27">
        <v>40580</v>
      </c>
      <c r="B225" s="28" t="s">
        <v>10</v>
      </c>
      <c r="C225" s="28">
        <v>83</v>
      </c>
      <c r="D225" s="29">
        <v>5632.2892780000002</v>
      </c>
      <c r="E225" s="29">
        <v>4084.4361690000001</v>
      </c>
      <c r="F225" s="29">
        <v>51202.629800000002</v>
      </c>
      <c r="G225" s="30">
        <f t="shared" si="15"/>
        <v>0.11</v>
      </c>
      <c r="H225" s="31">
        <f t="shared" si="16"/>
        <v>1547.8531090000001</v>
      </c>
      <c r="I225" s="12">
        <f t="shared" si="17"/>
        <v>0.27481775750510379</v>
      </c>
      <c r="J225" s="12">
        <f t="shared" si="18"/>
        <v>0.72518224249489627</v>
      </c>
      <c r="K225" s="21">
        <f t="shared" si="19"/>
        <v>2</v>
      </c>
    </row>
    <row r="226" spans="1:11" ht="13.2" x14ac:dyDescent="0.25">
      <c r="A226" s="27">
        <v>40581</v>
      </c>
      <c r="B226" s="28" t="s">
        <v>10</v>
      </c>
      <c r="C226" s="28">
        <v>112</v>
      </c>
      <c r="D226" s="29">
        <v>6976.4651880000001</v>
      </c>
      <c r="E226" s="29">
        <v>5073.792864</v>
      </c>
      <c r="F226" s="29">
        <v>63422.410800000005</v>
      </c>
      <c r="G226" s="30">
        <f t="shared" si="15"/>
        <v>0.10999999999999999</v>
      </c>
      <c r="H226" s="31">
        <f t="shared" si="16"/>
        <v>1902.6723240000001</v>
      </c>
      <c r="I226" s="12">
        <f t="shared" si="17"/>
        <v>0.27272727272727276</v>
      </c>
      <c r="J226" s="12">
        <f t="shared" si="18"/>
        <v>0.72727272727272729</v>
      </c>
      <c r="K226" s="21">
        <f t="shared" si="19"/>
        <v>2</v>
      </c>
    </row>
    <row r="227" spans="1:11" ht="13.2" x14ac:dyDescent="0.25">
      <c r="A227" s="27">
        <v>40582</v>
      </c>
      <c r="B227" s="28" t="s">
        <v>10</v>
      </c>
      <c r="C227" s="28">
        <v>118</v>
      </c>
      <c r="D227" s="29">
        <v>7966.8858719999998</v>
      </c>
      <c r="E227" s="29">
        <v>5776.8374510000003</v>
      </c>
      <c r="F227" s="29">
        <v>72426.23520000001</v>
      </c>
      <c r="G227" s="30">
        <f t="shared" si="15"/>
        <v>0.10999999999999999</v>
      </c>
      <c r="H227" s="31">
        <f t="shared" si="16"/>
        <v>2190.0484209999995</v>
      </c>
      <c r="I227" s="12">
        <f t="shared" si="17"/>
        <v>0.27489391164708776</v>
      </c>
      <c r="J227" s="12">
        <f t="shared" si="18"/>
        <v>0.72510608835291224</v>
      </c>
      <c r="K227" s="21">
        <f t="shared" si="19"/>
        <v>2</v>
      </c>
    </row>
    <row r="228" spans="1:11" ht="13.2" x14ac:dyDescent="0.25">
      <c r="A228" s="27">
        <v>40583</v>
      </c>
      <c r="B228" s="28" t="s">
        <v>10</v>
      </c>
      <c r="C228" s="28">
        <v>108</v>
      </c>
      <c r="D228" s="29">
        <v>6741.5724640000008</v>
      </c>
      <c r="E228" s="29">
        <v>4902.9617920000001</v>
      </c>
      <c r="F228" s="29">
        <v>61287.022400000002</v>
      </c>
      <c r="G228" s="30">
        <f t="shared" si="15"/>
        <v>0.11000000000000001</v>
      </c>
      <c r="H228" s="31">
        <f t="shared" si="16"/>
        <v>1838.6106720000007</v>
      </c>
      <c r="I228" s="12">
        <f t="shared" si="17"/>
        <v>0.27272727272727282</v>
      </c>
      <c r="J228" s="12">
        <f t="shared" si="18"/>
        <v>0.72727272727272718</v>
      </c>
      <c r="K228" s="21">
        <f t="shared" si="19"/>
        <v>2</v>
      </c>
    </row>
    <row r="229" spans="1:11" ht="13.2" x14ac:dyDescent="0.25">
      <c r="A229" s="27">
        <v>40584</v>
      </c>
      <c r="B229" s="28" t="s">
        <v>10</v>
      </c>
      <c r="C229" s="28">
        <v>160</v>
      </c>
      <c r="D229" s="29">
        <v>11457.843672000001</v>
      </c>
      <c r="E229" s="29">
        <v>8332.9772160000011</v>
      </c>
      <c r="F229" s="29">
        <v>104162.21520000001</v>
      </c>
      <c r="G229" s="30">
        <f t="shared" si="15"/>
        <v>0.11</v>
      </c>
      <c r="H229" s="31">
        <f t="shared" si="16"/>
        <v>3124.8664559999997</v>
      </c>
      <c r="I229" s="12">
        <f t="shared" si="17"/>
        <v>0.27272727272727271</v>
      </c>
      <c r="J229" s="12">
        <f t="shared" si="18"/>
        <v>0.72727272727272729</v>
      </c>
      <c r="K229" s="21">
        <f t="shared" si="19"/>
        <v>2</v>
      </c>
    </row>
    <row r="230" spans="1:11" ht="13.2" x14ac:dyDescent="0.25">
      <c r="A230" s="27">
        <v>40585</v>
      </c>
      <c r="B230" s="28" t="s">
        <v>10</v>
      </c>
      <c r="C230" s="28">
        <v>184</v>
      </c>
      <c r="D230" s="29">
        <v>11387.903625999999</v>
      </c>
      <c r="E230" s="29">
        <v>8281.8597430000009</v>
      </c>
      <c r="F230" s="29">
        <v>103526.39660000001</v>
      </c>
      <c r="G230" s="30">
        <f t="shared" si="15"/>
        <v>0.10999999999999999</v>
      </c>
      <c r="H230" s="31">
        <f t="shared" si="16"/>
        <v>3106.0438829999985</v>
      </c>
      <c r="I230" s="12">
        <f t="shared" si="17"/>
        <v>0.27274940015373106</v>
      </c>
      <c r="J230" s="12">
        <f t="shared" si="18"/>
        <v>0.72725059984626894</v>
      </c>
      <c r="K230" s="21">
        <f t="shared" si="19"/>
        <v>2</v>
      </c>
    </row>
    <row r="231" spans="1:11" ht="13.2" x14ac:dyDescent="0.25">
      <c r="A231" s="27">
        <v>40586</v>
      </c>
      <c r="B231" s="28" t="s">
        <v>10</v>
      </c>
      <c r="C231" s="28">
        <v>154</v>
      </c>
      <c r="D231" s="29">
        <v>8889.131503999999</v>
      </c>
      <c r="E231" s="29">
        <v>6434.8555370000004</v>
      </c>
      <c r="F231" s="29">
        <v>80810.286399999997</v>
      </c>
      <c r="G231" s="30">
        <f t="shared" si="15"/>
        <v>0.10999999999999999</v>
      </c>
      <c r="H231" s="31">
        <f t="shared" si="16"/>
        <v>2454.2759669999987</v>
      </c>
      <c r="I231" s="12">
        <f t="shared" si="17"/>
        <v>0.27609851039953731</v>
      </c>
      <c r="J231" s="12">
        <f t="shared" si="18"/>
        <v>0.72390148960046263</v>
      </c>
      <c r="K231" s="21">
        <f t="shared" si="19"/>
        <v>2</v>
      </c>
    </row>
    <row r="232" spans="1:11" ht="13.2" x14ac:dyDescent="0.25">
      <c r="A232" s="27">
        <v>40587</v>
      </c>
      <c r="B232" s="28" t="s">
        <v>10</v>
      </c>
      <c r="C232" s="28">
        <v>89</v>
      </c>
      <c r="D232" s="29">
        <v>6373.7732740000001</v>
      </c>
      <c r="E232" s="29">
        <v>4635.4714720000002</v>
      </c>
      <c r="F232" s="29">
        <v>57943.393400000008</v>
      </c>
      <c r="G232" s="30">
        <f t="shared" si="15"/>
        <v>0.10999999999999999</v>
      </c>
      <c r="H232" s="31">
        <f t="shared" si="16"/>
        <v>1738.301802</v>
      </c>
      <c r="I232" s="12">
        <f t="shared" si="17"/>
        <v>0.27272727272727271</v>
      </c>
      <c r="J232" s="12">
        <f t="shared" si="18"/>
        <v>0.72727272727272729</v>
      </c>
      <c r="K232" s="21">
        <f t="shared" si="19"/>
        <v>2</v>
      </c>
    </row>
    <row r="233" spans="1:11" ht="13.2" x14ac:dyDescent="0.25">
      <c r="A233" s="27">
        <v>40588</v>
      </c>
      <c r="B233" s="28" t="s">
        <v>10</v>
      </c>
      <c r="C233" s="28">
        <v>111</v>
      </c>
      <c r="D233" s="29">
        <v>7885.7203260000006</v>
      </c>
      <c r="E233" s="29">
        <v>5666.7978780000003</v>
      </c>
      <c r="F233" s="29">
        <v>71688.366599999994</v>
      </c>
      <c r="G233" s="30">
        <f t="shared" si="15"/>
        <v>0.11000000000000001</v>
      </c>
      <c r="H233" s="31">
        <f t="shared" si="16"/>
        <v>2218.9224480000003</v>
      </c>
      <c r="I233" s="12">
        <f t="shared" si="17"/>
        <v>0.28138487750877916</v>
      </c>
      <c r="J233" s="12">
        <f t="shared" si="18"/>
        <v>0.71861512249122084</v>
      </c>
      <c r="K233" s="21">
        <f t="shared" si="19"/>
        <v>2</v>
      </c>
    </row>
    <row r="234" spans="1:11" ht="13.2" x14ac:dyDescent="0.25">
      <c r="A234" s="27">
        <v>40589</v>
      </c>
      <c r="B234" s="28" t="s">
        <v>10</v>
      </c>
      <c r="C234" s="28">
        <v>120</v>
      </c>
      <c r="D234" s="29">
        <v>8075.7904920000001</v>
      </c>
      <c r="E234" s="29">
        <v>5859.1729610000002</v>
      </c>
      <c r="F234" s="29">
        <v>73416.277199999997</v>
      </c>
      <c r="G234" s="30">
        <f t="shared" si="15"/>
        <v>0.11</v>
      </c>
      <c r="H234" s="31">
        <f t="shared" si="16"/>
        <v>2216.6175309999999</v>
      </c>
      <c r="I234" s="12">
        <f t="shared" si="17"/>
        <v>0.27447684944227002</v>
      </c>
      <c r="J234" s="12">
        <f t="shared" si="18"/>
        <v>0.72552315055772998</v>
      </c>
      <c r="K234" s="21">
        <f t="shared" si="19"/>
        <v>2</v>
      </c>
    </row>
    <row r="235" spans="1:11" ht="13.2" x14ac:dyDescent="0.25">
      <c r="A235" s="27">
        <v>40590</v>
      </c>
      <c r="B235" s="28" t="s">
        <v>10</v>
      </c>
      <c r="C235" s="28">
        <v>157</v>
      </c>
      <c r="D235" s="29">
        <v>11373.555710000001</v>
      </c>
      <c r="E235" s="29">
        <v>8271.6768800000009</v>
      </c>
      <c r="F235" s="29">
        <v>103395.96100000001</v>
      </c>
      <c r="G235" s="30">
        <f t="shared" si="15"/>
        <v>0.11</v>
      </c>
      <c r="H235" s="31">
        <f t="shared" si="16"/>
        <v>3101.8788299999997</v>
      </c>
      <c r="I235" s="12">
        <f t="shared" si="17"/>
        <v>0.27272727272727271</v>
      </c>
      <c r="J235" s="12">
        <f t="shared" si="18"/>
        <v>0.72727272727272729</v>
      </c>
      <c r="K235" s="21">
        <f t="shared" si="19"/>
        <v>2</v>
      </c>
    </row>
    <row r="236" spans="1:11" ht="13.2" x14ac:dyDescent="0.25">
      <c r="A236" s="27">
        <v>40591</v>
      </c>
      <c r="B236" s="28" t="s">
        <v>10</v>
      </c>
      <c r="C236" s="28">
        <v>152</v>
      </c>
      <c r="D236" s="29">
        <v>11447.008474</v>
      </c>
      <c r="E236" s="29">
        <v>8325.0970720000005</v>
      </c>
      <c r="F236" s="29">
        <v>104063.71339999999</v>
      </c>
      <c r="G236" s="30">
        <f t="shared" si="15"/>
        <v>0.11000000000000001</v>
      </c>
      <c r="H236" s="31">
        <f t="shared" si="16"/>
        <v>3121.9114019999997</v>
      </c>
      <c r="I236" s="12">
        <f t="shared" si="17"/>
        <v>0.27272727272727271</v>
      </c>
      <c r="J236" s="12">
        <f t="shared" si="18"/>
        <v>0.72727272727272729</v>
      </c>
      <c r="K236" s="21">
        <f t="shared" si="19"/>
        <v>2</v>
      </c>
    </row>
    <row r="237" spans="1:11" ht="13.2" x14ac:dyDescent="0.25">
      <c r="A237" s="27">
        <v>40592</v>
      </c>
      <c r="B237" s="28" t="s">
        <v>10</v>
      </c>
      <c r="C237" s="28">
        <v>101</v>
      </c>
      <c r="D237" s="29">
        <v>7227.8287819999996</v>
      </c>
      <c r="E237" s="29">
        <v>5237.3667679999999</v>
      </c>
      <c r="F237" s="29">
        <v>65467.084600000002</v>
      </c>
      <c r="G237" s="30">
        <f t="shared" si="15"/>
        <v>0.11040401182001007</v>
      </c>
      <c r="H237" s="31">
        <f t="shared" si="16"/>
        <v>1990.4620139999997</v>
      </c>
      <c r="I237" s="12">
        <f t="shared" si="17"/>
        <v>0.27538865045572131</v>
      </c>
      <c r="J237" s="12">
        <f t="shared" si="18"/>
        <v>0.72461134954427875</v>
      </c>
      <c r="K237" s="21">
        <f t="shared" si="19"/>
        <v>2</v>
      </c>
    </row>
    <row r="238" spans="1:11" ht="13.2" x14ac:dyDescent="0.25">
      <c r="A238" s="27">
        <v>40593</v>
      </c>
      <c r="B238" s="28" t="s">
        <v>10</v>
      </c>
      <c r="C238" s="28">
        <v>103</v>
      </c>
      <c r="D238" s="29">
        <v>7161.0296779999999</v>
      </c>
      <c r="E238" s="29">
        <v>5208.0215840000001</v>
      </c>
      <c r="F238" s="29">
        <v>65100.269800000002</v>
      </c>
      <c r="G238" s="30">
        <f t="shared" si="15"/>
        <v>0.11</v>
      </c>
      <c r="H238" s="31">
        <f t="shared" si="16"/>
        <v>1953.0080939999998</v>
      </c>
      <c r="I238" s="12">
        <f t="shared" si="17"/>
        <v>0.27272727272727271</v>
      </c>
      <c r="J238" s="12">
        <f t="shared" si="18"/>
        <v>0.72727272727272729</v>
      </c>
      <c r="K238" s="21">
        <f t="shared" si="19"/>
        <v>2</v>
      </c>
    </row>
    <row r="239" spans="1:11" ht="13.2" x14ac:dyDescent="0.25">
      <c r="A239" s="27">
        <v>40594</v>
      </c>
      <c r="B239" s="28" t="s">
        <v>10</v>
      </c>
      <c r="C239" s="28">
        <v>66</v>
      </c>
      <c r="D239" s="29">
        <v>4969.8500720000002</v>
      </c>
      <c r="E239" s="29">
        <v>3614.436416</v>
      </c>
      <c r="F239" s="29">
        <v>45180.455200000004</v>
      </c>
      <c r="G239" s="30">
        <f t="shared" si="15"/>
        <v>0.11</v>
      </c>
      <c r="H239" s="31">
        <f t="shared" si="16"/>
        <v>1355.4136560000002</v>
      </c>
      <c r="I239" s="12">
        <f t="shared" si="17"/>
        <v>0.27272727272727276</v>
      </c>
      <c r="J239" s="12">
        <f t="shared" si="18"/>
        <v>0.72727272727272729</v>
      </c>
      <c r="K239" s="21">
        <f t="shared" si="19"/>
        <v>2</v>
      </c>
    </row>
    <row r="240" spans="1:11" ht="13.2" x14ac:dyDescent="0.25">
      <c r="A240" s="27">
        <v>40595</v>
      </c>
      <c r="B240" s="28" t="s">
        <v>10</v>
      </c>
      <c r="C240" s="28">
        <v>106</v>
      </c>
      <c r="D240" s="29">
        <v>6871.4601339999999</v>
      </c>
      <c r="E240" s="29">
        <v>4982.5113369999999</v>
      </c>
      <c r="F240" s="29">
        <v>62467.8194</v>
      </c>
      <c r="G240" s="30">
        <f t="shared" si="15"/>
        <v>0.11</v>
      </c>
      <c r="H240" s="31">
        <f t="shared" si="16"/>
        <v>1888.948797</v>
      </c>
      <c r="I240" s="12">
        <f t="shared" si="17"/>
        <v>0.27489773063711409</v>
      </c>
      <c r="J240" s="12">
        <f t="shared" si="18"/>
        <v>0.72510226936288591</v>
      </c>
      <c r="K240" s="21">
        <f t="shared" si="19"/>
        <v>2</v>
      </c>
    </row>
    <row r="241" spans="1:11" ht="13.2" x14ac:dyDescent="0.25">
      <c r="A241" s="27">
        <v>40596</v>
      </c>
      <c r="B241" s="28" t="s">
        <v>10</v>
      </c>
      <c r="C241" s="28">
        <v>96</v>
      </c>
      <c r="D241" s="29">
        <v>7725.3407440000001</v>
      </c>
      <c r="E241" s="29">
        <v>5618.4296320000003</v>
      </c>
      <c r="F241" s="29">
        <v>70230.3704</v>
      </c>
      <c r="G241" s="30">
        <f t="shared" si="15"/>
        <v>0.11</v>
      </c>
      <c r="H241" s="31">
        <f t="shared" si="16"/>
        <v>2106.9111119999998</v>
      </c>
      <c r="I241" s="12">
        <f t="shared" si="17"/>
        <v>0.27272727272727271</v>
      </c>
      <c r="J241" s="12">
        <f t="shared" si="18"/>
        <v>0.72727272727272729</v>
      </c>
      <c r="K241" s="21">
        <f t="shared" si="19"/>
        <v>2</v>
      </c>
    </row>
    <row r="242" spans="1:11" ht="13.2" x14ac:dyDescent="0.25">
      <c r="A242" s="27">
        <v>40597</v>
      </c>
      <c r="B242" s="28" t="s">
        <v>10</v>
      </c>
      <c r="C242" s="28">
        <v>89</v>
      </c>
      <c r="D242" s="29">
        <v>6380.3945920000006</v>
      </c>
      <c r="E242" s="29">
        <v>3883.592506</v>
      </c>
      <c r="F242" s="29">
        <v>58003.587200000002</v>
      </c>
      <c r="G242" s="30">
        <f t="shared" si="15"/>
        <v>0.11</v>
      </c>
      <c r="H242" s="31">
        <f t="shared" si="16"/>
        <v>2496.8020860000006</v>
      </c>
      <c r="I242" s="12">
        <f t="shared" si="17"/>
        <v>0.39132408662163198</v>
      </c>
      <c r="J242" s="12">
        <f t="shared" si="18"/>
        <v>0.60867591337836802</v>
      </c>
      <c r="K242" s="21">
        <f t="shared" si="19"/>
        <v>2</v>
      </c>
    </row>
    <row r="243" spans="1:11" ht="13.2" x14ac:dyDescent="0.25">
      <c r="A243" s="27">
        <v>40598</v>
      </c>
      <c r="B243" s="28" t="s">
        <v>10</v>
      </c>
      <c r="C243" s="28">
        <v>60</v>
      </c>
      <c r="D243" s="29">
        <v>3176.9373900000001</v>
      </c>
      <c r="E243" s="29">
        <v>1195.5780789999999</v>
      </c>
      <c r="F243" s="29">
        <v>28881.249000000003</v>
      </c>
      <c r="G243" s="30">
        <f t="shared" si="15"/>
        <v>0.10999999999999999</v>
      </c>
      <c r="H243" s="31">
        <f t="shared" si="16"/>
        <v>1981.3593110000002</v>
      </c>
      <c r="I243" s="12">
        <f t="shared" si="17"/>
        <v>0.62366961251320097</v>
      </c>
      <c r="J243" s="12">
        <f t="shared" si="18"/>
        <v>0.37633038748679898</v>
      </c>
      <c r="K243" s="21">
        <f t="shared" si="19"/>
        <v>2</v>
      </c>
    </row>
    <row r="244" spans="1:11" ht="13.2" x14ac:dyDescent="0.25">
      <c r="A244" s="27">
        <v>40599</v>
      </c>
      <c r="B244" s="28" t="s">
        <v>10</v>
      </c>
      <c r="C244" s="28">
        <v>59</v>
      </c>
      <c r="D244" s="29">
        <v>2954.1233040000002</v>
      </c>
      <c r="E244" s="29">
        <v>1079.4541280000001</v>
      </c>
      <c r="F244" s="29">
        <v>26855.666400000002</v>
      </c>
      <c r="G244" s="30">
        <f t="shared" si="15"/>
        <v>0.11</v>
      </c>
      <c r="H244" s="31">
        <f t="shared" si="16"/>
        <v>1874.6691760000001</v>
      </c>
      <c r="I244" s="12">
        <f t="shared" si="17"/>
        <v>0.63459408531174832</v>
      </c>
      <c r="J244" s="12">
        <f t="shared" si="18"/>
        <v>0.36540591468825162</v>
      </c>
      <c r="K244" s="21">
        <f t="shared" si="19"/>
        <v>2</v>
      </c>
    </row>
    <row r="245" spans="1:11" ht="13.2" x14ac:dyDescent="0.25">
      <c r="A245" s="27">
        <v>40600</v>
      </c>
      <c r="B245" s="28" t="s">
        <v>10</v>
      </c>
      <c r="C245" s="28">
        <v>59</v>
      </c>
      <c r="D245" s="29">
        <v>2611.0720240000001</v>
      </c>
      <c r="E245" s="29">
        <v>1007.5016560000001</v>
      </c>
      <c r="F245" s="29">
        <v>23737.018400000001</v>
      </c>
      <c r="G245" s="30">
        <f t="shared" si="15"/>
        <v>0.11</v>
      </c>
      <c r="H245" s="31">
        <f t="shared" si="16"/>
        <v>1603.5703679999999</v>
      </c>
      <c r="I245" s="12">
        <f t="shared" si="17"/>
        <v>0.61414252585167295</v>
      </c>
      <c r="J245" s="12">
        <f t="shared" si="18"/>
        <v>0.38585747414832711</v>
      </c>
      <c r="K245" s="21">
        <f t="shared" si="19"/>
        <v>2</v>
      </c>
    </row>
    <row r="246" spans="1:11" ht="13.2" x14ac:dyDescent="0.25">
      <c r="A246" s="27">
        <v>40601</v>
      </c>
      <c r="B246" s="28" t="s">
        <v>10</v>
      </c>
      <c r="C246" s="28">
        <v>63</v>
      </c>
      <c r="D246" s="29">
        <v>5958.7648120000003</v>
      </c>
      <c r="E246" s="29">
        <v>2170.7512369999999</v>
      </c>
      <c r="F246" s="29">
        <v>54170.589199999995</v>
      </c>
      <c r="G246" s="30">
        <f t="shared" si="15"/>
        <v>0.11000000000000001</v>
      </c>
      <c r="H246" s="31">
        <f t="shared" si="16"/>
        <v>3788.0135750000004</v>
      </c>
      <c r="I246" s="12">
        <f t="shared" si="17"/>
        <v>0.63570449489322789</v>
      </c>
      <c r="J246" s="12">
        <f t="shared" si="18"/>
        <v>0.36429550510677211</v>
      </c>
      <c r="K246" s="21">
        <f t="shared" si="19"/>
        <v>2</v>
      </c>
    </row>
    <row r="247" spans="1:11" ht="13.2" x14ac:dyDescent="0.25">
      <c r="A247" s="27">
        <v>40602</v>
      </c>
      <c r="B247" s="28" t="s">
        <v>10</v>
      </c>
      <c r="C247" s="28">
        <v>69</v>
      </c>
      <c r="D247" s="29">
        <v>3711.7616580000004</v>
      </c>
      <c r="E247" s="29">
        <v>1349.7315120000001</v>
      </c>
      <c r="F247" s="29">
        <v>33743.287800000006</v>
      </c>
      <c r="G247" s="30">
        <f t="shared" si="15"/>
        <v>0.10999999999999999</v>
      </c>
      <c r="H247" s="31">
        <f t="shared" si="16"/>
        <v>2362.0301460000001</v>
      </c>
      <c r="I247" s="12">
        <f t="shared" si="17"/>
        <v>0.63636363636363635</v>
      </c>
      <c r="J247" s="12">
        <f t="shared" si="18"/>
        <v>0.36363636363636365</v>
      </c>
      <c r="K247" s="21">
        <f t="shared" si="19"/>
        <v>2</v>
      </c>
    </row>
    <row r="248" spans="1:11" ht="13.2" x14ac:dyDescent="0.25">
      <c r="A248" s="27">
        <v>40603</v>
      </c>
      <c r="B248" s="28" t="s">
        <v>10</v>
      </c>
      <c r="C248" s="28">
        <v>56</v>
      </c>
      <c r="D248" s="29">
        <v>2984.6739339999999</v>
      </c>
      <c r="E248" s="29">
        <v>1090.5165050000001</v>
      </c>
      <c r="F248" s="29">
        <v>27133.399399999998</v>
      </c>
      <c r="G248" s="30">
        <f t="shared" si="15"/>
        <v>0.11</v>
      </c>
      <c r="H248" s="31">
        <f t="shared" si="16"/>
        <v>1894.1574289999999</v>
      </c>
      <c r="I248" s="12">
        <f t="shared" si="17"/>
        <v>0.63462792616059338</v>
      </c>
      <c r="J248" s="12">
        <f t="shared" si="18"/>
        <v>0.36537207383940656</v>
      </c>
      <c r="K248" s="21">
        <f t="shared" si="19"/>
        <v>3</v>
      </c>
    </row>
    <row r="249" spans="1:11" ht="13.2" x14ac:dyDescent="0.25">
      <c r="A249" s="27">
        <v>40604</v>
      </c>
      <c r="B249" s="28" t="s">
        <v>10</v>
      </c>
      <c r="C249" s="28">
        <v>73</v>
      </c>
      <c r="D249" s="29">
        <v>3191.5167240000001</v>
      </c>
      <c r="E249" s="29">
        <v>1177.878684</v>
      </c>
      <c r="F249" s="29">
        <v>29013.788400000001</v>
      </c>
      <c r="G249" s="30">
        <f t="shared" si="15"/>
        <v>0.11</v>
      </c>
      <c r="H249" s="31">
        <f t="shared" si="16"/>
        <v>2013.63804</v>
      </c>
      <c r="I249" s="12">
        <f t="shared" si="17"/>
        <v>0.63093450987036093</v>
      </c>
      <c r="J249" s="12">
        <f t="shared" si="18"/>
        <v>0.36906549012963907</v>
      </c>
      <c r="K249" s="21">
        <f t="shared" si="19"/>
        <v>3</v>
      </c>
    </row>
    <row r="250" spans="1:11" ht="13.2" x14ac:dyDescent="0.25">
      <c r="A250" s="27">
        <v>40605</v>
      </c>
      <c r="B250" s="28" t="s">
        <v>10</v>
      </c>
      <c r="C250" s="28">
        <v>92</v>
      </c>
      <c r="D250" s="29">
        <v>4476.4427180000002</v>
      </c>
      <c r="E250" s="29">
        <v>1635.526462</v>
      </c>
      <c r="F250" s="29">
        <v>40694.933799999999</v>
      </c>
      <c r="G250" s="30">
        <f t="shared" si="15"/>
        <v>0.11000000000000001</v>
      </c>
      <c r="H250" s="31">
        <f t="shared" si="16"/>
        <v>2840.9162560000004</v>
      </c>
      <c r="I250" s="12">
        <f t="shared" si="17"/>
        <v>0.63463701759804358</v>
      </c>
      <c r="J250" s="12">
        <f t="shared" si="18"/>
        <v>0.36536298240195642</v>
      </c>
      <c r="K250" s="21">
        <f t="shared" si="19"/>
        <v>3</v>
      </c>
    </row>
    <row r="251" spans="1:11" ht="13.2" x14ac:dyDescent="0.25">
      <c r="A251" s="27">
        <v>40606</v>
      </c>
      <c r="B251" s="28" t="s">
        <v>10</v>
      </c>
      <c r="C251" s="28">
        <v>75</v>
      </c>
      <c r="D251" s="29">
        <v>3923.5678459999999</v>
      </c>
      <c r="E251" s="29">
        <v>1426.7519440000001</v>
      </c>
      <c r="F251" s="29">
        <v>35668.798600000002</v>
      </c>
      <c r="G251" s="30">
        <f t="shared" si="15"/>
        <v>0.10999999999999999</v>
      </c>
      <c r="H251" s="31">
        <f t="shared" si="16"/>
        <v>2496.8159019999998</v>
      </c>
      <c r="I251" s="12">
        <f t="shared" si="17"/>
        <v>0.63636363636363635</v>
      </c>
      <c r="J251" s="12">
        <f t="shared" si="18"/>
        <v>0.36363636363636365</v>
      </c>
      <c r="K251" s="21">
        <f t="shared" si="19"/>
        <v>3</v>
      </c>
    </row>
    <row r="252" spans="1:11" ht="13.2" x14ac:dyDescent="0.25">
      <c r="A252" s="27">
        <v>40607</v>
      </c>
      <c r="B252" s="28" t="s">
        <v>10</v>
      </c>
      <c r="C252" s="28">
        <v>57</v>
      </c>
      <c r="D252" s="29">
        <v>3842.4713800000004</v>
      </c>
      <c r="E252" s="29">
        <v>1412.2401199999999</v>
      </c>
      <c r="F252" s="29">
        <v>34931.558000000005</v>
      </c>
      <c r="G252" s="30">
        <f t="shared" si="15"/>
        <v>0.11</v>
      </c>
      <c r="H252" s="31">
        <f t="shared" si="16"/>
        <v>2430.2312600000005</v>
      </c>
      <c r="I252" s="12">
        <f t="shared" si="17"/>
        <v>0.63246567629607175</v>
      </c>
      <c r="J252" s="12">
        <f t="shared" si="18"/>
        <v>0.36753432370392825</v>
      </c>
      <c r="K252" s="21">
        <f t="shared" si="19"/>
        <v>3</v>
      </c>
    </row>
    <row r="253" spans="1:11" ht="13.2" x14ac:dyDescent="0.25">
      <c r="A253" s="27">
        <v>40608</v>
      </c>
      <c r="B253" s="28" t="s">
        <v>10</v>
      </c>
      <c r="C253" s="28">
        <v>41</v>
      </c>
      <c r="D253" s="29">
        <v>2194.5023540000002</v>
      </c>
      <c r="E253" s="29">
        <v>803.65222800000004</v>
      </c>
      <c r="F253" s="29">
        <v>19950.021400000001</v>
      </c>
      <c r="G253" s="30">
        <f t="shared" si="15"/>
        <v>0.11</v>
      </c>
      <c r="H253" s="31">
        <f t="shared" si="16"/>
        <v>1390.8501260000003</v>
      </c>
      <c r="I253" s="12">
        <f t="shared" si="17"/>
        <v>0.63378839556259603</v>
      </c>
      <c r="J253" s="12">
        <f t="shared" si="18"/>
        <v>0.36621160443740403</v>
      </c>
      <c r="K253" s="21">
        <f t="shared" si="19"/>
        <v>3</v>
      </c>
    </row>
    <row r="254" spans="1:11" ht="13.2" x14ac:dyDescent="0.25">
      <c r="A254" s="27">
        <v>40609</v>
      </c>
      <c r="B254" s="28" t="s">
        <v>10</v>
      </c>
      <c r="C254" s="28">
        <v>42</v>
      </c>
      <c r="D254" s="29">
        <v>2611.838812</v>
      </c>
      <c r="E254" s="29">
        <v>949.75956800000006</v>
      </c>
      <c r="F254" s="29">
        <v>23743.9892</v>
      </c>
      <c r="G254" s="30">
        <f t="shared" si="15"/>
        <v>0.11</v>
      </c>
      <c r="H254" s="31">
        <f t="shared" si="16"/>
        <v>1662.079244</v>
      </c>
      <c r="I254" s="12">
        <f t="shared" si="17"/>
        <v>0.63636363636363635</v>
      </c>
      <c r="J254" s="12">
        <f t="shared" si="18"/>
        <v>0.36363636363636365</v>
      </c>
      <c r="K254" s="21">
        <f t="shared" si="19"/>
        <v>3</v>
      </c>
    </row>
    <row r="255" spans="1:11" ht="13.2" x14ac:dyDescent="0.25">
      <c r="A255" s="27">
        <v>40610</v>
      </c>
      <c r="B255" s="28" t="s">
        <v>10</v>
      </c>
      <c r="C255" s="28">
        <v>54</v>
      </c>
      <c r="D255" s="29">
        <v>3742.4884419999998</v>
      </c>
      <c r="E255" s="29">
        <v>1360.904888</v>
      </c>
      <c r="F255" s="29">
        <v>34022.622199999998</v>
      </c>
      <c r="G255" s="30">
        <f t="shared" si="15"/>
        <v>0.11</v>
      </c>
      <c r="H255" s="31">
        <f t="shared" si="16"/>
        <v>2381.5835539999998</v>
      </c>
      <c r="I255" s="12">
        <f t="shared" si="17"/>
        <v>0.63636363636363635</v>
      </c>
      <c r="J255" s="12">
        <f t="shared" si="18"/>
        <v>0.36363636363636365</v>
      </c>
      <c r="K255" s="21">
        <f t="shared" si="19"/>
        <v>3</v>
      </c>
    </row>
    <row r="256" spans="1:11" ht="13.2" x14ac:dyDescent="0.25">
      <c r="A256" s="27">
        <v>40611</v>
      </c>
      <c r="B256" s="28" t="s">
        <v>10</v>
      </c>
      <c r="C256" s="28">
        <v>76</v>
      </c>
      <c r="D256" s="29">
        <v>3884.6101800000001</v>
      </c>
      <c r="E256" s="29">
        <v>1412.5855200000001</v>
      </c>
      <c r="F256" s="29">
        <v>35314.638000000006</v>
      </c>
      <c r="G256" s="30">
        <f t="shared" si="15"/>
        <v>0.10999999999999999</v>
      </c>
      <c r="H256" s="31">
        <f t="shared" si="16"/>
        <v>2472.02466</v>
      </c>
      <c r="I256" s="12">
        <f t="shared" si="17"/>
        <v>0.63636363636363635</v>
      </c>
      <c r="J256" s="12">
        <f t="shared" si="18"/>
        <v>0.36363636363636365</v>
      </c>
      <c r="K256" s="21">
        <f t="shared" si="19"/>
        <v>3</v>
      </c>
    </row>
    <row r="257" spans="1:11" ht="13.2" x14ac:dyDescent="0.25">
      <c r="A257" s="27">
        <v>40612</v>
      </c>
      <c r="B257" s="28" t="s">
        <v>10</v>
      </c>
      <c r="C257" s="28">
        <v>91</v>
      </c>
      <c r="D257" s="29">
        <v>6067.0235339999999</v>
      </c>
      <c r="E257" s="29">
        <v>2222.3924619999998</v>
      </c>
      <c r="F257" s="29">
        <v>55154.759400000003</v>
      </c>
      <c r="G257" s="30">
        <f t="shared" si="15"/>
        <v>0.10999999999999999</v>
      </c>
      <c r="H257" s="31">
        <f t="shared" si="16"/>
        <v>3844.6310720000001</v>
      </c>
      <c r="I257" s="12">
        <f t="shared" si="17"/>
        <v>0.63369311993837407</v>
      </c>
      <c r="J257" s="12">
        <f t="shared" si="18"/>
        <v>0.36630688006162593</v>
      </c>
      <c r="K257" s="21">
        <f t="shared" si="19"/>
        <v>3</v>
      </c>
    </row>
    <row r="258" spans="1:11" ht="13.2" x14ac:dyDescent="0.25">
      <c r="A258" s="27">
        <v>40613</v>
      </c>
      <c r="B258" s="28" t="s">
        <v>10</v>
      </c>
      <c r="C258" s="28">
        <v>236</v>
      </c>
      <c r="D258" s="29">
        <v>22342.338259</v>
      </c>
      <c r="E258" s="29">
        <v>14042.395256000002</v>
      </c>
      <c r="F258" s="29">
        <v>144144.11780000001</v>
      </c>
      <c r="G258" s="30">
        <f t="shared" si="15"/>
        <v>0.155</v>
      </c>
      <c r="H258" s="31">
        <f t="shared" si="16"/>
        <v>8299.9430029999985</v>
      </c>
      <c r="I258" s="12">
        <f t="shared" si="17"/>
        <v>0.37148945230280872</v>
      </c>
      <c r="J258" s="12">
        <f t="shared" si="18"/>
        <v>0.62851054769719128</v>
      </c>
      <c r="K258" s="21">
        <f t="shared" si="19"/>
        <v>3</v>
      </c>
    </row>
    <row r="259" spans="1:11" ht="13.2" x14ac:dyDescent="0.25">
      <c r="A259" s="27">
        <v>40614</v>
      </c>
      <c r="B259" s="28" t="s">
        <v>10</v>
      </c>
      <c r="C259" s="28">
        <v>238</v>
      </c>
      <c r="D259" s="29">
        <v>19570.338879999999</v>
      </c>
      <c r="E259" s="29">
        <v>12623.594420000001</v>
      </c>
      <c r="F259" s="29">
        <v>126235.9442</v>
      </c>
      <c r="G259" s="30">
        <f t="shared" si="15"/>
        <v>0.15502984513661205</v>
      </c>
      <c r="H259" s="31">
        <f t="shared" si="16"/>
        <v>6946.7444599999981</v>
      </c>
      <c r="I259" s="12">
        <f t="shared" si="17"/>
        <v>0.35496291109702022</v>
      </c>
      <c r="J259" s="12">
        <f t="shared" si="18"/>
        <v>0.64503708890297973</v>
      </c>
      <c r="K259" s="21">
        <f t="shared" si="19"/>
        <v>3</v>
      </c>
    </row>
    <row r="260" spans="1:11" ht="13.2" x14ac:dyDescent="0.25">
      <c r="A260" s="27">
        <v>40615</v>
      </c>
      <c r="B260" s="28" t="s">
        <v>10</v>
      </c>
      <c r="C260" s="28">
        <v>186</v>
      </c>
      <c r="D260" s="29">
        <v>16269.621748</v>
      </c>
      <c r="E260" s="29">
        <v>10496.53016</v>
      </c>
      <c r="F260" s="29">
        <v>104965.30160000001</v>
      </c>
      <c r="G260" s="30">
        <f t="shared" si="15"/>
        <v>0.155</v>
      </c>
      <c r="H260" s="31">
        <f t="shared" si="16"/>
        <v>5773.0915879999993</v>
      </c>
      <c r="I260" s="12">
        <f t="shared" si="17"/>
        <v>0.35483870967741932</v>
      </c>
      <c r="J260" s="12">
        <f t="shared" si="18"/>
        <v>0.64516129032258063</v>
      </c>
      <c r="K260" s="21">
        <f t="shared" si="19"/>
        <v>3</v>
      </c>
    </row>
    <row r="261" spans="1:11" ht="13.2" x14ac:dyDescent="0.25">
      <c r="A261" s="27">
        <v>40616</v>
      </c>
      <c r="B261" s="28" t="s">
        <v>10</v>
      </c>
      <c r="C261" s="28">
        <v>175</v>
      </c>
      <c r="D261" s="29">
        <v>15580.225799</v>
      </c>
      <c r="E261" s="29">
        <v>10051.758580000002</v>
      </c>
      <c r="F261" s="29">
        <v>100517.5858</v>
      </c>
      <c r="G261" s="30">
        <f t="shared" ref="G261:G280" si="20">D261/F261</f>
        <v>0.155</v>
      </c>
      <c r="H261" s="31">
        <f t="shared" ref="H261:H280" si="21">D261-E261</f>
        <v>5528.4672189999983</v>
      </c>
      <c r="I261" s="12">
        <f t="shared" ref="I261:I280" si="22">H261/D261</f>
        <v>0.35483870967741926</v>
      </c>
      <c r="J261" s="12">
        <f t="shared" ref="J261:J280" si="23">E261/D261</f>
        <v>0.64516129032258074</v>
      </c>
      <c r="K261" s="21">
        <f t="shared" ref="K261:K280" si="24">MONTH(A261)</f>
        <v>3</v>
      </c>
    </row>
    <row r="262" spans="1:11" ht="13.2" x14ac:dyDescent="0.25">
      <c r="A262" s="27">
        <v>40617</v>
      </c>
      <c r="B262" s="28" t="s">
        <v>10</v>
      </c>
      <c r="C262" s="28">
        <v>139</v>
      </c>
      <c r="D262" s="29">
        <v>8544.7538880000011</v>
      </c>
      <c r="E262" s="29">
        <v>3978.677044</v>
      </c>
      <c r="F262" s="29">
        <v>77679.580800000011</v>
      </c>
      <c r="G262" s="30">
        <f t="shared" si="20"/>
        <v>0.11</v>
      </c>
      <c r="H262" s="31">
        <f t="shared" si="21"/>
        <v>4566.0768440000011</v>
      </c>
      <c r="I262" s="12">
        <f t="shared" si="22"/>
        <v>0.53437195545356364</v>
      </c>
      <c r="J262" s="12">
        <f t="shared" si="23"/>
        <v>0.46562804454643636</v>
      </c>
      <c r="K262" s="21">
        <f t="shared" si="24"/>
        <v>3</v>
      </c>
    </row>
    <row r="263" spans="1:11" ht="13.2" x14ac:dyDescent="0.25">
      <c r="A263" s="27">
        <v>40618</v>
      </c>
      <c r="B263" s="28" t="s">
        <v>10</v>
      </c>
      <c r="C263" s="28">
        <v>94</v>
      </c>
      <c r="D263" s="29">
        <v>6484.2425560000001</v>
      </c>
      <c r="E263" s="29">
        <v>2944.3993520000004</v>
      </c>
      <c r="F263" s="29">
        <v>58947.659599999999</v>
      </c>
      <c r="G263" s="30">
        <f t="shared" si="20"/>
        <v>0.11</v>
      </c>
      <c r="H263" s="31">
        <f t="shared" si="21"/>
        <v>3539.8432039999998</v>
      </c>
      <c r="I263" s="12">
        <f t="shared" si="22"/>
        <v>0.545914680616707</v>
      </c>
      <c r="J263" s="12">
        <f t="shared" si="23"/>
        <v>0.454085319383293</v>
      </c>
      <c r="K263" s="21">
        <f t="shared" si="24"/>
        <v>3</v>
      </c>
    </row>
    <row r="264" spans="1:11" ht="13.2" x14ac:dyDescent="0.25">
      <c r="A264" s="27">
        <v>40619</v>
      </c>
      <c r="B264" s="28" t="s">
        <v>10</v>
      </c>
      <c r="C264" s="28">
        <v>89</v>
      </c>
      <c r="D264" s="29">
        <v>5762.6777780000002</v>
      </c>
      <c r="E264" s="29">
        <v>2619.3989900000001</v>
      </c>
      <c r="F264" s="29">
        <v>52387.979800000001</v>
      </c>
      <c r="G264" s="30">
        <f t="shared" si="20"/>
        <v>0.11</v>
      </c>
      <c r="H264" s="31">
        <f t="shared" si="21"/>
        <v>3143.2787880000001</v>
      </c>
      <c r="I264" s="12">
        <f t="shared" si="22"/>
        <v>0.54545454545454541</v>
      </c>
      <c r="J264" s="12">
        <f t="shared" si="23"/>
        <v>0.45454545454545453</v>
      </c>
      <c r="K264" s="21">
        <f t="shared" si="24"/>
        <v>3</v>
      </c>
    </row>
    <row r="265" spans="1:11" ht="13.2" x14ac:dyDescent="0.25">
      <c r="A265" s="27">
        <v>40620</v>
      </c>
      <c r="B265" s="28" t="s">
        <v>10</v>
      </c>
      <c r="C265" s="28">
        <v>106</v>
      </c>
      <c r="D265" s="29">
        <v>5946.0920860000006</v>
      </c>
      <c r="E265" s="29">
        <v>2728.8270480000001</v>
      </c>
      <c r="F265" s="29">
        <v>54055.382600000004</v>
      </c>
      <c r="G265" s="30">
        <f t="shared" si="20"/>
        <v>0.11</v>
      </c>
      <c r="H265" s="31">
        <f t="shared" si="21"/>
        <v>3217.2650380000005</v>
      </c>
      <c r="I265" s="12">
        <f t="shared" si="22"/>
        <v>0.54107218513736288</v>
      </c>
      <c r="J265" s="12">
        <f t="shared" si="23"/>
        <v>0.45892781486263712</v>
      </c>
      <c r="K265" s="21">
        <f t="shared" si="24"/>
        <v>3</v>
      </c>
    </row>
    <row r="266" spans="1:11" ht="13.2" x14ac:dyDescent="0.25">
      <c r="A266" s="27">
        <v>40621</v>
      </c>
      <c r="B266" s="28" t="s">
        <v>10</v>
      </c>
      <c r="C266" s="28">
        <v>69</v>
      </c>
      <c r="D266" s="29">
        <v>4260.3881099999999</v>
      </c>
      <c r="E266" s="29">
        <v>1936.5400499999998</v>
      </c>
      <c r="F266" s="29">
        <v>38730.800999999999</v>
      </c>
      <c r="G266" s="30">
        <f t="shared" si="20"/>
        <v>0.11</v>
      </c>
      <c r="H266" s="31">
        <f t="shared" si="21"/>
        <v>2323.8480600000003</v>
      </c>
      <c r="I266" s="12">
        <f t="shared" si="22"/>
        <v>0.54545454545454553</v>
      </c>
      <c r="J266" s="12">
        <f t="shared" si="23"/>
        <v>0.45454545454545453</v>
      </c>
      <c r="K266" s="21">
        <f t="shared" si="24"/>
        <v>3</v>
      </c>
    </row>
    <row r="267" spans="1:11" ht="13.2" x14ac:dyDescent="0.25">
      <c r="A267" s="27">
        <v>40622</v>
      </c>
      <c r="B267" s="28" t="s">
        <v>10</v>
      </c>
      <c r="C267" s="28">
        <v>68</v>
      </c>
      <c r="D267" s="29">
        <v>3768.925358</v>
      </c>
      <c r="E267" s="29">
        <v>1801.1762200000003</v>
      </c>
      <c r="F267" s="29">
        <v>34262.957800000004</v>
      </c>
      <c r="G267" s="30">
        <f t="shared" si="20"/>
        <v>0.10999999999999999</v>
      </c>
      <c r="H267" s="31">
        <f t="shared" si="21"/>
        <v>1967.7491379999997</v>
      </c>
      <c r="I267" s="12">
        <f t="shared" si="22"/>
        <v>0.52209819805086188</v>
      </c>
      <c r="J267" s="12">
        <f t="shared" si="23"/>
        <v>0.47790180194913806</v>
      </c>
      <c r="K267" s="21">
        <f t="shared" si="24"/>
        <v>3</v>
      </c>
    </row>
    <row r="268" spans="1:11" ht="13.2" x14ac:dyDescent="0.25">
      <c r="A268" s="27">
        <v>40623</v>
      </c>
      <c r="B268" s="28" t="s">
        <v>10</v>
      </c>
      <c r="C268" s="28">
        <v>80</v>
      </c>
      <c r="D268" s="29">
        <v>6442.6771200000003</v>
      </c>
      <c r="E268" s="29">
        <v>2928.4895999999999</v>
      </c>
      <c r="F268" s="29">
        <v>58569.792000000001</v>
      </c>
      <c r="G268" s="30">
        <f t="shared" si="20"/>
        <v>0.11</v>
      </c>
      <c r="H268" s="31">
        <f t="shared" si="21"/>
        <v>3514.1875200000004</v>
      </c>
      <c r="I268" s="12">
        <f t="shared" si="22"/>
        <v>0.54545454545454553</v>
      </c>
      <c r="J268" s="12">
        <f t="shared" si="23"/>
        <v>0.45454545454545453</v>
      </c>
      <c r="K268" s="21">
        <f t="shared" si="24"/>
        <v>3</v>
      </c>
    </row>
    <row r="269" spans="1:11" ht="13.2" x14ac:dyDescent="0.25">
      <c r="A269" s="27">
        <v>40624</v>
      </c>
      <c r="B269" s="28" t="s">
        <v>10</v>
      </c>
      <c r="C269" s="28">
        <v>91</v>
      </c>
      <c r="D269" s="29">
        <v>4910.9041079999997</v>
      </c>
      <c r="E269" s="29">
        <v>2232.2291399999999</v>
      </c>
      <c r="F269" s="29">
        <v>44644.582800000004</v>
      </c>
      <c r="G269" s="30">
        <f t="shared" si="20"/>
        <v>0.10999999999999999</v>
      </c>
      <c r="H269" s="31">
        <f t="shared" si="21"/>
        <v>2678.6749679999998</v>
      </c>
      <c r="I269" s="12">
        <f t="shared" si="22"/>
        <v>0.54545454545454541</v>
      </c>
      <c r="J269" s="12">
        <f t="shared" si="23"/>
        <v>0.45454545454545453</v>
      </c>
      <c r="K269" s="21">
        <f t="shared" si="24"/>
        <v>3</v>
      </c>
    </row>
    <row r="270" spans="1:11" ht="13.2" x14ac:dyDescent="0.25">
      <c r="A270" s="27">
        <v>40625</v>
      </c>
      <c r="B270" s="28" t="s">
        <v>10</v>
      </c>
      <c r="C270" s="28">
        <v>87</v>
      </c>
      <c r="D270" s="29">
        <v>6121.4654819999996</v>
      </c>
      <c r="E270" s="29">
        <v>2782.4843099999998</v>
      </c>
      <c r="F270" s="29">
        <v>55649.686200000011</v>
      </c>
      <c r="G270" s="30">
        <f t="shared" si="20"/>
        <v>0.10999999999999997</v>
      </c>
      <c r="H270" s="31">
        <f t="shared" si="21"/>
        <v>3338.9811719999998</v>
      </c>
      <c r="I270" s="12">
        <f t="shared" si="22"/>
        <v>0.54545454545454541</v>
      </c>
      <c r="J270" s="12">
        <f t="shared" si="23"/>
        <v>0.45454545454545453</v>
      </c>
      <c r="K270" s="21">
        <f t="shared" si="24"/>
        <v>3</v>
      </c>
    </row>
    <row r="271" spans="1:11" ht="13.2" x14ac:dyDescent="0.25">
      <c r="A271" s="27">
        <v>40626</v>
      </c>
      <c r="B271" s="28" t="s">
        <v>10</v>
      </c>
      <c r="C271" s="28">
        <v>99</v>
      </c>
      <c r="D271" s="29">
        <v>6172.09076</v>
      </c>
      <c r="E271" s="29">
        <v>2805.4958000000001</v>
      </c>
      <c r="F271" s="29">
        <v>56109.916000000005</v>
      </c>
      <c r="G271" s="30">
        <f t="shared" si="20"/>
        <v>0.10999999999999999</v>
      </c>
      <c r="H271" s="31">
        <f t="shared" si="21"/>
        <v>3366.5949599999999</v>
      </c>
      <c r="I271" s="12">
        <f t="shared" si="22"/>
        <v>0.54545454545454541</v>
      </c>
      <c r="J271" s="12">
        <f t="shared" si="23"/>
        <v>0.45454545454545459</v>
      </c>
      <c r="K271" s="21">
        <f t="shared" si="24"/>
        <v>3</v>
      </c>
    </row>
    <row r="272" spans="1:11" ht="13.2" x14ac:dyDescent="0.25">
      <c r="A272" s="27">
        <v>40627</v>
      </c>
      <c r="B272" s="28" t="s">
        <v>10</v>
      </c>
      <c r="C272" s="28">
        <v>63</v>
      </c>
      <c r="D272" s="29">
        <v>4289.0390399999997</v>
      </c>
      <c r="E272" s="29">
        <v>1949.5632000000001</v>
      </c>
      <c r="F272" s="29">
        <v>38991.264000000003</v>
      </c>
      <c r="G272" s="30">
        <f t="shared" si="20"/>
        <v>0.10999999999999999</v>
      </c>
      <c r="H272" s="31">
        <f t="shared" si="21"/>
        <v>2339.4758399999996</v>
      </c>
      <c r="I272" s="12">
        <f t="shared" si="22"/>
        <v>0.54545454545454541</v>
      </c>
      <c r="J272" s="12">
        <f t="shared" si="23"/>
        <v>0.45454545454545459</v>
      </c>
      <c r="K272" s="21">
        <f t="shared" si="24"/>
        <v>3</v>
      </c>
    </row>
    <row r="273" spans="1:11" ht="13.2" x14ac:dyDescent="0.25">
      <c r="A273" s="27">
        <v>40628</v>
      </c>
      <c r="B273" s="28" t="s">
        <v>10</v>
      </c>
      <c r="C273" s="28">
        <v>69</v>
      </c>
      <c r="D273" s="29">
        <v>4350.7033019999999</v>
      </c>
      <c r="E273" s="29">
        <v>1977.5924100000002</v>
      </c>
      <c r="F273" s="29">
        <v>39551.8482</v>
      </c>
      <c r="G273" s="30">
        <f t="shared" si="20"/>
        <v>0.11</v>
      </c>
      <c r="H273" s="31">
        <f t="shared" si="21"/>
        <v>2373.1108919999997</v>
      </c>
      <c r="I273" s="12">
        <f t="shared" si="22"/>
        <v>0.54545454545454541</v>
      </c>
      <c r="J273" s="12">
        <f t="shared" si="23"/>
        <v>0.45454545454545459</v>
      </c>
      <c r="K273" s="21">
        <f t="shared" si="24"/>
        <v>3</v>
      </c>
    </row>
    <row r="274" spans="1:11" ht="13.2" x14ac:dyDescent="0.25">
      <c r="A274" s="27">
        <v>40629</v>
      </c>
      <c r="B274" s="28" t="s">
        <v>10</v>
      </c>
      <c r="C274" s="28">
        <v>51</v>
      </c>
      <c r="D274" s="29">
        <v>3398.1764520000002</v>
      </c>
      <c r="E274" s="29">
        <v>1544.6256599999999</v>
      </c>
      <c r="F274" s="29">
        <v>30892.513199999998</v>
      </c>
      <c r="G274" s="30">
        <f t="shared" si="20"/>
        <v>0.11000000000000001</v>
      </c>
      <c r="H274" s="31">
        <f t="shared" si="21"/>
        <v>1853.5507920000002</v>
      </c>
      <c r="I274" s="12">
        <f t="shared" si="22"/>
        <v>0.54545454545454553</v>
      </c>
      <c r="J274" s="12">
        <f t="shared" si="23"/>
        <v>0.45454545454545453</v>
      </c>
      <c r="K274" s="21">
        <f t="shared" si="24"/>
        <v>3</v>
      </c>
    </row>
    <row r="275" spans="1:11" ht="13.2" x14ac:dyDescent="0.25">
      <c r="A275" s="27">
        <v>40630</v>
      </c>
      <c r="B275" s="28" t="s">
        <v>10</v>
      </c>
      <c r="C275" s="28">
        <v>49</v>
      </c>
      <c r="D275" s="29">
        <v>3088.2732100000003</v>
      </c>
      <c r="E275" s="29">
        <v>1403.76055</v>
      </c>
      <c r="F275" s="29">
        <v>28075.210999999999</v>
      </c>
      <c r="G275" s="30">
        <f t="shared" si="20"/>
        <v>0.11000000000000001</v>
      </c>
      <c r="H275" s="31">
        <f t="shared" si="21"/>
        <v>1684.5126600000003</v>
      </c>
      <c r="I275" s="12">
        <f t="shared" si="22"/>
        <v>0.54545454545454553</v>
      </c>
      <c r="J275" s="12">
        <f t="shared" si="23"/>
        <v>0.45454545454545447</v>
      </c>
      <c r="K275" s="21">
        <f t="shared" si="24"/>
        <v>3</v>
      </c>
    </row>
    <row r="276" spans="1:11" ht="13.2" x14ac:dyDescent="0.25">
      <c r="A276" s="27">
        <v>40631</v>
      </c>
      <c r="B276" s="28" t="s">
        <v>10</v>
      </c>
      <c r="C276" s="28">
        <v>72</v>
      </c>
      <c r="D276" s="29">
        <v>3769.3363840000002</v>
      </c>
      <c r="E276" s="29">
        <v>1713.3347200000001</v>
      </c>
      <c r="F276" s="29">
        <v>34266.6944</v>
      </c>
      <c r="G276" s="30">
        <f t="shared" si="20"/>
        <v>0.11</v>
      </c>
      <c r="H276" s="31">
        <f t="shared" si="21"/>
        <v>2056.0016640000003</v>
      </c>
      <c r="I276" s="12">
        <f t="shared" si="22"/>
        <v>0.54545454545454553</v>
      </c>
      <c r="J276" s="12">
        <f t="shared" si="23"/>
        <v>0.45454545454545453</v>
      </c>
      <c r="K276" s="21">
        <f t="shared" si="24"/>
        <v>3</v>
      </c>
    </row>
    <row r="277" spans="1:11" ht="13.2" x14ac:dyDescent="0.25">
      <c r="A277" s="27">
        <v>40632</v>
      </c>
      <c r="B277" s="28" t="s">
        <v>10</v>
      </c>
      <c r="C277" s="28">
        <v>70</v>
      </c>
      <c r="D277" s="29">
        <v>4638.7738099999997</v>
      </c>
      <c r="E277" s="29">
        <v>2108.5335500000001</v>
      </c>
      <c r="F277" s="29">
        <v>42170.671000000002</v>
      </c>
      <c r="G277" s="30">
        <f t="shared" si="20"/>
        <v>0.10999999999999999</v>
      </c>
      <c r="H277" s="31">
        <f t="shared" si="21"/>
        <v>2530.2402599999996</v>
      </c>
      <c r="I277" s="12">
        <f t="shared" si="22"/>
        <v>0.54545454545454541</v>
      </c>
      <c r="J277" s="12">
        <f t="shared" si="23"/>
        <v>0.45454545454545459</v>
      </c>
      <c r="K277" s="21">
        <f t="shared" si="24"/>
        <v>3</v>
      </c>
    </row>
    <row r="278" spans="1:11" ht="13.2" x14ac:dyDescent="0.25">
      <c r="A278" s="27">
        <v>40633</v>
      </c>
      <c r="B278" s="28" t="s">
        <v>10</v>
      </c>
      <c r="C278" s="28">
        <v>88</v>
      </c>
      <c r="D278" s="29">
        <v>5811.9145480000007</v>
      </c>
      <c r="E278" s="29">
        <v>2641.77934</v>
      </c>
      <c r="F278" s="29">
        <v>52835.586799999997</v>
      </c>
      <c r="G278" s="30">
        <f t="shared" si="20"/>
        <v>0.11000000000000001</v>
      </c>
      <c r="H278" s="31">
        <f t="shared" si="21"/>
        <v>3170.1352080000006</v>
      </c>
      <c r="I278" s="12">
        <f t="shared" si="22"/>
        <v>0.54545454545454553</v>
      </c>
      <c r="J278" s="12">
        <f t="shared" si="23"/>
        <v>0.45454545454545453</v>
      </c>
      <c r="K278" s="21">
        <f t="shared" si="24"/>
        <v>3</v>
      </c>
    </row>
    <row r="279" spans="1:11" ht="13.2" x14ac:dyDescent="0.25">
      <c r="A279" s="27">
        <v>40634</v>
      </c>
      <c r="B279" s="28" t="s">
        <v>10</v>
      </c>
      <c r="C279" s="28">
        <v>74</v>
      </c>
      <c r="D279" s="29">
        <v>5566.0070180000002</v>
      </c>
      <c r="E279" s="29">
        <v>2530.0031900000004</v>
      </c>
      <c r="F279" s="29">
        <v>50600.063800000004</v>
      </c>
      <c r="G279" s="30">
        <f t="shared" si="20"/>
        <v>0.11</v>
      </c>
      <c r="H279" s="31">
        <f t="shared" si="21"/>
        <v>3036.0038279999999</v>
      </c>
      <c r="I279" s="12">
        <f t="shared" si="22"/>
        <v>0.54545454545454541</v>
      </c>
      <c r="J279" s="12">
        <f t="shared" si="23"/>
        <v>0.45454545454545459</v>
      </c>
      <c r="K279" s="21">
        <f t="shared" si="24"/>
        <v>4</v>
      </c>
    </row>
    <row r="280" spans="1:11" ht="13.2" x14ac:dyDescent="0.25">
      <c r="A280" s="27">
        <v>40635</v>
      </c>
      <c r="B280" s="28" t="s">
        <v>10</v>
      </c>
      <c r="C280" s="28">
        <v>61</v>
      </c>
      <c r="D280" s="29">
        <v>3859.5894039999998</v>
      </c>
      <c r="E280" s="29">
        <v>1754.3588199999999</v>
      </c>
      <c r="F280" s="29">
        <v>35087.176400000004</v>
      </c>
      <c r="G280" s="30">
        <f t="shared" si="20"/>
        <v>0.10999999999999999</v>
      </c>
      <c r="H280" s="31">
        <f t="shared" si="21"/>
        <v>2105.2305839999999</v>
      </c>
      <c r="I280" s="12">
        <f t="shared" si="22"/>
        <v>0.54545454545454541</v>
      </c>
      <c r="J280" s="12">
        <f t="shared" si="23"/>
        <v>0.45454545454545453</v>
      </c>
      <c r="K280" s="21">
        <f t="shared" si="24"/>
        <v>4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31CF4-C674-4CE3-920D-B1BBBE38D511}">
  <sheetPr>
    <tabColor theme="3"/>
  </sheetPr>
  <dimension ref="A4:S41"/>
  <sheetViews>
    <sheetView showGridLines="0" zoomScale="80" zoomScaleNormal="80" workbookViewId="0">
      <selection activeCell="O18" sqref="O18"/>
    </sheetView>
  </sheetViews>
  <sheetFormatPr defaultRowHeight="13.2" x14ac:dyDescent="0.25"/>
  <cols>
    <col min="1" max="1" width="3" style="1" customWidth="1"/>
    <col min="2" max="2" width="11.5546875" style="1" bestFit="1" customWidth="1"/>
    <col min="3" max="3" width="26.5546875" style="1" bestFit="1" customWidth="1"/>
    <col min="4" max="4" width="24.109375" style="1" bestFit="1" customWidth="1"/>
    <col min="5" max="5" width="21.44140625" style="1" bestFit="1" customWidth="1"/>
    <col min="6" max="6" width="20.6640625" style="1" bestFit="1" customWidth="1"/>
    <col min="7" max="7" width="26.5546875" style="1" bestFit="1" customWidth="1"/>
    <col min="8" max="8" width="24.109375" style="1" bestFit="1" customWidth="1"/>
    <col min="9" max="9" width="23.6640625" style="1" bestFit="1" customWidth="1"/>
    <col min="10" max="10" width="20.6640625" style="1" bestFit="1" customWidth="1"/>
    <col min="11" max="11" width="26.5546875" style="1" bestFit="1" customWidth="1"/>
    <col min="12" max="12" width="24.109375" style="1" bestFit="1" customWidth="1"/>
    <col min="13" max="13" width="23.6640625" style="1" bestFit="1" customWidth="1"/>
    <col min="14" max="14" width="20.6640625" style="1" bestFit="1" customWidth="1"/>
    <col min="15" max="15" width="26.5546875" style="1" bestFit="1" customWidth="1"/>
    <col min="16" max="16" width="24.109375" style="1" bestFit="1" customWidth="1"/>
    <col min="17" max="17" width="21.44140625" style="1" bestFit="1" customWidth="1"/>
    <col min="18" max="18" width="20.6640625" style="1" bestFit="1" customWidth="1"/>
    <col min="19" max="19" width="32.33203125" style="1" bestFit="1" customWidth="1"/>
    <col min="20" max="20" width="29.5546875" bestFit="1" customWidth="1"/>
    <col min="21" max="21" width="27" bestFit="1" customWidth="1"/>
    <col min="22" max="22" width="26.33203125" bestFit="1" customWidth="1"/>
  </cols>
  <sheetData>
    <row r="4" spans="2:18" x14ac:dyDescent="0.25">
      <c r="C4" s="1">
        <v>1</v>
      </c>
      <c r="G4" s="1">
        <v>2</v>
      </c>
      <c r="K4" s="1">
        <v>3</v>
      </c>
      <c r="O4" s="1">
        <v>4</v>
      </c>
    </row>
    <row r="5" spans="2:18" x14ac:dyDescent="0.25">
      <c r="C5" s="17" t="s">
        <v>32</v>
      </c>
      <c r="D5" s="18" t="s">
        <v>30</v>
      </c>
      <c r="E5" s="18" t="s">
        <v>31</v>
      </c>
      <c r="F5" s="18" t="s">
        <v>29</v>
      </c>
      <c r="G5" s="19" t="s">
        <v>32</v>
      </c>
      <c r="H5" s="20" t="s">
        <v>30</v>
      </c>
      <c r="I5" s="20" t="s">
        <v>31</v>
      </c>
      <c r="J5" s="18" t="s">
        <v>29</v>
      </c>
      <c r="K5" s="19" t="s">
        <v>32</v>
      </c>
      <c r="L5" s="20" t="s">
        <v>30</v>
      </c>
      <c r="M5" s="20" t="s">
        <v>31</v>
      </c>
      <c r="N5" s="18" t="s">
        <v>29</v>
      </c>
      <c r="O5" s="19" t="s">
        <v>32</v>
      </c>
      <c r="P5" s="20" t="s">
        <v>30</v>
      </c>
      <c r="Q5" s="20" t="s">
        <v>31</v>
      </c>
      <c r="R5" s="18" t="s">
        <v>29</v>
      </c>
    </row>
    <row r="6" spans="2:18" x14ac:dyDescent="0.25">
      <c r="B6" s="14" t="s">
        <v>7</v>
      </c>
      <c r="C6" s="15">
        <v>139.35483870967741</v>
      </c>
      <c r="D6" s="16">
        <v>0.27651719093151461</v>
      </c>
      <c r="E6" s="34">
        <v>6239.3962447096774</v>
      </c>
      <c r="F6" s="34">
        <v>2387.1273050322579</v>
      </c>
      <c r="G6" s="15">
        <v>84.428571428571431</v>
      </c>
      <c r="H6" s="16">
        <v>0.31268442811583336</v>
      </c>
      <c r="I6" s="34">
        <v>3860.5191860357145</v>
      </c>
      <c r="J6" s="34">
        <v>1690.3287193928575</v>
      </c>
      <c r="K6" s="15">
        <v>89.193548387096769</v>
      </c>
      <c r="L6" s="16">
        <v>0.47953979715952838</v>
      </c>
      <c r="M6" s="34">
        <v>3066.2287640322584</v>
      </c>
      <c r="N6" s="34">
        <v>3396.2364688387102</v>
      </c>
      <c r="O6" s="15">
        <v>92</v>
      </c>
      <c r="P6" s="16">
        <v>0.45533781950942936</v>
      </c>
      <c r="Q6" s="34">
        <v>4073.4568450000006</v>
      </c>
      <c r="R6" s="34">
        <v>3405.7397700000001</v>
      </c>
    </row>
    <row r="7" spans="2:18" x14ac:dyDescent="0.25">
      <c r="B7" s="14" t="s">
        <v>9</v>
      </c>
      <c r="C7" s="15">
        <v>160.25806451612902</v>
      </c>
      <c r="D7" s="16">
        <v>0.50007582585675669</v>
      </c>
      <c r="E7" s="34">
        <v>5219.8674112580647</v>
      </c>
      <c r="F7" s="34">
        <v>5220.2923748064522</v>
      </c>
      <c r="G7" s="15">
        <v>101.64285714285714</v>
      </c>
      <c r="H7" s="16">
        <v>0.50004875818711514</v>
      </c>
      <c r="I7" s="34">
        <v>3521.3618424642859</v>
      </c>
      <c r="J7" s="34">
        <v>3521.638364321429</v>
      </c>
      <c r="K7" s="15">
        <v>91.870967741935488</v>
      </c>
      <c r="L7" s="16">
        <v>0.4942497950259982</v>
      </c>
      <c r="M7" s="34">
        <v>2959.0014358064523</v>
      </c>
      <c r="N7" s="34">
        <v>3411.247957999999</v>
      </c>
      <c r="O7" s="15">
        <v>76</v>
      </c>
      <c r="P7" s="16">
        <v>0.45454545454545459</v>
      </c>
      <c r="Q7" s="34">
        <v>2686.529364</v>
      </c>
      <c r="R7" s="34">
        <v>2238.7744700000003</v>
      </c>
    </row>
    <row r="8" spans="2:18" x14ac:dyDescent="0.25">
      <c r="B8" s="14" t="s">
        <v>10</v>
      </c>
      <c r="C8" s="15">
        <v>177.54838709677421</v>
      </c>
      <c r="D8" s="16">
        <v>0.7243235573579988</v>
      </c>
      <c r="E8" s="34">
        <v>3190.7204909032257</v>
      </c>
      <c r="F8" s="34">
        <v>8369.4953957419366</v>
      </c>
      <c r="G8" s="15">
        <v>103.39285714285714</v>
      </c>
      <c r="H8" s="16">
        <v>0.65818887438961138</v>
      </c>
      <c r="I8" s="34">
        <v>2235.6695034285708</v>
      </c>
      <c r="J8" s="34">
        <v>4966.2488284285719</v>
      </c>
      <c r="K8" s="15">
        <v>92.774193548387103</v>
      </c>
      <c r="L8" s="16">
        <v>0.45109364245797312</v>
      </c>
      <c r="M8" s="34">
        <v>3149.6355103548385</v>
      </c>
      <c r="N8" s="34">
        <v>3251.7223800322581</v>
      </c>
      <c r="O8" s="15">
        <v>67.5</v>
      </c>
      <c r="P8" s="16">
        <v>0.45454545454545459</v>
      </c>
      <c r="Q8" s="34">
        <v>2570.6172059999999</v>
      </c>
      <c r="R8" s="34">
        <v>2142.1810050000004</v>
      </c>
    </row>
    <row r="22" spans="11:13" x14ac:dyDescent="0.25">
      <c r="L22" s="7" t="s">
        <v>38</v>
      </c>
      <c r="M22" s="8" t="s">
        <v>37</v>
      </c>
    </row>
    <row r="23" spans="11:13" x14ac:dyDescent="0.25">
      <c r="K23" s="9" t="s">
        <v>33</v>
      </c>
      <c r="L23" s="10">
        <f>(GETPIVOTDATA("Média de # Compradores",$B$4,"Grupos de usuários","Grupo 3","MÊS",3)-GETPIVOTDATA("Média de # Compradores",$B$4,"Grupos de usuários","Grupo 1","MÊS",3))/GETPIVOTDATA("Média de # Compradores",$B$4,"Grupos de usuários","Grupo 1","MÊS",3)</f>
        <v>4.014466546112129E-2</v>
      </c>
      <c r="M23" s="10">
        <f>(GETPIVOTDATA("Média de $ MARGEM",$B$4,"Grupos de usuários","Grupo 3","MÊS",3)-GETPIVOTDATA("Média de $ MARGEM",$B$4,"Grupos de usuários","Grupo 1","MÊS",3))/GETPIVOTDATA("Média de $ MARGEM",$B$4,"Grupos de usuários","Grupo 1","MÊS",3)</f>
        <v>2.7201736315621707E-2</v>
      </c>
    </row>
    <row r="24" spans="11:13" x14ac:dyDescent="0.25">
      <c r="K24" s="9" t="s">
        <v>40</v>
      </c>
      <c r="L24" s="10">
        <f>(GETPIVOTDATA("Média de # Compradores",$B$4,"Grupos de usuários","Grupo 2","MÊS",3)-GETPIVOTDATA("Média de # Compradores",$B$4,"Grupos de usuários","Grupo 1","MÊS",3))/GETPIVOTDATA("Média de # Compradores",$B$4,"Grupos de usuários","Grupo 1","MÊS",3)</f>
        <v>3.0018083182640248E-2</v>
      </c>
      <c r="M24" s="10">
        <f>-(GETPIVOTDATA("Média de $ MARGEM",$B$4,"Grupos de usuários","Grupo 1","MÊS",3)-GETPIVOTDATA("Média de $ MARGEM",$B$4,"Grupos de usuários","Grupo 2","MÊS",3))/GETPIVOTDATA("Média de $ MARGEM",$B$4,"Grupos de usuários","Grupo 2","MÊS",3)</f>
        <v>-3.6237673604434112E-2</v>
      </c>
    </row>
    <row r="25" spans="11:13" x14ac:dyDescent="0.25">
      <c r="K25" s="9" t="s">
        <v>39</v>
      </c>
      <c r="L25" s="10">
        <f>(GETPIVOTDATA("Média de # Compradores",$B$4,"Grupos de usuários","Grupo 3","MÊS",3)-GETPIVOTDATA("Média de # Compradores",$B$4,"Grupos de usuários","Grupo 2","MÊS",3))/GETPIVOTDATA("Média de # Compradores",$B$4,"Grupos de usuários","Grupo 2","MÊS",3)</f>
        <v>9.8314606741573326E-3</v>
      </c>
      <c r="M25" s="10">
        <f>(GETPIVOTDATA("Média de $ MARGEM",$B$4,"Grupos de usuários","Grupo 3","MÊS",3)-GETPIVOTDATA("Média de $ MARGEM",$B$4,"Grupos de usuários","Grupo 2","MÊS",3))/GETPIVOTDATA("Média de $ MARGEM",$B$4,"Grupos de usuários","Grupo 2","MÊS",3)</f>
        <v>6.4425137562135193E-2</v>
      </c>
    </row>
    <row r="27" spans="11:13" x14ac:dyDescent="0.25">
      <c r="K27" s="36" t="s">
        <v>36</v>
      </c>
      <c r="L27" s="36"/>
    </row>
    <row r="36" spans="2:9" x14ac:dyDescent="0.25">
      <c r="C36" s="7" t="s">
        <v>38</v>
      </c>
      <c r="D36" s="8" t="s">
        <v>37</v>
      </c>
      <c r="H36" s="7" t="s">
        <v>38</v>
      </c>
      <c r="I36" s="8" t="s">
        <v>37</v>
      </c>
    </row>
    <row r="37" spans="2:9" x14ac:dyDescent="0.25">
      <c r="B37" s="9" t="s">
        <v>33</v>
      </c>
      <c r="C37" s="10">
        <f>(GETPIVOTDATA("Média de # Compradores",$B$4,"Grupos de usuários","Grupo 3","MÊS",1)-GETPIVOTDATA("Média de # Compradores",$B$4,"Grupos de usuários","Grupo 1","MÊS",1))/GETPIVOTDATA("Média de # Compradores",$B$4,"Grupos de usuários","Grupo 1","MÊS",1)</f>
        <v>0.27407407407407425</v>
      </c>
      <c r="D37" s="10">
        <f>-(GETPIVOTDATA("Média de $ MARGEM",$B$4,"Grupos de usuários","Grupo 1","MÊS",1)-GETPIVOTDATA("Média de $ MARGEM",$B$4,"Grupos de usuários","Grupo 3","MÊS",1))/GETPIVOTDATA("Média de $ MARGEM",$B$4,"Grupos de usuários","Grupo 3","MÊS",1)</f>
        <v>-0.95548192406644672</v>
      </c>
      <c r="G37" s="9" t="s">
        <v>33</v>
      </c>
      <c r="H37" s="10">
        <f>(GETPIVOTDATA("Média de # Compradores",$B$4,"Grupos de usuários","Grupo 3","MÊS",2)-GETPIVOTDATA("Média de # Compradores",$B$4,"Grupos de usuários","Grupo 1","MÊS",2))/GETPIVOTDATA("Média de # Compradores",$B$4,"Grupos de usuários","Grupo 1","MÊS",2)</f>
        <v>0.22461928934010145</v>
      </c>
      <c r="I37" s="10">
        <f>-(GETPIVOTDATA("Média de $ MARGEM",$B$4,"Grupos de usuários","Grupo 1","MÊS",2)-GETPIVOTDATA("Média de $ MARGEM",$B$4,"Grupos de usuários","Grupo 3","MÊS",2))/GETPIVOTDATA("Média de $ MARGEM",$B$4,"Grupos de usuários","Grupo 3","MÊS",2)</f>
        <v>-0.72678438387933098</v>
      </c>
    </row>
    <row r="38" spans="2:9" x14ac:dyDescent="0.25">
      <c r="B38" s="9" t="s">
        <v>34</v>
      </c>
      <c r="C38" s="10">
        <f>(GETPIVOTDATA("Média de # Compradores",$B$4,"Grupos de usuários","Grupo 2","MÊS",1)-GETPIVOTDATA("Média de # Compradores",$B$4,"Grupos de usuários","Grupo 1","MÊS",1))/GETPIVOTDATA("Média de # Compradores",$B$4,"Grupos de usuários","Grupo 1","MÊS",1)</f>
        <v>0.15000000000000002</v>
      </c>
      <c r="D38" s="10">
        <f>-(GETPIVOTDATA("Média de $ MARGEM",$B$4,"Grupos de usuários","Grupo 1","MÊS",1)-GETPIVOTDATA("Média de $ MARGEM",$B$4,"Grupos de usuários","Grupo 2","MÊS",1))/GETPIVOTDATA("Média de $ MARGEM",$B$4,"Grupos de usuários","Grupo 2","MÊS",1)</f>
        <v>-0.19531699813920966</v>
      </c>
      <c r="G38" s="9" t="s">
        <v>40</v>
      </c>
      <c r="H38" s="10">
        <f>(GETPIVOTDATA("Média de # Compradores",$B$4,"Grupos de usuários","Grupo 2","MÊS",2)-GETPIVOTDATA("Média de # Compradores",$B$4,"Grupos de usuários","Grupo 1","MÊS",2))/GETPIVOTDATA("Média de # Compradores",$B$4,"Grupos de usuários","Grupo 1","MÊS",2)</f>
        <v>0.20389170896785103</v>
      </c>
      <c r="I38" s="10">
        <f>-(GETPIVOTDATA("Média de $ MARGEM",$B$4,"Grupos de usuários","Grupo 1","MÊS",2)-GETPIVOTDATA("Média de $ MARGEM",$B$4,"Grupos de usuários","Grupo 2","MÊS",2))/GETPIVOTDATA("Média de $ MARGEM",$B$4,"Grupos de usuários","Grupo 2","MÊS",2)</f>
        <v>-9.6314255320629788E-2</v>
      </c>
    </row>
    <row r="39" spans="2:9" x14ac:dyDescent="0.25">
      <c r="B39" s="9" t="s">
        <v>35</v>
      </c>
      <c r="C39" s="10">
        <f>(GETPIVOTDATA("Média de # Compradores",$B$4,"Grupos de usuários","Grupo 3","MÊS",1)-GETPIVOTDATA("Média de # Compradores",$B$4,"Grupos de usuários","Grupo 2","MÊS",1))/GETPIVOTDATA("Média de # Compradores",$B$4,"Grupos de usuários","Grupo 2","MÊS",1)</f>
        <v>0.10789049919484715</v>
      </c>
      <c r="D39" s="10">
        <f>-(GETPIVOTDATA("Média de $ MARGEM",$B$4,"Grupos de usuários","Grupo 2","MÊS",1)-GETPIVOTDATA("Média de $ MARGEM",$B$4,"Grupos de usuários","Grupo 3","MÊS",1))/GETPIVOTDATA("Média de $ MARGEM",$B$4,"Grupos de usuários","Grupo 3","MÊS",1)</f>
        <v>-0.63595257752597134</v>
      </c>
      <c r="G39" s="9" t="s">
        <v>39</v>
      </c>
      <c r="H39" s="10">
        <f>(GETPIVOTDATA("Média de # Compradores",$B$4,"Grupos de usuários","Grupo 3","MÊS",2)-GETPIVOTDATA("Média de # Compradores",$B$4,"Grupos de usuários","Grupo 2","MÊS",2))/GETPIVOTDATA("Média de # Compradores",$B$4,"Grupos de usuários","Grupo 2","MÊS",2)</f>
        <v>1.7217146872803936E-2</v>
      </c>
      <c r="I39" s="10">
        <f>-(GETPIVOTDATA("Média de $ MARGEM",$B$4,"Grupos de usuários","Grupo 2","MÊS",2)-GETPIVOTDATA("Média de $ MARGEM",$B$4,"Grupos de usuários","Grupo 3","MÊS",2))/GETPIVOTDATA("Média de $ MARGEM",$B$4,"Grupos de usuários","Grupo 3","MÊS",2)</f>
        <v>-0.57508157492152001</v>
      </c>
    </row>
    <row r="41" spans="2:9" x14ac:dyDescent="0.25">
      <c r="B41" s="4" t="s">
        <v>36</v>
      </c>
      <c r="C41" s="4"/>
      <c r="G41" s="36" t="s">
        <v>36</v>
      </c>
      <c r="H41" s="36"/>
    </row>
  </sheetData>
  <mergeCells count="2">
    <mergeCell ref="G41:H41"/>
    <mergeCell ref="K27:L2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F7D2-AF7C-4698-A16F-8ED828B88D3F}">
  <sheetPr>
    <tabColor theme="3"/>
  </sheetPr>
  <dimension ref="A4:L41"/>
  <sheetViews>
    <sheetView showGridLines="0" topLeftCell="A10" workbookViewId="0">
      <selection activeCell="I33" sqref="I33"/>
    </sheetView>
  </sheetViews>
  <sheetFormatPr defaultRowHeight="13.2" x14ac:dyDescent="0.25"/>
  <cols>
    <col min="1" max="1" width="3.33203125" style="1" customWidth="1"/>
    <col min="2" max="2" width="18.6640625" style="1" bestFit="1" customWidth="1"/>
    <col min="3" max="3" width="22.5546875" style="1" bestFit="1" customWidth="1"/>
    <col min="4" max="4" width="22.6640625" style="1" bestFit="1" customWidth="1"/>
    <col min="5" max="5" width="20.109375" style="1" bestFit="1" customWidth="1"/>
    <col min="6" max="6" width="19" style="1" bestFit="1" customWidth="1"/>
    <col min="7" max="7" width="9.109375" style="1"/>
    <col min="8" max="8" width="10.6640625" style="1" bestFit="1" customWidth="1"/>
    <col min="9" max="9" width="22.44140625" style="1" bestFit="1" customWidth="1"/>
    <col min="10" max="10" width="23.6640625" style="1" bestFit="1" customWidth="1"/>
    <col min="11" max="12" width="9.109375" style="1"/>
  </cols>
  <sheetData>
    <row r="4" spans="2:6" x14ac:dyDescent="0.25">
      <c r="B4" s="6" t="s">
        <v>28</v>
      </c>
      <c r="C4" s="6" t="s">
        <v>41</v>
      </c>
      <c r="D4" s="6" t="s">
        <v>30</v>
      </c>
      <c r="E4" s="6" t="s">
        <v>31</v>
      </c>
      <c r="F4" s="6" t="s">
        <v>29</v>
      </c>
    </row>
    <row r="5" spans="2:6" x14ac:dyDescent="0.25">
      <c r="B5" s="11" t="s">
        <v>7</v>
      </c>
      <c r="C5" s="12">
        <v>104.70652173913044</v>
      </c>
      <c r="D5" s="13">
        <v>0.35982180714222284</v>
      </c>
      <c r="E5" s="35">
        <v>4399.0850670652189</v>
      </c>
      <c r="F5" s="35">
        <v>2537.2278334021739</v>
      </c>
    </row>
    <row r="6" spans="2:6" x14ac:dyDescent="0.25">
      <c r="B6" s="11" t="s">
        <v>9</v>
      </c>
      <c r="C6" s="12">
        <v>117.54347826086956</v>
      </c>
      <c r="D6" s="13">
        <v>0.49711467810538607</v>
      </c>
      <c r="E6" s="35">
        <v>3886.0448323478245</v>
      </c>
      <c r="F6" s="35">
        <v>4028.9257984565197</v>
      </c>
    </row>
    <row r="7" spans="2:6" x14ac:dyDescent="0.25">
      <c r="B7" s="11" t="s">
        <v>10</v>
      </c>
      <c r="C7" s="12">
        <v>124.02173913043478</v>
      </c>
      <c r="D7" s="13">
        <v>0.60626426724233862</v>
      </c>
      <c r="E7" s="35">
        <v>2872.72844072826</v>
      </c>
      <c r="F7" s="35">
        <v>5473.8813071195655</v>
      </c>
    </row>
    <row r="8" spans="2:6" x14ac:dyDescent="0.25">
      <c r="B8" s="11" t="s">
        <v>27</v>
      </c>
      <c r="C8" s="12">
        <v>115.42391304347827</v>
      </c>
      <c r="D8" s="13">
        <v>0.4877335841633168</v>
      </c>
      <c r="E8" s="35">
        <v>3719.2861133804367</v>
      </c>
      <c r="F8" s="35">
        <v>4013.3449796594205</v>
      </c>
    </row>
    <row r="17" spans="5:11" x14ac:dyDescent="0.25">
      <c r="I17" s="7" t="s">
        <v>38</v>
      </c>
      <c r="J17" s="8" t="s">
        <v>37</v>
      </c>
    </row>
    <row r="18" spans="5:11" x14ac:dyDescent="0.25">
      <c r="H18" s="9" t="s">
        <v>33</v>
      </c>
      <c r="I18" s="10">
        <f>(GETPIVOTDATA("Média de Compradores",$B$4,"Grupos de usuários","Grupo 3")-GETPIVOTDATA("Média de Compradores",$B$4,"Grupos de usuários","Grupo 1"))/GETPIVOTDATA("Média de Compradores",$B$4,"Grupos de usuários","Grupo 1")</f>
        <v>0.18447005086681195</v>
      </c>
      <c r="J18" s="10">
        <f>-(GETPIVOTDATA("Média de % CASHBACK",$B$4,"Grupos de usuários","Grupo 3")-GETPIVOTDATA("Média de % CASHBACK",$B$4,"Grupos de usuários","Grupo 1"))/GETPIVOTDATA("Média de % CASHBACK",$B$4,"Grupos de usuários","Grupo 1")</f>
        <v>-0.68490140177275904</v>
      </c>
    </row>
    <row r="19" spans="5:11" x14ac:dyDescent="0.25">
      <c r="H19" s="9" t="s">
        <v>34</v>
      </c>
      <c r="I19" s="10">
        <f>(GETPIVOTDATA("Média de Compradores",$B$4,"Grupos de usuários","Grupo 2")-GETPIVOTDATA("Média de Compradores",$B$4,"Grupos de usuários","Grupo 1"))/GETPIVOTDATA("Média de Compradores",$B$4,"Grupos de usuários","Grupo 1")</f>
        <v>0.12259939790304157</v>
      </c>
      <c r="J19" s="10">
        <f>-(GETPIVOTDATA("Média de % CASHBACK",$B$4,"Grupos de usuários","Grupo 2")-GETPIVOTDATA("Média de % CASHBACK",$B$4,"Grupos de usuários","Grupo 1"))/GETPIVOTDATA("Média de % CASHBACK",$B$4,"Grupos de usuários","Grupo 1")</f>
        <v>-0.38155794962392864</v>
      </c>
      <c r="K19" s="3" t="s">
        <v>44</v>
      </c>
    </row>
    <row r="20" spans="5:11" x14ac:dyDescent="0.25">
      <c r="H20" s="9" t="s">
        <v>35</v>
      </c>
      <c r="I20" s="10">
        <f>(GETPIVOTDATA("Média de Compradores",$B$4,"Grupos de usuários","Grupo 3")-GETPIVOTDATA("Média de Compradores",$B$4,"Grupos de usuários","Grupo 2"))/GETPIVOTDATA("Média de Compradores",$B$4,"Grupos de usuários","Grupo 2")</f>
        <v>5.5113741446273359E-2</v>
      </c>
      <c r="J20" s="10">
        <f>-(GETPIVOTDATA("Média de % CASHBACK",$B$4,"Grupos de usuários","Grupo 3")-GETPIVOTDATA("Média de % CASHBACK",$B$4,"Grupos de usuários","Grupo 2"))/GETPIVOTDATA("Média de % CASHBACK",$B$4,"Grupos de usuários","Grupo 2")</f>
        <v>-0.21956621669862125</v>
      </c>
    </row>
    <row r="21" spans="5:11" x14ac:dyDescent="0.25">
      <c r="I21" s="3" t="s">
        <v>44</v>
      </c>
    </row>
    <row r="22" spans="5:11" x14ac:dyDescent="0.25">
      <c r="H22" s="4" t="s">
        <v>36</v>
      </c>
      <c r="I22" s="4"/>
    </row>
    <row r="30" spans="5:11" x14ac:dyDescent="0.25">
      <c r="E30" s="5"/>
    </row>
    <row r="40" spans="3:6" x14ac:dyDescent="0.25">
      <c r="C40" s="9" t="s">
        <v>42</v>
      </c>
      <c r="E40" s="37" t="s">
        <v>43</v>
      </c>
      <c r="F40" s="37"/>
    </row>
    <row r="41" spans="3:6" x14ac:dyDescent="0.25">
      <c r="C41" s="10">
        <f>(SUM('2° PASSO'!D5:D280)-SUM('2° PASSO'!E5:E280))/SUM('2° PASSO'!E5:E280)</f>
        <v>0.92672973099263989</v>
      </c>
      <c r="E41" s="38">
        <f>(SUM('2° PASSO'!E5:E280)/SUM('2° PASSO'!C5:C280))</f>
        <v>34.770481036695237</v>
      </c>
      <c r="F41" s="38"/>
    </row>
  </sheetData>
  <mergeCells count="2">
    <mergeCell ref="E40:F40"/>
    <mergeCell ref="E41:F41"/>
  </mergeCell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4F5B-8B1A-46B4-BEC2-08DDC0A4599F}">
  <sheetPr>
    <tabColor rgb="FFFC9CBF"/>
  </sheetPr>
  <dimension ref="A1:U1"/>
  <sheetViews>
    <sheetView showGridLines="0" workbookViewId="0">
      <selection activeCell="H36" sqref="H36"/>
    </sheetView>
  </sheetViews>
  <sheetFormatPr defaultColWidth="0" defaultRowHeight="13.2" x14ac:dyDescent="0.25"/>
  <cols>
    <col min="1" max="15" width="9.109375" style="1" customWidth="1"/>
    <col min="16" max="21" width="9.109375" style="1" hidden="1" customWidth="1"/>
    <col min="22" max="16384" width="9.10937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INTRODUÇÃO</vt:lpstr>
      <vt:lpstr>Base de dados</vt:lpstr>
      <vt:lpstr>1° PASSO</vt:lpstr>
      <vt:lpstr>2° PASSO</vt:lpstr>
      <vt:lpstr>3° PASSO</vt:lpstr>
      <vt:lpstr>4° PASSO</vt:lpstr>
      <vt:lpstr>CONCLUSÃO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FERNANDES ALVES DAS NEVES</cp:lastModifiedBy>
  <dcterms:modified xsi:type="dcterms:W3CDTF">2025-06-05T17:33:44Z</dcterms:modified>
</cp:coreProperties>
</file>