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1790" windowHeight="5505"/>
  </bookViews>
  <sheets>
    <sheet name="Plan1" sheetId="1" r:id="rId1"/>
    <sheet name="Plan4" sheetId="4" r:id="rId2"/>
    <sheet name="Plan6" sheetId="6" r:id="rId3"/>
    <sheet name="Plan3" sheetId="7" r:id="rId4"/>
    <sheet name="Plan2" sheetId="2" r:id="rId5"/>
  </sheets>
  <calcPr calcId="145621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O12" i="1" l="1"/>
  <c r="O11" i="1"/>
  <c r="H15" i="1"/>
  <c r="I15" i="1"/>
  <c r="J15" i="1"/>
  <c r="K15" i="1"/>
  <c r="G15" i="1"/>
  <c r="H14" i="1"/>
  <c r="I14" i="1"/>
  <c r="J14" i="1"/>
  <c r="K14" i="1"/>
  <c r="G14" i="1"/>
  <c r="E16" i="2"/>
  <c r="F15" i="2"/>
  <c r="E15" i="2"/>
  <c r="D15" i="2"/>
  <c r="G14" i="2"/>
  <c r="G16" i="2" s="1"/>
  <c r="G17" i="2" s="1"/>
  <c r="E9" i="2"/>
  <c r="K8" i="2"/>
  <c r="F8" i="2"/>
  <c r="E8" i="2"/>
  <c r="D8" i="2"/>
  <c r="G7" i="2"/>
  <c r="H7" i="2" s="1"/>
  <c r="E4" i="2"/>
  <c r="F3" i="2"/>
  <c r="E3" i="2"/>
  <c r="D3" i="2"/>
  <c r="G2" i="2"/>
  <c r="G4" i="2" s="1"/>
  <c r="G5" i="2" s="1"/>
  <c r="H9" i="2" l="1"/>
  <c r="I7" i="2"/>
  <c r="H2" i="2"/>
  <c r="G9" i="2"/>
  <c r="H14" i="2"/>
  <c r="E18" i="1"/>
  <c r="E11" i="1"/>
  <c r="F17" i="1"/>
  <c r="E17" i="1"/>
  <c r="D17" i="1"/>
  <c r="F10" i="1"/>
  <c r="E10" i="1"/>
  <c r="D10" i="1"/>
  <c r="E7" i="1"/>
  <c r="F6" i="1"/>
  <c r="G10" i="2" l="1"/>
  <c r="H16" i="2"/>
  <c r="H17" i="2" s="1"/>
  <c r="I14" i="2"/>
  <c r="H4" i="2"/>
  <c r="H5" i="2" s="1"/>
  <c r="I2" i="2"/>
  <c r="H10" i="2"/>
  <c r="J7" i="2"/>
  <c r="I9" i="2"/>
  <c r="K10" i="1"/>
  <c r="I10" i="2" l="1"/>
  <c r="J9" i="2"/>
  <c r="K7" i="2"/>
  <c r="K9" i="2" s="1"/>
  <c r="I4" i="2"/>
  <c r="I5" i="2" s="1"/>
  <c r="J2" i="2"/>
  <c r="I16" i="2"/>
  <c r="I17" i="2" s="1"/>
  <c r="J14" i="2"/>
  <c r="E6" i="1"/>
  <c r="D6" i="1"/>
  <c r="J10" i="2" l="1"/>
  <c r="K10" i="2"/>
  <c r="J4" i="2"/>
  <c r="J5" i="2" s="1"/>
  <c r="K2" i="2"/>
  <c r="K4" i="2" s="1"/>
  <c r="J16" i="2"/>
  <c r="J17" i="2" s="1"/>
  <c r="K14" i="2"/>
  <c r="K16" i="2" s="1"/>
  <c r="G16" i="1"/>
  <c r="K17" i="2" l="1"/>
  <c r="K5" i="2"/>
  <c r="H16" i="1"/>
  <c r="G18" i="1"/>
  <c r="G19" i="1" s="1"/>
  <c r="G9" i="1"/>
  <c r="I16" i="1" l="1"/>
  <c r="H18" i="1"/>
  <c r="H19" i="1" s="1"/>
  <c r="H9" i="1"/>
  <c r="G11" i="1"/>
  <c r="G5" i="1"/>
  <c r="G12" i="1" l="1"/>
  <c r="G27" i="1"/>
  <c r="J16" i="1"/>
  <c r="I18" i="1"/>
  <c r="I19" i="1" s="1"/>
  <c r="I9" i="1"/>
  <c r="H11" i="1"/>
  <c r="H5" i="1"/>
  <c r="G7" i="1"/>
  <c r="G8" i="1" s="1"/>
  <c r="H12" i="1" l="1"/>
  <c r="H27" i="1"/>
  <c r="K16" i="1"/>
  <c r="K18" i="1" s="1"/>
  <c r="J18" i="1"/>
  <c r="J19" i="1" s="1"/>
  <c r="J9" i="1"/>
  <c r="I11" i="1"/>
  <c r="I5" i="1"/>
  <c r="H7" i="1"/>
  <c r="H8" i="1" s="1"/>
  <c r="I12" i="1" l="1"/>
  <c r="I27" i="1"/>
  <c r="K19" i="1"/>
  <c r="K9" i="1"/>
  <c r="K11" i="1" s="1"/>
  <c r="K27" i="1" s="1"/>
  <c r="J11" i="1"/>
  <c r="J5" i="1"/>
  <c r="I7" i="1"/>
  <c r="I8" i="1" s="1"/>
  <c r="J12" i="1" l="1"/>
  <c r="J27" i="1"/>
  <c r="K12" i="1"/>
  <c r="K5" i="1"/>
  <c r="K7" i="1" s="1"/>
  <c r="J7" i="1"/>
  <c r="J8" i="1" s="1"/>
  <c r="K8" i="1" l="1"/>
</calcChain>
</file>

<file path=xl/comments1.xml><?xml version="1.0" encoding="utf-8"?>
<comments xmlns="http://schemas.openxmlformats.org/spreadsheetml/2006/main">
  <authors>
    <author>marcello.grizzaffi</author>
  </authors>
  <commentList>
    <comment ref="G10" authorId="0">
      <text>
        <r>
          <rPr>
            <b/>
            <sz val="8"/>
            <color indexed="81"/>
            <rFont val="Tahoma"/>
            <family val="2"/>
          </rPr>
          <t>marcello.grizzaffi:</t>
        </r>
        <r>
          <rPr>
            <sz val="8"/>
            <color indexed="81"/>
            <rFont val="Tahoma"/>
            <family val="2"/>
          </rPr>
          <t xml:space="preserve">
projeção e-bit</t>
        </r>
      </text>
    </comment>
  </commentList>
</comments>
</file>

<file path=xl/comments2.xml><?xml version="1.0" encoding="utf-8"?>
<comments xmlns="http://schemas.openxmlformats.org/spreadsheetml/2006/main">
  <authors>
    <author>marcello.grizzaffi</author>
  </authors>
  <commentList>
    <comment ref="G8" authorId="0">
      <text>
        <r>
          <rPr>
            <b/>
            <sz val="8"/>
            <color indexed="81"/>
            <rFont val="Tahoma"/>
            <family val="2"/>
          </rPr>
          <t>marcello.grizzaffi:</t>
        </r>
        <r>
          <rPr>
            <sz val="8"/>
            <color indexed="81"/>
            <rFont val="Tahoma"/>
            <family val="2"/>
          </rPr>
          <t xml:space="preserve">
projeção e-bit</t>
        </r>
      </text>
    </comment>
  </commentList>
</comments>
</file>

<file path=xl/sharedStrings.xml><?xml version="1.0" encoding="utf-8"?>
<sst xmlns="http://schemas.openxmlformats.org/spreadsheetml/2006/main" count="111" uniqueCount="41">
  <si>
    <t>Horizonte de Planejamento Estratégico</t>
  </si>
  <si>
    <t>Histórico evolutivo</t>
  </si>
  <si>
    <t>Fator Analisado</t>
  </si>
  <si>
    <t>Mercado de Compras Online</t>
  </si>
  <si>
    <t>Market Share</t>
  </si>
  <si>
    <t>otimista</t>
  </si>
  <si>
    <t>cenário</t>
  </si>
  <si>
    <t>realista</t>
  </si>
  <si>
    <t>pessimista</t>
  </si>
  <si>
    <t>Crescimento Compras Coletivas (R$ bi)</t>
  </si>
  <si>
    <t>Crescimento e-commerce (R$ bi)</t>
  </si>
  <si>
    <t>Cenário</t>
  </si>
  <si>
    <t>Rótulos de Linha</t>
  </si>
  <si>
    <t>Total geral</t>
  </si>
  <si>
    <t>Valores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</si>
  <si>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</si>
  <si>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</si>
  <si>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</si>
  <si>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</si>
  <si>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</si>
  <si>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</si>
  <si>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</si>
  <si>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</si>
  <si>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</si>
  <si>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>Projeção Market Share</t>
  </si>
  <si>
    <t>Projeção Faturamento (R$ mil)</t>
  </si>
  <si>
    <t>Projeções</t>
  </si>
  <si>
    <t>Soma de 2012</t>
  </si>
  <si>
    <t>Soma de 2013</t>
  </si>
  <si>
    <t>Soma de 2014</t>
  </si>
  <si>
    <t>Soma de 2015</t>
  </si>
  <si>
    <t>Soma de 2016</t>
  </si>
  <si>
    <t>Projeção Vendas (R$ mil)</t>
  </si>
  <si>
    <t>Serviço = 50%</t>
  </si>
  <si>
    <t>Produto = 10%</t>
  </si>
  <si>
    <t>Média=30%</t>
  </si>
  <si>
    <t>Total Geral</t>
  </si>
  <si>
    <t>Projeção Comissionamento (R$ mil)</t>
  </si>
  <si>
    <t>Comissionamento</t>
  </si>
  <si>
    <t>Variação crescimento e-commerce (%)</t>
  </si>
  <si>
    <t>Variação crescimento Compras Coletivas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</si>
</sst>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64" fontId="6" fillId="0" borderId="0" xfId="2" applyFont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 indent="1"/>
    </xf>
    <xf numFmtId="0" fontId="3" fillId="6" borderId="1" xfId="0" applyFont="1" applyFill="1" applyBorder="1" applyAlignment="1">
      <alignment horizontal="center"/>
    </xf>
    <xf numFmtId="9" fontId="3" fillId="6" borderId="1" xfId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10" fontId="3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10" borderId="1" xfId="0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0" fillId="10" borderId="1" xfId="1" applyFont="1" applyFill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165" fontId="3" fillId="10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9" fontId="0" fillId="11" borderId="1" xfId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1" applyFont="1" applyFill="1" applyBorder="1" applyAlignment="1">
      <alignment horizontal="center"/>
    </xf>
    <xf numFmtId="165" fontId="3" fillId="11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9" fontId="0" fillId="12" borderId="1" xfId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9" fontId="3" fillId="12" borderId="1" xfId="1" applyFont="1" applyFill="1" applyBorder="1" applyAlignment="1">
      <alignment horizontal="center"/>
    </xf>
    <xf numFmtId="165" fontId="3" fillId="12" borderId="1" xfId="0" applyNumberFormat="1" applyFont="1" applyFill="1" applyBorder="1" applyAlignment="1">
      <alignment horizontal="center"/>
    </xf>
    <xf numFmtId="10" fontId="0" fillId="0" borderId="0" xfId="1" applyNumberFormat="1" applyFont="1"/>
    <xf numFmtId="10" fontId="3" fillId="2" borderId="1" xfId="1" applyNumberFormat="1" applyFont="1" applyFill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3" fillId="2" borderId="1" xfId="2" applyFont="1" applyFill="1" applyBorder="1" applyAlignment="1">
      <alignment horizontal="center"/>
    </xf>
    <xf numFmtId="164" fontId="0" fillId="0" borderId="0" xfId="2" applyFont="1"/>
    <xf numFmtId="0" fontId="0" fillId="8" borderId="1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2" fillId="9" borderId="1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 textRotation="90"/>
    </xf>
    <xf numFmtId="0" fontId="0" fillId="5" borderId="5" xfId="0" applyFill="1" applyBorder="1" applyAlignment="1">
      <alignment horizontal="center" vertical="center" textRotation="90"/>
    </xf>
  </cellXfs>
  <cellStyles count="3">
    <cellStyle name="Moeda" xfId="2" builtinId="4"/>
    <cellStyle name="Normal" xfId="0" builtinId="0"/>
    <cellStyle name="Porcentagem" xfId="1" builtinId="5"/>
  </cellStyles>
  <dxfs count="2">
    <dxf>
      <numFmt numFmtId="164" formatCode="_(&quot;R$ &quot;* #,##0.00_);_(&quot;R$ &quot;* \(#,##0.00\);_(&quot;R$ &quot;* &quot;-&quot;??_);_(@_)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[cenarios_v2.xlsx]Plan4!Tabela dinâmica6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3.8720183407252161E-2"/>
          <c:y val="2.7721647153656361E-2"/>
          <c:w val="0.92361343772984339"/>
          <c:h val="0.7719830526802128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Plan4!$B$1:$B$2</c:f>
              <c:strCache>
                <c:ptCount val="1"/>
                <c:pt idx="0">
                  <c:v>2008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Plan4!$B$3:$B$12</c:f>
              <c:numCache>
                <c:formatCode>General</c:formatCode>
                <c:ptCount val="6"/>
                <c:pt idx="1">
                  <c:v>8.1999999999999993</c:v>
                </c:pt>
                <c:pt idx="3">
                  <c:v>8.1999999999999993</c:v>
                </c:pt>
                <c:pt idx="5">
                  <c:v>8.1999999999999993</c:v>
                </c:pt>
              </c:numCache>
            </c:numRef>
          </c:val>
        </c:ser>
        <c:ser>
          <c:idx val="1"/>
          <c:order val="1"/>
          <c:tx>
            <c:strRef>
              <c:f>Plan4!$C$1:$C$2</c:f>
              <c:strCache>
                <c:ptCount val="1"/>
                <c:pt idx="0">
                  <c:v>2009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Plan4!$C$3:$C$12</c:f>
              <c:numCache>
                <c:formatCode>General</c:formatCode>
                <c:ptCount val="6"/>
                <c:pt idx="1">
                  <c:v>10.6</c:v>
                </c:pt>
                <c:pt idx="3">
                  <c:v>10.6</c:v>
                </c:pt>
                <c:pt idx="5">
                  <c:v>10.6</c:v>
                </c:pt>
              </c:numCache>
            </c:numRef>
          </c:val>
        </c:ser>
        <c:ser>
          <c:idx val="2"/>
          <c:order val="2"/>
          <c:tx>
            <c:strRef>
              <c:f>Plan4!$D$1:$D$2</c:f>
              <c:strCache>
                <c:ptCount val="1"/>
                <c:pt idx="0">
                  <c:v>2010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Plan4!$D$3:$D$12</c:f>
              <c:numCache>
                <c:formatCode>General</c:formatCode>
                <c:ptCount val="6"/>
                <c:pt idx="0">
                  <c:v>0.24840863219996898</c:v>
                </c:pt>
                <c:pt idx="1">
                  <c:v>14.8</c:v>
                </c:pt>
                <c:pt idx="2">
                  <c:v>0.24840863219996898</c:v>
                </c:pt>
                <c:pt idx="3">
                  <c:v>14.8</c:v>
                </c:pt>
                <c:pt idx="4">
                  <c:v>0.24840863219996898</c:v>
                </c:pt>
                <c:pt idx="5">
                  <c:v>14.8</c:v>
                </c:pt>
              </c:numCache>
            </c:numRef>
          </c:val>
        </c:ser>
        <c:ser>
          <c:idx val="3"/>
          <c:order val="3"/>
          <c:tx>
            <c:strRef>
              <c:f>Plan4!$E$1:$E$2</c:f>
              <c:strCache>
                <c:ptCount val="1"/>
                <c:pt idx="0">
                  <c:v>2011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Plan4!$E$3:$E$12</c:f>
              <c:numCache>
                <c:formatCode>General</c:formatCode>
                <c:ptCount val="6"/>
                <c:pt idx="0">
                  <c:v>1.6</c:v>
                </c:pt>
                <c:pt idx="1">
                  <c:v>18.7</c:v>
                </c:pt>
                <c:pt idx="2">
                  <c:v>1.6</c:v>
                </c:pt>
                <c:pt idx="3">
                  <c:v>18.7</c:v>
                </c:pt>
                <c:pt idx="4">
                  <c:v>1.6</c:v>
                </c:pt>
                <c:pt idx="5">
                  <c:v>18.7</c:v>
                </c:pt>
              </c:numCache>
            </c:numRef>
          </c:val>
        </c:ser>
        <c:ser>
          <c:idx val="4"/>
          <c:order val="4"/>
          <c:tx>
            <c:strRef>
              <c:f>Plan4!$F$1:$F$2</c:f>
              <c:strCache>
                <c:ptCount val="1"/>
                <c:pt idx="0">
                  <c:v>2012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Plan4!$F$3:$F$12</c:f>
              <c:numCache>
                <c:formatCode>General</c:formatCode>
                <c:ptCount val="6"/>
                <c:pt idx="0">
                  <c:v>2.431</c:v>
                </c:pt>
                <c:pt idx="1">
                  <c:v>24.31</c:v>
                </c:pt>
                <c:pt idx="2">
                  <c:v>2.2439999999999998</c:v>
                </c:pt>
                <c:pt idx="3">
                  <c:v>22.439999999999998</c:v>
                </c:pt>
                <c:pt idx="4">
                  <c:v>2.3374999999999999</c:v>
                </c:pt>
                <c:pt idx="5">
                  <c:v>23.375</c:v>
                </c:pt>
              </c:numCache>
            </c:numRef>
          </c:val>
        </c:ser>
        <c:ser>
          <c:idx val="5"/>
          <c:order val="5"/>
          <c:tx>
            <c:strRef>
              <c:f>Plan4!$G$1:$G$2</c:f>
              <c:strCache>
                <c:ptCount val="1"/>
                <c:pt idx="0">
                  <c:v>2013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Plan4!$G$3:$G$12</c:f>
              <c:numCache>
                <c:formatCode>General</c:formatCode>
                <c:ptCount val="6"/>
                <c:pt idx="0">
                  <c:v>4.0840800000000002</c:v>
                </c:pt>
                <c:pt idx="1">
                  <c:v>34.033999999999999</c:v>
                </c:pt>
                <c:pt idx="2">
                  <c:v>2.9620799999999994</c:v>
                </c:pt>
                <c:pt idx="3">
                  <c:v>24.683999999999997</c:v>
                </c:pt>
                <c:pt idx="4">
                  <c:v>3.5062500000000001</c:v>
                </c:pt>
                <c:pt idx="5">
                  <c:v>29.21875</c:v>
                </c:pt>
              </c:numCache>
            </c:numRef>
          </c:val>
        </c:ser>
        <c:ser>
          <c:idx val="6"/>
          <c:order val="6"/>
          <c:tx>
            <c:strRef>
              <c:f>Plan4!$H$1:$H$2</c:f>
              <c:strCache>
                <c:ptCount val="1"/>
                <c:pt idx="0">
                  <c:v>2014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Plan4!$H$3:$H$12</c:f>
              <c:numCache>
                <c:formatCode>General</c:formatCode>
                <c:ptCount val="6"/>
                <c:pt idx="0">
                  <c:v>7.2747674999999994</c:v>
                </c:pt>
                <c:pt idx="1">
                  <c:v>48.498449999999998</c:v>
                </c:pt>
                <c:pt idx="2">
                  <c:v>3.7025999999999994</c:v>
                </c:pt>
                <c:pt idx="3">
                  <c:v>24.683999999999997</c:v>
                </c:pt>
                <c:pt idx="4">
                  <c:v>5.478515625</c:v>
                </c:pt>
                <c:pt idx="5">
                  <c:v>36.5234375</c:v>
                </c:pt>
              </c:numCache>
            </c:numRef>
          </c:val>
        </c:ser>
        <c:ser>
          <c:idx val="7"/>
          <c:order val="7"/>
          <c:tx>
            <c:strRef>
              <c:f>Plan4!$I$1:$I$2</c:f>
              <c:strCache>
                <c:ptCount val="1"/>
                <c:pt idx="0">
                  <c:v>2015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Plan4!$I$3:$I$12</c:f>
              <c:numCache>
                <c:formatCode>General</c:formatCode>
                <c:ptCount val="6"/>
                <c:pt idx="0">
                  <c:v>12.306481687499998</c:v>
                </c:pt>
                <c:pt idx="1">
                  <c:v>70.322752499999993</c:v>
                </c:pt>
                <c:pt idx="2">
                  <c:v>4.1037149999999993</c:v>
                </c:pt>
                <c:pt idx="3">
                  <c:v>23.449799999999996</c:v>
                </c:pt>
                <c:pt idx="4">
                  <c:v>7.6699218749999991</c:v>
                </c:pt>
                <c:pt idx="5">
                  <c:v>43.828125</c:v>
                </c:pt>
              </c:numCache>
            </c:numRef>
          </c:val>
        </c:ser>
        <c:ser>
          <c:idx val="8"/>
          <c:order val="8"/>
          <c:tx>
            <c:strRef>
              <c:f>Plan4!$J$1:$J$2</c:f>
              <c:strCache>
                <c:ptCount val="1"/>
                <c:pt idx="0">
                  <c:v>2016 </c:v>
                </c:pt>
              </c:strCache>
            </c:strRef>
          </c:tx>
          <c:invertIfNegative val="0"/>
          <c:cat>
            <c:multiLvlStrRef>
              <c:f>Plan4!$A$3:$A$12</c:f>
              <c:multiLvlStrCache>
                <c:ptCount val="6"/>
                <c:lvl>
                  <c:pt idx="0">
                    <c:v>Crescimento Compras Coletivas (R$ bi)</c:v>
                  </c:pt>
                  <c:pt idx="1">
                    <c:v>Crescimento e-commerce (R$ bi)</c:v>
                  </c:pt>
                  <c:pt idx="2">
                    <c:v>Crescimento Compras Coletivas (R$ bi)</c:v>
                  </c:pt>
                  <c:pt idx="3">
                    <c:v>Crescimento e-commerce (R$ bi)</c:v>
                  </c:pt>
                  <c:pt idx="4">
                    <c:v>Crescimento Compras Coletivas (R$ bi)</c:v>
                  </c:pt>
                  <c:pt idx="5">
                    <c:v>Crescimento e-commerce (R$ bi)</c:v>
                  </c:pt>
                </c:lvl>
                <c:lvl>
                  <c:pt idx="0">
                    <c:v>otimista</c:v>
                  </c:pt>
                  <c:pt idx="2">
                    <c:v>pessimista</c:v>
                  </c:pt>
                  <c:pt idx="4">
                    <c:v>realista</c:v>
                  </c:pt>
                </c:lvl>
              </c:multiLvlStrCache>
            </c:multiLvlStrRef>
          </c:cat>
          <c:val>
            <c:numRef>
              <c:f>Plan4!$J$3:$J$12</c:f>
              <c:numCache>
                <c:formatCode>General</c:formatCode>
                <c:ptCount val="6"/>
                <c:pt idx="0">
                  <c:v>21.096825750000001</c:v>
                </c:pt>
                <c:pt idx="1">
                  <c:v>105.48412875</c:v>
                </c:pt>
                <c:pt idx="2">
                  <c:v>4.2209639999999995</c:v>
                </c:pt>
                <c:pt idx="3">
                  <c:v>21.104819999999997</c:v>
                </c:pt>
                <c:pt idx="4">
                  <c:v>10.518750000000001</c:v>
                </c:pt>
                <c:pt idx="5">
                  <c:v>52.59375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890944"/>
        <c:axId val="169892480"/>
        <c:axId val="169893888"/>
      </c:bar3DChart>
      <c:catAx>
        <c:axId val="1698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92480"/>
        <c:crosses val="autoZero"/>
        <c:auto val="1"/>
        <c:lblAlgn val="ctr"/>
        <c:lblOffset val="100"/>
        <c:noMultiLvlLbl val="0"/>
      </c:catAx>
      <c:valAx>
        <c:axId val="169892480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9890944"/>
        <c:crosses val="autoZero"/>
        <c:crossBetween val="between"/>
      </c:valAx>
      <c:serAx>
        <c:axId val="169893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169892480"/>
        <c:crosses val="autoZero"/>
      </c:ser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[cenarios_v2.xlsx]Plan6!Tabela dinâmica2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Plan6!$A$3</c:f>
              <c:strCache>
                <c:ptCount val="1"/>
                <c:pt idx="0">
                  <c:v>Soma de 2012</c:v>
                </c:pt>
              </c:strCache>
            </c:strRef>
          </c:tx>
          <c:invertIfNegative val="0"/>
          <c:cat>
            <c:strRef>
              <c:f>Plan6!$A$4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Plan6!$A$4</c:f>
              <c:numCache>
                <c:formatCode>General</c:formatCode>
                <c:ptCount val="1"/>
                <c:pt idx="0">
                  <c:v>233.75</c:v>
                </c:pt>
              </c:numCache>
            </c:numRef>
          </c:val>
        </c:ser>
        <c:ser>
          <c:idx val="1"/>
          <c:order val="1"/>
          <c:tx>
            <c:strRef>
              <c:f>Plan6!$B$3</c:f>
              <c:strCache>
                <c:ptCount val="1"/>
                <c:pt idx="0">
                  <c:v>Soma de 2013</c:v>
                </c:pt>
              </c:strCache>
            </c:strRef>
          </c:tx>
          <c:invertIfNegative val="0"/>
          <c:cat>
            <c:strRef>
              <c:f>Plan6!$A$4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Plan6!$B$4</c:f>
              <c:numCache>
                <c:formatCode>General</c:formatCode>
                <c:ptCount val="1"/>
                <c:pt idx="0">
                  <c:v>701.25</c:v>
                </c:pt>
              </c:numCache>
            </c:numRef>
          </c:val>
        </c:ser>
        <c:ser>
          <c:idx val="2"/>
          <c:order val="2"/>
          <c:tx>
            <c:strRef>
              <c:f>Plan6!$C$3</c:f>
              <c:strCache>
                <c:ptCount val="1"/>
                <c:pt idx="0">
                  <c:v>Soma de 2014</c:v>
                </c:pt>
              </c:strCache>
            </c:strRef>
          </c:tx>
          <c:invertIfNegative val="0"/>
          <c:cat>
            <c:strRef>
              <c:f>Plan6!$A$4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Plan6!$C$4</c:f>
              <c:numCache>
                <c:formatCode>0.00</c:formatCode>
                <c:ptCount val="1"/>
                <c:pt idx="0">
                  <c:v>1643.5546874999998</c:v>
                </c:pt>
              </c:numCache>
            </c:numRef>
          </c:val>
        </c:ser>
        <c:ser>
          <c:idx val="3"/>
          <c:order val="3"/>
          <c:tx>
            <c:strRef>
              <c:f>Plan6!$D$3</c:f>
              <c:strCache>
                <c:ptCount val="1"/>
                <c:pt idx="0">
                  <c:v>Soma de 2015</c:v>
                </c:pt>
              </c:strCache>
            </c:strRef>
          </c:tx>
          <c:invertIfNegative val="0"/>
          <c:cat>
            <c:strRef>
              <c:f>Plan6!$A$4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Plan6!$D$4</c:f>
              <c:numCache>
                <c:formatCode>0.00</c:formatCode>
                <c:ptCount val="1"/>
                <c:pt idx="0">
                  <c:v>3067.96875</c:v>
                </c:pt>
              </c:numCache>
            </c:numRef>
          </c:val>
        </c:ser>
        <c:ser>
          <c:idx val="4"/>
          <c:order val="4"/>
          <c:tx>
            <c:strRef>
              <c:f>Plan6!$E$3</c:f>
              <c:strCache>
                <c:ptCount val="1"/>
                <c:pt idx="0">
                  <c:v>Soma de 2016</c:v>
                </c:pt>
              </c:strCache>
            </c:strRef>
          </c:tx>
          <c:invertIfNegative val="0"/>
          <c:cat>
            <c:strRef>
              <c:f>Plan6!$A$4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Plan6!$E$4</c:f>
              <c:numCache>
                <c:formatCode>0.00</c:formatCode>
                <c:ptCount val="1"/>
                <c:pt idx="0">
                  <c:v>5259.375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80992"/>
        <c:axId val="170182528"/>
      </c:barChart>
      <c:catAx>
        <c:axId val="1701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82528"/>
        <c:crosses val="autoZero"/>
        <c:auto val="1"/>
        <c:lblAlgn val="ctr"/>
        <c:lblOffset val="100"/>
        <c:noMultiLvlLbl val="0"/>
      </c:catAx>
      <c:valAx>
        <c:axId val="1701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[cenarios_v2.xlsx]Plan3!Tabela dinâmica1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Soma de 2012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Plan3!$A$2:$A$4</c:f>
              <c:strCache>
                <c:ptCount val="2"/>
                <c:pt idx="0">
                  <c:v>Projeção Vendas (R$ mil)</c:v>
                </c:pt>
                <c:pt idx="1">
                  <c:v>Projeção Comissionamento (R$ mil)</c:v>
                </c:pt>
              </c:strCache>
            </c:strRef>
          </c:cat>
          <c:val>
            <c:numRef>
              <c:f>Plan3!$B$2:$B$4</c:f>
              <c:numCache>
                <c:formatCode>_("R$ "* #,##0.00_);_("R$ "* \(#,##0.00\);_("R$ "* "-"??_);_(@_)</c:formatCode>
                <c:ptCount val="2"/>
                <c:pt idx="0">
                  <c:v>233.75</c:v>
                </c:pt>
                <c:pt idx="1">
                  <c:v>70.125</c:v>
                </c:pt>
              </c:numCache>
            </c:numRef>
          </c:val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Soma de 2013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Plan3!$A$2:$A$4</c:f>
              <c:strCache>
                <c:ptCount val="2"/>
                <c:pt idx="0">
                  <c:v>Projeção Vendas (R$ mil)</c:v>
                </c:pt>
                <c:pt idx="1">
                  <c:v>Projeção Comissionamento (R$ mil)</c:v>
                </c:pt>
              </c:strCache>
            </c:strRef>
          </c:cat>
          <c:val>
            <c:numRef>
              <c:f>Plan3!$C$2:$C$4</c:f>
              <c:numCache>
                <c:formatCode>_("R$ "* #,##0.00_);_("R$ "* \(#,##0.00\);_("R$ "* "-"??_);_(@_)</c:formatCode>
                <c:ptCount val="2"/>
                <c:pt idx="0">
                  <c:v>701.25</c:v>
                </c:pt>
                <c:pt idx="1">
                  <c:v>210.375</c:v>
                </c:pt>
              </c:numCache>
            </c:numRef>
          </c:val>
        </c:ser>
        <c:ser>
          <c:idx val="2"/>
          <c:order val="2"/>
          <c:tx>
            <c:strRef>
              <c:f>Plan3!$D$1</c:f>
              <c:strCache>
                <c:ptCount val="1"/>
                <c:pt idx="0">
                  <c:v>Soma de 2014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Plan3!$A$2:$A$4</c:f>
              <c:strCache>
                <c:ptCount val="2"/>
                <c:pt idx="0">
                  <c:v>Projeção Vendas (R$ mil)</c:v>
                </c:pt>
                <c:pt idx="1">
                  <c:v>Projeção Comissionamento (R$ mil)</c:v>
                </c:pt>
              </c:strCache>
            </c:strRef>
          </c:cat>
          <c:val>
            <c:numRef>
              <c:f>Plan3!$D$2:$D$4</c:f>
              <c:numCache>
                <c:formatCode>_("R$ "* #,##0.00_);_("R$ "* \(#,##0.00\);_("R$ "* "-"??_);_(@_)</c:formatCode>
                <c:ptCount val="2"/>
                <c:pt idx="0">
                  <c:v>1643.5546874999998</c:v>
                </c:pt>
                <c:pt idx="1">
                  <c:v>493.06640624999989</c:v>
                </c:pt>
              </c:numCache>
            </c:numRef>
          </c:val>
        </c:ser>
        <c:ser>
          <c:idx val="3"/>
          <c:order val="3"/>
          <c:tx>
            <c:strRef>
              <c:f>Plan3!$E$1</c:f>
              <c:strCache>
                <c:ptCount val="1"/>
                <c:pt idx="0">
                  <c:v>Soma de 2015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Plan3!$A$2:$A$4</c:f>
              <c:strCache>
                <c:ptCount val="2"/>
                <c:pt idx="0">
                  <c:v>Projeção Vendas (R$ mil)</c:v>
                </c:pt>
                <c:pt idx="1">
                  <c:v>Projeção Comissionamento (R$ mil)</c:v>
                </c:pt>
              </c:strCache>
            </c:strRef>
          </c:cat>
          <c:val>
            <c:numRef>
              <c:f>Plan3!$E$2:$E$4</c:f>
              <c:numCache>
                <c:formatCode>_("R$ "* #,##0.00_);_("R$ "* \(#,##0.00\);_("R$ "* "-"??_);_(@_)</c:formatCode>
                <c:ptCount val="2"/>
                <c:pt idx="0">
                  <c:v>3067.96875</c:v>
                </c:pt>
                <c:pt idx="1">
                  <c:v>920.390625</c:v>
                </c:pt>
              </c:numCache>
            </c:numRef>
          </c:val>
        </c:ser>
        <c:ser>
          <c:idx val="4"/>
          <c:order val="4"/>
          <c:tx>
            <c:strRef>
              <c:f>Plan3!$F$1</c:f>
              <c:strCache>
                <c:ptCount val="1"/>
                <c:pt idx="0">
                  <c:v>Soma de 2016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Plan3!$A$2:$A$4</c:f>
              <c:strCache>
                <c:ptCount val="2"/>
                <c:pt idx="0">
                  <c:v>Projeção Vendas (R$ mil)</c:v>
                </c:pt>
                <c:pt idx="1">
                  <c:v>Projeção Comissionamento (R$ mil)</c:v>
                </c:pt>
              </c:strCache>
            </c:strRef>
          </c:cat>
          <c:val>
            <c:numRef>
              <c:f>Plan3!$F$2:$F$4</c:f>
              <c:numCache>
                <c:formatCode>_("R$ "* #,##0.00_);_("R$ "* \(#,##0.00\);_("R$ "* "-"??_);_(@_)</c:formatCode>
                <c:ptCount val="2"/>
                <c:pt idx="0">
                  <c:v>5259.375</c:v>
                </c:pt>
                <c:pt idx="1">
                  <c:v>1577.8125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700800"/>
        <c:axId val="170702336"/>
        <c:axId val="170190592"/>
      </c:bar3DChart>
      <c:catAx>
        <c:axId val="1707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02336"/>
        <c:crosses val="autoZero"/>
        <c:auto val="1"/>
        <c:lblAlgn val="ctr"/>
        <c:lblOffset val="100"/>
        <c:noMultiLvlLbl val="0"/>
      </c:catAx>
      <c:valAx>
        <c:axId val="170702336"/>
        <c:scaling>
          <c:orientation val="minMax"/>
        </c:scaling>
        <c:delete val="0"/>
        <c:axPos val="l"/>
        <c:majorGridlines/>
        <c:numFmt formatCode="_(&quot;R$ &quot;* #,##0.00_);_(&quot;R$ &quot;* \(#,##0.00\);_(&quot;R$ &quot;* &quot;-&quot;??_);_(@_)" sourceLinked="1"/>
        <c:majorTickMark val="out"/>
        <c:minorTickMark val="none"/>
        <c:tickLblPos val="nextTo"/>
        <c:crossAx val="170700800"/>
        <c:crosses val="autoZero"/>
        <c:crossBetween val="between"/>
      </c:valAx>
      <c:serAx>
        <c:axId val="17019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0702336"/>
        <c:crosses val="autoZero"/>
      </c:ser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2085975</xdr:colOff>
      <xdr:row>9</xdr:row>
      <xdr:rowOff>66675</xdr:rowOff>
    </xdr:from>
    <xdr:to>
      <xdr:col>16</xdr:col>
      <xdr:colOff>228600</xdr:colOff>
      <xdr:row>36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14</xdr:row>
      <xdr:rowOff>142875</xdr:rowOff>
    </xdr:from>
    <xdr:to>
      <xdr:col>11</xdr:col>
      <xdr:colOff>228600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95250</xdr:rowOff>
    </xdr:from>
    <xdr:to>
      <xdr:col>11</xdr:col>
      <xdr:colOff>371475</xdr:colOff>
      <xdr:row>27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lo.grizzaffi" refreshedDate="41003.347243634256" createdVersion="3" refreshedVersion="3" minRefreshableVersion="3" recordCount="6">
  <cacheSource type="worksheet">
    <worksheetSource ref="A21:K27" sheet="Plan2"/>
  </cacheSource>
  <cacheFields count="11">
    <cacheField name="Cenário" numFmtId="0">
      <sharedItems count="3">
        <s v="otimista"/>
        <s v="realista"/>
        <s v="pessimista"/>
      </sharedItems>
    </cacheField>
    <cacheField name="Mercado de Compras Online" numFmtId="0">
      <sharedItems count="2">
        <s v="Crescimento e-commerce (R$ bi)"/>
        <s v="Crescimento Compras Coletivas (R$ bi)"/>
      </sharedItems>
    </cacheField>
    <cacheField name="2008" numFmtId="0">
      <sharedItems containsString="0" containsBlank="1" containsNumber="1" minValue="8.1999999999999993" maxValue="8.1999999999999993" count="2">
        <n v="8.1999999999999993"/>
        <m/>
      </sharedItems>
    </cacheField>
    <cacheField name="2009" numFmtId="0">
      <sharedItems containsString="0" containsBlank="1" containsNumber="1" minValue="10.6" maxValue="10.6" count="2">
        <n v="10.6"/>
        <m/>
      </sharedItems>
    </cacheField>
    <cacheField name="2010" numFmtId="0">
      <sharedItems containsSemiMixedTypes="0" containsString="0" containsNumber="1" minValue="0.24840863219996898" maxValue="14.8"/>
    </cacheField>
    <cacheField name="2011" numFmtId="0">
      <sharedItems containsSemiMixedTypes="0" containsString="0" containsNumber="1" minValue="1.6" maxValue="18.7"/>
    </cacheField>
    <cacheField name="2012" numFmtId="0">
      <sharedItems containsSemiMixedTypes="0" containsString="0" containsNumber="1" minValue="2.2439999999999998" maxValue="24.31"/>
    </cacheField>
    <cacheField name="2013" numFmtId="0">
      <sharedItems containsSemiMixedTypes="0" containsString="0" containsNumber="1" minValue="2.9620799999999994" maxValue="34.033999999999999"/>
    </cacheField>
    <cacheField name="2014" numFmtId="0">
      <sharedItems containsSemiMixedTypes="0" containsString="0" containsNumber="1" minValue="3.7025999999999994" maxValue="48.498449999999998"/>
    </cacheField>
    <cacheField name="2015" numFmtId="0">
      <sharedItems containsSemiMixedTypes="0" containsString="0" containsNumber="1" minValue="4.1037149999999993" maxValue="70.322752499999993"/>
    </cacheField>
    <cacheField name="2016" numFmtId="0">
      <sharedItems containsSemiMixedTypes="0" containsString="0" containsNumber="1" minValue="4.2209639999999995" maxValue="105.48412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ello" refreshedDate="41007.856298032406" createdVersion="4" refreshedVersion="4" minRefreshableVersion="3" recordCount="2">
  <cacheSource type="worksheet">
    <worksheetSource ref="A29:F31" sheet="Plan2"/>
  </cacheSource>
  <cacheFields count="6">
    <cacheField name="Projeções" numFmtId="0">
      <sharedItems count="2">
        <s v="Projeção Market Share"/>
        <s v="Projeção Faturamento (R$ mil)"/>
      </sharedItems>
    </cacheField>
    <cacheField name="2012" numFmtId="0">
      <sharedItems containsSemiMixedTypes="0" containsString="0" containsNumber="1" minValue="1E-4" maxValue="233.75"/>
    </cacheField>
    <cacheField name="2013" numFmtId="0">
      <sharedItems containsSemiMixedTypes="0" containsString="0" containsNumber="1" minValue="2.0000000000000001E-4" maxValue="701.25"/>
    </cacheField>
    <cacheField name="2014" numFmtId="0">
      <sharedItems containsSemiMixedTypes="0" containsString="0" containsNumber="1" minValue="2.9999999999999997E-4" maxValue="1643.5546874999998"/>
    </cacheField>
    <cacheField name="2015" numFmtId="0">
      <sharedItems containsSemiMixedTypes="0" containsString="0" containsNumber="1" minValue="4.0000000000000002E-4" maxValue="3067.96875"/>
    </cacheField>
    <cacheField name="2016" numFmtId="0">
      <sharedItems containsSemiMixedTypes="0" containsString="0" containsNumber="1" minValue="5.0000000000000001E-4" maxValue="5259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undação Getulio Vargas" refreshedDate="41012.887604282405" createdVersion="4" refreshedVersion="4" minRefreshableVersion="3" recordCount="12">
  <cacheSource type="worksheet">
    <worksheetSource ref="B1:K13" sheet="Plan2"/>
  </cacheSource>
  <cacheFields count="10">
    <cacheField name="Mercado de Compras Online" numFmtId="0">
      <sharedItems containsBlank="1" count="7">
        <s v="Crescimento e-commerce (R$ bi)"/>
        <m/>
        <s v="Crescimento Compras Coletivas (R$ bi)"/>
        <s v="Market Share"/>
        <s v="Projeção Vendas (R$ mil)"/>
        <s v="Projeção Comissionamento (R$ mil)"/>
        <s v="Projeção Faturamento (R$ mil)" u="1"/>
      </sharedItems>
    </cacheField>
    <cacheField name="2008" numFmtId="0">
      <sharedItems containsString="0" containsBlank="1" containsNumber="1" minValue="8.1999999999999993" maxValue="8.1999999999999993"/>
    </cacheField>
    <cacheField name="2009" numFmtId="0">
      <sharedItems containsString="0" containsBlank="1" containsNumber="1" minValue="0.29268292682926833" maxValue="10.6"/>
    </cacheField>
    <cacheField name="2010" numFmtId="0">
      <sharedItems containsString="0" containsBlank="1" containsNumber="1" minValue="0.24840863219996898" maxValue="14.8"/>
    </cacheField>
    <cacheField name="2011" numFmtId="0">
      <sharedItems containsString="0" containsBlank="1" containsNumber="1" minValue="0.26351351351351338" maxValue="18.7"/>
    </cacheField>
    <cacheField name="2012" numFmtId="0">
      <sharedItems containsSemiMixedTypes="0" containsString="0" containsNumber="1" minValue="1E-3" maxValue="233.75"/>
    </cacheField>
    <cacheField name="2013" numFmtId="0">
      <sharedItems containsSemiMixedTypes="0" containsString="0" containsNumber="1" minValue="2E-3" maxValue="701.25"/>
    </cacheField>
    <cacheField name="2014" numFmtId="0">
      <sharedItems containsSemiMixedTypes="0" containsString="0" containsNumber="1" minValue="3.0000000000000001E-3" maxValue="1643.5546874999998"/>
    </cacheField>
    <cacheField name="2015" numFmtId="0">
      <sharedItems containsSemiMixedTypes="0" containsString="0" containsNumber="1" minValue="5.0000000000000001E-3" maxValue="3067.96875"/>
    </cacheField>
    <cacheField name="2016" numFmtId="0">
      <sharedItems containsSemiMixedTypes="0" containsString="0" containsNumber="1" minValue="7.4999999999999997E-3" maxValue="5259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n v="14.8"/>
    <n v="18.7"/>
    <n v="24.31"/>
    <n v="34.033999999999999"/>
    <n v="48.498449999999998"/>
    <n v="70.322752499999993"/>
    <n v="105.48412875"/>
  </r>
  <r>
    <x v="0"/>
    <x v="1"/>
    <x v="1"/>
    <x v="1"/>
    <n v="0.24840863219996898"/>
    <n v="1.6"/>
    <n v="2.431"/>
    <n v="4.0840800000000002"/>
    <n v="7.2747674999999994"/>
    <n v="12.306481687499998"/>
    <n v="21.096825750000001"/>
  </r>
  <r>
    <x v="1"/>
    <x v="0"/>
    <x v="0"/>
    <x v="0"/>
    <n v="14.8"/>
    <n v="18.7"/>
    <n v="23.375"/>
    <n v="29.21875"/>
    <n v="36.5234375"/>
    <n v="43.828125"/>
    <n v="52.59375"/>
  </r>
  <r>
    <x v="1"/>
    <x v="1"/>
    <x v="1"/>
    <x v="1"/>
    <n v="0.24840863219996898"/>
    <n v="1.6"/>
    <n v="2.3374999999999999"/>
    <n v="3.5062500000000001"/>
    <n v="5.478515625"/>
    <n v="7.6699218749999991"/>
    <n v="10.518750000000001"/>
  </r>
  <r>
    <x v="2"/>
    <x v="0"/>
    <x v="0"/>
    <x v="0"/>
    <n v="14.8"/>
    <n v="18.7"/>
    <n v="22.439999999999998"/>
    <n v="24.683999999999997"/>
    <n v="24.683999999999997"/>
    <n v="23.449799999999996"/>
    <n v="21.104819999999997"/>
  </r>
  <r>
    <x v="2"/>
    <x v="1"/>
    <x v="1"/>
    <x v="1"/>
    <n v="0.24840863219996898"/>
    <n v="1.6"/>
    <n v="2.2439999999999998"/>
    <n v="2.9620799999999994"/>
    <n v="3.7025999999999994"/>
    <n v="4.1037149999999993"/>
    <n v="4.220963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n v="1E-4"/>
    <n v="2.0000000000000001E-4"/>
    <n v="2.9999999999999997E-4"/>
    <n v="4.0000000000000002E-4"/>
    <n v="5.0000000000000001E-4"/>
  </r>
  <r>
    <x v="1"/>
    <n v="233.75"/>
    <n v="701.25"/>
    <n v="1643.5546874999998"/>
    <n v="3067.96875"/>
    <n v="5259.3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8.1999999999999993"/>
    <n v="10.6"/>
    <n v="14.8"/>
    <n v="18.7"/>
    <n v="24.31"/>
    <n v="34.033999999999999"/>
    <n v="48.498449999999998"/>
    <n v="70.322752499999993"/>
    <n v="105.48412875"/>
  </r>
  <r>
    <x v="1"/>
    <m/>
    <n v="0.29268292682926833"/>
    <n v="0.39622641509433976"/>
    <n v="0.26351351351351338"/>
    <n v="0.3"/>
    <n v="0.4"/>
    <n v="0.42499999999999999"/>
    <n v="0.45"/>
    <n v="0.5"/>
  </r>
  <r>
    <x v="2"/>
    <m/>
    <m/>
    <n v="0.24840863219996898"/>
    <n v="1.6"/>
    <n v="2.431"/>
    <n v="4.0840800000000002"/>
    <n v="7.2747674999999994"/>
    <n v="12.306481687499998"/>
    <n v="21.096825750000001"/>
  </r>
  <r>
    <x v="1"/>
    <m/>
    <m/>
    <m/>
    <n v="6.4409999999999998"/>
    <n v="1.5193749999999999"/>
    <n v="1.68"/>
    <n v="1.7812499999999998"/>
    <n v="1.6916666666666664"/>
    <n v="1.7142857142857146"/>
  </r>
  <r>
    <x v="3"/>
    <m/>
    <m/>
    <m/>
    <m/>
    <n v="5.0000000000000001E-3"/>
    <n v="7.4999999999999997E-3"/>
    <n v="0.01"/>
    <n v="1.4999999999999999E-2"/>
    <n v="0.02"/>
  </r>
  <r>
    <x v="0"/>
    <n v="8.1999999999999993"/>
    <n v="10.6"/>
    <n v="14.8"/>
    <n v="18.7"/>
    <n v="23.375"/>
    <n v="29.21875"/>
    <n v="36.5234375"/>
    <n v="43.828125"/>
    <n v="52.59375"/>
  </r>
  <r>
    <x v="1"/>
    <m/>
    <n v="0.29268292682926833"/>
    <n v="0.39622641509433976"/>
    <n v="0.26351351351351338"/>
    <n v="0.25"/>
    <n v="0.25"/>
    <n v="0.25"/>
    <n v="0.2"/>
    <n v="0.2"/>
  </r>
  <r>
    <x v="2"/>
    <m/>
    <m/>
    <n v="0.24840863219996898"/>
    <n v="1.6"/>
    <n v="2.3374999999999999"/>
    <n v="3.5062500000000001"/>
    <n v="5.478515625"/>
    <n v="7.6699218749999991"/>
    <n v="10.518750000000001"/>
  </r>
  <r>
    <x v="1"/>
    <m/>
    <m/>
    <m/>
    <n v="6.4409999999999998"/>
    <n v="1.4609374999999998"/>
    <n v="1.5"/>
    <n v="1.5625"/>
    <n v="1.4"/>
    <n v="1.3714285714285717"/>
  </r>
  <r>
    <x v="3"/>
    <m/>
    <m/>
    <m/>
    <m/>
    <n v="1E-3"/>
    <n v="2E-3"/>
    <n v="3.0000000000000001E-3"/>
    <n v="5.0000000000000001E-3"/>
    <n v="7.4999999999999997E-3"/>
  </r>
  <r>
    <x v="4"/>
    <m/>
    <m/>
    <m/>
    <m/>
    <n v="233.75"/>
    <n v="701.25"/>
    <n v="1643.5546874999998"/>
    <n v="3067.96875"/>
    <n v="5259.375"/>
  </r>
  <r>
    <x v="5"/>
    <m/>
    <m/>
    <m/>
    <m/>
    <n v="70.125"/>
    <n v="210.375"/>
    <n v="493.06640624999989"/>
    <n v="920.390625"/>
    <n v="1577.8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8">
  <location ref="A1:J12" firstHeaderRow="1" firstDataRow="2" firstDataCol="1"/>
  <pivotFields count="11"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2008 " fld="2" baseField="0" baseItem="0"/>
    <dataField name="2009 " fld="3" baseField="0" baseItem="0"/>
    <dataField name="2010 " fld="4" baseField="0" baseItem="0"/>
    <dataField name="2011 " fld="5" baseField="0" baseItem="0"/>
    <dataField name="2012 " fld="6" baseField="0" baseItem="0"/>
    <dataField name="2013 " fld="7" baseField="0" baseItem="0"/>
    <dataField name="2014 " fld="8" baseField="0" baseItem="0"/>
    <dataField name="2015 " fld="9" baseField="0" baseItem="0"/>
    <dataField name="2016 " fld="1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E4" firstHeaderRow="0" firstDataRow="1" firstDataCol="0" rowPageCount="1" colPageCount="1"/>
  <pivotFields count="6"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0" hier="-1"/>
  </pageFields>
  <dataFields count="5">
    <dataField name="Soma de 2012" fld="1" baseField="0" baseItem="0"/>
    <dataField name="Soma de 2013" fld="2" baseField="0" baseItem="0"/>
    <dataField name="Soma de 2014" fld="3" baseField="0" baseItem="0" numFmtId="2"/>
    <dataField name="Soma de 2015" fld="4" baseField="0" baseItem="0" numFmtId="2"/>
    <dataField name="Soma de 2016" fld="5" baseField="0" baseItem="0" numFmtId="2"/>
  </dataFields>
  <formats count="1">
    <format dxfId="1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F4" firstHeaderRow="0" firstDataRow="1" firstDataCol="1"/>
  <pivotFields count="10">
    <pivotField axis="axisRow" showAll="0">
      <items count="8">
        <item h="1" x="2"/>
        <item h="1" x="0"/>
        <item h="1" x="3"/>
        <item h="1" m="1" x="6"/>
        <item x="4"/>
        <item h="1" x="1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 v="4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2012" fld="5" baseField="0" baseItem="0"/>
    <dataField name="Soma de 2013" fld="6" baseField="0" baseItem="0"/>
    <dataField name="Soma de 2014" fld="7" baseField="0" baseItem="0"/>
    <dataField name="Soma de 2015" fld="8" baseField="0" baseItem="0"/>
    <dataField name="Soma de 2016" fld="9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A2" sqref="A2:K19"/>
    </sheetView>
  </sheetViews>
  <sheetFormatPr defaultRowHeight="15" x14ac:dyDescent="0.25"/>
  <cols>
    <col min="1" max="1" width="3.7109375" bestFit="1" customWidth="1"/>
    <col min="2" max="2" width="37.140625" bestFit="1" customWidth="1"/>
    <col min="3" max="11" width="10.7109375" style="1" customWidth="1"/>
    <col min="13" max="13" width="13.7109375" bestFit="1" customWidth="1"/>
    <col min="15" max="15" width="21.85546875" customWidth="1"/>
  </cols>
  <sheetData>
    <row r="2" spans="1:15" ht="24.75" customHeight="1" x14ac:dyDescent="0.25">
      <c r="A2" s="71" t="s">
        <v>6</v>
      </c>
      <c r="B2" s="73" t="s">
        <v>2</v>
      </c>
      <c r="C2" s="72" t="s">
        <v>1</v>
      </c>
      <c r="D2" s="72"/>
      <c r="E2" s="72"/>
      <c r="F2" s="72"/>
      <c r="G2" s="72" t="s">
        <v>0</v>
      </c>
      <c r="H2" s="72"/>
      <c r="I2" s="72"/>
      <c r="J2" s="72"/>
      <c r="K2" s="72"/>
    </row>
    <row r="3" spans="1:15" ht="19.5" customHeight="1" x14ac:dyDescent="0.25">
      <c r="A3" s="71"/>
      <c r="B3" s="73"/>
      <c r="C3" s="33">
        <v>2008</v>
      </c>
      <c r="D3" s="33">
        <v>2009</v>
      </c>
      <c r="E3" s="33">
        <v>2010</v>
      </c>
      <c r="F3" s="33">
        <v>2011</v>
      </c>
      <c r="G3" s="33">
        <v>2012</v>
      </c>
      <c r="H3" s="33">
        <v>2013</v>
      </c>
      <c r="I3" s="33">
        <v>2014</v>
      </c>
      <c r="J3" s="33">
        <v>2015</v>
      </c>
      <c r="K3" s="33">
        <v>2016</v>
      </c>
    </row>
    <row r="4" spans="1:15" ht="17.25" customHeight="1" x14ac:dyDescent="0.25">
      <c r="A4" s="71"/>
      <c r="B4" s="34" t="s">
        <v>3</v>
      </c>
      <c r="C4" s="72"/>
      <c r="D4" s="72"/>
      <c r="E4" s="72"/>
      <c r="F4" s="72"/>
      <c r="G4" s="72"/>
      <c r="H4" s="72"/>
      <c r="I4" s="72"/>
      <c r="J4" s="72"/>
      <c r="K4" s="72"/>
    </row>
    <row r="5" spans="1:15" ht="20.100000000000001" customHeight="1" x14ac:dyDescent="0.25">
      <c r="A5" s="70" t="s">
        <v>5</v>
      </c>
      <c r="B5" s="17" t="s">
        <v>10</v>
      </c>
      <c r="C5" s="44">
        <v>8.1999999999999993</v>
      </c>
      <c r="D5" s="44">
        <v>10.6</v>
      </c>
      <c r="E5" s="44">
        <v>14.8</v>
      </c>
      <c r="F5" s="45">
        <v>18.7</v>
      </c>
      <c r="G5" s="18">
        <f t="shared" ref="G5:K5" si="0">F5+(F5*G6)</f>
        <v>24.31</v>
      </c>
      <c r="H5" s="18">
        <f t="shared" si="0"/>
        <v>34.033999999999999</v>
      </c>
      <c r="I5" s="18">
        <f t="shared" si="0"/>
        <v>48.498449999999998</v>
      </c>
      <c r="J5" s="18">
        <f t="shared" si="0"/>
        <v>70.322752499999993</v>
      </c>
      <c r="K5" s="18">
        <f t="shared" si="0"/>
        <v>105.48412875</v>
      </c>
    </row>
    <row r="6" spans="1:15" ht="20.100000000000001" customHeight="1" x14ac:dyDescent="0.25">
      <c r="A6" s="70"/>
      <c r="B6" s="17" t="s">
        <v>39</v>
      </c>
      <c r="C6" s="46"/>
      <c r="D6" s="47">
        <f>(D5/C5)-1</f>
        <v>0.29268292682926833</v>
      </c>
      <c r="E6" s="47">
        <f>(E5/D5)-1</f>
        <v>0.39622641509433976</v>
      </c>
      <c r="F6" s="47">
        <f>(F5/E5)-1</f>
        <v>0.26351351351351338</v>
      </c>
      <c r="G6" s="19">
        <v>0.3</v>
      </c>
      <c r="H6" s="19">
        <v>0.4</v>
      </c>
      <c r="I6" s="19">
        <v>0.42499999999999999</v>
      </c>
      <c r="J6" s="19">
        <v>0.45</v>
      </c>
      <c r="K6" s="19">
        <v>0.5</v>
      </c>
    </row>
    <row r="7" spans="1:15" ht="20.100000000000001" customHeight="1" x14ac:dyDescent="0.25">
      <c r="A7" s="70"/>
      <c r="B7" s="2" t="s">
        <v>9</v>
      </c>
      <c r="C7" s="46"/>
      <c r="D7" s="48"/>
      <c r="E7" s="49">
        <f>F7/F8</f>
        <v>0.24840863219996898</v>
      </c>
      <c r="F7" s="49">
        <v>1.6</v>
      </c>
      <c r="G7" s="5">
        <f>G5*0.1</f>
        <v>2.431</v>
      </c>
      <c r="H7" s="5">
        <f>H5*0.12</f>
        <v>4.0840800000000002</v>
      </c>
      <c r="I7" s="5">
        <f>I5*0.15</f>
        <v>7.2747674999999994</v>
      </c>
      <c r="J7" s="5">
        <f>J5*0.175</f>
        <v>12.306481687499998</v>
      </c>
      <c r="K7" s="5">
        <f>K5*0.2</f>
        <v>21.096825750000001</v>
      </c>
    </row>
    <row r="8" spans="1:15" ht="20.100000000000001" customHeight="1" x14ac:dyDescent="0.25">
      <c r="A8" s="70"/>
      <c r="B8" s="2" t="s">
        <v>40</v>
      </c>
      <c r="C8" s="46"/>
      <c r="D8" s="48"/>
      <c r="E8" s="48"/>
      <c r="F8" s="48">
        <v>6.4409999999999998</v>
      </c>
      <c r="G8" s="4">
        <f>G7/F7</f>
        <v>1.5193749999999999</v>
      </c>
      <c r="H8" s="4">
        <f t="shared" ref="H8:K8" si="1">H7/G7</f>
        <v>1.68</v>
      </c>
      <c r="I8" s="4">
        <f t="shared" si="1"/>
        <v>1.7812499999999998</v>
      </c>
      <c r="J8" s="4">
        <f t="shared" si="1"/>
        <v>1.6916666666666664</v>
      </c>
      <c r="K8" s="4">
        <f t="shared" si="1"/>
        <v>1.7142857142857146</v>
      </c>
    </row>
    <row r="9" spans="1:15" ht="20.100000000000001" customHeight="1" x14ac:dyDescent="0.25">
      <c r="A9" s="74" t="s">
        <v>7</v>
      </c>
      <c r="B9" s="20" t="s">
        <v>10</v>
      </c>
      <c r="C9" s="50">
        <v>8.1999999999999993</v>
      </c>
      <c r="D9" s="50">
        <v>10.6</v>
      </c>
      <c r="E9" s="50">
        <v>14.8</v>
      </c>
      <c r="F9" s="51">
        <v>18.7</v>
      </c>
      <c r="G9" s="21">
        <f t="shared" ref="G9" si="2">F9+(F9*G10)</f>
        <v>23.375</v>
      </c>
      <c r="H9" s="21">
        <f t="shared" ref="H9" si="3">G9+(G9*H10)</f>
        <v>29.21875</v>
      </c>
      <c r="I9" s="21">
        <f t="shared" ref="I9" si="4">H9+(H9*I10)</f>
        <v>36.5234375</v>
      </c>
      <c r="J9" s="21">
        <f t="shared" ref="J9" si="5">I9+(I9*J10)</f>
        <v>43.828125</v>
      </c>
      <c r="K9" s="21">
        <f t="shared" ref="K9" si="6">J9+(J9*K10)</f>
        <v>52.59375</v>
      </c>
    </row>
    <row r="10" spans="1:15" ht="20.100000000000001" customHeight="1" x14ac:dyDescent="0.25">
      <c r="A10" s="75"/>
      <c r="B10" s="20" t="s">
        <v>39</v>
      </c>
      <c r="C10" s="50"/>
      <c r="D10" s="52">
        <f>(D9/C9)-1</f>
        <v>0.29268292682926833</v>
      </c>
      <c r="E10" s="52">
        <f>(E9/D9)-1</f>
        <v>0.39622641509433976</v>
      </c>
      <c r="F10" s="52">
        <f>(F9/E9)-1</f>
        <v>0.26351351351351338</v>
      </c>
      <c r="G10" s="22">
        <v>0.25</v>
      </c>
      <c r="H10" s="22">
        <v>0.25</v>
      </c>
      <c r="I10" s="22">
        <v>0.25</v>
      </c>
      <c r="J10" s="22">
        <v>0.2</v>
      </c>
      <c r="K10" s="22">
        <f t="shared" ref="K10" si="7">J10</f>
        <v>0.2</v>
      </c>
    </row>
    <row r="11" spans="1:15" ht="20.100000000000001" customHeight="1" x14ac:dyDescent="0.25">
      <c r="A11" s="75"/>
      <c r="B11" s="8" t="s">
        <v>9</v>
      </c>
      <c r="C11" s="53"/>
      <c r="D11" s="54"/>
      <c r="E11" s="55">
        <f>F11/F12</f>
        <v>0.24840863219996898</v>
      </c>
      <c r="F11" s="55">
        <v>1.6</v>
      </c>
      <c r="G11" s="11">
        <f>G9*0.1</f>
        <v>2.3374999999999999</v>
      </c>
      <c r="H11" s="11">
        <f>H9*0.12</f>
        <v>3.5062500000000001</v>
      </c>
      <c r="I11" s="11">
        <f>I9*0.15</f>
        <v>5.478515625</v>
      </c>
      <c r="J11" s="11">
        <f>J9*0.175</f>
        <v>7.6699218749999991</v>
      </c>
      <c r="K11" s="11">
        <f>K9*0.2</f>
        <v>10.518750000000001</v>
      </c>
      <c r="O11" s="68">
        <f>1600000000/12</f>
        <v>133333333.33333333</v>
      </c>
    </row>
    <row r="12" spans="1:15" ht="20.100000000000001" customHeight="1" x14ac:dyDescent="0.25">
      <c r="A12" s="75"/>
      <c r="B12" s="8" t="s">
        <v>40</v>
      </c>
      <c r="C12" s="53"/>
      <c r="D12" s="54"/>
      <c r="E12" s="54"/>
      <c r="F12" s="54">
        <v>6.4409999999999998</v>
      </c>
      <c r="G12" s="10">
        <f>G11/F11</f>
        <v>1.4609374999999998</v>
      </c>
      <c r="H12" s="10">
        <f t="shared" ref="H12" si="8">H11/G11</f>
        <v>1.5</v>
      </c>
      <c r="I12" s="10">
        <f t="shared" ref="I12" si="9">I11/H11</f>
        <v>1.5625</v>
      </c>
      <c r="J12" s="10">
        <f t="shared" ref="J12" si="10">J11/I11</f>
        <v>1.4</v>
      </c>
      <c r="K12" s="10">
        <f t="shared" ref="K12" si="11">K11/J11</f>
        <v>1.3714285714285717</v>
      </c>
      <c r="O12" s="68">
        <f>2300000000/12</f>
        <v>191666666.66666666</v>
      </c>
    </row>
    <row r="13" spans="1:15" x14ac:dyDescent="0.25">
      <c r="A13" s="75"/>
      <c r="B13" s="8" t="s">
        <v>24</v>
      </c>
      <c r="C13" s="50"/>
      <c r="D13" s="50"/>
      <c r="E13" s="50"/>
      <c r="F13" s="50"/>
      <c r="G13" s="14">
        <v>1E-4</v>
      </c>
      <c r="H13" s="14">
        <v>2.0000000000000001E-4</v>
      </c>
      <c r="I13" s="14">
        <v>2.9999999999999997E-4</v>
      </c>
      <c r="J13" s="14">
        <v>4.0000000000000002E-4</v>
      </c>
      <c r="K13" s="14">
        <v>5.0000000000000001E-4</v>
      </c>
      <c r="M13" t="s">
        <v>38</v>
      </c>
    </row>
    <row r="14" spans="1:15" x14ac:dyDescent="0.25">
      <c r="A14" s="75"/>
      <c r="B14" s="8" t="s">
        <v>32</v>
      </c>
      <c r="C14" s="50"/>
      <c r="D14" s="50"/>
      <c r="E14" s="50"/>
      <c r="F14" s="50"/>
      <c r="G14" s="11">
        <f>G11*G13*1000000</f>
        <v>233.75</v>
      </c>
      <c r="H14" s="11">
        <f t="shared" ref="H14:K14" si="12">H11*H13*1000000</f>
        <v>701.25</v>
      </c>
      <c r="I14" s="11">
        <f t="shared" si="12"/>
        <v>1643.5546874999998</v>
      </c>
      <c r="J14" s="11">
        <f t="shared" si="12"/>
        <v>3067.96875</v>
      </c>
      <c r="K14" s="11">
        <f t="shared" si="12"/>
        <v>5259.375</v>
      </c>
      <c r="M14" t="s">
        <v>33</v>
      </c>
    </row>
    <row r="15" spans="1:15" x14ac:dyDescent="0.25">
      <c r="A15" s="76"/>
      <c r="B15" s="8" t="s">
        <v>37</v>
      </c>
      <c r="C15" s="50"/>
      <c r="D15" s="50"/>
      <c r="E15" s="50"/>
      <c r="F15" s="50"/>
      <c r="G15" s="11">
        <f>G14*0.3</f>
        <v>70.125</v>
      </c>
      <c r="H15" s="11">
        <f t="shared" ref="H15:K15" si="13">H14*0.3</f>
        <v>210.375</v>
      </c>
      <c r="I15" s="11">
        <f t="shared" si="13"/>
        <v>493.06640624999989</v>
      </c>
      <c r="J15" s="11">
        <f t="shared" si="13"/>
        <v>920.390625</v>
      </c>
      <c r="K15" s="11">
        <f t="shared" si="13"/>
        <v>1577.8125</v>
      </c>
      <c r="M15" t="s">
        <v>34</v>
      </c>
    </row>
    <row r="16" spans="1:15" ht="15.75" customHeight="1" x14ac:dyDescent="0.25">
      <c r="A16" s="69" t="s">
        <v>8</v>
      </c>
      <c r="B16" s="23" t="s">
        <v>10</v>
      </c>
      <c r="C16" s="56">
        <v>8.1999999999999993</v>
      </c>
      <c r="D16" s="56">
        <v>10.6</v>
      </c>
      <c r="E16" s="56">
        <v>14.8</v>
      </c>
      <c r="F16" s="57">
        <v>18.7</v>
      </c>
      <c r="G16" s="25">
        <f t="shared" ref="G16" si="14">F16+(F16*G17)</f>
        <v>22.439999999999998</v>
      </c>
      <c r="H16" s="25">
        <f t="shared" ref="H16" si="15">G16+(G16*H17)</f>
        <v>24.683999999999997</v>
      </c>
      <c r="I16" s="25">
        <f t="shared" ref="I16" si="16">H16+(H16*I17)</f>
        <v>24.683999999999997</v>
      </c>
      <c r="J16" s="25">
        <f t="shared" ref="J16" si="17">I16+(I16*J17)</f>
        <v>23.449799999999996</v>
      </c>
      <c r="K16" s="25">
        <f t="shared" ref="K16" si="18">J16+(J16*K17)</f>
        <v>21.104819999999997</v>
      </c>
      <c r="M16" t="s">
        <v>35</v>
      </c>
    </row>
    <row r="17" spans="1:11" ht="20.100000000000001" customHeight="1" x14ac:dyDescent="0.25">
      <c r="A17" s="69"/>
      <c r="B17" s="23" t="s">
        <v>39</v>
      </c>
      <c r="C17" s="56"/>
      <c r="D17" s="58">
        <f>(D16/C16)-1</f>
        <v>0.29268292682926833</v>
      </c>
      <c r="E17" s="58">
        <f>(E16/D16)-1</f>
        <v>0.39622641509433976</v>
      </c>
      <c r="F17" s="58">
        <f>(F16/E16)-1</f>
        <v>0.26351351351351338</v>
      </c>
      <c r="G17" s="26">
        <v>0.2</v>
      </c>
      <c r="H17" s="26">
        <v>0.1</v>
      </c>
      <c r="I17" s="26">
        <v>0</v>
      </c>
      <c r="J17" s="26">
        <v>-0.05</v>
      </c>
      <c r="K17" s="26">
        <v>-0.1</v>
      </c>
    </row>
    <row r="18" spans="1:11" ht="20.100000000000001" customHeight="1" x14ac:dyDescent="0.25">
      <c r="A18" s="69"/>
      <c r="B18" s="27" t="s">
        <v>9</v>
      </c>
      <c r="C18" s="59"/>
      <c r="D18" s="60"/>
      <c r="E18" s="61">
        <f>F18/F19</f>
        <v>0.24840863219996898</v>
      </c>
      <c r="F18" s="61">
        <v>1.6</v>
      </c>
      <c r="G18" s="30">
        <f>G16*0.1</f>
        <v>2.2439999999999998</v>
      </c>
      <c r="H18" s="30">
        <f>H16*0.12</f>
        <v>2.9620799999999994</v>
      </c>
      <c r="I18" s="30">
        <f>I16*0.15</f>
        <v>3.7025999999999994</v>
      </c>
      <c r="J18" s="30">
        <f>J16*0.175</f>
        <v>4.1037149999999993</v>
      </c>
      <c r="K18" s="30">
        <f>K16*0.2</f>
        <v>4.2209639999999995</v>
      </c>
    </row>
    <row r="19" spans="1:11" ht="20.100000000000001" customHeight="1" x14ac:dyDescent="0.25">
      <c r="A19" s="69"/>
      <c r="B19" s="27" t="s">
        <v>40</v>
      </c>
      <c r="C19" s="59"/>
      <c r="D19" s="60"/>
      <c r="E19" s="60"/>
      <c r="F19" s="60">
        <v>6.4409999999999998</v>
      </c>
      <c r="G19" s="29">
        <f>G18/F18</f>
        <v>1.4024999999999999</v>
      </c>
      <c r="H19" s="29">
        <f t="shared" ref="H19" si="19">H18/G18</f>
        <v>1.3199999999999998</v>
      </c>
      <c r="I19" s="29">
        <f t="shared" ref="I19" si="20">I18/H18</f>
        <v>1.25</v>
      </c>
      <c r="J19" s="29">
        <f t="shared" ref="J19" si="21">J18/I18</f>
        <v>1.1083333333333334</v>
      </c>
      <c r="K19" s="29">
        <f t="shared" ref="K19" si="22">K18/J18</f>
        <v>1.0285714285714287</v>
      </c>
    </row>
    <row r="27" spans="1:11" x14ac:dyDescent="0.25">
      <c r="G27" s="16">
        <f>G11*G13*1000000000</f>
        <v>233750</v>
      </c>
      <c r="H27" s="16">
        <f t="shared" ref="H27:K27" si="23">H11*H13*1000000000</f>
        <v>701250</v>
      </c>
      <c r="I27" s="16">
        <f t="shared" si="23"/>
        <v>1643554.6874999998</v>
      </c>
      <c r="J27" s="16">
        <f t="shared" si="23"/>
        <v>3067968.75</v>
      </c>
      <c r="K27" s="16">
        <f t="shared" si="23"/>
        <v>5259375</v>
      </c>
    </row>
  </sheetData>
  <mergeCells count="8">
    <mergeCell ref="A16:A19"/>
    <mergeCell ref="A5:A8"/>
    <mergeCell ref="A2:A4"/>
    <mergeCell ref="C4:K4"/>
    <mergeCell ref="C2:F2"/>
    <mergeCell ref="G2:K2"/>
    <mergeCell ref="B2:B3"/>
    <mergeCell ref="A9:A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workbookViewId="0">
      <selection activeCell="J22" sqref="J22"/>
    </sheetView>
  </sheetViews>
  <sheetFormatPr defaultRowHeight="15" x14ac:dyDescent="0.25"/>
  <cols>
    <col min="1" max="1" width="39.5703125" bestFit="1" customWidth="1"/>
    <col min="2" max="2" width="10" customWidth="1"/>
    <col min="3" max="3" width="5.42578125" customWidth="1"/>
    <col min="4" max="4" width="12" customWidth="1"/>
    <col min="5" max="5" width="5.42578125" customWidth="1"/>
    <col min="6" max="6" width="8" customWidth="1"/>
    <col min="7" max="7" width="9" customWidth="1"/>
    <col min="8" max="10" width="12" customWidth="1"/>
  </cols>
  <sheetData>
    <row r="1" spans="1:10" x14ac:dyDescent="0.25">
      <c r="B1" s="40" t="s">
        <v>14</v>
      </c>
    </row>
    <row r="2" spans="1:10" x14ac:dyDescent="0.25">
      <c r="A2" s="40" t="s">
        <v>12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s="41" t="s">
        <v>5</v>
      </c>
      <c r="B3" s="43">
        <v>8.1999999999999993</v>
      </c>
      <c r="C3" s="43">
        <v>10.6</v>
      </c>
      <c r="D3" s="43">
        <v>15.048408632199969</v>
      </c>
      <c r="E3" s="43">
        <v>20.3</v>
      </c>
      <c r="F3" s="43">
        <v>26.741</v>
      </c>
      <c r="G3" s="43">
        <v>38.118079999999999</v>
      </c>
      <c r="H3" s="43">
        <v>55.773217500000001</v>
      </c>
      <c r="I3" s="43">
        <v>82.629234187499989</v>
      </c>
      <c r="J3" s="43">
        <v>126.58095449999999</v>
      </c>
    </row>
    <row r="4" spans="1:10" x14ac:dyDescent="0.25">
      <c r="A4" s="42" t="s">
        <v>9</v>
      </c>
      <c r="B4" s="43"/>
      <c r="C4" s="43"/>
      <c r="D4" s="43">
        <v>0.24840863219996898</v>
      </c>
      <c r="E4" s="43">
        <v>1.6</v>
      </c>
      <c r="F4" s="43">
        <v>2.431</v>
      </c>
      <c r="G4" s="43">
        <v>4.0840800000000002</v>
      </c>
      <c r="H4" s="43">
        <v>7.2747674999999994</v>
      </c>
      <c r="I4" s="43">
        <v>12.306481687499998</v>
      </c>
      <c r="J4" s="43">
        <v>21.096825750000001</v>
      </c>
    </row>
    <row r="5" spans="1:10" x14ac:dyDescent="0.25">
      <c r="A5" s="42" t="s">
        <v>10</v>
      </c>
      <c r="B5" s="43">
        <v>8.1999999999999993</v>
      </c>
      <c r="C5" s="43">
        <v>10.6</v>
      </c>
      <c r="D5" s="43">
        <v>14.8</v>
      </c>
      <c r="E5" s="43">
        <v>18.7</v>
      </c>
      <c r="F5" s="43">
        <v>24.31</v>
      </c>
      <c r="G5" s="43">
        <v>34.033999999999999</v>
      </c>
      <c r="H5" s="43">
        <v>48.498449999999998</v>
      </c>
      <c r="I5" s="43">
        <v>70.322752499999993</v>
      </c>
      <c r="J5" s="43">
        <v>105.48412875</v>
      </c>
    </row>
    <row r="6" spans="1:10" x14ac:dyDescent="0.25">
      <c r="A6" s="41" t="s">
        <v>8</v>
      </c>
      <c r="B6" s="43">
        <v>8.1999999999999993</v>
      </c>
      <c r="C6" s="43">
        <v>10.6</v>
      </c>
      <c r="D6" s="43">
        <v>15.048408632199969</v>
      </c>
      <c r="E6" s="43">
        <v>20.3</v>
      </c>
      <c r="F6" s="43">
        <v>24.683999999999997</v>
      </c>
      <c r="G6" s="43">
        <v>27.646079999999998</v>
      </c>
      <c r="H6" s="43">
        <v>28.386599999999998</v>
      </c>
      <c r="I6" s="43">
        <v>27.553514999999997</v>
      </c>
      <c r="J6" s="43">
        <v>25.325783999999995</v>
      </c>
    </row>
    <row r="7" spans="1:10" x14ac:dyDescent="0.25">
      <c r="A7" s="42" t="s">
        <v>9</v>
      </c>
      <c r="B7" s="43"/>
      <c r="C7" s="43"/>
      <c r="D7" s="43">
        <v>0.24840863219996898</v>
      </c>
      <c r="E7" s="43">
        <v>1.6</v>
      </c>
      <c r="F7" s="43">
        <v>2.2439999999999998</v>
      </c>
      <c r="G7" s="43">
        <v>2.9620799999999994</v>
      </c>
      <c r="H7" s="43">
        <v>3.7025999999999994</v>
      </c>
      <c r="I7" s="43">
        <v>4.1037149999999993</v>
      </c>
      <c r="J7" s="43">
        <v>4.2209639999999995</v>
      </c>
    </row>
    <row r="8" spans="1:10" x14ac:dyDescent="0.25">
      <c r="A8" s="42" t="s">
        <v>10</v>
      </c>
      <c r="B8" s="43">
        <v>8.1999999999999993</v>
      </c>
      <c r="C8" s="43">
        <v>10.6</v>
      </c>
      <c r="D8" s="43">
        <v>14.8</v>
      </c>
      <c r="E8" s="43">
        <v>18.7</v>
      </c>
      <c r="F8" s="43">
        <v>22.439999999999998</v>
      </c>
      <c r="G8" s="43">
        <v>24.683999999999997</v>
      </c>
      <c r="H8" s="43">
        <v>24.683999999999997</v>
      </c>
      <c r="I8" s="43">
        <v>23.449799999999996</v>
      </c>
      <c r="J8" s="43">
        <v>21.104819999999997</v>
      </c>
    </row>
    <row r="9" spans="1:10" x14ac:dyDescent="0.25">
      <c r="A9" s="41" t="s">
        <v>7</v>
      </c>
      <c r="B9" s="43">
        <v>8.1999999999999993</v>
      </c>
      <c r="C9" s="43">
        <v>10.6</v>
      </c>
      <c r="D9" s="43">
        <v>15.048408632199969</v>
      </c>
      <c r="E9" s="43">
        <v>20.3</v>
      </c>
      <c r="F9" s="43">
        <v>25.712499999999999</v>
      </c>
      <c r="G9" s="43">
        <v>32.725000000000001</v>
      </c>
      <c r="H9" s="43">
        <v>42.001953125</v>
      </c>
      <c r="I9" s="43">
        <v>51.498046875</v>
      </c>
      <c r="J9" s="43">
        <v>63.112499999999997</v>
      </c>
    </row>
    <row r="10" spans="1:10" x14ac:dyDescent="0.25">
      <c r="A10" s="42" t="s">
        <v>9</v>
      </c>
      <c r="B10" s="43"/>
      <c r="C10" s="43"/>
      <c r="D10" s="43">
        <v>0.24840863219996898</v>
      </c>
      <c r="E10" s="43">
        <v>1.6</v>
      </c>
      <c r="F10" s="43">
        <v>2.3374999999999999</v>
      </c>
      <c r="G10" s="43">
        <v>3.5062500000000001</v>
      </c>
      <c r="H10" s="43">
        <v>5.478515625</v>
      </c>
      <c r="I10" s="43">
        <v>7.6699218749999991</v>
      </c>
      <c r="J10" s="43">
        <v>10.518750000000001</v>
      </c>
    </row>
    <row r="11" spans="1:10" x14ac:dyDescent="0.25">
      <c r="A11" s="42" t="s">
        <v>10</v>
      </c>
      <c r="B11" s="43">
        <v>8.1999999999999993</v>
      </c>
      <c r="C11" s="43">
        <v>10.6</v>
      </c>
      <c r="D11" s="43">
        <v>14.8</v>
      </c>
      <c r="E11" s="43">
        <v>18.7</v>
      </c>
      <c r="F11" s="43">
        <v>23.375</v>
      </c>
      <c r="G11" s="43">
        <v>29.21875</v>
      </c>
      <c r="H11" s="43">
        <v>36.5234375</v>
      </c>
      <c r="I11" s="43">
        <v>43.828125</v>
      </c>
      <c r="J11" s="43">
        <v>52.59375</v>
      </c>
    </row>
    <row r="12" spans="1:10" x14ac:dyDescent="0.25">
      <c r="A12" s="41" t="s">
        <v>13</v>
      </c>
      <c r="B12" s="43">
        <v>24.599999999999998</v>
      </c>
      <c r="C12" s="43">
        <v>31.799999999999997</v>
      </c>
      <c r="D12" s="43">
        <v>45.145225896599911</v>
      </c>
      <c r="E12" s="43">
        <v>60.900000000000006</v>
      </c>
      <c r="F12" s="43">
        <v>77.137499999999989</v>
      </c>
      <c r="G12" s="43">
        <v>98.489159999999998</v>
      </c>
      <c r="H12" s="43">
        <v>126.161770625</v>
      </c>
      <c r="I12" s="43">
        <v>161.68079606249998</v>
      </c>
      <c r="J12" s="43">
        <v>215.0192385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0" sqref="F10"/>
    </sheetView>
  </sheetViews>
  <sheetFormatPr defaultRowHeight="15" x14ac:dyDescent="0.25"/>
  <cols>
    <col min="1" max="1" width="13.140625" customWidth="1"/>
    <col min="2" max="2" width="30.7109375" bestFit="1" customWidth="1"/>
    <col min="3" max="6" width="13.140625" bestFit="1" customWidth="1"/>
  </cols>
  <sheetData>
    <row r="1" spans="1:5" x14ac:dyDescent="0.25">
      <c r="A1" s="40" t="s">
        <v>26</v>
      </c>
      <c r="B1" t="s">
        <v>25</v>
      </c>
    </row>
    <row r="3" spans="1: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5" x14ac:dyDescent="0.25">
      <c r="A4" s="43">
        <v>233.75</v>
      </c>
      <c r="B4" s="43">
        <v>701.25</v>
      </c>
      <c r="C4" s="66">
        <v>1643.5546874999998</v>
      </c>
      <c r="D4" s="66">
        <v>3067.96875</v>
      </c>
      <c r="E4" s="66">
        <v>5259.375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18" sqref="A18"/>
    </sheetView>
  </sheetViews>
  <sheetFormatPr defaultRowHeight="15" x14ac:dyDescent="0.25"/>
  <cols>
    <col min="1" max="1" width="33.140625" customWidth="1"/>
    <col min="2" max="6" width="13.140625" bestFit="1" customWidth="1"/>
  </cols>
  <sheetData>
    <row r="1" spans="1:6" x14ac:dyDescent="0.25">
      <c r="A1" s="40" t="s">
        <v>12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s="41" t="s">
        <v>32</v>
      </c>
      <c r="B2" s="65">
        <v>233.75</v>
      </c>
      <c r="C2" s="65">
        <v>701.25</v>
      </c>
      <c r="D2" s="65">
        <v>1643.5546874999998</v>
      </c>
      <c r="E2" s="65">
        <v>3067.96875</v>
      </c>
      <c r="F2" s="65">
        <v>5259.375</v>
      </c>
    </row>
    <row r="3" spans="1:6" x14ac:dyDescent="0.25">
      <c r="A3" s="41" t="s">
        <v>37</v>
      </c>
      <c r="B3" s="65">
        <v>70.125</v>
      </c>
      <c r="C3" s="65">
        <v>210.375</v>
      </c>
      <c r="D3" s="65">
        <v>493.06640624999989</v>
      </c>
      <c r="E3" s="65">
        <v>920.390625</v>
      </c>
      <c r="F3" s="65">
        <v>1577.8125</v>
      </c>
    </row>
    <row r="4" spans="1:6" x14ac:dyDescent="0.25">
      <c r="A4" s="41" t="s">
        <v>36</v>
      </c>
      <c r="B4" s="43">
        <v>303.875</v>
      </c>
      <c r="C4" s="43">
        <v>911.625</v>
      </c>
      <c r="D4" s="43">
        <v>2136.6210937499995</v>
      </c>
      <c r="E4" s="43">
        <v>3988.359375</v>
      </c>
      <c r="F4" s="43">
        <v>6837.1875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G12" sqref="G12:K13"/>
    </sheetView>
  </sheetViews>
  <sheetFormatPr defaultRowHeight="15" x14ac:dyDescent="0.25"/>
  <cols>
    <col min="1" max="1" width="10.42578125" style="39" bestFit="1" customWidth="1"/>
    <col min="2" max="2" width="35.85546875" bestFit="1" customWidth="1"/>
    <col min="3" max="3" width="11.5703125" bestFit="1" customWidth="1"/>
    <col min="4" max="6" width="13.28515625" bestFit="1" customWidth="1"/>
    <col min="7" max="8" width="10" bestFit="1" customWidth="1"/>
    <col min="9" max="11" width="11.42578125" bestFit="1" customWidth="1"/>
  </cols>
  <sheetData>
    <row r="1" spans="1:11" x14ac:dyDescent="0.25">
      <c r="A1" s="35" t="s">
        <v>11</v>
      </c>
      <c r="B1" s="34" t="s">
        <v>3</v>
      </c>
      <c r="C1" s="33">
        <v>2008</v>
      </c>
      <c r="D1" s="33">
        <v>2009</v>
      </c>
      <c r="E1" s="33">
        <v>2010</v>
      </c>
      <c r="F1" s="33">
        <v>2011</v>
      </c>
      <c r="G1" s="33">
        <v>2012</v>
      </c>
      <c r="H1" s="33">
        <v>2013</v>
      </c>
      <c r="I1" s="33">
        <v>2014</v>
      </c>
      <c r="J1" s="33">
        <v>2015</v>
      </c>
      <c r="K1" s="33">
        <v>2016</v>
      </c>
    </row>
    <row r="2" spans="1:11" ht="15" hidden="1" customHeight="1" x14ac:dyDescent="0.25">
      <c r="A2" s="36" t="s">
        <v>5</v>
      </c>
      <c r="B2" s="17" t="s">
        <v>10</v>
      </c>
      <c r="C2" s="7">
        <v>8.1999999999999993</v>
      </c>
      <c r="D2" s="7">
        <v>10.6</v>
      </c>
      <c r="E2" s="7">
        <v>14.8</v>
      </c>
      <c r="F2" s="18">
        <v>18.7</v>
      </c>
      <c r="G2" s="18">
        <f t="shared" ref="G2:K2" si="0">F2+(F2*G3)</f>
        <v>24.31</v>
      </c>
      <c r="H2" s="18">
        <f t="shared" si="0"/>
        <v>34.033999999999999</v>
      </c>
      <c r="I2" s="18">
        <f t="shared" si="0"/>
        <v>48.498449999999998</v>
      </c>
      <c r="J2" s="18">
        <f t="shared" si="0"/>
        <v>70.322752499999993</v>
      </c>
      <c r="K2" s="18">
        <f t="shared" si="0"/>
        <v>105.48412875</v>
      </c>
    </row>
    <row r="3" spans="1:11" hidden="1" x14ac:dyDescent="0.25">
      <c r="A3" s="36" t="s">
        <v>5</v>
      </c>
      <c r="B3" s="17"/>
      <c r="C3" s="3"/>
      <c r="D3" s="19">
        <f>(D2/C2)-1</f>
        <v>0.29268292682926833</v>
      </c>
      <c r="E3" s="19">
        <f>(E2/D2)-1</f>
        <v>0.39622641509433976</v>
      </c>
      <c r="F3" s="19">
        <f>(F2/E2)-1</f>
        <v>0.26351351351351338</v>
      </c>
      <c r="G3" s="19">
        <v>0.3</v>
      </c>
      <c r="H3" s="19">
        <v>0.4</v>
      </c>
      <c r="I3" s="19">
        <v>0.42499999999999999</v>
      </c>
      <c r="J3" s="19">
        <v>0.45</v>
      </c>
      <c r="K3" s="19">
        <v>0.5</v>
      </c>
    </row>
    <row r="4" spans="1:11" hidden="1" x14ac:dyDescent="0.25">
      <c r="A4" s="36" t="s">
        <v>5</v>
      </c>
      <c r="B4" s="2" t="s">
        <v>9</v>
      </c>
      <c r="C4" s="3"/>
      <c r="D4" s="4"/>
      <c r="E4" s="5">
        <f>F4/F5</f>
        <v>0.24840863219996898</v>
      </c>
      <c r="F4" s="5">
        <v>1.6</v>
      </c>
      <c r="G4" s="5">
        <f>G2*0.1</f>
        <v>2.431</v>
      </c>
      <c r="H4" s="5">
        <f>H2*0.12</f>
        <v>4.0840800000000002</v>
      </c>
      <c r="I4" s="5">
        <f>I2*0.15</f>
        <v>7.2747674999999994</v>
      </c>
      <c r="J4" s="5">
        <f>J2*0.175</f>
        <v>12.306481687499998</v>
      </c>
      <c r="K4" s="5">
        <f>K2*0.2</f>
        <v>21.096825750000001</v>
      </c>
    </row>
    <row r="5" spans="1:11" hidden="1" x14ac:dyDescent="0.25">
      <c r="A5" s="36" t="s">
        <v>5</v>
      </c>
      <c r="B5" s="6"/>
      <c r="C5" s="3"/>
      <c r="D5" s="4"/>
      <c r="E5" s="4"/>
      <c r="F5" s="4">
        <v>6.4409999999999998</v>
      </c>
      <c r="G5" s="4">
        <f>G4/F4</f>
        <v>1.5193749999999999</v>
      </c>
      <c r="H5" s="4">
        <f t="shared" ref="H5:K5" si="1">H4/G4</f>
        <v>1.68</v>
      </c>
      <c r="I5" s="4">
        <f t="shared" si="1"/>
        <v>1.7812499999999998</v>
      </c>
      <c r="J5" s="4">
        <f t="shared" si="1"/>
        <v>1.6916666666666664</v>
      </c>
      <c r="K5" s="4">
        <f t="shared" si="1"/>
        <v>1.7142857142857146</v>
      </c>
    </row>
    <row r="6" spans="1:11" hidden="1" x14ac:dyDescent="0.25">
      <c r="A6" s="36" t="s">
        <v>5</v>
      </c>
      <c r="B6" s="6" t="s">
        <v>4</v>
      </c>
      <c r="C6" s="7"/>
      <c r="D6" s="7"/>
      <c r="E6" s="7"/>
      <c r="F6" s="7"/>
      <c r="G6" s="15">
        <v>5.0000000000000001E-3</v>
      </c>
      <c r="H6" s="15">
        <v>7.4999999999999997E-3</v>
      </c>
      <c r="I6" s="15">
        <v>0.01</v>
      </c>
      <c r="J6" s="15">
        <v>1.4999999999999999E-2</v>
      </c>
      <c r="K6" s="15">
        <v>0.02</v>
      </c>
    </row>
    <row r="7" spans="1:11" ht="15" hidden="1" customHeight="1" x14ac:dyDescent="0.25">
      <c r="A7" s="37" t="s">
        <v>7</v>
      </c>
      <c r="B7" s="20" t="s">
        <v>10</v>
      </c>
      <c r="C7" s="13">
        <v>8.1999999999999993</v>
      </c>
      <c r="D7" s="13">
        <v>10.6</v>
      </c>
      <c r="E7" s="13">
        <v>14.8</v>
      </c>
      <c r="F7" s="21">
        <v>18.7</v>
      </c>
      <c r="G7" s="21">
        <f t="shared" ref="G7:K7" si="2">F7+(F7*G8)</f>
        <v>23.375</v>
      </c>
      <c r="H7" s="21">
        <f t="shared" si="2"/>
        <v>29.21875</v>
      </c>
      <c r="I7" s="21">
        <f t="shared" si="2"/>
        <v>36.5234375</v>
      </c>
      <c r="J7" s="21">
        <f t="shared" si="2"/>
        <v>43.828125</v>
      </c>
      <c r="K7" s="21">
        <f t="shared" si="2"/>
        <v>52.59375</v>
      </c>
    </row>
    <row r="8" spans="1:11" hidden="1" x14ac:dyDescent="0.25">
      <c r="A8" s="37" t="s">
        <v>7</v>
      </c>
      <c r="B8" s="20"/>
      <c r="C8" s="13"/>
      <c r="D8" s="22">
        <f>(D7/C7)-1</f>
        <v>0.29268292682926833</v>
      </c>
      <c r="E8" s="22">
        <f>(E7/D7)-1</f>
        <v>0.39622641509433976</v>
      </c>
      <c r="F8" s="22">
        <f>(F7/E7)-1</f>
        <v>0.26351351351351338</v>
      </c>
      <c r="G8" s="22">
        <v>0.25</v>
      </c>
      <c r="H8" s="22">
        <v>0.25</v>
      </c>
      <c r="I8" s="22">
        <v>0.25</v>
      </c>
      <c r="J8" s="22">
        <v>0.2</v>
      </c>
      <c r="K8" s="22">
        <f t="shared" ref="K8" si="3">J8</f>
        <v>0.2</v>
      </c>
    </row>
    <row r="9" spans="1:11" hidden="1" x14ac:dyDescent="0.25">
      <c r="A9" s="37" t="s">
        <v>7</v>
      </c>
      <c r="B9" s="8" t="s">
        <v>9</v>
      </c>
      <c r="C9" s="9"/>
      <c r="D9" s="10"/>
      <c r="E9" s="11">
        <f>F9/F10</f>
        <v>0.24840863219996898</v>
      </c>
      <c r="F9" s="11">
        <v>1.6</v>
      </c>
      <c r="G9" s="11">
        <f>G7*0.1</f>
        <v>2.3374999999999999</v>
      </c>
      <c r="H9" s="11">
        <f>H7*0.12</f>
        <v>3.5062500000000001</v>
      </c>
      <c r="I9" s="11">
        <f>I7*0.15</f>
        <v>5.478515625</v>
      </c>
      <c r="J9" s="11">
        <f>J7*0.175</f>
        <v>7.6699218749999991</v>
      </c>
      <c r="K9" s="11">
        <f>K7*0.2</f>
        <v>10.518750000000001</v>
      </c>
    </row>
    <row r="10" spans="1:11" hidden="1" x14ac:dyDescent="0.25">
      <c r="A10" s="37" t="s">
        <v>7</v>
      </c>
      <c r="B10" s="12"/>
      <c r="C10" s="9"/>
      <c r="D10" s="10"/>
      <c r="E10" s="10"/>
      <c r="F10" s="10">
        <v>6.4409999999999998</v>
      </c>
      <c r="G10" s="10">
        <f>G9/F9</f>
        <v>1.4609374999999998</v>
      </c>
      <c r="H10" s="10">
        <f t="shared" ref="H10:K10" si="4">H9/G9</f>
        <v>1.5</v>
      </c>
      <c r="I10" s="10">
        <f t="shared" si="4"/>
        <v>1.5625</v>
      </c>
      <c r="J10" s="10">
        <f t="shared" si="4"/>
        <v>1.4</v>
      </c>
      <c r="K10" s="10">
        <f t="shared" si="4"/>
        <v>1.3714285714285717</v>
      </c>
    </row>
    <row r="11" spans="1:11" hidden="1" x14ac:dyDescent="0.25">
      <c r="A11" s="37" t="s">
        <v>7</v>
      </c>
      <c r="B11" s="12" t="s">
        <v>4</v>
      </c>
      <c r="C11" s="13"/>
      <c r="D11" s="13"/>
      <c r="E11" s="13"/>
      <c r="F11" s="13"/>
      <c r="G11" s="14">
        <v>1E-3</v>
      </c>
      <c r="H11" s="14">
        <v>2E-3</v>
      </c>
      <c r="I11" s="14">
        <v>3.0000000000000001E-3</v>
      </c>
      <c r="J11" s="14">
        <v>5.0000000000000001E-3</v>
      </c>
      <c r="K11" s="14">
        <v>7.4999999999999997E-3</v>
      </c>
    </row>
    <row r="12" spans="1:11" x14ac:dyDescent="0.25">
      <c r="A12" s="37" t="s">
        <v>7</v>
      </c>
      <c r="B12" s="12" t="s">
        <v>32</v>
      </c>
      <c r="C12" s="50"/>
      <c r="D12" s="50"/>
      <c r="E12" s="50"/>
      <c r="F12" s="50"/>
      <c r="G12" s="67">
        <v>233.75</v>
      </c>
      <c r="H12" s="67">
        <v>701.25</v>
      </c>
      <c r="I12" s="67">
        <v>1643.5546874999998</v>
      </c>
      <c r="J12" s="67">
        <v>3067.96875</v>
      </c>
      <c r="K12" s="67">
        <v>5259.375</v>
      </c>
    </row>
    <row r="13" spans="1:11" x14ac:dyDescent="0.25">
      <c r="A13" s="37" t="s">
        <v>7</v>
      </c>
      <c r="B13" s="12" t="s">
        <v>37</v>
      </c>
      <c r="C13" s="50"/>
      <c r="D13" s="50"/>
      <c r="E13" s="50"/>
      <c r="F13" s="50"/>
      <c r="G13" s="67">
        <v>70.125</v>
      </c>
      <c r="H13" s="67">
        <v>210.375</v>
      </c>
      <c r="I13" s="67">
        <v>493.06640624999989</v>
      </c>
      <c r="J13" s="67">
        <v>920.390625</v>
      </c>
      <c r="K13" s="67">
        <v>1577.8125</v>
      </c>
    </row>
    <row r="14" spans="1:11" ht="15" customHeight="1" x14ac:dyDescent="0.25">
      <c r="A14" s="38" t="s">
        <v>8</v>
      </c>
      <c r="B14" s="23" t="s">
        <v>10</v>
      </c>
      <c r="C14" s="24">
        <v>8.1999999999999993</v>
      </c>
      <c r="D14" s="24">
        <v>10.6</v>
      </c>
      <c r="E14" s="24">
        <v>14.8</v>
      </c>
      <c r="F14" s="25">
        <v>18.7</v>
      </c>
      <c r="G14" s="25">
        <f t="shared" ref="G14:J14" si="5">F14+(F14*G15)</f>
        <v>22.439999999999998</v>
      </c>
      <c r="H14" s="25">
        <f t="shared" si="5"/>
        <v>24.683999999999997</v>
      </c>
      <c r="I14" s="25">
        <f t="shared" si="5"/>
        <v>24.683999999999997</v>
      </c>
      <c r="J14" s="25">
        <f t="shared" si="5"/>
        <v>23.449799999999996</v>
      </c>
      <c r="K14" s="25">
        <f>J14+(J14*K15)</f>
        <v>21.104819999999997</v>
      </c>
    </row>
    <row r="15" spans="1:11" x14ac:dyDescent="0.25">
      <c r="A15" s="38" t="s">
        <v>8</v>
      </c>
      <c r="B15" s="23"/>
      <c r="C15" s="24"/>
      <c r="D15" s="26">
        <f>(D14/C14)-1</f>
        <v>0.29268292682926833</v>
      </c>
      <c r="E15" s="26">
        <f>(E14/D14)-1</f>
        <v>0.39622641509433976</v>
      </c>
      <c r="F15" s="26">
        <f>(F14/E14)-1</f>
        <v>0.26351351351351338</v>
      </c>
      <c r="G15" s="26">
        <v>0.2</v>
      </c>
      <c r="H15" s="26">
        <v>0.1</v>
      </c>
      <c r="I15" s="26">
        <v>0</v>
      </c>
      <c r="J15" s="26">
        <v>-0.05</v>
      </c>
      <c r="K15" s="26">
        <v>-0.1</v>
      </c>
    </row>
    <row r="16" spans="1:11" x14ac:dyDescent="0.25">
      <c r="A16" s="38" t="s">
        <v>8</v>
      </c>
      <c r="B16" s="27" t="s">
        <v>9</v>
      </c>
      <c r="C16" s="28"/>
      <c r="D16" s="29"/>
      <c r="E16" s="30">
        <f>F16/F17</f>
        <v>0.24840863219996898</v>
      </c>
      <c r="F16" s="30">
        <v>1.6</v>
      </c>
      <c r="G16" s="30">
        <f>G14*0.1</f>
        <v>2.2439999999999998</v>
      </c>
      <c r="H16" s="30">
        <f>H14*0.12</f>
        <v>2.9620799999999994</v>
      </c>
      <c r="I16" s="30">
        <f>I14*0.15</f>
        <v>3.7025999999999994</v>
      </c>
      <c r="J16" s="30">
        <f>J14*0.175</f>
        <v>4.1037149999999993</v>
      </c>
      <c r="K16" s="30">
        <f>K14*0.2</f>
        <v>4.2209639999999995</v>
      </c>
    </row>
    <row r="17" spans="1:11" x14ac:dyDescent="0.25">
      <c r="A17" s="38" t="s">
        <v>8</v>
      </c>
      <c r="B17" s="31"/>
      <c r="C17" s="28"/>
      <c r="D17" s="29"/>
      <c r="E17" s="29"/>
      <c r="F17" s="29">
        <v>6.4409999999999998</v>
      </c>
      <c r="G17" s="29">
        <f>G16/F16</f>
        <v>1.4024999999999999</v>
      </c>
      <c r="H17" s="29">
        <f t="shared" ref="H17:J17" si="6">H16/G16</f>
        <v>1.3199999999999998</v>
      </c>
      <c r="I17" s="29">
        <f t="shared" si="6"/>
        <v>1.25</v>
      </c>
      <c r="J17" s="29">
        <f t="shared" si="6"/>
        <v>1.1083333333333334</v>
      </c>
      <c r="K17" s="29">
        <f>K16/J16</f>
        <v>1.0285714285714287</v>
      </c>
    </row>
    <row r="18" spans="1:11" x14ac:dyDescent="0.25">
      <c r="A18" s="38" t="s">
        <v>8</v>
      </c>
      <c r="B18" s="31" t="s">
        <v>4</v>
      </c>
      <c r="C18" s="24"/>
      <c r="D18" s="24"/>
      <c r="E18" s="24"/>
      <c r="F18" s="24"/>
      <c r="G18" s="32">
        <v>5.0000000000000001E-4</v>
      </c>
      <c r="H18" s="32">
        <v>1E-3</v>
      </c>
      <c r="I18" s="32">
        <v>1E-3</v>
      </c>
      <c r="J18" s="32">
        <v>6.9999999999999999E-4</v>
      </c>
      <c r="K18" s="32">
        <v>5.9999999999999995E-4</v>
      </c>
    </row>
    <row r="21" spans="1:11" x14ac:dyDescent="0.25">
      <c r="A21" s="39" t="s">
        <v>11</v>
      </c>
      <c r="B21" t="s">
        <v>3</v>
      </c>
      <c r="C21">
        <v>2008</v>
      </c>
      <c r="D21">
        <v>2009</v>
      </c>
      <c r="E21">
        <v>2010</v>
      </c>
      <c r="F21">
        <v>2011</v>
      </c>
      <c r="G21">
        <v>2012</v>
      </c>
      <c r="H21">
        <v>2013</v>
      </c>
      <c r="I21">
        <v>2014</v>
      </c>
      <c r="J21">
        <v>2015</v>
      </c>
      <c r="K21">
        <v>2016</v>
      </c>
    </row>
    <row r="22" spans="1:11" x14ac:dyDescent="0.25">
      <c r="A22" s="39" t="s">
        <v>5</v>
      </c>
      <c r="B22" t="s">
        <v>10</v>
      </c>
      <c r="C22">
        <v>8.1999999999999993</v>
      </c>
      <c r="D22">
        <v>10.6</v>
      </c>
      <c r="E22">
        <v>14.8</v>
      </c>
      <c r="F22">
        <v>18.7</v>
      </c>
      <c r="G22">
        <v>24.31</v>
      </c>
      <c r="H22">
        <v>34.033999999999999</v>
      </c>
      <c r="I22">
        <v>48.498449999999998</v>
      </c>
      <c r="J22">
        <v>70.322752499999993</v>
      </c>
      <c r="K22">
        <v>105.48412875</v>
      </c>
    </row>
    <row r="23" spans="1:11" x14ac:dyDescent="0.25">
      <c r="A23" s="39" t="s">
        <v>5</v>
      </c>
      <c r="B23" t="s">
        <v>9</v>
      </c>
      <c r="E23">
        <v>0.24840863219996898</v>
      </c>
      <c r="F23">
        <v>1.6</v>
      </c>
      <c r="G23">
        <v>2.431</v>
      </c>
      <c r="H23">
        <v>4.0840800000000002</v>
      </c>
      <c r="I23">
        <v>7.2747674999999994</v>
      </c>
      <c r="J23">
        <v>12.306481687499998</v>
      </c>
      <c r="K23">
        <v>21.096825750000001</v>
      </c>
    </row>
    <row r="24" spans="1:11" x14ac:dyDescent="0.25">
      <c r="A24" s="39" t="s">
        <v>7</v>
      </c>
      <c r="B24" t="s">
        <v>10</v>
      </c>
      <c r="C24">
        <v>8.1999999999999993</v>
      </c>
      <c r="D24">
        <v>10.6</v>
      </c>
      <c r="E24">
        <v>14.8</v>
      </c>
      <c r="F24">
        <v>18.7</v>
      </c>
      <c r="G24">
        <v>23.375</v>
      </c>
      <c r="H24">
        <v>29.21875</v>
      </c>
      <c r="I24">
        <v>36.5234375</v>
      </c>
      <c r="J24">
        <v>43.828125</v>
      </c>
      <c r="K24">
        <v>52.59375</v>
      </c>
    </row>
    <row r="25" spans="1:11" x14ac:dyDescent="0.25">
      <c r="A25" s="39" t="s">
        <v>7</v>
      </c>
      <c r="B25" t="s">
        <v>9</v>
      </c>
      <c r="E25">
        <v>0.24840863219996898</v>
      </c>
      <c r="F25">
        <v>1.6</v>
      </c>
      <c r="G25">
        <v>2.3374999999999999</v>
      </c>
      <c r="H25">
        <v>3.5062500000000001</v>
      </c>
      <c r="I25">
        <v>5.478515625</v>
      </c>
      <c r="J25">
        <v>7.6699218749999991</v>
      </c>
      <c r="K25">
        <v>10.518750000000001</v>
      </c>
    </row>
    <row r="26" spans="1:11" x14ac:dyDescent="0.25">
      <c r="A26" s="39" t="s">
        <v>8</v>
      </c>
      <c r="B26" t="s">
        <v>10</v>
      </c>
      <c r="C26">
        <v>8.1999999999999993</v>
      </c>
      <c r="D26">
        <v>10.6</v>
      </c>
      <c r="E26">
        <v>14.8</v>
      </c>
      <c r="F26">
        <v>18.7</v>
      </c>
      <c r="G26">
        <v>22.439999999999998</v>
      </c>
      <c r="H26">
        <v>24.683999999999997</v>
      </c>
      <c r="I26">
        <v>24.683999999999997</v>
      </c>
      <c r="J26">
        <v>23.449799999999996</v>
      </c>
      <c r="K26">
        <v>21.104819999999997</v>
      </c>
    </row>
    <row r="27" spans="1:11" x14ac:dyDescent="0.25">
      <c r="A27" s="39" t="s">
        <v>8</v>
      </c>
      <c r="B27" t="s">
        <v>9</v>
      </c>
      <c r="E27">
        <v>0.24840863219996898</v>
      </c>
      <c r="F27">
        <v>1.6</v>
      </c>
      <c r="G27">
        <v>2.2439999999999998</v>
      </c>
      <c r="H27">
        <v>2.9620799999999994</v>
      </c>
      <c r="I27">
        <v>3.7025999999999994</v>
      </c>
      <c r="J27">
        <v>4.1037149999999993</v>
      </c>
      <c r="K27">
        <v>4.2209639999999995</v>
      </c>
    </row>
    <row r="29" spans="1:11" x14ac:dyDescent="0.25">
      <c r="A29" s="39" t="s">
        <v>26</v>
      </c>
      <c r="B29">
        <v>2012</v>
      </c>
      <c r="C29">
        <v>2013</v>
      </c>
      <c r="D29">
        <v>2014</v>
      </c>
      <c r="E29">
        <v>2015</v>
      </c>
      <c r="F29">
        <v>2016</v>
      </c>
    </row>
    <row r="30" spans="1:11" x14ac:dyDescent="0.25">
      <c r="A30" s="12" t="s">
        <v>24</v>
      </c>
      <c r="B30" s="63">
        <v>1E-4</v>
      </c>
      <c r="C30" s="62">
        <v>2.0000000000000001E-4</v>
      </c>
      <c r="D30" s="62">
        <v>2.9999999999999997E-4</v>
      </c>
      <c r="E30" s="62">
        <v>4.0000000000000002E-4</v>
      </c>
      <c r="F30" s="62">
        <v>5.0000000000000001E-4</v>
      </c>
    </row>
    <row r="31" spans="1:11" x14ac:dyDescent="0.25">
      <c r="A31" s="12" t="s">
        <v>25</v>
      </c>
      <c r="B31" s="64">
        <v>233.75</v>
      </c>
      <c r="C31" s="65">
        <v>701.25</v>
      </c>
      <c r="D31" s="65">
        <v>1643.5546874999998</v>
      </c>
      <c r="E31" s="65">
        <v>3067.96875</v>
      </c>
      <c r="F31" s="65">
        <v>5259.375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Plan4</vt:lpstr>
      <vt:lpstr>Plan6</vt:lpstr>
      <vt:lpstr>Plan3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Fundação Getulio Vargas</cp:lastModifiedBy>
  <dcterms:created xsi:type="dcterms:W3CDTF">2012-02-24T17:27:03Z</dcterms:created>
  <dcterms:modified xsi:type="dcterms:W3CDTF">2012-04-14T01:28:56Z</dcterms:modified>
</cp:coreProperties>
</file>