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repos\puchealth\tcc\"/>
    </mc:Choice>
  </mc:AlternateContent>
  <xr:revisionPtr revIDLastSave="0" documentId="8_{90E7462B-D949-42EA-A9D8-6FFA08C1D42F}" xr6:coauthVersionLast="47" xr6:coauthVersionMax="47" xr10:uidLastSave="{00000000-0000-0000-0000-000000000000}"/>
  <bookViews>
    <workbookView xWindow="2530" yWindow="2180" windowWidth="28800" windowHeight="15370" tabRatio="734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_xlnm.Print_Titles" localSheetId="1">Funções!$1:$7</definedName>
    <definedName name="TiposDeFuncao" localSheetId="1">Deflatores!$L$37:$L$64</definedName>
    <definedName name="TiposDeManutencao" localSheetId="1">Deflatores!$G$4:$G$38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8" i="2"/>
  <c r="L9" i="2"/>
  <c r="L14" i="2"/>
  <c r="L15" i="2"/>
  <c r="L16" i="2"/>
  <c r="L17" i="2"/>
  <c r="L18" i="2"/>
  <c r="L19" i="2"/>
  <c r="L20" i="2"/>
  <c r="L21" i="2"/>
  <c r="L22" i="2"/>
  <c r="L23" i="2"/>
  <c r="L29" i="2"/>
  <c r="L30" i="2"/>
  <c r="L31" i="2"/>
  <c r="L36" i="2"/>
  <c r="L37" i="2"/>
  <c r="L38" i="2"/>
  <c r="L40" i="2"/>
  <c r="L41" i="2"/>
  <c r="L44" i="2"/>
  <c r="L4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F9" i="2"/>
  <c r="K9" i="2"/>
  <c r="I9" i="2"/>
  <c r="G9" i="2"/>
  <c r="J9" i="2"/>
  <c r="I10" i="2"/>
  <c r="F10" i="2"/>
  <c r="J10" i="2"/>
  <c r="L11" i="2"/>
  <c r="I11" i="2"/>
  <c r="G11" i="2"/>
  <c r="J11" i="2"/>
  <c r="F12" i="2"/>
  <c r="I12" i="2"/>
  <c r="G12" i="2"/>
  <c r="J12" i="2"/>
  <c r="F13" i="2"/>
  <c r="L13" i="2"/>
  <c r="I13" i="2"/>
  <c r="G13" i="2"/>
  <c r="J13" i="2"/>
  <c r="F14" i="2"/>
  <c r="K14" i="2"/>
  <c r="I14" i="2"/>
  <c r="G14" i="2"/>
  <c r="J14" i="2"/>
  <c r="F15" i="2"/>
  <c r="K15" i="2"/>
  <c r="I15" i="2"/>
  <c r="G15" i="2"/>
  <c r="J15" i="2"/>
  <c r="K16" i="2"/>
  <c r="I16" i="2"/>
  <c r="G16" i="2"/>
  <c r="J16" i="2"/>
  <c r="K17" i="2"/>
  <c r="I17" i="2"/>
  <c r="G17" i="2"/>
  <c r="J17" i="2"/>
  <c r="I18" i="2"/>
  <c r="F18" i="2"/>
  <c r="J18" i="2"/>
  <c r="K19" i="2"/>
  <c r="I19" i="2"/>
  <c r="F19" i="2"/>
  <c r="J19" i="2"/>
  <c r="F20" i="2"/>
  <c r="K20" i="2"/>
  <c r="I20" i="2"/>
  <c r="G20" i="2"/>
  <c r="J20" i="2"/>
  <c r="F21" i="2"/>
  <c r="K21" i="2"/>
  <c r="I21" i="2"/>
  <c r="G21" i="2"/>
  <c r="J21" i="2"/>
  <c r="F22" i="2"/>
  <c r="I22" i="2"/>
  <c r="G22" i="2"/>
  <c r="J22" i="2"/>
  <c r="I23" i="2"/>
  <c r="F23" i="2"/>
  <c r="J23" i="2"/>
  <c r="I24" i="2"/>
  <c r="G24" i="2"/>
  <c r="J24" i="2"/>
  <c r="I25" i="2"/>
  <c r="G25" i="2"/>
  <c r="J25" i="2"/>
  <c r="I26" i="2"/>
  <c r="G26" i="2"/>
  <c r="F26" i="2"/>
  <c r="J26" i="2"/>
  <c r="I27" i="2"/>
  <c r="F27" i="2"/>
  <c r="J27" i="2"/>
  <c r="F28" i="2"/>
  <c r="I28" i="2"/>
  <c r="G28" i="2"/>
  <c r="J28" i="2"/>
  <c r="F29" i="2"/>
  <c r="K29" i="2"/>
  <c r="I29" i="2"/>
  <c r="G29" i="2"/>
  <c r="J29" i="2"/>
  <c r="F30" i="2"/>
  <c r="K30" i="2"/>
  <c r="I30" i="2"/>
  <c r="G30" i="2"/>
  <c r="J30" i="2"/>
  <c r="I31" i="2"/>
  <c r="G31" i="2"/>
  <c r="J31" i="2"/>
  <c r="I32" i="2"/>
  <c r="G32" i="2"/>
  <c r="F32" i="2"/>
  <c r="J32" i="2"/>
  <c r="L33" i="2"/>
  <c r="I33" i="2"/>
  <c r="F33" i="2"/>
  <c r="J33" i="2"/>
  <c r="F34" i="2"/>
  <c r="L34" i="2"/>
  <c r="I34" i="2"/>
  <c r="G34" i="2"/>
  <c r="J34" i="2"/>
  <c r="F35" i="2"/>
  <c r="I35" i="2"/>
  <c r="G35" i="2"/>
  <c r="J35" i="2"/>
  <c r="F36" i="2"/>
  <c r="I36" i="2"/>
  <c r="G36" i="2"/>
  <c r="J36" i="2"/>
  <c r="F37" i="2"/>
  <c r="K37" i="2"/>
  <c r="I37" i="2"/>
  <c r="G37" i="2"/>
  <c r="J37" i="2"/>
  <c r="F38" i="2"/>
  <c r="K38" i="2"/>
  <c r="I38" i="2"/>
  <c r="G38" i="2"/>
  <c r="J38" i="2"/>
  <c r="I39" i="2"/>
  <c r="G39" i="2"/>
  <c r="J39" i="2"/>
  <c r="F40" i="2"/>
  <c r="I40" i="2"/>
  <c r="G40" i="2"/>
  <c r="J40" i="2"/>
  <c r="F41" i="2"/>
  <c r="I41" i="2"/>
  <c r="G41" i="2"/>
  <c r="J41" i="2"/>
  <c r="I42" i="2"/>
  <c r="G42" i="2"/>
  <c r="J42" i="2"/>
  <c r="I43" i="2"/>
  <c r="G43" i="2"/>
  <c r="F43" i="2"/>
  <c r="J43" i="2"/>
  <c r="F44" i="2"/>
  <c r="K44" i="2"/>
  <c r="I44" i="2"/>
  <c r="G44" i="2"/>
  <c r="J44" i="2"/>
  <c r="I45" i="2"/>
  <c r="F45" i="2"/>
  <c r="J45" i="2"/>
  <c r="I46" i="2"/>
  <c r="G46" i="2"/>
  <c r="J46" i="2"/>
  <c r="I47" i="2"/>
  <c r="G47" i="2"/>
  <c r="J47" i="2"/>
  <c r="F48" i="2"/>
  <c r="K48" i="2"/>
  <c r="I48" i="2"/>
  <c r="G48" i="2"/>
  <c r="J48" i="2"/>
  <c r="F49" i="2"/>
  <c r="I49" i="2"/>
  <c r="G49" i="2"/>
  <c r="J49" i="2"/>
  <c r="I50" i="2"/>
  <c r="G50" i="2"/>
  <c r="J50" i="2"/>
  <c r="I51" i="2"/>
  <c r="G51" i="2"/>
  <c r="J51" i="2"/>
  <c r="I52" i="2"/>
  <c r="G52" i="2"/>
  <c r="F52" i="2"/>
  <c r="J52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K84" i="2"/>
  <c r="I84" i="2"/>
  <c r="G84" i="2"/>
  <c r="J84" i="2"/>
  <c r="F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I92" i="2"/>
  <c r="G92" i="2"/>
  <c r="J92" i="2"/>
  <c r="F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K138" i="2"/>
  <c r="I138" i="2"/>
  <c r="G138" i="2"/>
  <c r="J138" i="2"/>
  <c r="F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K163" i="2"/>
  <c r="I163" i="2"/>
  <c r="G163" i="2"/>
  <c r="J163" i="2"/>
  <c r="F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I403" i="2"/>
  <c r="G403" i="2"/>
  <c r="K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F435" i="2"/>
  <c r="K435" i="2"/>
  <c r="I435" i="2"/>
  <c r="G435" i="2"/>
  <c r="J435" i="2"/>
  <c r="I436" i="2"/>
  <c r="K436" i="2"/>
  <c r="J436" i="2"/>
  <c r="K437" i="2"/>
  <c r="I437" i="2"/>
  <c r="F437" i="2"/>
  <c r="J437" i="2"/>
  <c r="F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K442" i="2"/>
  <c r="I442" i="2"/>
  <c r="G442" i="2"/>
  <c r="F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F469" i="2"/>
  <c r="K469" i="2"/>
  <c r="I469" i="2"/>
  <c r="G469" i="2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7" i="2"/>
  <c r="K438" i="2"/>
  <c r="G436" i="2"/>
  <c r="F436" i="2"/>
  <c r="K167" i="2"/>
  <c r="K119" i="2"/>
  <c r="K75" i="2"/>
  <c r="L49" i="2"/>
  <c r="K49" i="2"/>
  <c r="L53" i="2"/>
  <c r="F53" i="2"/>
  <c r="F51" i="2"/>
  <c r="F50" i="2"/>
  <c r="K13" i="2"/>
  <c r="L46" i="2"/>
  <c r="L45" i="2"/>
  <c r="K45" i="2"/>
  <c r="F47" i="2"/>
  <c r="F46" i="2"/>
  <c r="G45" i="2"/>
  <c r="K41" i="2"/>
  <c r="K36" i="2"/>
  <c r="F25" i="2"/>
  <c r="F17" i="2"/>
  <c r="F16" i="2"/>
  <c r="G23" i="2"/>
  <c r="K22" i="2"/>
  <c r="G18" i="2"/>
  <c r="K81" i="2"/>
  <c r="K93" i="2"/>
  <c r="K66" i="2"/>
  <c r="K33" i="2"/>
  <c r="K18" i="2"/>
  <c r="G10" i="2"/>
  <c r="K53" i="2"/>
  <c r="K34" i="2"/>
  <c r="L28" i="2"/>
  <c r="K28" i="2"/>
  <c r="L12" i="2"/>
  <c r="K12" i="2"/>
  <c r="K40" i="2"/>
  <c r="L42" i="2"/>
  <c r="K42" i="2"/>
  <c r="G33" i="2"/>
  <c r="K31" i="2"/>
  <c r="F24" i="2"/>
  <c r="K23" i="2"/>
  <c r="G19" i="2"/>
  <c r="F11" i="2"/>
  <c r="L10" i="2"/>
  <c r="K10" i="2"/>
  <c r="L25" i="2"/>
  <c r="K25" i="2"/>
  <c r="F42" i="2"/>
  <c r="F39" i="2"/>
  <c r="L35" i="2"/>
  <c r="K35" i="2"/>
  <c r="F31" i="2"/>
  <c r="G27" i="2"/>
  <c r="L26" i="2"/>
  <c r="K26" i="2"/>
  <c r="K221" i="2"/>
  <c r="K462" i="2"/>
  <c r="K156" i="2"/>
  <c r="K285" i="2"/>
  <c r="K146" i="2"/>
  <c r="K99" i="2"/>
  <c r="K92" i="2"/>
  <c r="K88" i="2"/>
  <c r="L51" i="2"/>
  <c r="L52" i="2"/>
  <c r="K52" i="2"/>
  <c r="L50" i="2"/>
  <c r="K50" i="2"/>
  <c r="K44" i="3"/>
  <c r="L27" i="2"/>
  <c r="K27" i="2"/>
  <c r="L39" i="2"/>
  <c r="K39" i="2"/>
  <c r="L24" i="2"/>
  <c r="K24" i="2"/>
  <c r="L47" i="2"/>
  <c r="L32" i="2"/>
  <c r="L43" i="2"/>
  <c r="K43" i="2"/>
  <c r="K51" i="2"/>
  <c r="K47" i="2"/>
  <c r="K46" i="2"/>
  <c r="K32" i="2"/>
  <c r="K274" i="2"/>
  <c r="K139" i="2"/>
  <c r="K281" i="2"/>
  <c r="K217" i="2"/>
  <c r="K142" i="2"/>
  <c r="K11" i="2"/>
  <c r="K188" i="2"/>
  <c r="K164" i="2"/>
  <c r="K195" i="2"/>
  <c r="K85" i="2"/>
  <c r="K24" i="4"/>
  <c r="K25" i="4"/>
  <c r="K19" i="4"/>
  <c r="K33" i="4"/>
  <c r="K40" i="4"/>
  <c r="K39" i="4"/>
  <c r="K32" i="4"/>
  <c r="K26" i="4"/>
  <c r="K38" i="4"/>
  <c r="K42" i="4"/>
  <c r="K28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F10" i="5"/>
  <c r="J4" i="3"/>
  <c r="K4" i="3"/>
  <c r="L4" i="2"/>
  <c r="Q4" i="1"/>
  <c r="L14" i="5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K31" i="4"/>
  <c r="K35" i="4"/>
  <c r="G21" i="4"/>
  <c r="C21" i="4"/>
  <c r="L5" i="2"/>
  <c r="Q5" i="1"/>
  <c r="K17" i="4"/>
  <c r="K21" i="4"/>
  <c r="I10" i="5"/>
  <c r="G14" i="4"/>
  <c r="C14" i="4"/>
  <c r="G42" i="4"/>
  <c r="G35" i="4"/>
  <c r="C35" i="4"/>
  <c r="C42" i="4"/>
  <c r="C28" i="4"/>
  <c r="G46" i="4"/>
  <c r="G47" i="4"/>
  <c r="G28" i="4"/>
  <c r="L6" i="2"/>
  <c r="Q6" i="1"/>
  <c r="L11" i="5"/>
  <c r="K10" i="4"/>
  <c r="K14" i="4"/>
  <c r="L14" i="4"/>
  <c r="G45" i="4"/>
  <c r="H21" i="4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  <c r="H28" i="4"/>
  <c r="H14" i="4"/>
  <c r="H42" i="4"/>
  <c r="H35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<sst xmlns="http://schemas.openxmlformats.org/spreadsheetml/2006/main" count="262" uniqueCount="170">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</sst>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* #,##0.00\ ;* \(#,##0.00\);* \-#\ ;@\ "/>
    <numFmt numFmtId="171" formatCode="0.0000"/>
    <numFmt numFmtId="172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70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7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72" fontId="5" fillId="0" borderId="0" xfId="2" applyNumberFormat="1" applyFont="1" applyFill="1" applyBorder="1" applyAlignment="1" applyProtection="1"/>
    <xf numFmtId="0" fontId="0" fillId="0" borderId="0" xfId="0" applyBorder="1"/>
    <xf numFmtId="172" fontId="5" fillId="0" borderId="14" xfId="2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70" fontId="5" fillId="0" borderId="0" xfId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2" applyNumberFormat="1" applyFont="1" applyFill="1" applyBorder="1" applyAlignment="1" applyProtection="1">
      <alignment horizontal="center"/>
    </xf>
    <xf numFmtId="10" fontId="5" fillId="0" borderId="25" xfId="2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2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2" applyNumberFormat="1" applyFont="1" applyFill="1" applyBorder="1" applyAlignment="1" applyProtection="1">
      <alignment horizontal="center"/>
    </xf>
    <xf numFmtId="10" fontId="5" fillId="0" borderId="0" xfId="2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72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72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71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70" fontId="5" fillId="2" borderId="10" xfId="1" applyFont="1" applyFill="1" applyBorder="1" applyAlignment="1" applyProtection="1">
      <alignment horizontal="right" indent="1"/>
    </xf>
    <xf numFmtId="0" fontId="3" fillId="0" borderId="36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31" xfId="0" applyFont="1" applyBorder="1" applyAlignment="1" applyProtection="1">
      <alignment horizontal="left" vertical="center" wrapText="1"/>
      <protection locked="0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2" builtinId="5"/>
    <cellStyle name="TableStyleLight1" xf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63-45BC-B835-011BAE0A3F7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63-45BC-B835-011BAE0A3F7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63-45BC-B835-011BAE0A3F7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963-45BC-B835-011BAE0A3F77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963-45BC-B835-011BAE0A3F7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63-45BC-B835-011BAE0A3F7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63-45BC-B835-011BAE0A3F7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63-45BC-B835-011BAE0A3F7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63-45BC-B835-011BAE0A3F7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63-45BC-B835-011BAE0A3F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63-45BC-B835-011BAE0A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375165976174337"/>
          <c:y val="0.37501198091636723"/>
          <c:w val="0.13115194647937536"/>
          <c:h val="0.55730947163960132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2</xdr:col>
      <xdr:colOff>57150</xdr:colOff>
      <xdr:row>2</xdr:row>
      <xdr:rowOff>146050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49A9795F-1C31-4E11-B7C0-F459353BB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1ADB1E16-6EA7-4047-AA8F-5E7A5FF99C03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1854F660-66B3-41E3-8903-3F0DCDE8C92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983718EB-6802-446B-B13D-2B041FCBF6A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31750</xdr:colOff>
      <xdr:row>0</xdr:row>
      <xdr:rowOff>25400</xdr:rowOff>
    </xdr:from>
    <xdr:to>
      <xdr:col>0</xdr:col>
      <xdr:colOff>977900</xdr:colOff>
      <xdr:row>2</xdr:row>
      <xdr:rowOff>120650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8A6DF9CF-3105-4F4B-9984-386E2D92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165100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FD92239C-E14B-4B2A-923B-C35D486D1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43</xdr:row>
      <xdr:rowOff>25400</xdr:rowOff>
    </xdr:from>
    <xdr:to>
      <xdr:col>11</xdr:col>
      <xdr:colOff>355600</xdr:colOff>
      <xdr:row>50</xdr:row>
      <xdr:rowOff>139700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BC24026D-BE50-45FE-94EE-C31EE60B1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31750</xdr:colOff>
      <xdr:row>0</xdr:row>
      <xdr:rowOff>25400</xdr:rowOff>
    </xdr:from>
    <xdr:to>
      <xdr:col>2</xdr:col>
      <xdr:colOff>196850</xdr:colOff>
      <xdr:row>2</xdr:row>
      <xdr:rowOff>146050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726A80DE-517C-4EE7-926A-ABA864D1F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755650</xdr:colOff>
      <xdr:row>2</xdr:row>
      <xdr:rowOff>120650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4B456AE1-897C-48C2-AC2F-0FF950B6E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SheetLayoutView="100" workbookViewId="0">
      <pane ySplit="3" topLeftCell="A4" activePane="bottomLeft" state="frozen"/>
      <selection activeCell="B11" sqref="B11"/>
      <selection pane="bottomLeft" activeCell="A21" sqref="A21:V21"/>
    </sheetView>
  </sheetViews>
  <sheetFormatPr defaultColWidth="8.81640625" defaultRowHeight="13.5" x14ac:dyDescent="0.35"/>
  <cols>
    <col min="1" max="1" width="10.453125" style="1" customWidth="1"/>
    <col min="2" max="2" width="2.6328125" style="1" customWidth="1"/>
    <col min="3" max="3" width="8.453125" style="1" customWidth="1"/>
    <col min="4" max="4" width="4.453125" style="1" customWidth="1"/>
    <col min="5" max="5" width="4" style="1" customWidth="1"/>
    <col min="6" max="6" width="4.453125" style="1" customWidth="1"/>
    <col min="7" max="12" width="6" style="1" customWidth="1"/>
    <col min="13" max="13" width="18.453125" style="1" customWidth="1"/>
    <col min="14" max="14" width="8.36328125" style="1" customWidth="1"/>
    <col min="15" max="15" width="11.453125" style="1" customWidth="1"/>
    <col min="16" max="16" width="5.81640625" style="1" customWidth="1"/>
    <col min="17" max="18" width="2.6328125" style="1" customWidth="1"/>
    <col min="19" max="19" width="8" style="1" customWidth="1"/>
    <col min="20" max="22" width="2.6328125" style="1" customWidth="1"/>
  </cols>
  <sheetData>
    <row r="1" spans="1:22" ht="12.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 ht="12.5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 ht="12.5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5">
      <c r="A4" s="131" t="s">
        <v>1</v>
      </c>
      <c r="B4" s="131"/>
      <c r="C4" s="131"/>
      <c r="D4" s="131"/>
      <c r="E4" s="131"/>
      <c r="F4" s="135"/>
      <c r="G4" s="135"/>
      <c r="H4" s="135"/>
      <c r="I4" s="135"/>
      <c r="J4" s="135"/>
      <c r="K4" s="135"/>
      <c r="L4" s="135"/>
      <c r="M4" s="135"/>
      <c r="N4" s="135"/>
      <c r="O4" s="140" t="s">
        <v>2</v>
      </c>
      <c r="P4" s="140"/>
      <c r="Q4" s="138">
        <f>Funções!L4</f>
        <v>0</v>
      </c>
      <c r="R4" s="138"/>
      <c r="S4" s="138"/>
      <c r="T4" s="138"/>
      <c r="U4" s="138"/>
      <c r="V4" s="138"/>
    </row>
    <row r="5" spans="1:22" x14ac:dyDescent="0.35">
      <c r="A5" s="131" t="s">
        <v>3</v>
      </c>
      <c r="B5" s="131"/>
      <c r="C5" s="131"/>
      <c r="D5" s="131"/>
      <c r="E5" s="131"/>
      <c r="F5" s="141"/>
      <c r="G5" s="135"/>
      <c r="H5" s="135"/>
      <c r="I5" s="135"/>
      <c r="J5" s="135"/>
      <c r="K5" s="135"/>
      <c r="L5" s="135"/>
      <c r="M5" s="135"/>
      <c r="N5" s="135"/>
      <c r="O5" s="136" t="s">
        <v>6</v>
      </c>
      <c r="P5" s="136"/>
      <c r="Q5" s="138">
        <f>Funções!L5</f>
        <v>0</v>
      </c>
      <c r="R5" s="138"/>
      <c r="S5" s="138"/>
      <c r="T5" s="138"/>
      <c r="U5" s="138"/>
      <c r="V5" s="138"/>
    </row>
    <row r="6" spans="1:22" x14ac:dyDescent="0.35">
      <c r="A6" s="131" t="s">
        <v>5</v>
      </c>
      <c r="B6" s="131"/>
      <c r="C6" s="131"/>
      <c r="D6" s="131"/>
      <c r="E6" s="131"/>
      <c r="F6" s="132"/>
      <c r="G6" s="132"/>
      <c r="H6" s="132"/>
      <c r="I6" s="132"/>
      <c r="J6" s="132"/>
      <c r="K6" s="132"/>
      <c r="L6" s="132"/>
      <c r="M6" s="132"/>
      <c r="N6" s="132"/>
      <c r="O6" s="136" t="s">
        <v>4</v>
      </c>
      <c r="P6" s="136"/>
      <c r="Q6" s="138">
        <f>Funções!L6</f>
        <v>0</v>
      </c>
      <c r="R6" s="138"/>
      <c r="S6" s="138"/>
      <c r="T6" s="138"/>
      <c r="U6" s="138"/>
      <c r="V6" s="138"/>
    </row>
    <row r="7" spans="1:22" ht="12.5" x14ac:dyDescent="0.25">
      <c r="A7" s="131" t="s">
        <v>7</v>
      </c>
      <c r="B7" s="131"/>
      <c r="C7" s="131"/>
      <c r="D7" s="131"/>
      <c r="E7" s="131"/>
      <c r="F7" s="135"/>
      <c r="G7" s="135"/>
      <c r="H7" s="135"/>
      <c r="I7" s="135"/>
      <c r="J7" s="135"/>
      <c r="K7" s="135"/>
      <c r="L7" s="135"/>
      <c r="M7" s="135"/>
      <c r="N7" s="135"/>
      <c r="O7" s="136" t="s">
        <v>8</v>
      </c>
      <c r="P7" s="136"/>
      <c r="Q7" s="136"/>
      <c r="R7" s="137"/>
      <c r="S7" s="137"/>
      <c r="T7" s="137"/>
      <c r="U7" s="137"/>
      <c r="V7" s="137"/>
    </row>
    <row r="8" spans="1:22" ht="12.5" x14ac:dyDescent="0.25">
      <c r="A8" s="131" t="s">
        <v>9</v>
      </c>
      <c r="B8" s="131"/>
      <c r="C8" s="131"/>
      <c r="D8" s="131"/>
      <c r="E8" s="131"/>
      <c r="F8" s="135"/>
      <c r="G8" s="135"/>
      <c r="H8" s="135"/>
      <c r="I8" s="135"/>
      <c r="J8" s="135"/>
      <c r="K8" s="135"/>
      <c r="L8" s="135"/>
      <c r="M8" s="135"/>
      <c r="N8" s="135"/>
      <c r="O8" s="136" t="s">
        <v>10</v>
      </c>
      <c r="P8" s="136"/>
      <c r="Q8" s="136"/>
      <c r="R8" s="137"/>
      <c r="S8" s="137"/>
      <c r="T8" s="137"/>
      <c r="U8" s="137"/>
      <c r="V8" s="137"/>
    </row>
    <row r="9" spans="1:22" x14ac:dyDescent="0.35">
      <c r="A9" s="131" t="s">
        <v>11</v>
      </c>
      <c r="B9" s="131"/>
      <c r="C9" s="131"/>
      <c r="D9" s="131"/>
      <c r="E9" s="131"/>
      <c r="F9" s="132"/>
      <c r="G9" s="132"/>
      <c r="H9" s="132"/>
      <c r="I9" s="132"/>
      <c r="J9" s="132"/>
      <c r="K9" s="132"/>
      <c r="L9" s="132"/>
      <c r="M9" s="132"/>
      <c r="N9" s="132"/>
      <c r="O9" s="133" t="s">
        <v>12</v>
      </c>
      <c r="P9" s="133"/>
      <c r="Q9" s="133"/>
      <c r="R9" s="134"/>
      <c r="S9" s="134"/>
      <c r="T9" s="134"/>
      <c r="U9" s="134"/>
      <c r="V9" s="134"/>
    </row>
    <row r="10" spans="1:22" x14ac:dyDescent="0.35">
      <c r="A10" s="131" t="s">
        <v>13</v>
      </c>
      <c r="B10" s="131"/>
      <c r="C10" s="131"/>
      <c r="D10" s="131"/>
      <c r="E10" s="131"/>
      <c r="F10" s="132"/>
      <c r="G10" s="132"/>
      <c r="H10" s="132"/>
      <c r="I10" s="132"/>
      <c r="J10" s="132"/>
      <c r="K10" s="132"/>
      <c r="L10" s="132"/>
      <c r="M10" s="132"/>
      <c r="N10" s="132"/>
      <c r="O10" s="133" t="s">
        <v>14</v>
      </c>
      <c r="P10" s="133"/>
      <c r="Q10" s="133"/>
      <c r="R10" s="134"/>
      <c r="S10" s="134"/>
      <c r="T10" s="134"/>
      <c r="U10" s="134"/>
      <c r="V10" s="134"/>
    </row>
    <row r="11" spans="1:22" x14ac:dyDescent="0.25">
      <c r="A11" s="128" t="s">
        <v>15</v>
      </c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</row>
    <row r="12" spans="1:22" ht="12.5" x14ac:dyDescent="0.25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ht="12.5" x14ac:dyDescent="0.25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</row>
    <row r="14" spans="1:22" ht="12.5" x14ac:dyDescent="0.25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</row>
    <row r="15" spans="1:22" ht="12.5" x14ac:dyDescent="0.25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</row>
    <row r="16" spans="1:22" x14ac:dyDescent="0.25">
      <c r="A16" s="128" t="s">
        <v>16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</row>
    <row r="17" spans="1:22" ht="12.5" x14ac:dyDescent="0.25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</row>
    <row r="18" spans="1:22" ht="12.5" x14ac:dyDescent="0.25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</row>
    <row r="19" spans="1:22" ht="12.5" x14ac:dyDescent="0.25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</row>
    <row r="20" spans="1:22" ht="12.5" x14ac:dyDescent="0.25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</row>
    <row r="21" spans="1:22" x14ac:dyDescent="0.25">
      <c r="A21" s="128" t="s">
        <v>17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</row>
    <row r="22" spans="1:22" ht="12.5" x14ac:dyDescent="0.25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 ht="12.5" x14ac:dyDescent="0.2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2.5" x14ac:dyDescent="0.2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12.5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2.5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2.5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2.5" x14ac:dyDescent="0.2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2.5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2.5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2.5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2.5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2.5" x14ac:dyDescent="0.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2.5" x14ac:dyDescent="0.2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2.5" x14ac:dyDescent="0.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2.5" x14ac:dyDescent="0.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2.5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2.5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2.5" x14ac:dyDescent="0.2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2.5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2.5" x14ac:dyDescent="0.2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2.5" x14ac:dyDescent="0.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2.5" x14ac:dyDescent="0.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2.5" x14ac:dyDescent="0.2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2.5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</sheetData>
  <sheetProtection selectLockedCells="1" selectUnlockedCells="1"/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469"/>
  <sheetViews>
    <sheetView showGridLines="0" zoomScaleSheetLayoutView="100" workbookViewId="0">
      <pane ySplit="7" topLeftCell="A8" activePane="bottomLeft" state="frozen"/>
      <selection activeCell="B11" sqref="B11"/>
      <selection pane="bottomLeft" activeCell="B8" sqref="B8"/>
    </sheetView>
  </sheetViews>
  <sheetFormatPr defaultColWidth="8.81640625" defaultRowHeight="12.5" x14ac:dyDescent="0.25"/>
  <cols>
    <col min="1" max="1" width="55.81640625" customWidth="1"/>
    <col min="2" max="2" width="5" customWidth="1"/>
    <col min="3" max="3" width="10.453125" customWidth="1"/>
    <col min="4" max="4" width="3.6328125" customWidth="1"/>
    <col min="5" max="5" width="6.36328125" customWidth="1"/>
    <col min="6" max="6" width="8" customWidth="1"/>
    <col min="7" max="7" width="9" hidden="1" customWidth="1"/>
    <col min="8" max="8" width="12" customWidth="1"/>
    <col min="9" max="9" width="6.6328125" hidden="1" customWidth="1"/>
    <col min="10" max="10" width="7.36328125" hidden="1" customWidth="1"/>
    <col min="11" max="11" width="12.453125" customWidth="1"/>
    <col min="12" max="12" width="12" customWidth="1"/>
    <col min="13" max="13" width="6.81640625" customWidth="1"/>
    <col min="14" max="14" width="10.6328125" customWidth="1"/>
    <col min="15" max="15" width="32.453125" customWidth="1"/>
  </cols>
  <sheetData>
    <row r="1" spans="1:15" ht="13" thickBot="1" x14ac:dyDescent="0.3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" thickBo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5">
      <c r="A4" s="3" t="str">
        <f>Contagem!A5&amp;" : "&amp;Contagem!F5</f>
        <v xml:space="preserve">Aplicação : </v>
      </c>
      <c r="B4" s="143" t="str">
        <f>Contagem!A8&amp;" : "&amp;Contagem!F8</f>
        <v xml:space="preserve">Projeto : </v>
      </c>
      <c r="C4" s="144"/>
      <c r="D4" s="144"/>
      <c r="E4" s="144"/>
      <c r="F4" s="144"/>
      <c r="G4" s="144"/>
      <c r="H4" s="144"/>
      <c r="I4" s="144"/>
      <c r="J4" s="145"/>
      <c r="K4" s="113" t="s">
        <v>2</v>
      </c>
      <c r="L4" s="116">
        <f>SUM(H8:H469)</f>
        <v>0</v>
      </c>
      <c r="M4" s="149"/>
      <c r="N4" s="149"/>
      <c r="O4" s="149"/>
    </row>
    <row r="5" spans="1:15" x14ac:dyDescent="0.25">
      <c r="A5" s="3" t="str">
        <f>Contagem!A9&amp;" : "&amp;Contagem!F9</f>
        <v xml:space="preserve">Responsável : </v>
      </c>
      <c r="B5" s="143" t="str">
        <f>Contagem!A10&amp;" : "&amp;Contagem!F10</f>
        <v xml:space="preserve">Revisor : </v>
      </c>
      <c r="C5" s="144"/>
      <c r="D5" s="144"/>
      <c r="E5" s="144"/>
      <c r="F5" s="144"/>
      <c r="G5" s="144"/>
      <c r="H5" s="144"/>
      <c r="I5" s="144"/>
      <c r="J5" s="145"/>
      <c r="K5" s="115" t="s">
        <v>6</v>
      </c>
      <c r="L5" s="116">
        <f>SUM(K8:K469)</f>
        <v>0</v>
      </c>
      <c r="M5" s="142"/>
      <c r="N5" s="142"/>
      <c r="O5" s="142"/>
    </row>
    <row r="6" spans="1:15" x14ac:dyDescent="0.25">
      <c r="A6" s="121" t="str">
        <f>Contagem!A4&amp;" : "&amp;Contagem!F4</f>
        <v xml:space="preserve">Empresa : </v>
      </c>
      <c r="B6" s="146" t="str">
        <f>"Tipo da Contagem : "&amp;Contagem!F6</f>
        <v xml:space="preserve">Tipo da Contagem : 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SUM(L8:L469)</f>
        <v>0</v>
      </c>
      <c r="M6" s="149"/>
      <c r="N6" s="149"/>
      <c r="O6" s="149"/>
    </row>
    <row r="7" spans="1:15" ht="13.5" customHeight="1" x14ac:dyDescent="0.3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5">
      <c r="A8" s="126"/>
      <c r="B8" s="4"/>
      <c r="C8" s="4"/>
      <c r="D8" s="7"/>
      <c r="E8" s="7"/>
      <c r="F8" s="8" t="str">
        <f t="shared" ref="F8:F61" si="0">IF(ISBLANK(B8),"",IF(I8="L","Baixa",IF(I8="A","Média",IF(I8="","","Alta"))))</f>
        <v/>
      </c>
      <c r="G8" s="7" t="str">
        <f t="shared" ref="G8:G61" si="1">CONCATENATE(B8,I8)</f>
        <v/>
      </c>
      <c r="H8" s="5" t="str">
        <f t="shared" ref="H8:H61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1" si="4">CONCATENATE(B8,C8)</f>
        <v/>
      </c>
      <c r="K8" s="9" t="str">
        <f t="shared" ref="K8:K63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5">
      <c r="A9" s="126"/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5">
      <c r="A10" s="126"/>
      <c r="B10" s="4"/>
      <c r="C10" s="4"/>
      <c r="D10" s="7"/>
      <c r="E10" s="7"/>
      <c r="F10" s="8" t="str">
        <f t="shared" si="0"/>
        <v/>
      </c>
      <c r="G10" s="7" t="str">
        <f t="shared" si="1"/>
        <v/>
      </c>
      <c r="H10" s="5" t="str">
        <f t="shared" si="2"/>
        <v/>
      </c>
      <c r="I10" s="122" t="str">
        <f t="shared" si="3"/>
        <v/>
      </c>
      <c r="J10" s="7" t="str">
        <f t="shared" si="4"/>
        <v/>
      </c>
      <c r="K10" s="9" t="str">
        <f t="shared" si="5"/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5">
      <c r="A11" s="126"/>
      <c r="B11" s="4"/>
      <c r="C11" s="4"/>
      <c r="D11" s="7"/>
      <c r="E11" s="7"/>
      <c r="F11" s="8" t="str">
        <f t="shared" si="0"/>
        <v/>
      </c>
      <c r="G11" s="7" t="str">
        <f t="shared" si="1"/>
        <v/>
      </c>
      <c r="H11" s="5" t="str">
        <f t="shared" si="2"/>
        <v/>
      </c>
      <c r="I11" s="122" t="str">
        <f t="shared" si="3"/>
        <v/>
      </c>
      <c r="J11" s="7" t="str">
        <f t="shared" si="4"/>
        <v/>
      </c>
      <c r="K11" s="9" t="str">
        <f t="shared" si="5"/>
        <v/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5">
      <c r="A12" s="126"/>
      <c r="B12" s="4"/>
      <c r="C12" s="4"/>
      <c r="D12" s="7"/>
      <c r="E12" s="7"/>
      <c r="F12" s="8" t="str">
        <f t="shared" si="0"/>
        <v/>
      </c>
      <c r="G12" s="7" t="str">
        <f t="shared" si="1"/>
        <v/>
      </c>
      <c r="H12" s="5" t="str">
        <f t="shared" si="2"/>
        <v/>
      </c>
      <c r="I12" s="122" t="str">
        <f t="shared" si="3"/>
        <v/>
      </c>
      <c r="J12" s="7" t="str">
        <f t="shared" si="4"/>
        <v/>
      </c>
      <c r="K12" s="9" t="str">
        <f t="shared" si="5"/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5">
      <c r="A13" s="126"/>
      <c r="B13" s="4"/>
      <c r="C13" s="4"/>
      <c r="D13" s="7"/>
      <c r="E13" s="7"/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5">
      <c r="A14" s="126"/>
      <c r="B14" s="4"/>
      <c r="C14" s="4"/>
      <c r="D14" s="7"/>
      <c r="E14" s="7"/>
      <c r="F14" s="8" t="str">
        <f t="shared" si="0"/>
        <v/>
      </c>
      <c r="G14" s="7" t="str">
        <f t="shared" si="1"/>
        <v/>
      </c>
      <c r="H14" s="5" t="str">
        <f t="shared" si="2"/>
        <v/>
      </c>
      <c r="I14" s="122" t="str">
        <f t="shared" si="3"/>
        <v/>
      </c>
      <c r="J14" s="7" t="str">
        <f t="shared" si="4"/>
        <v/>
      </c>
      <c r="K14" s="9" t="str">
        <f t="shared" si="5"/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5">
      <c r="A15" s="126"/>
      <c r="B15" s="4"/>
      <c r="C15" s="4"/>
      <c r="D15" s="7"/>
      <c r="E15" s="7"/>
      <c r="F15" s="8" t="str">
        <f t="shared" si="0"/>
        <v/>
      </c>
      <c r="G15" s="7" t="str">
        <f t="shared" si="1"/>
        <v/>
      </c>
      <c r="H15" s="5" t="str">
        <f t="shared" si="2"/>
        <v/>
      </c>
      <c r="I15" s="122" t="str">
        <f t="shared" si="3"/>
        <v/>
      </c>
      <c r="J15" s="7" t="str">
        <f t="shared" si="4"/>
        <v/>
      </c>
      <c r="K15" s="9" t="str">
        <f t="shared" si="5"/>
        <v/>
      </c>
      <c r="L15" s="9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5" x14ac:dyDescent="0.25">
      <c r="A16" s="126"/>
      <c r="B16" s="4"/>
      <c r="C16" s="4"/>
      <c r="D16" s="7"/>
      <c r="E16" s="7"/>
      <c r="F16" s="8" t="str">
        <f t="shared" si="0"/>
        <v/>
      </c>
      <c r="G16" s="7" t="str">
        <f t="shared" si="1"/>
        <v/>
      </c>
      <c r="H16" s="5" t="str">
        <f t="shared" si="2"/>
        <v/>
      </c>
      <c r="I16" s="122" t="str">
        <f t="shared" si="3"/>
        <v/>
      </c>
      <c r="J16" s="7" t="str">
        <f t="shared" si="4"/>
        <v/>
      </c>
      <c r="K16" s="9" t="str">
        <f t="shared" si="5"/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5">
      <c r="A17" s="126"/>
      <c r="B17" s="4"/>
      <c r="C17" s="4"/>
      <c r="D17" s="7"/>
      <c r="E17" s="7"/>
      <c r="F17" s="8" t="str">
        <f t="shared" si="0"/>
        <v/>
      </c>
      <c r="G17" s="7" t="str">
        <f t="shared" si="1"/>
        <v/>
      </c>
      <c r="H17" s="5" t="str">
        <f t="shared" si="2"/>
        <v/>
      </c>
      <c r="I17" s="122" t="str">
        <f t="shared" si="3"/>
        <v/>
      </c>
      <c r="J17" s="7" t="str">
        <f t="shared" si="4"/>
        <v/>
      </c>
      <c r="K17" s="9" t="str">
        <f t="shared" si="5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5">
      <c r="A18" s="126"/>
      <c r="B18" s="4"/>
      <c r="C18" s="4"/>
      <c r="D18" s="7"/>
      <c r="E18" s="7"/>
      <c r="F18" s="8" t="str">
        <f t="shared" si="0"/>
        <v/>
      </c>
      <c r="G18" s="7" t="str">
        <f t="shared" si="1"/>
        <v/>
      </c>
      <c r="H18" s="5" t="str">
        <f t="shared" si="2"/>
        <v/>
      </c>
      <c r="I18" s="122" t="str">
        <f t="shared" si="3"/>
        <v/>
      </c>
      <c r="J18" s="7" t="str">
        <f t="shared" si="4"/>
        <v/>
      </c>
      <c r="K18" s="9" t="str">
        <f t="shared" si="5"/>
        <v/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5">
      <c r="A19" s="126"/>
      <c r="B19" s="4"/>
      <c r="C19" s="4"/>
      <c r="D19" s="7"/>
      <c r="E19" s="7"/>
      <c r="F19" s="8" t="str">
        <f t="shared" si="0"/>
        <v/>
      </c>
      <c r="G19" s="7" t="str">
        <f t="shared" si="1"/>
        <v/>
      </c>
      <c r="H19" s="5" t="str">
        <f t="shared" si="2"/>
        <v/>
      </c>
      <c r="I19" s="122" t="str">
        <f t="shared" si="3"/>
        <v/>
      </c>
      <c r="J19" s="7" t="str">
        <f t="shared" si="4"/>
        <v/>
      </c>
      <c r="K19" s="9" t="str">
        <f t="shared" si="5"/>
        <v/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5">
      <c r="A20" s="126"/>
      <c r="B20" s="4"/>
      <c r="C20" s="4"/>
      <c r="D20" s="7"/>
      <c r="E20" s="7"/>
      <c r="F20" s="8" t="str">
        <f t="shared" si="0"/>
        <v/>
      </c>
      <c r="G20" s="7" t="str">
        <f t="shared" si="1"/>
        <v/>
      </c>
      <c r="H20" s="5" t="str">
        <f t="shared" si="2"/>
        <v/>
      </c>
      <c r="I20" s="122" t="str">
        <f t="shared" si="3"/>
        <v/>
      </c>
      <c r="J20" s="7" t="str">
        <f t="shared" si="4"/>
        <v/>
      </c>
      <c r="K20" s="9" t="str">
        <f t="shared" si="5"/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5">
      <c r="A21" s="126"/>
      <c r="B21" s="4"/>
      <c r="C21" s="4"/>
      <c r="D21" s="7"/>
      <c r="E21" s="7"/>
      <c r="F21" s="8" t="str">
        <f t="shared" si="0"/>
        <v/>
      </c>
      <c r="G21" s="7" t="str">
        <f t="shared" si="1"/>
        <v/>
      </c>
      <c r="H21" s="5" t="str">
        <f t="shared" si="2"/>
        <v/>
      </c>
      <c r="I21" s="122" t="str">
        <f t="shared" si="3"/>
        <v/>
      </c>
      <c r="J21" s="7" t="str">
        <f t="shared" si="4"/>
        <v/>
      </c>
      <c r="K21" s="9" t="str">
        <f t="shared" si="5"/>
        <v/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5">
      <c r="A22" s="126"/>
      <c r="B22" s="4"/>
      <c r="C22" s="4"/>
      <c r="D22" s="7"/>
      <c r="E22" s="7"/>
      <c r="F22" s="8" t="str">
        <f t="shared" si="0"/>
        <v/>
      </c>
      <c r="G22" s="7" t="str">
        <f t="shared" si="1"/>
        <v/>
      </c>
      <c r="H22" s="5" t="str">
        <f t="shared" si="2"/>
        <v/>
      </c>
      <c r="I22" s="122" t="str">
        <f t="shared" si="3"/>
        <v/>
      </c>
      <c r="J22" s="7" t="str">
        <f t="shared" si="4"/>
        <v/>
      </c>
      <c r="K22" s="9" t="str">
        <f t="shared" si="5"/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5">
      <c r="A23" s="126"/>
      <c r="B23" s="4"/>
      <c r="C23" s="4"/>
      <c r="D23" s="7"/>
      <c r="E23" s="7"/>
      <c r="F23" s="8" t="str">
        <f t="shared" si="0"/>
        <v/>
      </c>
      <c r="G23" s="7" t="str">
        <f t="shared" si="1"/>
        <v/>
      </c>
      <c r="H23" s="5" t="str">
        <f t="shared" si="2"/>
        <v/>
      </c>
      <c r="I23" s="122" t="str">
        <f t="shared" si="3"/>
        <v/>
      </c>
      <c r="J23" s="7" t="str">
        <f t="shared" si="4"/>
        <v/>
      </c>
      <c r="K23" s="9" t="str">
        <f t="shared" si="5"/>
        <v/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5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5">
      <c r="A25" s="126"/>
      <c r="B25" s="4"/>
      <c r="C25" s="4"/>
      <c r="D25" s="7"/>
      <c r="E25" s="7"/>
      <c r="F25" s="8" t="str">
        <f t="shared" si="0"/>
        <v/>
      </c>
      <c r="G25" s="7" t="str">
        <f t="shared" si="1"/>
        <v/>
      </c>
      <c r="H25" s="5" t="str">
        <f t="shared" si="2"/>
        <v/>
      </c>
      <c r="I25" s="122" t="str">
        <f t="shared" si="3"/>
        <v/>
      </c>
      <c r="J25" s="7" t="str">
        <f t="shared" si="4"/>
        <v/>
      </c>
      <c r="K25" s="9" t="str">
        <f t="shared" si="5"/>
        <v/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5">
      <c r="A26" s="126"/>
      <c r="B26" s="4"/>
      <c r="C26" s="4"/>
      <c r="D26" s="7"/>
      <c r="E26" s="7"/>
      <c r="F26" s="8" t="str">
        <f t="shared" si="0"/>
        <v/>
      </c>
      <c r="G26" s="7" t="str">
        <f t="shared" si="1"/>
        <v/>
      </c>
      <c r="H26" s="5" t="str">
        <f t="shared" si="2"/>
        <v/>
      </c>
      <c r="I26" s="122" t="str">
        <f t="shared" si="3"/>
        <v/>
      </c>
      <c r="J26" s="7" t="str">
        <f t="shared" si="4"/>
        <v/>
      </c>
      <c r="K26" s="9" t="str">
        <f t="shared" si="5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5">
      <c r="A27" s="126"/>
      <c r="B27" s="4"/>
      <c r="C27" s="4"/>
      <c r="D27" s="7"/>
      <c r="E27" s="7"/>
      <c r="F27" s="8" t="str">
        <f t="shared" si="0"/>
        <v/>
      </c>
      <c r="G27" s="7" t="str">
        <f t="shared" si="1"/>
        <v/>
      </c>
      <c r="H27" s="5" t="str">
        <f t="shared" si="2"/>
        <v/>
      </c>
      <c r="I27" s="122" t="str">
        <f t="shared" si="3"/>
        <v/>
      </c>
      <c r="J27" s="7" t="str">
        <f t="shared" si="4"/>
        <v/>
      </c>
      <c r="K27" s="9" t="str">
        <f t="shared" si="5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5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5">
      <c r="A29" s="126"/>
      <c r="B29" s="4"/>
      <c r="C29" s="4"/>
      <c r="D29" s="7"/>
      <c r="E29" s="7"/>
      <c r="F29" s="8" t="str">
        <f t="shared" si="0"/>
        <v/>
      </c>
      <c r="G29" s="7" t="str">
        <f t="shared" si="1"/>
        <v/>
      </c>
      <c r="H29" s="5" t="str">
        <f t="shared" si="2"/>
        <v/>
      </c>
      <c r="I29" s="122" t="str">
        <f t="shared" si="3"/>
        <v/>
      </c>
      <c r="J29" s="7" t="str">
        <f t="shared" si="4"/>
        <v/>
      </c>
      <c r="K29" s="9" t="str">
        <f t="shared" si="5"/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5">
      <c r="A30" s="126"/>
      <c r="B30" s="4"/>
      <c r="C30" s="4"/>
      <c r="D30" s="7"/>
      <c r="E30" s="7"/>
      <c r="F30" s="8" t="str">
        <f t="shared" si="0"/>
        <v/>
      </c>
      <c r="G30" s="7" t="str">
        <f t="shared" si="1"/>
        <v/>
      </c>
      <c r="H30" s="5" t="str">
        <f t="shared" si="2"/>
        <v/>
      </c>
      <c r="I30" s="122" t="str">
        <f t="shared" si="3"/>
        <v/>
      </c>
      <c r="J30" s="7" t="str">
        <f t="shared" si="4"/>
        <v/>
      </c>
      <c r="K30" s="9" t="str">
        <f t="shared" si="5"/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5">
      <c r="A31" s="126"/>
      <c r="B31" s="4"/>
      <c r="C31" s="4"/>
      <c r="D31" s="7"/>
      <c r="E31" s="7"/>
      <c r="F31" s="8" t="str">
        <f t="shared" si="0"/>
        <v/>
      </c>
      <c r="G31" s="7" t="str">
        <f t="shared" si="1"/>
        <v/>
      </c>
      <c r="H31" s="5" t="str">
        <f t="shared" si="2"/>
        <v/>
      </c>
      <c r="I31" s="122" t="str">
        <f t="shared" si="3"/>
        <v/>
      </c>
      <c r="J31" s="7" t="str">
        <f t="shared" si="4"/>
        <v/>
      </c>
      <c r="K31" s="9" t="str">
        <f t="shared" si="5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5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5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5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5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5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5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5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5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5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5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5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5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5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5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5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5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5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5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5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5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5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5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5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5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5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5">
      <c r="A60" s="126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22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5">
      <c r="A61" s="126"/>
      <c r="B61" s="4"/>
      <c r="C61" s="4"/>
      <c r="D61" s="7"/>
      <c r="E61" s="7"/>
      <c r="F61" s="8" t="str">
        <f t="shared" si="0"/>
        <v/>
      </c>
      <c r="G61" s="7" t="str">
        <f t="shared" si="1"/>
        <v/>
      </c>
      <c r="H61" s="5" t="str">
        <f t="shared" si="2"/>
        <v/>
      </c>
      <c r="I61" s="122" t="str">
        <f t="shared" si="3"/>
        <v/>
      </c>
      <c r="J61" s="7" t="str">
        <f t="shared" si="4"/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5">
      <c r="A62" s="126"/>
      <c r="B62" s="4"/>
      <c r="C62" s="4"/>
      <c r="D62" s="7"/>
      <c r="E62" s="7"/>
      <c r="F62" s="8" t="str">
        <f t="shared" ref="F62:F125" si="6">IF(ISBLANK(B62),"",IF(I62="L","Baixa",IF(I62="A","Média",IF(I62="","","Alta"))))</f>
        <v/>
      </c>
      <c r="G62" s="7" t="str">
        <f t="shared" ref="G62:G125" si="7">CONCATENATE(B62,I62)</f>
        <v/>
      </c>
      <c r="H62" s="5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22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7" t="str">
        <f t="shared" ref="J62:J125" si="10">CONCATENATE(B62,C62)</f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5">
      <c r="A63" s="126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22" t="str">
        <f t="shared" si="9"/>
        <v/>
      </c>
      <c r="J63" s="7" t="str">
        <f t="shared" si="10"/>
        <v/>
      </c>
      <c r="K63" s="9" t="str">
        <f t="shared" si="5"/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5">
      <c r="A64" s="126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22" t="str">
        <f t="shared" si="9"/>
        <v/>
      </c>
      <c r="J64" s="7" t="str">
        <f t="shared" si="10"/>
        <v/>
      </c>
      <c r="K64" s="9" t="str">
        <f t="shared" ref="K64:K127" si="11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5">
      <c r="A65" s="126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22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6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22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26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22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5">
      <c r="A68" s="126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22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26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22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5">
      <c r="A70" s="126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22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5">
      <c r="A71" s="126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22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5">
      <c r="A72" s="126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22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26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22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5">
      <c r="A74" s="126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22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5">
      <c r="A75" s="126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22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5">
      <c r="A76" s="126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22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5">
      <c r="A77" s="126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22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26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22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5">
      <c r="A79" s="126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22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5">
      <c r="A80" s="126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22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5">
      <c r="A81" s="126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22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5">
      <c r="A82" s="126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22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5">
      <c r="A83" s="126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22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5">
      <c r="A84" s="126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22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5">
      <c r="A85" s="126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22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5">
      <c r="A86" s="126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22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26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22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5">
      <c r="A88" s="126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22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5">
      <c r="A89" s="126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22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5">
      <c r="A90" s="126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22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5">
      <c r="A91" s="126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22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5">
      <c r="A92" s="126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22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5">
      <c r="A93" s="126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22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5">
      <c r="A94" s="126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22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5">
      <c r="A95" s="126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22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5">
      <c r="A96" s="126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22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5">
      <c r="A97" s="126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22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5">
      <c r="A98" s="126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22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5">
      <c r="A99" s="126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22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5">
      <c r="A100" s="126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22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5">
      <c r="A101" s="126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22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5">
      <c r="A102" s="126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22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5">
      <c r="A103" s="126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22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5">
      <c r="A104" s="126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22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5">
      <c r="A105" s="126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22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5">
      <c r="A106" s="126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22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26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22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5">
      <c r="A108" s="126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22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26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22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26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22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5">
      <c r="A111" s="126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22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26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22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5">
      <c r="A113" s="126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22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26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22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26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22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26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22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5">
      <c r="A117" s="126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22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26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22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26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22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5">
      <c r="A120" s="126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22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5">
      <c r="A121" s="126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22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5">
      <c r="A122" s="126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22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5">
      <c r="A123" s="126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22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5">
      <c r="A124" s="126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22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5">
      <c r="A125" s="126"/>
      <c r="B125" s="4"/>
      <c r="C125" s="4"/>
      <c r="D125" s="7"/>
      <c r="E125" s="7"/>
      <c r="F125" s="8" t="str">
        <f t="shared" si="6"/>
        <v/>
      </c>
      <c r="G125" s="7" t="str">
        <f t="shared" si="7"/>
        <v/>
      </c>
      <c r="H125" s="5" t="str">
        <f t="shared" si="8"/>
        <v/>
      </c>
      <c r="I125" s="122" t="str">
        <f t="shared" si="9"/>
        <v/>
      </c>
      <c r="J125" s="7" t="str">
        <f t="shared" si="10"/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26"/>
      <c r="B126" s="4"/>
      <c r="C126" s="4"/>
      <c r="D126" s="7"/>
      <c r="E126" s="7"/>
      <c r="F126" s="8" t="str">
        <f t="shared" ref="F126:F189" si="12">IF(ISBLANK(B126),"",IF(I126="L","Baixa",IF(I126="A","Média",IF(I126="","","Alta"))))</f>
        <v/>
      </c>
      <c r="G126" s="7" t="str">
        <f t="shared" ref="G126:G189" si="13">CONCATENATE(B126,I126)</f>
        <v/>
      </c>
      <c r="H126" s="5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22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7" t="str">
        <f t="shared" ref="J126:J189" si="16">CONCATENATE(B126,C126)</f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5">
      <c r="A127" s="126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22" t="str">
        <f t="shared" si="15"/>
        <v/>
      </c>
      <c r="J127" s="7" t="str">
        <f t="shared" si="16"/>
        <v/>
      </c>
      <c r="K127" s="9" t="str">
        <f t="shared" si="11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5">
      <c r="A128" s="126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22" t="str">
        <f t="shared" si="15"/>
        <v/>
      </c>
      <c r="J128" s="7" t="str">
        <f t="shared" si="16"/>
        <v/>
      </c>
      <c r="K128" s="9" t="str">
        <f t="shared" ref="K128:K191" si="17"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5">
      <c r="A129" s="126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22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5">
      <c r="A130" s="126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22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5">
      <c r="A131" s="126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22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26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22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5">
      <c r="A133" s="126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22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5">
      <c r="A134" s="126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22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5">
      <c r="A135" s="126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22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5">
      <c r="A136" s="126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22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5">
      <c r="A137" s="126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22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5">
      <c r="A138" s="126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22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5">
      <c r="A139" s="126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22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26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22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26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22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5">
      <c r="A142" s="126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22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26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22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26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22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5">
      <c r="A145" s="126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22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5">
      <c r="A146" s="126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22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5">
      <c r="A147" s="126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22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5">
      <c r="A148" s="126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22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5">
      <c r="A149" s="126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22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5">
      <c r="A150" s="126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22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5">
      <c r="A151" s="126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22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5">
      <c r="A152" s="126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22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26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22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26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22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5">
      <c r="A155" s="126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22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5">
      <c r="A156" s="126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22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5">
      <c r="A157" s="126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22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5">
      <c r="A158" s="126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22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5">
      <c r="A159" s="126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22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5">
      <c r="A160" s="126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22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5">
      <c r="A161" s="126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22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5">
      <c r="A162" s="126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22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5">
      <c r="A163" s="126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22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26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22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26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22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26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22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5">
      <c r="A167" s="126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22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5">
      <c r="A168" s="126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22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26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22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26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22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26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22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5">
      <c r="A172" s="126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22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5">
      <c r="A173" s="126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22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5">
      <c r="A174" s="126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22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5">
      <c r="A175" s="126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22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26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22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26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22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26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22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26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22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5">
      <c r="A180" s="126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22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5">
      <c r="A181" s="126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22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26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22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26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22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26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22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5">
      <c r="A185" s="126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22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5">
      <c r="A186" s="126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22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5">
      <c r="A187" s="126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22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26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22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5">
      <c r="A189" s="126"/>
      <c r="B189" s="4"/>
      <c r="C189" s="4"/>
      <c r="D189" s="7"/>
      <c r="E189" s="7"/>
      <c r="F189" s="8" t="str">
        <f t="shared" si="12"/>
        <v/>
      </c>
      <c r="G189" s="7" t="str">
        <f t="shared" si="13"/>
        <v/>
      </c>
      <c r="H189" s="5" t="str">
        <f t="shared" si="14"/>
        <v/>
      </c>
      <c r="I189" s="122" t="str">
        <f t="shared" si="15"/>
        <v/>
      </c>
      <c r="J189" s="7" t="str">
        <f t="shared" si="16"/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26"/>
      <c r="B190" s="4"/>
      <c r="C190" s="4"/>
      <c r="D190" s="7"/>
      <c r="E190" s="7"/>
      <c r="F190" s="8" t="str">
        <f t="shared" ref="F190:F253" si="18">IF(ISBLANK(B190),"",IF(I190="L","Baixa",IF(I190="A","Média",IF(I190="","","Alta"))))</f>
        <v/>
      </c>
      <c r="G190" s="7" t="str">
        <f t="shared" ref="G190:G253" si="19">CONCATENATE(B190,I190)</f>
        <v/>
      </c>
      <c r="H190" s="5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22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7" t="str">
        <f t="shared" ref="J190:J253" si="22">CONCATENATE(B190,C190)</f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26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22" t="str">
        <f t="shared" si="21"/>
        <v/>
      </c>
      <c r="J191" s="7" t="str">
        <f t="shared" si="22"/>
        <v/>
      </c>
      <c r="K191" s="9" t="str">
        <f t="shared" si="1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26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22" t="str">
        <f t="shared" si="21"/>
        <v/>
      </c>
      <c r="J192" s="7" t="str">
        <f t="shared" si="22"/>
        <v/>
      </c>
      <c r="K192" s="9" t="str">
        <f t="shared" ref="K192:K255" si="23">IF(OR(H192="",H192=0),L192,H192)</f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26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22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26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22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26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22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26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22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26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22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26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22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26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22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26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22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26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22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26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22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26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22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26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22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26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22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26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22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26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22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26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22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26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22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26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22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26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22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26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22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26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22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26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22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26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22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26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22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26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22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26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22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26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22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26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22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26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22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26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22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26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22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26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22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26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22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26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22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26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22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26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22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26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22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26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22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26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22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26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22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26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22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26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22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26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22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26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22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26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22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26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22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26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22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26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22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26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22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26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22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26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22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26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22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26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22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26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22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26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22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26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22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26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22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26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22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26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22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26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22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26"/>
      <c r="B253" s="4"/>
      <c r="C253" s="4"/>
      <c r="D253" s="7"/>
      <c r="E253" s="7"/>
      <c r="F253" s="8" t="str">
        <f t="shared" si="18"/>
        <v/>
      </c>
      <c r="G253" s="7" t="str">
        <f t="shared" si="19"/>
        <v/>
      </c>
      <c r="H253" s="5" t="str">
        <f t="shared" si="20"/>
        <v/>
      </c>
      <c r="I253" s="122" t="str">
        <f t="shared" si="21"/>
        <v/>
      </c>
      <c r="J253" s="7" t="str">
        <f t="shared" si="22"/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26"/>
      <c r="B254" s="4"/>
      <c r="C254" s="4"/>
      <c r="D254" s="7"/>
      <c r="E254" s="7"/>
      <c r="F254" s="8" t="str">
        <f t="shared" ref="F254:F317" si="24">IF(ISBLANK(B254),"",IF(I254="L","Baixa",IF(I254="A","Média",IF(I254="","","Alta"))))</f>
        <v/>
      </c>
      <c r="G254" s="7" t="str">
        <f t="shared" ref="G254:G317" si="25">CONCATENATE(B254,I254)</f>
        <v/>
      </c>
      <c r="H254" s="5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22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7" t="str">
        <f t="shared" ref="J254:J317" si="28">CONCATENATE(B254,C254)</f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26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22" t="str">
        <f t="shared" si="27"/>
        <v/>
      </c>
      <c r="J255" s="7" t="str">
        <f t="shared" si="28"/>
        <v/>
      </c>
      <c r="K255" s="9" t="str">
        <f t="shared" si="23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26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22" t="str">
        <f t="shared" si="27"/>
        <v/>
      </c>
      <c r="J256" s="7" t="str">
        <f t="shared" si="28"/>
        <v/>
      </c>
      <c r="K256" s="9" t="str">
        <f t="shared" ref="K256:K319" si="29">IF(OR(H256="",H256=0),L256,H256)</f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26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22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26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22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26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22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26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22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26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22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26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22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26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22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26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22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26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22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26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22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26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22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26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22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26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22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26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22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26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22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26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22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26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22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26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22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26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22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26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22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26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22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26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22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26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22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26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22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26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22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26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22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26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22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26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22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26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22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26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22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26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22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26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22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26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22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26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22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26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22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26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22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26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22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26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22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26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22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26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22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26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22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26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22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26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22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26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22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26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22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26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22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26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22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26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22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26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22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26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22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26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22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26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22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26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22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26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22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26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22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26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22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26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22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26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22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26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22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26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22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26"/>
      <c r="B317" s="4"/>
      <c r="C317" s="4"/>
      <c r="D317" s="7"/>
      <c r="E317" s="7"/>
      <c r="F317" s="8" t="str">
        <f t="shared" si="24"/>
        <v/>
      </c>
      <c r="G317" s="7" t="str">
        <f t="shared" si="25"/>
        <v/>
      </c>
      <c r="H317" s="5" t="str">
        <f t="shared" si="26"/>
        <v/>
      </c>
      <c r="I317" s="122" t="str">
        <f t="shared" si="27"/>
        <v/>
      </c>
      <c r="J317" s="7" t="str">
        <f t="shared" si="28"/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26"/>
      <c r="B318" s="4"/>
      <c r="C318" s="4"/>
      <c r="D318" s="7"/>
      <c r="E318" s="7"/>
      <c r="F318" s="8" t="str">
        <f t="shared" ref="F318:F381" si="30">IF(ISBLANK(B318),"",IF(I318="L","Baixa",IF(I318="A","Média",IF(I318="","","Alta"))))</f>
        <v/>
      </c>
      <c r="G318" s="7" t="str">
        <f t="shared" ref="G318:G381" si="31">CONCATENATE(B318,I318)</f>
        <v/>
      </c>
      <c r="H318" s="5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22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7" t="str">
        <f t="shared" ref="J318:J381" si="34">CONCATENATE(B318,C318)</f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26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22" t="str">
        <f t="shared" si="33"/>
        <v/>
      </c>
      <c r="J319" s="7" t="str">
        <f t="shared" si="34"/>
        <v/>
      </c>
      <c r="K319" s="9" t="str">
        <f t="shared" si="29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26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22" t="str">
        <f t="shared" si="33"/>
        <v/>
      </c>
      <c r="J320" s="7" t="str">
        <f t="shared" si="34"/>
        <v/>
      </c>
      <c r="K320" s="9" t="str">
        <f t="shared" ref="K320:K383" si="35">IF(OR(H320="",H320=0),L320,H320)</f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26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22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26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22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26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22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26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22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26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22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26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22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26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22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26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22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26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22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26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22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26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22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26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22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26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22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26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22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26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22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26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22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26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22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26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22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26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22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26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22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26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22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26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22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26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22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26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22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26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22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26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22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26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22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26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22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26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22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26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22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26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22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26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22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26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22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26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22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26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22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26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22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26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22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26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22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26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22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26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22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26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22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26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22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26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22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26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22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26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22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26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22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26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22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26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22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26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22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26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22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26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22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26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22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26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22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26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22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26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22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26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22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26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22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26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22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26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22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26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22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26"/>
      <c r="B381" s="4"/>
      <c r="C381" s="4"/>
      <c r="D381" s="7"/>
      <c r="E381" s="7"/>
      <c r="F381" s="8" t="str">
        <f t="shared" si="30"/>
        <v/>
      </c>
      <c r="G381" s="7" t="str">
        <f t="shared" si="31"/>
        <v/>
      </c>
      <c r="H381" s="5" t="str">
        <f t="shared" si="32"/>
        <v/>
      </c>
      <c r="I381" s="122" t="str">
        <f t="shared" si="33"/>
        <v/>
      </c>
      <c r="J381" s="7" t="str">
        <f t="shared" si="34"/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26"/>
      <c r="B382" s="4"/>
      <c r="C382" s="4"/>
      <c r="D382" s="7"/>
      <c r="E382" s="7"/>
      <c r="F382" s="8" t="str">
        <f t="shared" ref="F382:F445" si="36">IF(ISBLANK(B382),"",IF(I382="L","Baixa",IF(I382="A","Média",IF(I382="","","Alta"))))</f>
        <v/>
      </c>
      <c r="G382" s="7" t="str">
        <f t="shared" ref="G382:G445" si="37">CONCATENATE(B382,I382)</f>
        <v/>
      </c>
      <c r="H382" s="5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22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7" t="str">
        <f t="shared" ref="J382:J445" si="40">CONCATENATE(B382,C382)</f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26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22" t="str">
        <f t="shared" si="39"/>
        <v/>
      </c>
      <c r="J383" s="7" t="str">
        <f t="shared" si="40"/>
        <v/>
      </c>
      <c r="K383" s="9" t="str">
        <f t="shared" si="35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26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22" t="str">
        <f t="shared" si="39"/>
        <v/>
      </c>
      <c r="J384" s="7" t="str">
        <f t="shared" si="40"/>
        <v/>
      </c>
      <c r="K384" s="9" t="str">
        <f t="shared" ref="K384:K447" si="41">IF(OR(H384="",H384=0),L384,H384)</f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26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22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26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22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26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22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26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22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26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22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26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22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26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22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26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22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26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22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26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22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26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22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26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22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26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22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26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22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26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22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26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22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26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22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26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22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26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22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26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22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26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22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26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22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26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22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26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22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26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22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26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22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26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22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26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22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26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22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26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22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26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22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26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22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26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22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26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22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26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22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26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22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26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22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26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22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26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22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26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22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26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22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26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22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26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22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26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22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26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22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26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22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26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22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26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22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26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22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26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22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26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22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26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22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26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22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26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22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26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22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26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22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26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22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26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22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26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22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26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22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26"/>
      <c r="B445" s="4"/>
      <c r="C445" s="4"/>
      <c r="D445" s="7"/>
      <c r="E445" s="7"/>
      <c r="F445" s="8" t="str">
        <f t="shared" si="36"/>
        <v/>
      </c>
      <c r="G445" s="7" t="str">
        <f t="shared" si="37"/>
        <v/>
      </c>
      <c r="H445" s="5" t="str">
        <f t="shared" si="38"/>
        <v/>
      </c>
      <c r="I445" s="122" t="str">
        <f t="shared" si="39"/>
        <v/>
      </c>
      <c r="J445" s="7" t="str">
        <f t="shared" si="40"/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26"/>
      <c r="B446" s="4"/>
      <c r="C446" s="4"/>
      <c r="D446" s="7"/>
      <c r="E446" s="7"/>
      <c r="F446" s="8" t="str">
        <f t="shared" ref="F446:F469" si="42">IF(ISBLANK(B446),"",IF(I446="L","Baixa",IF(I446="A","Média",IF(I446="","","Alta"))))</f>
        <v/>
      </c>
      <c r="G446" s="7" t="str">
        <f t="shared" ref="G446:G469" si="43">CONCATENATE(B446,I446)</f>
        <v/>
      </c>
      <c r="H446" s="5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22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7" t="str">
        <f t="shared" ref="J446:J469" si="46">CONCATENATE(B446,C446)</f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26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22" t="str">
        <f t="shared" si="45"/>
        <v/>
      </c>
      <c r="J447" s="7" t="str">
        <f t="shared" si="46"/>
        <v/>
      </c>
      <c r="K447" s="9" t="str">
        <f t="shared" si="41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26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22" t="str">
        <f t="shared" si="45"/>
        <v/>
      </c>
      <c r="J448" s="7" t="str">
        <f t="shared" si="46"/>
        <v/>
      </c>
      <c r="K448" s="9" t="str">
        <f t="shared" ref="K448:K469" si="47">IF(OR(H448="",H448=0),L448,H448)</f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26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22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26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22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26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22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26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22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26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22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26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22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26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22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26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22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26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22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26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22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26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22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26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22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26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22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26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22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26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22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26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22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26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22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26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22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26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22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26"/>
      <c r="B468" s="4"/>
      <c r="C468" s="4"/>
      <c r="D468" s="7"/>
      <c r="E468" s="7"/>
      <c r="F468" s="8" t="str">
        <f t="shared" si="42"/>
        <v/>
      </c>
      <c r="G468" s="7" t="str">
        <f t="shared" si="43"/>
        <v/>
      </c>
      <c r="H468" s="5" t="str">
        <f t="shared" si="44"/>
        <v/>
      </c>
      <c r="I468" s="122" t="str">
        <f t="shared" si="45"/>
        <v/>
      </c>
      <c r="J468" s="7" t="str">
        <f t="shared" si="46"/>
        <v/>
      </c>
      <c r="K468" s="9" t="str">
        <f t="shared" si="47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ht="13" thickBot="1" x14ac:dyDescent="0.3">
      <c r="A469" s="127"/>
      <c r="B469" s="11"/>
      <c r="C469" s="11"/>
      <c r="D469" s="12"/>
      <c r="E469" s="12"/>
      <c r="F469" s="13" t="str">
        <f t="shared" si="42"/>
        <v/>
      </c>
      <c r="G469" s="14" t="str">
        <f t="shared" si="43"/>
        <v/>
      </c>
      <c r="H469" s="15" t="str">
        <f t="shared" si="44"/>
        <v/>
      </c>
      <c r="I469" s="123" t="str">
        <f t="shared" si="45"/>
        <v/>
      </c>
      <c r="J469" s="124" t="str">
        <f t="shared" si="46"/>
        <v/>
      </c>
      <c r="K469" s="16" t="str">
        <f t="shared" si="47"/>
        <v/>
      </c>
      <c r="L469" s="16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7"/>
      <c r="N469" s="17"/>
      <c r="O469" s="18"/>
    </row>
  </sheetData>
  <sheetProtection selectLockedCells="1" selectUnlockedCells="1"/>
  <mergeCells count="7">
    <mergeCell ref="M5:O5"/>
    <mergeCell ref="B4:J4"/>
    <mergeCell ref="B5:J5"/>
    <mergeCell ref="B6:J6"/>
    <mergeCell ref="M6:O6"/>
    <mergeCell ref="A1:O3"/>
    <mergeCell ref="M4:O4"/>
  </mergeCells>
  <conditionalFormatting sqref="C8:C46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SheetLayoutView="100" workbookViewId="0">
      <pane ySplit="1" topLeftCell="A2" activePane="bottomLeft" state="frozen"/>
      <selection activeCell="B11" sqref="B11"/>
      <selection pane="bottomLeft" activeCell="B3" sqref="B3:E3"/>
    </sheetView>
  </sheetViews>
  <sheetFormatPr defaultColWidth="11.453125" defaultRowHeight="12.5" x14ac:dyDescent="0.25"/>
  <cols>
    <col min="4" max="4" width="10.6328125" customWidth="1"/>
    <col min="5" max="5" width="23.36328125" customWidth="1"/>
    <col min="6" max="6" width="53.36328125" customWidth="1"/>
    <col min="7" max="7" width="7.6328125" style="19" customWidth="1"/>
    <col min="8" max="8" width="13.36328125" style="20" customWidth="1"/>
    <col min="9" max="9" width="9.81640625" style="20" customWidth="1"/>
    <col min="10" max="11" width="10.453125" style="21" customWidth="1"/>
    <col min="12" max="12" width="0" style="19" hidden="1" customWidth="1"/>
  </cols>
  <sheetData>
    <row r="1" spans="1:12" ht="36.5" customHeight="1" x14ac:dyDescent="0.35">
      <c r="A1" s="139" t="s">
        <v>30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22"/>
    </row>
    <row r="2" spans="1:12" ht="14.75" customHeight="1" x14ac:dyDescent="0.25">
      <c r="A2" s="156" t="s">
        <v>31</v>
      </c>
      <c r="B2" s="156"/>
      <c r="C2" s="156"/>
      <c r="D2" s="156"/>
      <c r="E2" s="156"/>
      <c r="F2" s="156"/>
      <c r="G2" s="154" t="s">
        <v>32</v>
      </c>
      <c r="H2" s="154" t="s">
        <v>33</v>
      </c>
      <c r="I2" s="154"/>
      <c r="J2" s="154" t="s">
        <v>2</v>
      </c>
      <c r="K2" s="155" t="s">
        <v>34</v>
      </c>
    </row>
    <row r="3" spans="1:12" ht="14.75" customHeight="1" x14ac:dyDescent="0.25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5"/>
    </row>
    <row r="4" spans="1:12" x14ac:dyDescent="0.25">
      <c r="A4" s="3" t="s">
        <v>39</v>
      </c>
      <c r="B4" s="136" t="s">
        <v>40</v>
      </c>
      <c r="C4" s="136"/>
      <c r="D4" s="136"/>
      <c r="E4" s="136"/>
      <c r="F4" s="2"/>
      <c r="G4" s="25" t="s">
        <v>41</v>
      </c>
      <c r="H4" s="104">
        <v>1</v>
      </c>
      <c r="I4" s="105"/>
      <c r="J4" s="106">
        <f>SUMIF(Funções!$C$8:$C$469,Deflatores!G4,Funções!$H$8:$H$469)</f>
        <v>0</v>
      </c>
      <c r="K4" s="107">
        <f>IF(H4="",COUNTIF(Funções!C$8:C$469,G4)*I4,H4*J4)</f>
        <v>0</v>
      </c>
    </row>
    <row r="5" spans="1:12" x14ac:dyDescent="0.25">
      <c r="A5" s="3" t="s">
        <v>42</v>
      </c>
      <c r="B5" s="136" t="s">
        <v>43</v>
      </c>
      <c r="C5" s="136"/>
      <c r="D5" s="136"/>
      <c r="E5" s="136"/>
      <c r="F5" s="2" t="s">
        <v>48</v>
      </c>
      <c r="G5" s="25" t="s">
        <v>44</v>
      </c>
      <c r="H5" s="104">
        <v>0.5</v>
      </c>
      <c r="I5" s="105"/>
      <c r="J5" s="106">
        <f>SUMIF(Funções!$C$8:$C$469,Deflatores!G5,Funções!$H$8:$H$469)</f>
        <v>0</v>
      </c>
      <c r="K5" s="107">
        <f>IF(H5="",COUNTIF(Funções!C$8:C$469,G5)*I5,H5*J5)</f>
        <v>0</v>
      </c>
    </row>
    <row r="6" spans="1:12" x14ac:dyDescent="0.25">
      <c r="A6" s="3" t="s">
        <v>45</v>
      </c>
      <c r="B6" s="136" t="s">
        <v>46</v>
      </c>
      <c r="C6" s="136"/>
      <c r="D6" s="136"/>
      <c r="E6" s="136"/>
      <c r="F6" s="2" t="s">
        <v>48</v>
      </c>
      <c r="G6" s="25" t="s">
        <v>47</v>
      </c>
      <c r="H6" s="104">
        <v>0.4</v>
      </c>
      <c r="I6" s="105"/>
      <c r="J6" s="106">
        <f>SUMIF(Funções!$C$8:$C$469,Deflatores!G6,Funções!$H$8:$H$469)</f>
        <v>0</v>
      </c>
      <c r="K6" s="107">
        <f>IF(H6="",COUNTIF(Funções!C$8:C$469,G6)*I6,H6*J6)</f>
        <v>0</v>
      </c>
    </row>
    <row r="7" spans="1:12" x14ac:dyDescent="0.25">
      <c r="A7" s="3"/>
      <c r="B7" s="136" t="s">
        <v>150</v>
      </c>
      <c r="C7" s="136"/>
      <c r="D7" s="136"/>
      <c r="E7" s="136"/>
      <c r="F7" s="2" t="s">
        <v>48</v>
      </c>
      <c r="G7" s="25" t="s">
        <v>49</v>
      </c>
      <c r="H7" s="104">
        <v>0.5</v>
      </c>
      <c r="I7" s="105"/>
      <c r="J7" s="106">
        <f>SUMIF(Funções!$C$8:$C$469,Deflatores!G7,Funções!$H$8:$H$469)</f>
        <v>0</v>
      </c>
      <c r="K7" s="107">
        <f>IF(H7="",COUNTIF(Funções!C$8:C$469,G7)*I7,H7*J7)</f>
        <v>0</v>
      </c>
    </row>
    <row r="8" spans="1:12" x14ac:dyDescent="0.25">
      <c r="A8" s="3"/>
      <c r="B8" s="136" t="s">
        <v>151</v>
      </c>
      <c r="C8" s="136"/>
      <c r="D8" s="136"/>
      <c r="E8" s="136"/>
      <c r="F8" s="2" t="s">
        <v>48</v>
      </c>
      <c r="G8" s="25" t="s">
        <v>50</v>
      </c>
      <c r="H8" s="104">
        <v>0.75</v>
      </c>
      <c r="I8" s="105"/>
      <c r="J8" s="106">
        <f>SUMIF(Funções!$C$8:$C$469,Deflatores!G8,Funções!$H$8:$H$469)</f>
        <v>0</v>
      </c>
      <c r="K8" s="107">
        <f>IF(H8="",COUNTIF(Funções!C$8:C$469,G8)*I8,H8*J8)</f>
        <v>0</v>
      </c>
    </row>
    <row r="9" spans="1:12" x14ac:dyDescent="0.25">
      <c r="A9" s="3"/>
      <c r="B9" s="136" t="s">
        <v>152</v>
      </c>
      <c r="C9" s="136"/>
      <c r="D9" s="136"/>
      <c r="E9" s="136"/>
      <c r="F9" s="2" t="s">
        <v>48</v>
      </c>
      <c r="G9" s="25" t="s">
        <v>51</v>
      </c>
      <c r="H9" s="104">
        <v>0.9</v>
      </c>
      <c r="I9" s="105"/>
      <c r="J9" s="106">
        <f>SUMIF(Funções!$C$8:$C$469,Deflatores!G9,Funções!$H$8:$H$469)</f>
        <v>0</v>
      </c>
      <c r="K9" s="107">
        <f>IF(H9="",COUNTIF(Funções!C$8:C$469,G9)*I9,H9*J9)</f>
        <v>0</v>
      </c>
    </row>
    <row r="10" spans="1:12" x14ac:dyDescent="0.25">
      <c r="A10" s="3"/>
      <c r="B10" s="136" t="s">
        <v>52</v>
      </c>
      <c r="C10" s="136"/>
      <c r="D10" s="136"/>
      <c r="E10" s="136"/>
      <c r="F10" s="2" t="s">
        <v>53</v>
      </c>
      <c r="G10" s="25" t="s">
        <v>54</v>
      </c>
      <c r="H10" s="104">
        <v>1</v>
      </c>
      <c r="I10" s="105"/>
      <c r="J10" s="106">
        <f>SUMIF(Funções!$C$8:$C$469,Deflatores!G10,Funções!$H$8:$H$469)</f>
        <v>0</v>
      </c>
      <c r="K10" s="107">
        <f>IF(H10="",COUNTIF(Funções!C$8:C$469,G10)*I10,H10*J10)</f>
        <v>0</v>
      </c>
    </row>
    <row r="11" spans="1:12" x14ac:dyDescent="0.25">
      <c r="A11" s="3"/>
      <c r="B11" s="136" t="s">
        <v>55</v>
      </c>
      <c r="C11" s="136"/>
      <c r="D11" s="136"/>
      <c r="E11" s="136"/>
      <c r="F11" s="2" t="s">
        <v>56</v>
      </c>
      <c r="G11" s="25" t="s">
        <v>57</v>
      </c>
      <c r="H11" s="104">
        <v>0.5</v>
      </c>
      <c r="I11" s="105"/>
      <c r="J11" s="106">
        <f>SUMIF(Funções!$C$8:$C$469,Deflatores!G11,Funções!$H$8:$H$469)</f>
        <v>0</v>
      </c>
      <c r="K11" s="107">
        <f>IF(H11="",COUNTIF(Funções!C$8:C$469,G11)*I11,H11*J11)</f>
        <v>0</v>
      </c>
    </row>
    <row r="12" spans="1:12" ht="13.5" customHeight="1" x14ac:dyDescent="0.25">
      <c r="A12" s="3"/>
      <c r="B12" s="136" t="s">
        <v>146</v>
      </c>
      <c r="C12" s="136"/>
      <c r="D12" s="136"/>
      <c r="E12" s="136"/>
      <c r="F12" s="2" t="s">
        <v>56</v>
      </c>
      <c r="G12" s="25" t="s">
        <v>58</v>
      </c>
      <c r="H12" s="104">
        <v>0.5</v>
      </c>
      <c r="I12" s="105"/>
      <c r="J12" s="106">
        <f>SUMIF(Funções!$C$8:$C$469,Deflatores!G12,Funções!$H$8:$H$469)</f>
        <v>0</v>
      </c>
      <c r="K12" s="107">
        <f>IF(H12="",COUNTIF(Funções!C$8:C$469,G12)*I12,H12*J12)</f>
        <v>0</v>
      </c>
    </row>
    <row r="13" spans="1:12" ht="13.5" customHeight="1" x14ac:dyDescent="0.25">
      <c r="A13" s="3"/>
      <c r="B13" s="136" t="s">
        <v>147</v>
      </c>
      <c r="C13" s="136"/>
      <c r="D13" s="136"/>
      <c r="E13" s="136"/>
      <c r="F13" s="2" t="s">
        <v>56</v>
      </c>
      <c r="G13" s="25" t="s">
        <v>59</v>
      </c>
      <c r="H13" s="104">
        <v>0.75</v>
      </c>
      <c r="I13" s="105"/>
      <c r="J13" s="106">
        <f>SUMIF(Funções!$C$8:$C$469,Deflatores!G13,Funções!$H$8:$H$469)</f>
        <v>0</v>
      </c>
      <c r="K13" s="107">
        <f>IF(H13="",COUNTIF(Funções!C$8:C$469,G13)*I13,H13*J13)</f>
        <v>0</v>
      </c>
    </row>
    <row r="14" spans="1:12" ht="13.5" customHeight="1" x14ac:dyDescent="0.25">
      <c r="A14" s="3"/>
      <c r="B14" s="136" t="s">
        <v>148</v>
      </c>
      <c r="C14" s="136"/>
      <c r="D14" s="136"/>
      <c r="E14" s="136"/>
      <c r="F14" s="2" t="s">
        <v>56</v>
      </c>
      <c r="G14" s="25" t="s">
        <v>149</v>
      </c>
      <c r="H14" s="104">
        <v>0.9</v>
      </c>
      <c r="I14" s="105"/>
      <c r="J14" s="106">
        <f>SUMIF(Funções!$C$8:$C$469,Deflatores!G14,Funções!$H$8:$H$469)</f>
        <v>0</v>
      </c>
      <c r="K14" s="107">
        <f>IF(H14="",COUNTIF(Funções!C$8:C$469,G14)*I14,H14*J14)</f>
        <v>0</v>
      </c>
    </row>
    <row r="15" spans="1:12" ht="13.5" customHeight="1" x14ac:dyDescent="0.25">
      <c r="A15" s="3"/>
      <c r="B15" s="136" t="s">
        <v>60</v>
      </c>
      <c r="C15" s="136"/>
      <c r="D15" s="136"/>
      <c r="E15" s="136"/>
      <c r="F15" s="2" t="s">
        <v>56</v>
      </c>
      <c r="G15" s="25" t="s">
        <v>61</v>
      </c>
      <c r="H15" s="104">
        <v>0</v>
      </c>
      <c r="I15" s="105"/>
      <c r="J15" s="106">
        <f>SUMIF(Funções!$C$8:$C$469,Deflatores!G15,Funções!$H$8:$H$469)</f>
        <v>0</v>
      </c>
      <c r="K15" s="107">
        <f>IF(H15="",COUNTIF(Funções!C$8:C$469,G15)*I15,H15*J15)</f>
        <v>0</v>
      </c>
    </row>
    <row r="16" spans="1:12" ht="13.5" customHeight="1" x14ac:dyDescent="0.25">
      <c r="A16" s="3"/>
      <c r="B16" s="136" t="s">
        <v>62</v>
      </c>
      <c r="C16" s="136"/>
      <c r="D16" s="136"/>
      <c r="E16" s="136"/>
      <c r="F16" s="2" t="s">
        <v>63</v>
      </c>
      <c r="G16" s="25" t="s">
        <v>64</v>
      </c>
      <c r="H16" s="104">
        <v>1</v>
      </c>
      <c r="I16" s="105"/>
      <c r="J16" s="106">
        <f>SUMIF(Funções!$C$8:$C$469,Deflatores!G16,Funções!$H$8:$H$469)</f>
        <v>0</v>
      </c>
      <c r="K16" s="107">
        <f>IF(H16="",COUNTIF(Funções!C$8:C$469,G16)*I16,H16*J16)</f>
        <v>0</v>
      </c>
    </row>
    <row r="17" spans="1:11" x14ac:dyDescent="0.25">
      <c r="A17" s="3"/>
      <c r="B17" s="136" t="s">
        <v>168</v>
      </c>
      <c r="C17" s="136"/>
      <c r="D17" s="136"/>
      <c r="E17" s="136"/>
      <c r="F17" s="2" t="s">
        <v>65</v>
      </c>
      <c r="G17" s="25" t="s">
        <v>161</v>
      </c>
      <c r="H17" s="104">
        <v>1</v>
      </c>
      <c r="I17" s="105"/>
      <c r="J17" s="106">
        <f>SUMIF(Funções!$C$8:$C$469,Deflatores!G17,Funções!$H$8:$H$469)</f>
        <v>0</v>
      </c>
      <c r="K17" s="107">
        <f>IF(H17="",COUNTIF(Funções!C$8:C$469,G17)*I17,H17*J17)</f>
        <v>0</v>
      </c>
    </row>
    <row r="18" spans="1:11" ht="13.5" customHeight="1" x14ac:dyDescent="0.25">
      <c r="A18" s="3"/>
      <c r="B18" s="136" t="s">
        <v>169</v>
      </c>
      <c r="C18" s="136"/>
      <c r="D18" s="136"/>
      <c r="E18" s="136"/>
      <c r="F18" s="2" t="s">
        <v>65</v>
      </c>
      <c r="G18" s="25" t="s">
        <v>162</v>
      </c>
      <c r="H18" s="104">
        <v>0.3</v>
      </c>
      <c r="I18" s="105"/>
      <c r="J18" s="106">
        <f>SUMIF(Funções!$C$8:$C$469,Deflatores!G18,Funções!$H$8:$H$469)</f>
        <v>0</v>
      </c>
      <c r="K18" s="107">
        <f>IF(H18="",COUNTIF(Funções!C$8:C$469,G18)*I18,H18*J18)</f>
        <v>0</v>
      </c>
    </row>
    <row r="19" spans="1:11" ht="13.5" customHeight="1" x14ac:dyDescent="0.25">
      <c r="A19" s="3"/>
      <c r="B19" s="136" t="s">
        <v>66</v>
      </c>
      <c r="C19" s="136"/>
      <c r="D19" s="136"/>
      <c r="E19" s="136"/>
      <c r="F19" s="2" t="s">
        <v>67</v>
      </c>
      <c r="G19" s="25" t="s">
        <v>68</v>
      </c>
      <c r="H19" s="104">
        <v>0.3</v>
      </c>
      <c r="I19" s="105"/>
      <c r="J19" s="106">
        <f>SUMIF(Funções!$C$8:$C$469,Deflatores!G19,Funções!$H$8:$H$469)</f>
        <v>0</v>
      </c>
      <c r="K19" s="107">
        <f>IF(H19="",COUNTIF(Funções!C$8:C$469,G19)*I19,H19*J19)</f>
        <v>0</v>
      </c>
    </row>
    <row r="20" spans="1:11" ht="13.5" customHeight="1" x14ac:dyDescent="0.25">
      <c r="A20" s="3"/>
      <c r="B20" s="136" t="s">
        <v>69</v>
      </c>
      <c r="C20" s="136"/>
      <c r="D20" s="136"/>
      <c r="E20" s="136"/>
      <c r="F20" s="2" t="s">
        <v>70</v>
      </c>
      <c r="G20" s="25" t="s">
        <v>71</v>
      </c>
      <c r="H20" s="104">
        <v>0.3</v>
      </c>
      <c r="I20" s="105"/>
      <c r="J20" s="106">
        <f>SUMIF(Funções!$C$8:$C$469,Deflatores!G20,Funções!$H$8:$H$469)</f>
        <v>0</v>
      </c>
      <c r="K20" s="107">
        <f>IF(H20="",COUNTIF(Funções!C$8:C$469,G20)*I20,H20*J20)</f>
        <v>0</v>
      </c>
    </row>
    <row r="21" spans="1:11" ht="13.5" customHeight="1" x14ac:dyDescent="0.25">
      <c r="A21" s="3"/>
      <c r="B21" s="136" t="s">
        <v>72</v>
      </c>
      <c r="C21" s="136"/>
      <c r="D21" s="136"/>
      <c r="E21" s="136"/>
      <c r="F21" s="2" t="s">
        <v>73</v>
      </c>
      <c r="G21" s="25" t="s">
        <v>74</v>
      </c>
      <c r="H21" s="104">
        <v>0.3</v>
      </c>
      <c r="I21" s="105"/>
      <c r="J21" s="106">
        <f>SUMIF(Funções!$C$8:$C$469,Deflatores!G21,Funções!$H$8:$H$469)</f>
        <v>0</v>
      </c>
      <c r="K21" s="107">
        <f>IF(H21="",COUNTIF(Funções!C$8:C$469,G21)*I21,H21*J21)</f>
        <v>0</v>
      </c>
    </row>
    <row r="22" spans="1:11" x14ac:dyDescent="0.25">
      <c r="A22" s="3"/>
      <c r="B22" s="136" t="s">
        <v>75</v>
      </c>
      <c r="C22" s="136"/>
      <c r="D22" s="136"/>
      <c r="E22" s="136"/>
      <c r="F22" s="2" t="s">
        <v>76</v>
      </c>
      <c r="G22" s="25" t="s">
        <v>77</v>
      </c>
      <c r="H22" s="104"/>
      <c r="I22" s="105">
        <v>0.6</v>
      </c>
      <c r="J22" s="106">
        <f>SUMIF(Funções!$C$8:$C$469,Deflatores!G22,Funções!$H$8:$H$469)</f>
        <v>0</v>
      </c>
      <c r="K22" s="107">
        <f>IF(H22="",COUNTIF(Funções!C$8:C$469,G22)*I22,H22*J22)</f>
        <v>0</v>
      </c>
    </row>
    <row r="23" spans="1:11" ht="27" customHeight="1" x14ac:dyDescent="0.25">
      <c r="A23" s="3"/>
      <c r="B23" s="158" t="s">
        <v>154</v>
      </c>
      <c r="C23" s="159"/>
      <c r="D23" s="159"/>
      <c r="E23" s="160"/>
      <c r="F23" s="103" t="s">
        <v>78</v>
      </c>
      <c r="G23" s="25" t="s">
        <v>153</v>
      </c>
      <c r="H23" s="104">
        <v>0.5</v>
      </c>
      <c r="I23" s="105"/>
      <c r="J23" s="106">
        <f>SUMIF(Funções!$C$8:$C$469,Deflatores!G23,Funções!$H$8:$H$469)</f>
        <v>0</v>
      </c>
      <c r="K23" s="107">
        <f>IF(H23="",COUNTIF(Funções!C$8:C$469,G23)*I23,H23*J23)</f>
        <v>0</v>
      </c>
    </row>
    <row r="24" spans="1:11" ht="27" customHeight="1" x14ac:dyDescent="0.25">
      <c r="A24" s="3"/>
      <c r="B24" s="158" t="s">
        <v>155</v>
      </c>
      <c r="C24" s="159"/>
      <c r="D24" s="159"/>
      <c r="E24" s="160"/>
      <c r="F24" s="103" t="s">
        <v>78</v>
      </c>
      <c r="G24" s="25" t="s">
        <v>79</v>
      </c>
      <c r="H24" s="104">
        <v>0.5</v>
      </c>
      <c r="I24" s="105"/>
      <c r="J24" s="106">
        <f>SUMIF(Funções!$C$8:$C$469,Deflatores!G24,Funções!$H$8:$H$469)</f>
        <v>0</v>
      </c>
      <c r="K24" s="107">
        <f>IF(H24="",COUNTIF(Funções!C$8:C$469,G24)*I24,H24*J24)</f>
        <v>0</v>
      </c>
    </row>
    <row r="25" spans="1:11" ht="27" customHeight="1" x14ac:dyDescent="0.25">
      <c r="A25" s="3"/>
      <c r="B25" s="157" t="s">
        <v>156</v>
      </c>
      <c r="C25" s="136"/>
      <c r="D25" s="136"/>
      <c r="E25" s="136"/>
      <c r="F25" s="103" t="s">
        <v>78</v>
      </c>
      <c r="G25" s="25" t="s">
        <v>80</v>
      </c>
      <c r="H25" s="104">
        <v>0.75</v>
      </c>
      <c r="I25" s="105"/>
      <c r="J25" s="106">
        <f>SUMIF(Funções!$C$8:$C$469,Deflatores!G25,Funções!$H$8:$H$469)</f>
        <v>0</v>
      </c>
      <c r="K25" s="107">
        <f>IF(H25="",COUNTIF(Funções!C$8:C$469,G25)*I25,H25*J25)</f>
        <v>0</v>
      </c>
    </row>
    <row r="26" spans="1:11" ht="13.5" customHeight="1" x14ac:dyDescent="0.25">
      <c r="A26" s="3"/>
      <c r="B26" s="136" t="s">
        <v>167</v>
      </c>
      <c r="C26" s="136"/>
      <c r="D26" s="136"/>
      <c r="E26" s="136"/>
      <c r="F26" s="2" t="s">
        <v>81</v>
      </c>
      <c r="G26" s="25" t="s">
        <v>82</v>
      </c>
      <c r="H26" s="104">
        <v>1</v>
      </c>
      <c r="I26" s="105"/>
      <c r="J26" s="106">
        <f>SUMIF(Funções!$C$8:$C$469,Deflatores!G26,Funções!$H$8:$H$469)</f>
        <v>0</v>
      </c>
      <c r="K26" s="107">
        <f>IF(H26="",COUNTIF(Funções!C$8:C$469,G26)*I26,H26*J26)</f>
        <v>0</v>
      </c>
    </row>
    <row r="27" spans="1:11" ht="13.5" customHeight="1" x14ac:dyDescent="0.25">
      <c r="A27" s="3"/>
      <c r="B27" s="136" t="s">
        <v>166</v>
      </c>
      <c r="C27" s="136"/>
      <c r="D27" s="136"/>
      <c r="E27" s="136"/>
      <c r="F27" s="2" t="s">
        <v>81</v>
      </c>
      <c r="G27" s="25" t="s">
        <v>83</v>
      </c>
      <c r="H27" s="104">
        <v>1</v>
      </c>
      <c r="I27" s="105"/>
      <c r="J27" s="106">
        <f>SUMIF(Funções!$C$8:$C$469,Deflatores!G27,Funções!$H$8:$H$469)</f>
        <v>0</v>
      </c>
      <c r="K27" s="107">
        <f>IF(H27="",COUNTIF(Funções!C$8:C$469,G27)*I27,H27*J27)</f>
        <v>0</v>
      </c>
    </row>
    <row r="28" spans="1:11" ht="13.5" customHeight="1" x14ac:dyDescent="0.25">
      <c r="A28" s="3"/>
      <c r="B28" s="136" t="s">
        <v>165</v>
      </c>
      <c r="C28" s="136"/>
      <c r="D28" s="136"/>
      <c r="E28" s="136"/>
      <c r="F28" s="2" t="s">
        <v>81</v>
      </c>
      <c r="G28" s="25" t="s">
        <v>84</v>
      </c>
      <c r="H28" s="104">
        <v>0.6</v>
      </c>
      <c r="I28" s="105"/>
      <c r="J28" s="106">
        <f>SUMIF(Funções!$C$8:$C$469,Deflatores!G28,Funções!$H$8:$H$469)</f>
        <v>0</v>
      </c>
      <c r="K28" s="107">
        <f>IF(H28="",COUNTIF(Funções!C$8:C$469,G28)*I28,H28*J28)</f>
        <v>0</v>
      </c>
    </row>
    <row r="29" spans="1:11" ht="13.5" customHeight="1" x14ac:dyDescent="0.25">
      <c r="A29" s="3"/>
      <c r="B29" s="136" t="s">
        <v>85</v>
      </c>
      <c r="C29" s="136"/>
      <c r="D29" s="136"/>
      <c r="E29" s="136"/>
      <c r="F29" s="2" t="s">
        <v>86</v>
      </c>
      <c r="G29" s="25" t="s">
        <v>87</v>
      </c>
      <c r="H29" s="104">
        <v>1</v>
      </c>
      <c r="I29" s="105"/>
      <c r="J29" s="106">
        <f>SUMIF(Funções!$C$8:$C$469,Deflatores!G29,Funções!$H$8:$H$469)</f>
        <v>0</v>
      </c>
      <c r="K29" s="107">
        <f>IF(H29="",COUNTIF(Funções!C$8:C$469,G29)*I29,H29*J29)</f>
        <v>0</v>
      </c>
    </row>
    <row r="30" spans="1:11" ht="13.5" customHeight="1" x14ac:dyDescent="0.25">
      <c r="A30" s="3"/>
      <c r="B30" s="136" t="s">
        <v>88</v>
      </c>
      <c r="C30" s="136"/>
      <c r="D30" s="136"/>
      <c r="E30" s="136"/>
      <c r="F30" s="2" t="s">
        <v>89</v>
      </c>
      <c r="G30" s="25" t="s">
        <v>90</v>
      </c>
      <c r="H30" s="104">
        <v>0.1</v>
      </c>
      <c r="I30" s="105"/>
      <c r="J30" s="106">
        <f>SUMIF(Funções!$C$8:$C$469,Deflatores!G30,Funções!$H$8:$H$469)</f>
        <v>0</v>
      </c>
      <c r="K30" s="107">
        <f>IF(H30="",COUNTIF(Funções!C$8:C$469,G30)*I30,H30*J30)</f>
        <v>0</v>
      </c>
    </row>
    <row r="31" spans="1:11" ht="13.5" customHeight="1" x14ac:dyDescent="0.25">
      <c r="A31" s="3"/>
      <c r="B31" s="136" t="s">
        <v>91</v>
      </c>
      <c r="C31" s="136"/>
      <c r="D31" s="136"/>
      <c r="E31" s="136"/>
      <c r="F31" s="2" t="s">
        <v>92</v>
      </c>
      <c r="G31" s="25" t="s">
        <v>93</v>
      </c>
      <c r="H31" s="104">
        <v>0.1</v>
      </c>
      <c r="I31" s="105"/>
      <c r="J31" s="106">
        <f>SUMIF(Funções!$C$8:$C$469,Deflatores!G31,Funções!$H$8:$H$469)</f>
        <v>0</v>
      </c>
      <c r="K31" s="107">
        <f>IF(H31="",COUNTIF(Funções!C$8:C$469,G31)*I31,H31*J31)</f>
        <v>0</v>
      </c>
    </row>
    <row r="32" spans="1:11" ht="13.5" customHeight="1" x14ac:dyDescent="0.25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SUMIF(Funções!$C$8:$C$469,Deflatores!G32,Funções!$H$8:$H$469)</f>
        <v>0</v>
      </c>
      <c r="K32" s="107">
        <f>IF(H32="",COUNTIF(Funções!C$8:C$469,G32)*I32,H32*J32)</f>
        <v>0</v>
      </c>
    </row>
    <row r="33" spans="1:12" ht="13.5" customHeight="1" x14ac:dyDescent="0.25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SUMIF(Funções!$C$8:$C$469,Deflatores!G33,Funções!$H$8:$H$469)</f>
        <v>0</v>
      </c>
      <c r="K33" s="107">
        <f>IF(H33="",COUNTIF(Funções!C$8:C$469,G33)*I33,H33*J33)</f>
        <v>0</v>
      </c>
    </row>
    <row r="34" spans="1:12" ht="13.5" customHeight="1" x14ac:dyDescent="0.25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SUMIF(Funções!$C$8:$C$469,Deflatores!G34,Funções!$H$8:$H$469)</f>
        <v>0</v>
      </c>
      <c r="K34" s="107">
        <f>IF(H34="",COUNTIF(Funções!C$8:C$469,G34)*I34,H34*J34)</f>
        <v>0</v>
      </c>
    </row>
    <row r="35" spans="1:12" ht="13.5" customHeight="1" x14ac:dyDescent="0.25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SUMIF(Funções!$C$8:$C$469,Deflatores!G35,Funções!$H$8:$H$469)</f>
        <v>0</v>
      </c>
      <c r="K35" s="107">
        <f>IF(H35="",COUNTIF(Funções!C$8:C$469,G35)*I35,H35*J35)</f>
        <v>0</v>
      </c>
    </row>
    <row r="36" spans="1:12" ht="13.5" customHeight="1" x14ac:dyDescent="0.25">
      <c r="A36" s="3"/>
      <c r="B36" s="136" t="s">
        <v>94</v>
      </c>
      <c r="C36" s="136"/>
      <c r="D36" s="136"/>
      <c r="E36" s="136"/>
      <c r="F36" s="2" t="s">
        <v>95</v>
      </c>
      <c r="G36" s="25" t="s">
        <v>96</v>
      </c>
      <c r="H36" s="104">
        <v>1</v>
      </c>
      <c r="I36" s="105"/>
      <c r="J36" s="106">
        <f>SUMIF(Funções!$C$8:$C$469,Deflatores!G36,Funções!$H$8:$H$469)</f>
        <v>0</v>
      </c>
      <c r="K36" s="107">
        <f>IF(H36="",COUNTIF(Funções!C$8:C$469,G36)*I36,H36*J36)</f>
        <v>0</v>
      </c>
    </row>
    <row r="37" spans="1:12" ht="13.5" customHeight="1" x14ac:dyDescent="0.25">
      <c r="A37" s="3"/>
      <c r="B37" s="136"/>
      <c r="C37" s="136"/>
      <c r="D37" s="136"/>
      <c r="E37" s="136"/>
      <c r="F37" s="2"/>
      <c r="G37" s="25" t="s">
        <v>97</v>
      </c>
      <c r="H37" s="104"/>
      <c r="I37" s="105"/>
      <c r="J37" s="106">
        <f>SUMIF(Funções!$C$8:$C$469,Deflatores!G37,Funções!$H$8:$H$469)</f>
        <v>0</v>
      </c>
      <c r="K37" s="107">
        <f>IF(H37="",COUNTIF(Funções!C$8:C$469,G37)*I37,H37*J37)</f>
        <v>0</v>
      </c>
      <c r="L37" s="19" t="s">
        <v>98</v>
      </c>
    </row>
    <row r="38" spans="1:12" ht="13.5" customHeight="1" x14ac:dyDescent="0.25">
      <c r="A38" s="3"/>
      <c r="B38" s="136"/>
      <c r="C38" s="136"/>
      <c r="D38" s="136"/>
      <c r="E38" s="136"/>
      <c r="F38" s="2"/>
      <c r="G38" s="25" t="s">
        <v>97</v>
      </c>
      <c r="H38" s="104"/>
      <c r="I38" s="105"/>
      <c r="J38" s="106">
        <f>SUMIF(Funções!$C$8:$C$469,Deflatores!G38,Funções!$H$8:$H$469)</f>
        <v>0</v>
      </c>
      <c r="K38" s="107">
        <f>IF(H38="",COUNTIF(Funções!C$8:C$469,G38)*I38,H38*J38)</f>
        <v>0</v>
      </c>
      <c r="L38" s="19" t="s">
        <v>99</v>
      </c>
    </row>
    <row r="39" spans="1:12" ht="13.5" x14ac:dyDescent="0.3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75" customHeight="1" x14ac:dyDescent="0.25">
      <c r="A40" s="156" t="s">
        <v>30</v>
      </c>
      <c r="B40" s="156"/>
      <c r="C40" s="156"/>
      <c r="D40" s="156"/>
      <c r="E40" s="156"/>
      <c r="F40" s="156"/>
      <c r="G40" s="154" t="s">
        <v>32</v>
      </c>
      <c r="H40" s="154" t="s">
        <v>33</v>
      </c>
      <c r="I40" s="154"/>
      <c r="J40" s="154" t="s">
        <v>101</v>
      </c>
      <c r="K40" s="155" t="s">
        <v>34</v>
      </c>
      <c r="L40" s="19" t="s">
        <v>102</v>
      </c>
    </row>
    <row r="41" spans="1:12" ht="14.75" customHeight="1" x14ac:dyDescent="0.25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5"/>
      <c r="L41" s="19" t="s">
        <v>103</v>
      </c>
    </row>
    <row r="42" spans="1:12" ht="13.5" customHeight="1" x14ac:dyDescent="0.35">
      <c r="A42" s="27"/>
      <c r="B42" s="136" t="s">
        <v>104</v>
      </c>
      <c r="C42" s="136"/>
      <c r="D42" s="136"/>
      <c r="E42" s="136"/>
      <c r="F42" s="2" t="s">
        <v>105</v>
      </c>
      <c r="G42" s="25" t="s">
        <v>106</v>
      </c>
      <c r="H42" s="151">
        <v>0.6</v>
      </c>
      <c r="I42" s="151"/>
      <c r="J42" s="28">
        <f>COUNTIF(Funções!B$8:B$469,G42)</f>
        <v>0</v>
      </c>
      <c r="K42" s="26">
        <f>SUMIF(Funções!B$8:B$469,$G42,Funções!K$8:K$469)</f>
        <v>0</v>
      </c>
      <c r="L42" s="19" t="str">
        <f t="shared" ref="L42:L64" si="0">""&amp;G42</f>
        <v>PAG</v>
      </c>
    </row>
    <row r="43" spans="1:12" ht="13.5" customHeight="1" x14ac:dyDescent="0.35">
      <c r="A43" s="27"/>
      <c r="B43" s="136" t="s">
        <v>116</v>
      </c>
      <c r="C43" s="136"/>
      <c r="D43" s="136"/>
      <c r="E43" s="136"/>
      <c r="F43" s="2" t="s">
        <v>76</v>
      </c>
      <c r="G43" s="25" t="s">
        <v>117</v>
      </c>
      <c r="H43" s="151">
        <v>0.6</v>
      </c>
      <c r="I43" s="151"/>
      <c r="J43" s="28">
        <f>COUNTIF(Funções!B$8:B$469,G43)</f>
        <v>0</v>
      </c>
      <c r="K43" s="26">
        <f>SUMIF(Funções!B$8:B$469,$G43,Funções!K$8:K$469)</f>
        <v>0</v>
      </c>
      <c r="L43" s="19" t="str">
        <f t="shared" si="0"/>
        <v>COSNF</v>
      </c>
    </row>
    <row r="44" spans="1:12" ht="13.5" customHeight="1" x14ac:dyDescent="0.35">
      <c r="A44" s="27"/>
      <c r="B44" s="136" t="s">
        <v>159</v>
      </c>
      <c r="C44" s="136"/>
      <c r="D44" s="136"/>
      <c r="E44" s="136"/>
      <c r="F44" s="2"/>
      <c r="G44" s="25" t="s">
        <v>160</v>
      </c>
      <c r="H44" s="151">
        <v>0</v>
      </c>
      <c r="I44" s="151"/>
      <c r="J44" s="28">
        <f>COUNTIF(Funções!B$8:B$469,G44)</f>
        <v>0</v>
      </c>
      <c r="K44" s="26">
        <f>SUMIF(Funções!B$8:B$469,$G44,Funções!K$8:K$469)</f>
        <v>0</v>
      </c>
      <c r="L44" s="19" t="str">
        <f t="shared" si="0"/>
        <v>DC</v>
      </c>
    </row>
    <row r="45" spans="1:12" ht="13.5" customHeight="1" x14ac:dyDescent="0.35">
      <c r="A45" s="27"/>
      <c r="B45" s="136"/>
      <c r="C45" s="136"/>
      <c r="D45" s="136"/>
      <c r="E45" s="136"/>
      <c r="F45" s="2"/>
      <c r="G45" s="25" t="s">
        <v>97</v>
      </c>
      <c r="H45" s="151"/>
      <c r="I45" s="151"/>
      <c r="J45" s="28">
        <f>COUNTIF(Funções!B$8:B$469,G45)</f>
        <v>0</v>
      </c>
      <c r="K45" s="26">
        <f>SUMIF(Funções!B$8:B$469,$G45,Funções!K$8:K$469)</f>
        <v>0</v>
      </c>
      <c r="L45" s="19" t="str">
        <f t="shared" si="0"/>
        <v xml:space="preserve">           .</v>
      </c>
    </row>
    <row r="46" spans="1:12" ht="13.5" customHeight="1" x14ac:dyDescent="0.35">
      <c r="A46" s="27"/>
      <c r="B46" s="136"/>
      <c r="C46" s="136"/>
      <c r="D46" s="136"/>
      <c r="E46" s="136"/>
      <c r="F46" s="2"/>
      <c r="G46" s="25" t="s">
        <v>97</v>
      </c>
      <c r="H46" s="151"/>
      <c r="I46" s="151"/>
      <c r="J46" s="28">
        <f>COUNTIF(Funções!B$8:B$469,G46)</f>
        <v>0</v>
      </c>
      <c r="K46" s="26">
        <f>SUMIF(Funções!B$8:B$469,$G46,Funções!K$8:K$469)</f>
        <v>0</v>
      </c>
      <c r="L46" s="19" t="str">
        <f t="shared" si="0"/>
        <v xml:space="preserve">           .</v>
      </c>
    </row>
    <row r="47" spans="1:12" ht="13.5" x14ac:dyDescent="0.35">
      <c r="A47" s="27"/>
      <c r="B47" s="136"/>
      <c r="C47" s="136"/>
      <c r="D47" s="136"/>
      <c r="E47" s="136"/>
      <c r="F47" s="2"/>
      <c r="G47" s="25" t="s">
        <v>97</v>
      </c>
      <c r="H47" s="151"/>
      <c r="I47" s="151"/>
      <c r="J47" s="28">
        <f>COUNTIF(Funções!B$8:B$469,G47)</f>
        <v>0</v>
      </c>
      <c r="K47" s="26">
        <f>SUMIF(Funções!B$8:B$469,$G47,Funções!K$8:K$469)</f>
        <v>0</v>
      </c>
      <c r="L47" s="19" t="str">
        <f t="shared" si="0"/>
        <v xml:space="preserve">           .</v>
      </c>
    </row>
    <row r="48" spans="1:12" ht="13.5" x14ac:dyDescent="0.35">
      <c r="A48" s="27"/>
      <c r="B48" s="136"/>
      <c r="C48" s="136"/>
      <c r="D48" s="136"/>
      <c r="E48" s="136"/>
      <c r="F48" s="2"/>
      <c r="G48" s="25" t="s">
        <v>97</v>
      </c>
      <c r="H48" s="151"/>
      <c r="I48" s="151"/>
      <c r="J48" s="28">
        <f>COUNTIF(Funções!B$8:B$469,G48)</f>
        <v>0</v>
      </c>
      <c r="K48" s="26">
        <f>SUMIF(Funções!B$8:B$469,$G48,Funções!K$8:K$469)</f>
        <v>0</v>
      </c>
      <c r="L48" s="19" t="str">
        <f t="shared" si="0"/>
        <v xml:space="preserve">           .</v>
      </c>
    </row>
    <row r="49" spans="1:12" ht="13.5" x14ac:dyDescent="0.35">
      <c r="A49" s="27"/>
      <c r="B49" s="136"/>
      <c r="C49" s="136"/>
      <c r="D49" s="136"/>
      <c r="E49" s="136"/>
      <c r="F49" s="2"/>
      <c r="G49" s="25" t="s">
        <v>97</v>
      </c>
      <c r="H49" s="151"/>
      <c r="I49" s="151"/>
      <c r="J49" s="28">
        <f>COUNTIF(Funções!B$8:B$469,G49)</f>
        <v>0</v>
      </c>
      <c r="K49" s="26">
        <f>SUMIF(Funções!B$8:B$469,$G49,Funções!K$8:K$469)</f>
        <v>0</v>
      </c>
      <c r="L49" s="19" t="str">
        <f t="shared" si="0"/>
        <v xml:space="preserve">           .</v>
      </c>
    </row>
    <row r="50" spans="1:12" ht="13.5" x14ac:dyDescent="0.35">
      <c r="A50" s="27"/>
      <c r="B50" s="136"/>
      <c r="C50" s="136"/>
      <c r="D50" s="136"/>
      <c r="E50" s="136"/>
      <c r="F50" s="2"/>
      <c r="G50" s="25" t="s">
        <v>97</v>
      </c>
      <c r="H50" s="151"/>
      <c r="I50" s="151"/>
      <c r="J50" s="28">
        <f>COUNTIF(Funções!B$8:B$469,G50)</f>
        <v>0</v>
      </c>
      <c r="K50" s="26">
        <f>SUMIF(Funções!B$8:B$469,$G50,Funções!K$8:K$469)</f>
        <v>0</v>
      </c>
      <c r="L50" s="19" t="str">
        <f t="shared" si="0"/>
        <v xml:space="preserve">           .</v>
      </c>
    </row>
    <row r="51" spans="1:12" ht="13.5" x14ac:dyDescent="0.35">
      <c r="A51" s="27"/>
      <c r="B51" s="136"/>
      <c r="C51" s="136"/>
      <c r="D51" s="136"/>
      <c r="E51" s="136"/>
      <c r="F51" s="2"/>
      <c r="G51" s="25" t="s">
        <v>97</v>
      </c>
      <c r="H51" s="151"/>
      <c r="I51" s="151"/>
      <c r="J51" s="28">
        <f>COUNTIF(Funções!B$8:B$469,G51)</f>
        <v>0</v>
      </c>
      <c r="K51" s="26">
        <f>SUMIF(Funções!B$8:B$469,$G51,Funções!K$8:K$469)</f>
        <v>0</v>
      </c>
      <c r="L51" s="19" t="str">
        <f t="shared" si="0"/>
        <v xml:space="preserve">           .</v>
      </c>
    </row>
    <row r="52" spans="1:12" ht="13.5" x14ac:dyDescent="0.35">
      <c r="A52" s="27"/>
      <c r="B52" s="136"/>
      <c r="C52" s="136"/>
      <c r="D52" s="136"/>
      <c r="E52" s="136"/>
      <c r="F52" s="2"/>
      <c r="G52" s="25" t="s">
        <v>97</v>
      </c>
      <c r="H52" s="151"/>
      <c r="I52" s="151"/>
      <c r="J52" s="28">
        <f>COUNTIF(Funções!B$8:B$469,G52)</f>
        <v>0</v>
      </c>
      <c r="K52" s="26">
        <f>SUMIF(Funções!B$8:B$469,$G52,Funções!K$8:K$469)</f>
        <v>0</v>
      </c>
      <c r="L52" s="19" t="str">
        <f t="shared" si="0"/>
        <v xml:space="preserve">           .</v>
      </c>
    </row>
    <row r="53" spans="1:12" ht="13.5" x14ac:dyDescent="0.35">
      <c r="A53" s="27"/>
      <c r="B53" s="136"/>
      <c r="C53" s="136"/>
      <c r="D53" s="136"/>
      <c r="E53" s="136"/>
      <c r="F53" s="2"/>
      <c r="G53" s="25" t="s">
        <v>97</v>
      </c>
      <c r="H53" s="151"/>
      <c r="I53" s="151"/>
      <c r="J53" s="28">
        <f>COUNTIF(Funções!B$8:B$469,G53)</f>
        <v>0</v>
      </c>
      <c r="K53" s="26">
        <f>SUMIF(Funções!B$8:B$469,$G53,Funções!K$8:K$469)</f>
        <v>0</v>
      </c>
      <c r="L53" s="19" t="str">
        <f t="shared" si="0"/>
        <v xml:space="preserve">           .</v>
      </c>
    </row>
    <row r="54" spans="1:12" ht="13.5" x14ac:dyDescent="0.35">
      <c r="A54" s="27"/>
      <c r="B54" s="136"/>
      <c r="C54" s="136"/>
      <c r="D54" s="136"/>
      <c r="E54" s="136"/>
      <c r="F54" s="2"/>
      <c r="G54" s="25" t="s">
        <v>97</v>
      </c>
      <c r="H54" s="151"/>
      <c r="I54" s="151"/>
      <c r="J54" s="28">
        <f>COUNTIF(Funções!B$8:B$469,G54)</f>
        <v>0</v>
      </c>
      <c r="K54" s="26">
        <f>SUMIF(Funções!B$8:B$469,$G54,Funções!K$8:K$469)</f>
        <v>0</v>
      </c>
      <c r="L54" s="19" t="str">
        <f t="shared" si="0"/>
        <v xml:space="preserve">           .</v>
      </c>
    </row>
    <row r="55" spans="1:12" ht="13.5" x14ac:dyDescent="0.35">
      <c r="A55" s="27"/>
      <c r="B55" s="136"/>
      <c r="C55" s="136"/>
      <c r="D55" s="136"/>
      <c r="E55" s="136"/>
      <c r="F55" s="2"/>
      <c r="G55" s="25" t="s">
        <v>97</v>
      </c>
      <c r="H55" s="151"/>
      <c r="I55" s="151"/>
      <c r="J55" s="28">
        <f>COUNTIF(Funções!B$8:B$469,G55)</f>
        <v>0</v>
      </c>
      <c r="K55" s="26">
        <f>SUMIF(Funções!B$8:B$469,$G55,Funções!K$8:K$469)</f>
        <v>0</v>
      </c>
      <c r="L55" s="19" t="str">
        <f t="shared" si="0"/>
        <v xml:space="preserve">           .</v>
      </c>
    </row>
    <row r="56" spans="1:12" ht="13.5" x14ac:dyDescent="0.35">
      <c r="A56" s="27"/>
      <c r="B56" s="136"/>
      <c r="C56" s="136"/>
      <c r="D56" s="136"/>
      <c r="E56" s="136"/>
      <c r="F56" s="2"/>
      <c r="G56" s="25" t="s">
        <v>97</v>
      </c>
      <c r="H56" s="151"/>
      <c r="I56" s="151"/>
      <c r="J56" s="28">
        <f>COUNTIF(Funções!B$8:B$469,G56)</f>
        <v>0</v>
      </c>
      <c r="K56" s="26">
        <f>SUMIF(Funções!B$8:B$469,$G56,Funções!K$8:K$469)</f>
        <v>0</v>
      </c>
      <c r="L56" s="19" t="str">
        <f t="shared" si="0"/>
        <v xml:space="preserve">           .</v>
      </c>
    </row>
    <row r="57" spans="1:12" ht="13.5" x14ac:dyDescent="0.35">
      <c r="A57" s="27"/>
      <c r="B57" s="136"/>
      <c r="C57" s="136"/>
      <c r="D57" s="136"/>
      <c r="E57" s="136"/>
      <c r="F57" s="2"/>
      <c r="G57" s="25" t="s">
        <v>97</v>
      </c>
      <c r="H57" s="151"/>
      <c r="I57" s="151"/>
      <c r="J57" s="28">
        <f>COUNTIF(Funções!B$8:B$469,G57)</f>
        <v>0</v>
      </c>
      <c r="K57" s="26">
        <f>SUMIF(Funções!B$8:B$469,$G57,Funções!K$8:K$469)</f>
        <v>0</v>
      </c>
      <c r="L57" s="19" t="str">
        <f t="shared" si="0"/>
        <v xml:space="preserve">           .</v>
      </c>
    </row>
    <row r="58" spans="1:12" ht="13.5" x14ac:dyDescent="0.35">
      <c r="A58" s="27"/>
      <c r="B58" s="136"/>
      <c r="C58" s="136"/>
      <c r="D58" s="136"/>
      <c r="E58" s="136"/>
      <c r="F58" s="2"/>
      <c r="G58" s="25" t="s">
        <v>97</v>
      </c>
      <c r="H58" s="151"/>
      <c r="I58" s="151"/>
      <c r="J58" s="28">
        <f>COUNTIF(Funções!B$8:B$469,G58)</f>
        <v>0</v>
      </c>
      <c r="K58" s="26">
        <f>SUMIF(Funções!B$8:B$469,$G58,Funções!K$8:K$469)</f>
        <v>0</v>
      </c>
      <c r="L58" s="19" t="str">
        <f t="shared" si="0"/>
        <v xml:space="preserve">           .</v>
      </c>
    </row>
    <row r="59" spans="1:12" ht="13.5" x14ac:dyDescent="0.35">
      <c r="A59" s="27"/>
      <c r="B59" s="136"/>
      <c r="C59" s="136"/>
      <c r="D59" s="136"/>
      <c r="E59" s="136"/>
      <c r="F59" s="2"/>
      <c r="G59" s="25" t="s">
        <v>97</v>
      </c>
      <c r="H59" s="151"/>
      <c r="I59" s="151"/>
      <c r="J59" s="28">
        <f>COUNTIF(Funções!B$8:B$469,G59)</f>
        <v>0</v>
      </c>
      <c r="K59" s="26">
        <f>SUMIF(Funções!B$8:B$469,$G59,Funções!K$8:K$469)</f>
        <v>0</v>
      </c>
      <c r="L59" s="19" t="str">
        <f t="shared" si="0"/>
        <v xml:space="preserve">           .</v>
      </c>
    </row>
    <row r="60" spans="1:12" ht="13.5" x14ac:dyDescent="0.35">
      <c r="A60" s="27"/>
      <c r="B60" s="136"/>
      <c r="C60" s="136"/>
      <c r="D60" s="136"/>
      <c r="E60" s="136"/>
      <c r="F60" s="2"/>
      <c r="G60" s="25" t="s">
        <v>97</v>
      </c>
      <c r="H60" s="151"/>
      <c r="I60" s="151"/>
      <c r="J60" s="28">
        <f>COUNTIF(Funções!B$8:B$469,G60)</f>
        <v>0</v>
      </c>
      <c r="K60" s="26">
        <f>SUMIF(Funções!B$8:B$469,$G60,Funções!K$8:K$469)</f>
        <v>0</v>
      </c>
      <c r="L60" s="19" t="str">
        <f t="shared" si="0"/>
        <v xml:space="preserve">           .</v>
      </c>
    </row>
    <row r="61" spans="1:12" ht="13.5" x14ac:dyDescent="0.35">
      <c r="A61" s="27"/>
      <c r="B61" s="136"/>
      <c r="C61" s="136"/>
      <c r="D61" s="136"/>
      <c r="E61" s="136"/>
      <c r="F61" s="2"/>
      <c r="G61" s="25" t="s">
        <v>97</v>
      </c>
      <c r="H61" s="151"/>
      <c r="I61" s="151"/>
      <c r="J61" s="28">
        <f>COUNTIF(Funções!B$8:B$469,G61)</f>
        <v>0</v>
      </c>
      <c r="K61" s="26">
        <f>SUMIF(Funções!B$8:B$469,$G61,Funções!K$8:K$469)</f>
        <v>0</v>
      </c>
      <c r="L61" s="19" t="str">
        <f t="shared" si="0"/>
        <v xml:space="preserve">           .</v>
      </c>
    </row>
    <row r="62" spans="1:12" ht="13.5" x14ac:dyDescent="0.35">
      <c r="A62" s="27"/>
      <c r="B62" s="136"/>
      <c r="C62" s="136"/>
      <c r="D62" s="136"/>
      <c r="E62" s="136"/>
      <c r="F62" s="2"/>
      <c r="G62" s="25" t="s">
        <v>97</v>
      </c>
      <c r="H62" s="151"/>
      <c r="I62" s="151"/>
      <c r="J62" s="28">
        <f>COUNTIF(Funções!B$8:B$469,G62)</f>
        <v>0</v>
      </c>
      <c r="K62" s="26">
        <f>SUMIF(Funções!B$8:B$469,$G62,Funções!K$8:K$469)</f>
        <v>0</v>
      </c>
      <c r="L62" s="19" t="str">
        <f t="shared" si="0"/>
        <v xml:space="preserve">           .</v>
      </c>
    </row>
    <row r="63" spans="1:12" ht="13.5" x14ac:dyDescent="0.35">
      <c r="A63" s="27"/>
      <c r="B63" s="136"/>
      <c r="C63" s="136"/>
      <c r="D63" s="136"/>
      <c r="E63" s="136"/>
      <c r="F63" s="2"/>
      <c r="G63" s="25" t="s">
        <v>97</v>
      </c>
      <c r="H63" s="151"/>
      <c r="I63" s="151"/>
      <c r="J63" s="28">
        <f>COUNTIF(Funções!B$8:B$469,G63)</f>
        <v>0</v>
      </c>
      <c r="K63" s="26">
        <f>SUMIF(Funções!B$8:B$469,$G63,Funções!K$8:K$469)</f>
        <v>0</v>
      </c>
      <c r="L63" s="19" t="str">
        <f t="shared" si="0"/>
        <v xml:space="preserve">           .</v>
      </c>
    </row>
    <row r="64" spans="1:12" ht="13.5" x14ac:dyDescent="0.35">
      <c r="A64" s="29"/>
      <c r="B64" s="152"/>
      <c r="C64" s="152"/>
      <c r="D64" s="152"/>
      <c r="E64" s="152"/>
      <c r="F64" s="30"/>
      <c r="G64" s="31" t="s">
        <v>97</v>
      </c>
      <c r="H64" s="153"/>
      <c r="I64" s="153"/>
      <c r="J64" s="32">
        <f>COUNTIF(Funções!B$8:B$469,G64)</f>
        <v>0</v>
      </c>
      <c r="K64" s="33">
        <f>SUMIF(Funções!B$8:B$469,$G64,Funções!K$8:K$469)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17:E17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0:E30"/>
    <mergeCell ref="K40:K41"/>
    <mergeCell ref="B41:E41"/>
    <mergeCell ref="B42:E42"/>
    <mergeCell ref="H42:I42"/>
    <mergeCell ref="B31:E31"/>
    <mergeCell ref="B36:E36"/>
    <mergeCell ref="B37:E37"/>
    <mergeCell ref="B38:E38"/>
    <mergeCell ref="A40:F40"/>
    <mergeCell ref="G40:G41"/>
    <mergeCell ref="B43:E43"/>
    <mergeCell ref="H43:I43"/>
    <mergeCell ref="B44:E44"/>
    <mergeCell ref="H44:I44"/>
    <mergeCell ref="H40:I41"/>
    <mergeCell ref="J40:J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SheetLayoutView="100" workbookViewId="0">
      <pane ySplit="8" topLeftCell="A190" activePane="bottomLeft" state="frozen"/>
      <selection activeCell="B11" sqref="B11"/>
      <selection pane="bottomLeft" activeCell="A9" sqref="A9"/>
    </sheetView>
  </sheetViews>
  <sheetFormatPr defaultColWidth="8.81640625" defaultRowHeight="12.5" x14ac:dyDescent="0.25"/>
  <cols>
    <col min="1" max="1" width="2.81640625" customWidth="1"/>
    <col min="2" max="2" width="8.36328125" customWidth="1"/>
    <col min="3" max="3" width="11.453125" customWidth="1"/>
    <col min="4" max="4" width="1.1796875" customWidth="1"/>
    <col min="5" max="5" width="7.6328125" customWidth="1"/>
    <col min="6" max="6" width="5.81640625" customWidth="1"/>
    <col min="7" max="7" width="13.453125" customWidth="1"/>
    <col min="8" max="8" width="8.453125" customWidth="1"/>
    <col min="9" max="9" width="5.81640625" customWidth="1"/>
    <col min="10" max="10" width="11.453125" customWidth="1"/>
    <col min="11" max="11" width="8.453125" customWidth="1"/>
    <col min="12" max="12" width="6.453125" customWidth="1"/>
  </cols>
  <sheetData>
    <row r="1" spans="1:12" x14ac:dyDescent="0.25">
      <c r="A1" s="139" t="s">
        <v>118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2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2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12" x14ac:dyDescent="0.25">
      <c r="A4" s="166" t="str">
        <f>Contagem!A5&amp;" : "&amp;Contagem!F5</f>
        <v xml:space="preserve">Aplicação : </v>
      </c>
      <c r="B4" s="166"/>
      <c r="C4" s="166"/>
      <c r="D4" s="166"/>
      <c r="E4" s="166"/>
      <c r="F4" s="149" t="str">
        <f>Contagem!A8&amp;" : "&amp;Contagem!F8</f>
        <v xml:space="preserve">Projeto : </v>
      </c>
      <c r="G4" s="149"/>
      <c r="H4" s="149"/>
      <c r="I4" s="149"/>
      <c r="J4" s="149"/>
      <c r="K4" s="149"/>
      <c r="L4" s="149"/>
    </row>
    <row r="5" spans="1:12" x14ac:dyDescent="0.25">
      <c r="A5" s="166" t="str">
        <f>Contagem!A9&amp;" : "&amp;Contagem!F9</f>
        <v xml:space="preserve">Responsável : </v>
      </c>
      <c r="B5" s="166"/>
      <c r="C5" s="166"/>
      <c r="D5" s="166"/>
      <c r="E5" s="166"/>
      <c r="F5" s="149" t="str">
        <f>Contagem!A10&amp;" : "&amp;Contagem!F10</f>
        <v xml:space="preserve">Revisor : </v>
      </c>
      <c r="G5" s="149"/>
      <c r="H5" s="149"/>
      <c r="I5" s="149"/>
      <c r="J5" s="149"/>
      <c r="K5" s="149"/>
      <c r="L5" s="149"/>
    </row>
    <row r="6" spans="1:12" x14ac:dyDescent="0.25">
      <c r="A6" s="166" t="str">
        <f>Contagem!A4&amp;" : "&amp;Contagem!F4</f>
        <v xml:space="preserve">Empresa : </v>
      </c>
      <c r="B6" s="166"/>
      <c r="C6" s="166"/>
      <c r="D6" s="166"/>
      <c r="E6" s="166"/>
      <c r="F6" s="149" t="str">
        <f>"Tipo de Contagem : "&amp;Contagem!F6</f>
        <v xml:space="preserve">Tipo de Contagem : </v>
      </c>
      <c r="G6" s="149"/>
      <c r="H6" s="149"/>
      <c r="I6" s="149"/>
      <c r="J6" s="149"/>
      <c r="K6" s="149"/>
      <c r="L6" s="149"/>
    </row>
    <row r="7" spans="1:12" ht="12.75" customHeight="1" x14ac:dyDescent="0.25">
      <c r="A7" s="162" t="s">
        <v>119</v>
      </c>
      <c r="B7" s="162"/>
      <c r="C7" s="163" t="s">
        <v>120</v>
      </c>
      <c r="D7" s="163"/>
      <c r="E7" s="163"/>
      <c r="F7" s="163"/>
      <c r="G7" s="164" t="s">
        <v>121</v>
      </c>
      <c r="H7" s="164" t="s">
        <v>122</v>
      </c>
      <c r="I7" s="69"/>
      <c r="J7" s="164" t="s">
        <v>123</v>
      </c>
      <c r="K7" s="164"/>
      <c r="L7" s="165" t="s">
        <v>122</v>
      </c>
    </row>
    <row r="8" spans="1:12" x14ac:dyDescent="0.25">
      <c r="A8" s="162"/>
      <c r="B8" s="162"/>
      <c r="C8" s="163"/>
      <c r="D8" s="163"/>
      <c r="E8" s="163"/>
      <c r="F8" s="163"/>
      <c r="G8" s="164"/>
      <c r="H8" s="164"/>
      <c r="I8" s="70"/>
      <c r="J8" s="164"/>
      <c r="K8" s="164"/>
      <c r="L8" s="165"/>
    </row>
    <row r="9" spans="1:12" ht="6" customHeight="1" x14ac:dyDescent="0.3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35">
      <c r="A10" s="50"/>
      <c r="B10" s="51" t="s">
        <v>100</v>
      </c>
      <c r="C10" s="52">
        <f>COUNTIF(Funções!G8:G469,"EEL")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SUMIF(Funções!$J$8:$J$469,"EE"&amp;Deflatores!G4,Funções!$L$8:$L$469)</f>
        <v>0</v>
      </c>
      <c r="L10" s="56"/>
    </row>
    <row r="11" spans="1:12" ht="13.5" x14ac:dyDescent="0.35">
      <c r="A11" s="57"/>
      <c r="B11" s="51"/>
      <c r="C11" s="52">
        <f>COUNTIF(Funções!G8:G469,"EEA")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SUMIF(Funções!$J$8:$J$469,"EE"&amp;Deflatores!G5,Funções!$L$8:$L$469)</f>
        <v>0</v>
      </c>
      <c r="L11" s="56"/>
    </row>
    <row r="12" spans="1:12" ht="13.5" x14ac:dyDescent="0.35">
      <c r="A12" s="57"/>
      <c r="B12" s="51"/>
      <c r="C12" s="52">
        <f>COUNTIF(Funções!G8:G469,"EEH")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SUMIF(Funções!$J$8:$J$469,"EE"&amp;Deflatores!G6,Funções!$L$8:$L$469)</f>
        <v>0</v>
      </c>
      <c r="L12" s="58"/>
    </row>
    <row r="13" spans="1:12" ht="13.5" x14ac:dyDescent="0.3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35">
      <c r="A14" s="57"/>
      <c r="B14" s="60" t="s">
        <v>130</v>
      </c>
      <c r="C14" s="52">
        <f>SUM(C10:C12)</f>
        <v>0</v>
      </c>
      <c r="D14" s="51"/>
      <c r="E14" s="51"/>
      <c r="F14" s="60" t="s">
        <v>131</v>
      </c>
      <c r="G14" s="52">
        <f>SUM(G10:G12)</f>
        <v>0</v>
      </c>
      <c r="H14" s="34" t="str">
        <f>IF($G$45&lt;&gt;0,G14/$G$45,"")</f>
        <v/>
      </c>
      <c r="I14" s="61"/>
      <c r="J14" s="54"/>
      <c r="K14" s="55">
        <f>SUM(K10:K13)</f>
        <v>0</v>
      </c>
      <c r="L14" s="36" t="str">
        <f>IF('Sumário 2'!L11&lt;&gt;0,K14/'Sumário 2'!L11,"")</f>
        <v/>
      </c>
    </row>
    <row r="15" spans="1:12" ht="6" customHeight="1" x14ac:dyDescent="0.3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3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35">
      <c r="A17" s="57"/>
      <c r="B17" s="51" t="s">
        <v>103</v>
      </c>
      <c r="C17" s="54">
        <f>COUNTIF(Funções!G8:G469,"SEL")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SUMIF(Funções!$J$8:$J$469,"SE"&amp;Deflatores!$G$4,Funções!$L$8:$L$469)</f>
        <v>0</v>
      </c>
      <c r="L17" s="56"/>
    </row>
    <row r="18" spans="1:12" ht="13.5" x14ac:dyDescent="0.35">
      <c r="A18" s="57"/>
      <c r="B18" s="51"/>
      <c r="C18" s="54">
        <f>COUNTIF(Funções!G8:G469,"SEA")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SUMIF(Funções!$J$8:$J$469,"SE"&amp;Deflatores!$G$5,Funções!$L$8:$L$469)</f>
        <v>0</v>
      </c>
      <c r="L18" s="56"/>
    </row>
    <row r="19" spans="1:12" ht="13.5" x14ac:dyDescent="0.35">
      <c r="A19" s="57"/>
      <c r="B19" s="51"/>
      <c r="C19" s="54">
        <f>COUNTIF(Funções!G8:G469,"SEH")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SUMIF(Funções!$J$8:$J$469,"SE"&amp;Deflatores!$G$6,Funções!$L$8:$L$469)</f>
        <v>0</v>
      </c>
      <c r="L19" s="58"/>
    </row>
    <row r="20" spans="1:12" ht="13.5" x14ac:dyDescent="0.3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3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 t="str">
        <f>IF($G$45&lt;&gt;0,G21/$G$45,"")</f>
        <v/>
      </c>
      <c r="I21" s="61"/>
      <c r="J21" s="54"/>
      <c r="K21" s="55">
        <f>SUM(K17:K20)</f>
        <v>0</v>
      </c>
      <c r="L21" s="36" t="str">
        <f>IF('Sumário 2'!L11&lt;&gt;0,K21/'Sumário 2'!L11,"")</f>
        <v/>
      </c>
    </row>
    <row r="22" spans="1:12" ht="6" customHeight="1" x14ac:dyDescent="0.3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3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35">
      <c r="A24" s="57"/>
      <c r="B24" s="51" t="s">
        <v>102</v>
      </c>
      <c r="C24" s="52">
        <f>COUNTIF(Funções!G8:G469,"CEL")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SUMIF(Funções!$J$8:$J$469,"CE"&amp;Deflatores!$G$4,Funções!$L$8:$L$469)</f>
        <v>0</v>
      </c>
      <c r="L24" s="56"/>
    </row>
    <row r="25" spans="1:12" ht="13.5" x14ac:dyDescent="0.35">
      <c r="A25" s="57"/>
      <c r="B25" s="51"/>
      <c r="C25" s="52">
        <f>COUNTIF(Funções!G8:G469,"CEA")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SUMIF(Funções!$J$8:$J$469,"CE"&amp;Deflatores!$G$5,Funções!$L$8:$L$469)</f>
        <v>0</v>
      </c>
      <c r="L25" s="56"/>
    </row>
    <row r="26" spans="1:12" ht="13.5" x14ac:dyDescent="0.35">
      <c r="A26" s="57"/>
      <c r="B26" s="51"/>
      <c r="C26" s="52">
        <f>COUNTIF(Funções!G8:G469,"CEH")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SUMIF(Funções!$J$8:$J$469,"CE"&amp;Deflatores!$G$6,Funções!$L$8:$L$469)</f>
        <v>0</v>
      </c>
      <c r="L26" s="58"/>
    </row>
    <row r="27" spans="1:12" ht="13.5" x14ac:dyDescent="0.3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35">
      <c r="A28" s="57"/>
      <c r="B28" s="60" t="s">
        <v>130</v>
      </c>
      <c r="C28" s="52">
        <f>SUM(C24:C26)</f>
        <v>0</v>
      </c>
      <c r="D28" s="51"/>
      <c r="E28" s="51"/>
      <c r="F28" s="60" t="s">
        <v>131</v>
      </c>
      <c r="G28" s="52">
        <f>SUM(G24:G26)</f>
        <v>0</v>
      </c>
      <c r="H28" s="34" t="str">
        <f>IF($G$45&lt;&gt;0,G28/$G$45,"")</f>
        <v/>
      </c>
      <c r="I28" s="61"/>
      <c r="J28" s="54"/>
      <c r="K28" s="55">
        <f>SUM(K24:K27)</f>
        <v>0</v>
      </c>
      <c r="L28" s="36" t="str">
        <f>IF('Sumário 2'!L11&lt;&gt;0,K28/'Sumário 2'!L11,"")</f>
        <v/>
      </c>
    </row>
    <row r="29" spans="1:12" ht="6" customHeight="1" x14ac:dyDescent="0.3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3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35">
      <c r="A31" s="57"/>
      <c r="B31" s="51" t="s">
        <v>98</v>
      </c>
      <c r="C31" s="52">
        <f>COUNTIF(Funções!G8:G469,"ALIL")</f>
        <v>0</v>
      </c>
      <c r="D31" s="51"/>
      <c r="E31" s="51" t="s">
        <v>124</v>
      </c>
      <c r="F31" s="51" t="s">
        <v>133</v>
      </c>
      <c r="G31" s="52">
        <f>C31*7</f>
        <v>0</v>
      </c>
      <c r="H31" s="51"/>
      <c r="I31" s="51"/>
      <c r="J31" s="54" t="str">
        <f>Deflatores!$G$4&amp;"="</f>
        <v>I=</v>
      </c>
      <c r="K31" s="55">
        <f>SUMIF(Funções!$J$8:$J$469,"ALI"&amp;Deflatores!$G$4,Funções!$L$8:$L$469)</f>
        <v>0</v>
      </c>
      <c r="L31" s="56"/>
    </row>
    <row r="32" spans="1:12" ht="13.5" x14ac:dyDescent="0.35">
      <c r="A32" s="57"/>
      <c r="B32" s="51"/>
      <c r="C32" s="52">
        <f>COUNTIF(Funções!G8:G469,"ALIA")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SUMIF(Funções!$J$8:$J$469,"ALI"&amp;Deflatores!$G$5,Funções!$L$8:$L$469)</f>
        <v>0</v>
      </c>
      <c r="L32" s="56"/>
    </row>
    <row r="33" spans="1:12" ht="13.5" x14ac:dyDescent="0.35">
      <c r="A33" s="57"/>
      <c r="B33" s="51"/>
      <c r="C33" s="52">
        <f>COUNTIF(Funções!G8:G469,"ALIH")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SUMIF(Funções!$J$8:$J$469,"ALI"&amp;Deflatores!$G$6,Funções!$L$8:$L$469)</f>
        <v>0</v>
      </c>
      <c r="L33" s="58"/>
    </row>
    <row r="34" spans="1:12" ht="13.5" x14ac:dyDescent="0.3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35">
      <c r="A35" s="57"/>
      <c r="B35" s="60" t="s">
        <v>130</v>
      </c>
      <c r="C35" s="52">
        <f>SUM(C31:C33)</f>
        <v>0</v>
      </c>
      <c r="D35" s="51"/>
      <c r="E35" s="51"/>
      <c r="F35" s="60" t="s">
        <v>131</v>
      </c>
      <c r="G35" s="52">
        <f>SUM(G31:G33)</f>
        <v>0</v>
      </c>
      <c r="H35" s="34" t="str">
        <f>IF($G$45&lt;&gt;0,G35/$G$45,"")</f>
        <v/>
      </c>
      <c r="I35" s="61"/>
      <c r="J35" s="54"/>
      <c r="K35" s="55">
        <f>SUM(K31:K34)</f>
        <v>0</v>
      </c>
      <c r="L35" s="36" t="str">
        <f>IF('Sumário 2'!L11&lt;&gt;0,K35/'Sumário 2'!L11,"")</f>
        <v/>
      </c>
    </row>
    <row r="36" spans="1:12" ht="6" customHeight="1" x14ac:dyDescent="0.3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3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35">
      <c r="A38" s="57"/>
      <c r="B38" s="51" t="s">
        <v>99</v>
      </c>
      <c r="C38" s="52">
        <f>COUNTIF(Funções!G8:G469,"AIEL")</f>
        <v>0</v>
      </c>
      <c r="D38" s="51"/>
      <c r="E38" s="51" t="s">
        <v>124</v>
      </c>
      <c r="F38" s="51" t="s">
        <v>132</v>
      </c>
      <c r="G38" s="52">
        <f>C38*5</f>
        <v>0</v>
      </c>
      <c r="H38" s="51"/>
      <c r="I38" s="51"/>
      <c r="J38" s="54" t="str">
        <f>Deflatores!$G$4&amp;"="</f>
        <v>I=</v>
      </c>
      <c r="K38" s="55">
        <f>SUMIF(Funções!$J$8:$J$469,"AIE"&amp;Deflatores!$G$4,Funções!$L$8:$L$469)</f>
        <v>0</v>
      </c>
      <c r="L38" s="56"/>
    </row>
    <row r="39" spans="1:12" ht="13.5" x14ac:dyDescent="0.35">
      <c r="A39" s="57"/>
      <c r="B39" s="51"/>
      <c r="C39" s="52">
        <f>COUNTIF(Funções!G8:G469,"AIEA")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SUMIF(Funções!$J$8:$J$469,"AIE"&amp;Deflatores!$G$5,Funções!$L$8:$L$469)</f>
        <v>0</v>
      </c>
      <c r="L39" s="56"/>
    </row>
    <row r="40" spans="1:12" ht="13.5" x14ac:dyDescent="0.35">
      <c r="A40" s="57"/>
      <c r="B40" s="51"/>
      <c r="C40" s="52">
        <f>COUNTIF(Funções!G8:G469,"AIEH")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SUMIF(Funções!$J$8:$J$469,"AIE"&amp;Deflatores!$G$6,Funções!$L$8:$L$469)</f>
        <v>0</v>
      </c>
      <c r="L40" s="58"/>
    </row>
    <row r="41" spans="1:12" ht="13.5" x14ac:dyDescent="0.3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35">
      <c r="A42" s="57"/>
      <c r="B42" s="60" t="s">
        <v>130</v>
      </c>
      <c r="C42" s="52">
        <f>SUM(C38:C40)</f>
        <v>0</v>
      </c>
      <c r="D42" s="51"/>
      <c r="E42" s="51"/>
      <c r="F42" s="60" t="s">
        <v>131</v>
      </c>
      <c r="G42" s="52">
        <f>SUM(G38:G40)</f>
        <v>0</v>
      </c>
      <c r="H42" s="34" t="str">
        <f>IF($G$45&lt;&gt;0,G42/$G$45,"")</f>
        <v/>
      </c>
      <c r="I42" s="61"/>
      <c r="J42" s="54"/>
      <c r="K42" s="55">
        <f>SUM(K38:K41)</f>
        <v>0</v>
      </c>
      <c r="L42" s="36" t="str">
        <f>IF('Sumário 2'!L11&lt;&gt;0,K42/'Sumário 2'!L11,"")</f>
        <v/>
      </c>
    </row>
    <row r="43" spans="1:12" ht="6" customHeight="1" x14ac:dyDescent="0.3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3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35">
      <c r="A45" s="57"/>
      <c r="B45" s="161" t="s">
        <v>136</v>
      </c>
      <c r="C45" s="161"/>
      <c r="D45" s="161"/>
      <c r="E45" s="161"/>
      <c r="F45" s="161"/>
      <c r="G45" s="52">
        <f>SUM(G14+G21+G28+G35+G42)</f>
        <v>0</v>
      </c>
      <c r="H45" s="51"/>
      <c r="I45" s="51"/>
      <c r="J45" s="51"/>
      <c r="K45" s="51"/>
      <c r="L45" s="56"/>
    </row>
    <row r="46" spans="1:12" ht="13.5" x14ac:dyDescent="0.35">
      <c r="A46" s="57"/>
      <c r="B46" s="161" t="s">
        <v>137</v>
      </c>
      <c r="C46" s="161"/>
      <c r="D46" s="161"/>
      <c r="E46" s="161"/>
      <c r="F46" s="161"/>
      <c r="G46" s="52">
        <f>(C10+C11+C12)*4+(C17+C18+C19)*5+(C24+C25+C26)*4+(C31+C32+C33)*7+(C38+C39+C40)*5</f>
        <v>0</v>
      </c>
      <c r="H46" s="51"/>
      <c r="I46" s="51"/>
      <c r="J46" s="51"/>
      <c r="K46" s="51"/>
      <c r="L46" s="56"/>
    </row>
    <row r="47" spans="1:12" ht="13.5" x14ac:dyDescent="0.35">
      <c r="A47" s="57"/>
      <c r="B47" s="161" t="s">
        <v>138</v>
      </c>
      <c r="C47" s="161"/>
      <c r="D47" s="161"/>
      <c r="E47" s="161"/>
      <c r="F47" s="161"/>
      <c r="G47" s="52">
        <f>(C31+C32+C33)*35+(C38+C39+C40)*15</f>
        <v>0</v>
      </c>
      <c r="H47" s="51"/>
      <c r="I47" s="51"/>
      <c r="J47" s="51"/>
      <c r="K47" s="51"/>
      <c r="L47" s="56"/>
    </row>
    <row r="48" spans="1:12" ht="13.5" x14ac:dyDescent="0.3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3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3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3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3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  <mergeCell ref="G7:G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zoomScaleSheetLayoutView="100" workbookViewId="0">
      <pane ySplit="6" topLeftCell="A7" activePane="bottomLeft" state="frozen"/>
      <selection activeCell="B11" sqref="B11"/>
      <selection pane="bottomLeft" activeCell="B37" sqref="B37:C37"/>
    </sheetView>
  </sheetViews>
  <sheetFormatPr defaultColWidth="11.453125" defaultRowHeight="12.5" x14ac:dyDescent="0.25"/>
  <cols>
    <col min="1" max="1" width="3.1796875" customWidth="1"/>
    <col min="2" max="2" width="32.453125" customWidth="1"/>
    <col min="3" max="3" width="36.453125" customWidth="1"/>
    <col min="4" max="4" width="7" customWidth="1"/>
    <col min="5" max="5" width="9.81640625" customWidth="1"/>
    <col min="6" max="6" width="9.36328125" customWidth="1"/>
    <col min="7" max="8" width="12.36328125" customWidth="1"/>
    <col min="9" max="9" width="12.453125" customWidth="1"/>
    <col min="10" max="10" width="7.453125" customWidth="1"/>
    <col min="11" max="11" width="2.1796875" customWidth="1"/>
    <col min="12" max="12" width="13.453125" customWidth="1"/>
    <col min="13" max="13" width="1.81640625" customWidth="1"/>
  </cols>
  <sheetData>
    <row r="1" spans="1:13" x14ac:dyDescent="0.25">
      <c r="A1" s="139" t="s">
        <v>139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3" x14ac:dyDescent="0.25">
      <c r="A4" s="166" t="str">
        <f>Contagem!A5&amp;" : "&amp;Contagem!F5</f>
        <v xml:space="preserve">Aplicação : </v>
      </c>
      <c r="B4" s="166"/>
      <c r="C4" s="166"/>
      <c r="D4" s="166"/>
      <c r="E4" s="166"/>
      <c r="F4" s="149" t="str">
        <f>Contagem!A8&amp;" : "&amp;Contagem!F8</f>
        <v xml:space="preserve">Projeto : </v>
      </c>
      <c r="G4" s="149"/>
      <c r="H4" s="149"/>
      <c r="I4" s="149"/>
      <c r="J4" s="149"/>
      <c r="K4" s="149"/>
      <c r="L4" s="149"/>
      <c r="M4" s="149"/>
    </row>
    <row r="5" spans="1:13" x14ac:dyDescent="0.25">
      <c r="A5" s="168" t="str">
        <f>Contagem!A9&amp;" : "&amp;Contagem!F9</f>
        <v xml:space="preserve">Responsável : </v>
      </c>
      <c r="B5" s="168"/>
      <c r="C5" s="168"/>
      <c r="D5" s="168"/>
      <c r="E5" s="168"/>
      <c r="F5" s="149" t="str">
        <f>Contagem!A10&amp;" : "&amp;Contagem!F10</f>
        <v xml:space="preserve">Revisor : </v>
      </c>
      <c r="G5" s="149"/>
      <c r="H5" s="149"/>
      <c r="I5" s="149"/>
      <c r="J5" s="149"/>
      <c r="K5" s="149"/>
      <c r="L5" s="149"/>
      <c r="M5" s="149"/>
    </row>
    <row r="6" spans="1:13" x14ac:dyDescent="0.25">
      <c r="A6" s="168" t="str">
        <f>Contagem!A4&amp;" : "&amp;Contagem!F4</f>
        <v xml:space="preserve">Empresa : </v>
      </c>
      <c r="B6" s="168"/>
      <c r="C6" s="168"/>
      <c r="D6" s="168"/>
      <c r="E6" s="168"/>
      <c r="F6" s="149" t="str">
        <f>"Tipo de Contagem : "&amp;Contagem!F6</f>
        <v xml:space="preserve">Tipo de Contagem : </v>
      </c>
      <c r="G6" s="149"/>
      <c r="H6" s="149"/>
      <c r="I6" s="149"/>
      <c r="J6" s="149"/>
      <c r="K6" s="149"/>
      <c r="L6" s="149"/>
      <c r="M6" s="149"/>
    </row>
    <row r="7" spans="1:13" x14ac:dyDescent="0.25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35">
      <c r="A8" s="84"/>
      <c r="B8" s="169"/>
      <c r="C8" s="169"/>
      <c r="D8" s="169"/>
      <c r="E8" s="169"/>
      <c r="F8" s="169"/>
      <c r="G8" s="169"/>
      <c r="H8" s="169"/>
      <c r="I8" s="169"/>
      <c r="J8" s="61"/>
      <c r="K8" s="61"/>
      <c r="L8" s="61"/>
      <c r="M8" s="85"/>
    </row>
    <row r="9" spans="1:13" ht="13.5" x14ac:dyDescent="0.35">
      <c r="A9" s="84"/>
      <c r="B9" s="170" t="s">
        <v>140</v>
      </c>
      <c r="C9" s="170"/>
      <c r="D9" s="170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35">
      <c r="A10" s="84"/>
      <c r="B10" s="136" t="str">
        <f>""&amp;Deflatores!B4</f>
        <v>Inclusão</v>
      </c>
      <c r="C10" s="136"/>
      <c r="D10" s="25" t="str">
        <f>""&amp;Deflatores!G4</f>
        <v>I</v>
      </c>
      <c r="E10" s="108">
        <f>IF(D10="","",COUNTIF(Funções!C$8:C$469,D10))</f>
        <v>0</v>
      </c>
      <c r="F10" s="109">
        <f>SUMIF(Funções!$C$8:$C$469,Deflatores!G4,Funções!$H$8:$H$469)</f>
        <v>0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0</v>
      </c>
      <c r="J10" s="112" t="str">
        <f t="shared" ref="J10:J44" si="0">IF($L$11&lt;&gt;0,I10/$L$11,"")</f>
        <v/>
      </c>
      <c r="K10" s="61"/>
      <c r="L10" s="42" t="s">
        <v>4</v>
      </c>
      <c r="M10" s="56"/>
    </row>
    <row r="11" spans="1:13" ht="13.5" customHeight="1" x14ac:dyDescent="0.35">
      <c r="A11" s="84"/>
      <c r="B11" s="136" t="str">
        <f>""&amp;Deflatores!B5</f>
        <v>Alteração (sem conhecimento do Fator de Impacto)</v>
      </c>
      <c r="C11" s="136"/>
      <c r="D11" s="25" t="str">
        <f>""&amp;Deflatores!G5</f>
        <v>A</v>
      </c>
      <c r="E11" s="108">
        <f>IF(D11="","",COUNTIF(Funções!C$8:C$469,D11))</f>
        <v>0</v>
      </c>
      <c r="F11" s="109">
        <f>SUMIF(Funções!$C$8:$C$469,Deflatores!G5,Funções!$H$8:$H$469)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 t="str">
        <f t="shared" si="0"/>
        <v/>
      </c>
      <c r="K11" s="96"/>
      <c r="L11" s="43">
        <f>Contagem!Q6</f>
        <v>0</v>
      </c>
      <c r="M11" s="56"/>
    </row>
    <row r="12" spans="1:13" ht="13.5" customHeight="1" x14ac:dyDescent="0.35">
      <c r="A12" s="84"/>
      <c r="B12" s="136" t="str">
        <f>""&amp;Deflatores!B6</f>
        <v>Exclusão</v>
      </c>
      <c r="C12" s="136"/>
      <c r="D12" s="25" t="str">
        <f>""&amp;Deflatores!G6</f>
        <v>E</v>
      </c>
      <c r="E12" s="108">
        <f>IF(D12="","",COUNTIF(Funções!C$8:C$469,D12))</f>
        <v>0</v>
      </c>
      <c r="F12" s="109">
        <f>SUMIF(Funções!$C$8:$C$469,Deflatores!G6,Funções!$H$8:$H$469)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 t="str">
        <f t="shared" si="0"/>
        <v/>
      </c>
      <c r="K12" s="96"/>
      <c r="L12" s="97"/>
      <c r="M12" s="56"/>
    </row>
    <row r="13" spans="1:13" ht="13.5" customHeight="1" x14ac:dyDescent="0.35">
      <c r="A13" s="84"/>
      <c r="B13" s="136" t="str">
        <f>""&amp;Deflatores!B7</f>
        <v>Alteração (50%) de função desenvolvida ou já alterada pela empresa atual</v>
      </c>
      <c r="C13" s="136"/>
      <c r="D13" s="25" t="str">
        <f>""&amp;Deflatores!G7</f>
        <v>A50</v>
      </c>
      <c r="E13" s="108">
        <f>IF(D13="","",COUNTIF(Funções!C$8:C$469,D13))</f>
        <v>0</v>
      </c>
      <c r="F13" s="109">
        <f>SUMIF(Funções!$C$8:$C$469,Deflatores!G7,Funções!$H$8:$H$469)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 t="str">
        <f t="shared" si="0"/>
        <v/>
      </c>
      <c r="K13" s="96"/>
      <c r="L13" s="42" t="s">
        <v>144</v>
      </c>
      <c r="M13" s="56"/>
    </row>
    <row r="14" spans="1:13" ht="13.5" customHeight="1" x14ac:dyDescent="0.35">
      <c r="A14" s="84"/>
      <c r="B14" s="136" t="str">
        <f>""&amp;Deflatores!B8</f>
        <v>Alteração (75%) de função não desenv. e ainda não alterada pela empresa atual</v>
      </c>
      <c r="C14" s="136"/>
      <c r="D14" s="25" t="str">
        <f>""&amp;Deflatores!G8</f>
        <v>A75</v>
      </c>
      <c r="E14" s="108">
        <f>IF(D14="","",COUNTIF(Funções!C$8:C$469,D14))</f>
        <v>0</v>
      </c>
      <c r="F14" s="109">
        <f>SUMIF(Funções!$C$8:$C$469,Deflatores!G8,Funções!$H$8:$H$469)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 t="str">
        <f t="shared" si="0"/>
        <v/>
      </c>
      <c r="K14" s="61"/>
      <c r="L14" s="43">
        <f>Contagem!Q4</f>
        <v>0</v>
      </c>
      <c r="M14" s="56"/>
    </row>
    <row r="15" spans="1:13" ht="13.5" customHeight="1" x14ac:dyDescent="0.25">
      <c r="A15" s="84"/>
      <c r="B15" s="136" t="str">
        <f>""&amp;Deflatores!B9</f>
        <v>Alteração (75%+15%): o mesmo acima + redocumentar a função</v>
      </c>
      <c r="C15" s="136"/>
      <c r="D15" s="25" t="str">
        <f>""&amp;Deflatores!G9</f>
        <v>A90</v>
      </c>
      <c r="E15" s="108">
        <f>IF(D15="","",COUNTIF(Funções!C$8:C$469,D15))</f>
        <v>0</v>
      </c>
      <c r="F15" s="109">
        <f>SUMIF(Funções!$C$8:$C$469,Deflatores!G9,Funções!$H$8:$H$469)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 t="str">
        <f t="shared" si="0"/>
        <v/>
      </c>
      <c r="K15" s="61"/>
      <c r="L15" s="61"/>
      <c r="M15" s="85"/>
    </row>
    <row r="16" spans="1:13" ht="13.5" customHeight="1" x14ac:dyDescent="0.25">
      <c r="A16" s="84"/>
      <c r="B16" s="136" t="str">
        <f>""&amp;Deflatores!B10</f>
        <v>Migração de Dados</v>
      </c>
      <c r="C16" s="136"/>
      <c r="D16" s="25" t="str">
        <f>""&amp;Deflatores!G10</f>
        <v>PMD</v>
      </c>
      <c r="E16" s="108">
        <f>IF(D16="","",COUNTIF(Funções!C$8:C$469,D16))</f>
        <v>0</v>
      </c>
      <c r="F16" s="109">
        <f>SUMIF(Funções!$C$8:$C$469,Deflatores!G10,Funções!$H$8:$H$469)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 t="str">
        <f t="shared" si="0"/>
        <v/>
      </c>
      <c r="K16" s="61"/>
      <c r="L16" s="61"/>
      <c r="M16" s="85"/>
    </row>
    <row r="17" spans="1:13" ht="13.5" customHeight="1" x14ac:dyDescent="0.25">
      <c r="A17" s="84"/>
      <c r="B17" s="136" t="str">
        <f>""&amp;Deflatores!B11</f>
        <v>Corretiva (sem conhecimento do Fator de Impacto)</v>
      </c>
      <c r="C17" s="136"/>
      <c r="D17" s="25" t="str">
        <f>""&amp;Deflatores!G11</f>
        <v>COR</v>
      </c>
      <c r="E17" s="108">
        <f>IF(D17="","",COUNTIF(Funções!C$8:C$469,D17))</f>
        <v>0</v>
      </c>
      <c r="F17" s="109">
        <f>SUMIF(Funções!$C$8:$C$469,Deflatores!G11,Funções!$H$8:$H$469)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 t="str">
        <f>IF($L$11&lt;&gt;0,I17/$L$11,"")</f>
        <v/>
      </c>
      <c r="K17" s="61"/>
      <c r="L17" s="61"/>
      <c r="M17" s="85"/>
    </row>
    <row r="18" spans="1:13" ht="13.5" customHeight="1" x14ac:dyDescent="0.25">
      <c r="A18" s="84"/>
      <c r="B18" s="136" t="str">
        <f>""&amp;Deflatores!B12</f>
        <v>Corretiva (50%) - Fora da garantia (mesma empresa)</v>
      </c>
      <c r="C18" s="136"/>
      <c r="D18" s="25" t="str">
        <f>""&amp;Deflatores!G12</f>
        <v>COR50</v>
      </c>
      <c r="E18" s="108">
        <f>IF(D18="","",COUNTIF(Funções!C$8:C$469,D18))</f>
        <v>0</v>
      </c>
      <c r="F18" s="109">
        <f>SUMIF(Funções!$C$8:$C$469,Deflatores!G12,Funções!$H$8:$H$469)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 t="str">
        <f t="shared" si="0"/>
        <v/>
      </c>
      <c r="K18" s="61"/>
      <c r="L18" s="61"/>
      <c r="M18" s="85"/>
    </row>
    <row r="19" spans="1:13" ht="13.5" customHeight="1" x14ac:dyDescent="0.25">
      <c r="A19" s="84"/>
      <c r="B19" s="136" t="str">
        <f>""&amp;Deflatores!B13</f>
        <v>Corretiva (75%) - Fora da garantia (outra empresa)</v>
      </c>
      <c r="C19" s="136"/>
      <c r="D19" s="25" t="str">
        <f>""&amp;Deflatores!G13</f>
        <v>COR75</v>
      </c>
      <c r="E19" s="108">
        <f>IF(D19="","",COUNTIF(Funções!C$8:C$469,D19))</f>
        <v>0</v>
      </c>
      <c r="F19" s="109">
        <f>SUMIF(Funções!$C$8:$C$469,Deflatores!G13,Funções!$H$8:$H$469)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 t="str">
        <f t="shared" si="0"/>
        <v/>
      </c>
      <c r="K19" s="61"/>
      <c r="L19" s="61"/>
      <c r="M19" s="85"/>
    </row>
    <row r="20" spans="1:13" ht="13.5" customHeight="1" x14ac:dyDescent="0.25">
      <c r="A20" s="84"/>
      <c r="B20" s="136" t="str">
        <f>""&amp;Deflatores!B14</f>
        <v>Corretiva (75%+15%) - Fora da garantia (outra empresa) + Redocumentação</v>
      </c>
      <c r="C20" s="136"/>
      <c r="D20" s="25" t="str">
        <f>""&amp;Deflatores!G14</f>
        <v>COR90</v>
      </c>
      <c r="E20" s="108">
        <f>IF(D20="","",COUNTIF(Funções!C$8:C$469,D20))</f>
        <v>0</v>
      </c>
      <c r="F20" s="109">
        <f>SUMIF(Funções!$C$8:$C$469,Deflatores!G14,Funções!$H$8:$H$469)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 t="str">
        <f>IF($L$11&lt;&gt;0,I20/$L$11,"")</f>
        <v/>
      </c>
      <c r="K20" s="61"/>
      <c r="L20" s="61"/>
      <c r="M20" s="85"/>
    </row>
    <row r="21" spans="1:13" ht="13.5" customHeight="1" x14ac:dyDescent="0.25">
      <c r="A21" s="84"/>
      <c r="B21" s="136" t="str">
        <f>""&amp;Deflatores!B15</f>
        <v>Corretiva em Garantia</v>
      </c>
      <c r="C21" s="136"/>
      <c r="D21" s="25" t="str">
        <f>""&amp;Deflatores!G15</f>
        <v>GAR</v>
      </c>
      <c r="E21" s="108">
        <f>IF(D21="","",COUNTIF(Funções!C$8:C$469,D21))</f>
        <v>0</v>
      </c>
      <c r="F21" s="109">
        <f>SUMIF(Funções!$C$8:$C$469,Deflatores!G15,Funções!$H$8:$H$469)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 t="str">
        <f>IF($L$11&lt;&gt;0,I21/$L$11,"")</f>
        <v/>
      </c>
      <c r="K21" s="61"/>
      <c r="L21" s="61"/>
      <c r="M21" s="85"/>
    </row>
    <row r="22" spans="1:13" ht="13.5" customHeight="1" x14ac:dyDescent="0.25">
      <c r="A22" s="84"/>
      <c r="B22" s="136" t="str">
        <f>""&amp;Deflatores!B16</f>
        <v>Mudança de Plataforma - Linguagem de Programação</v>
      </c>
      <c r="C22" s="136"/>
      <c r="D22" s="25" t="str">
        <f>""&amp;Deflatores!G16</f>
        <v>MLP</v>
      </c>
      <c r="E22" s="108">
        <f>IF(D22="","",COUNTIF(Funções!C$8:C$469,D22))</f>
        <v>0</v>
      </c>
      <c r="F22" s="109">
        <f>SUMIF(Funções!$C$8:$C$469,Deflatores!G16,Funções!$H$8:$H$469)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 t="str">
        <f t="shared" si="0"/>
        <v/>
      </c>
      <c r="K22" s="61"/>
      <c r="L22" s="61"/>
      <c r="M22" s="85"/>
    </row>
    <row r="23" spans="1:13" ht="13.5" customHeight="1" x14ac:dyDescent="0.25">
      <c r="A23" s="84"/>
      <c r="B23" s="136" t="str">
        <f>""&amp;Deflatores!B17</f>
        <v>Mudança de Plataforma - Banco de Dados (outro paradigma)</v>
      </c>
      <c r="C23" s="136"/>
      <c r="D23" s="25" t="str">
        <f>""&amp;Deflatores!G17</f>
        <v>MBO</v>
      </c>
      <c r="E23" s="108">
        <f>IF(D23="","",COUNTIF(Funções!C$8:C$469,D23))</f>
        <v>0</v>
      </c>
      <c r="F23" s="109">
        <f>SUMIF(Funções!$C$8:$C$469,Deflatores!G17,Funções!$H$8:$H$469)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 t="str">
        <f t="shared" si="0"/>
        <v/>
      </c>
      <c r="K23" s="61"/>
      <c r="L23" s="61"/>
      <c r="M23" s="85"/>
    </row>
    <row r="24" spans="1:13" ht="13.5" customHeight="1" x14ac:dyDescent="0.25">
      <c r="A24" s="84"/>
      <c r="B24" s="136" t="str">
        <f>""&amp;Deflatores!B18</f>
        <v>Mudança de Plataforma - Banco de Dados (mesmo paradigma com alterações)</v>
      </c>
      <c r="C24" s="136"/>
      <c r="D24" s="25" t="str">
        <f>""&amp;Deflatores!G18</f>
        <v>MBM</v>
      </c>
      <c r="E24" s="108">
        <f>IF(D24="","",COUNTIF(Funções!C$8:C$469,D24))</f>
        <v>0</v>
      </c>
      <c r="F24" s="109">
        <f>SUMIF(Funções!$C$8:$C$469,Deflatores!G18,Funções!$H$8:$H$469)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 t="str">
        <f t="shared" si="0"/>
        <v/>
      </c>
      <c r="K24" s="96"/>
      <c r="L24" s="61"/>
      <c r="M24" s="85"/>
    </row>
    <row r="25" spans="1:13" ht="13.5" customHeight="1" x14ac:dyDescent="0.25">
      <c r="A25" s="84"/>
      <c r="B25" s="136" t="str">
        <f>""&amp;Deflatores!B19</f>
        <v>Atualização de Versão – Linguagem de Programação</v>
      </c>
      <c r="C25" s="136"/>
      <c r="D25" s="25" t="str">
        <f>""&amp;Deflatores!G19</f>
        <v>ALP</v>
      </c>
      <c r="E25" s="108">
        <f>IF(D25="","",COUNTIF(Funções!C$8:C$469,D25))</f>
        <v>0</v>
      </c>
      <c r="F25" s="109">
        <f>SUMIF(Funções!$C$8:$C$469,Deflatores!G19,Funções!$H$8:$H$469)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 t="str">
        <f t="shared" si="0"/>
        <v/>
      </c>
      <c r="K25" s="96"/>
      <c r="L25" s="61"/>
      <c r="M25" s="85"/>
    </row>
    <row r="26" spans="1:13" ht="13.5" customHeight="1" x14ac:dyDescent="0.25">
      <c r="A26" s="84"/>
      <c r="B26" s="136" t="str">
        <f>""&amp;Deflatores!B20</f>
        <v>Atualização de Versão – Browser</v>
      </c>
      <c r="C26" s="136"/>
      <c r="D26" s="25" t="str">
        <f>""&amp;Deflatores!G20</f>
        <v>AVB</v>
      </c>
      <c r="E26" s="108">
        <f>IF(D26="","",COUNTIF(Funções!C$8:C$469,D26))</f>
        <v>0</v>
      </c>
      <c r="F26" s="109">
        <f>SUMIF(Funções!$C$8:$C$469,Deflatores!G20,Funções!$H$8:$H$469)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 t="str">
        <f t="shared" si="0"/>
        <v/>
      </c>
      <c r="K26" s="96"/>
      <c r="L26" s="61"/>
      <c r="M26" s="85"/>
    </row>
    <row r="27" spans="1:13" ht="13.5" customHeight="1" x14ac:dyDescent="0.25">
      <c r="A27" s="84"/>
      <c r="B27" s="136" t="str">
        <f>""&amp;Deflatores!B21</f>
        <v>Atualização de Versão – Banco de Dados</v>
      </c>
      <c r="C27" s="136"/>
      <c r="D27" s="25" t="str">
        <f>""&amp;Deflatores!G21</f>
        <v>ABD</v>
      </c>
      <c r="E27" s="108">
        <f>IF(D27="","",COUNTIF(Funções!C$8:C$469,D27))</f>
        <v>0</v>
      </c>
      <c r="F27" s="109">
        <f>SUMIF(Funções!$C$8:$C$469,Deflatores!G21,Funções!$H$8:$H$469)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 t="str">
        <f t="shared" si="0"/>
        <v/>
      </c>
      <c r="K27" s="96"/>
      <c r="L27" s="61"/>
      <c r="M27" s="85"/>
    </row>
    <row r="28" spans="1:13" ht="13.5" customHeight="1" x14ac:dyDescent="0.25">
      <c r="A28" s="84"/>
      <c r="B28" s="136" t="str">
        <f>""&amp;Deflatores!B22</f>
        <v>Manutenção Cosmética</v>
      </c>
      <c r="C28" s="136"/>
      <c r="D28" s="25" t="str">
        <f>""&amp;Deflatores!G22</f>
        <v>COS</v>
      </c>
      <c r="E28" s="108">
        <f>IF(D28="","",COUNTIF(Funções!C$8:C$469,D28))</f>
        <v>0</v>
      </c>
      <c r="F28" s="109">
        <f>SUMIF(Funções!$C$8:$C$469,Deflatores!G22,Funções!$H$8:$H$469)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 t="str">
        <f t="shared" si="0"/>
        <v/>
      </c>
      <c r="K28" s="61"/>
      <c r="L28" s="61"/>
      <c r="M28" s="85"/>
    </row>
    <row r="29" spans="1:13" ht="27" customHeight="1" x14ac:dyDescent="0.25">
      <c r="A29" s="84"/>
      <c r="B29" s="158" t="str">
        <f>""&amp;Deflatores!B23</f>
        <v>Adaptação em Funcionalidades sem Alteração de Requisitos Funcionais
(sem conhecimento do Fator de Impacto)</v>
      </c>
      <c r="C29" s="160"/>
      <c r="D29" s="25" t="str">
        <f>""&amp;Deflatores!G23</f>
        <v>ARN</v>
      </c>
      <c r="E29" s="108">
        <f>IF(D29="","",COUNTIF(Funções!C$8:C$469,D29))</f>
        <v>0</v>
      </c>
      <c r="F29" s="109">
        <f>SUMIF(Funções!$C$8:$C$469,Deflatores!G23,Funções!$H$8:$H$469)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 t="str">
        <f>IF($L$11&lt;&gt;0,I29/$L$11,"")</f>
        <v/>
      </c>
      <c r="K29" s="61"/>
      <c r="L29" s="61"/>
      <c r="M29" s="85"/>
    </row>
    <row r="30" spans="1:13" ht="27" customHeight="1" x14ac:dyDescent="0.25">
      <c r="A30" s="84"/>
      <c r="B30" s="158" t="str">
        <f>""&amp;Deflatores!B24</f>
        <v>Adaptação em Funcionalidades sem Alteração de Requisitos Funcionais (50%)
(em função desenvolvida ou já alterada pela empresa atual)</v>
      </c>
      <c r="C30" s="160"/>
      <c r="D30" s="25" t="str">
        <f>""&amp;Deflatores!G24</f>
        <v>ARN50</v>
      </c>
      <c r="E30" s="108">
        <f>IF(D30="","",COUNTIF(Funções!C$8:C$469,D30))</f>
        <v>0</v>
      </c>
      <c r="F30" s="109">
        <f>SUMIF(Funções!$C$8:$C$469,Deflatores!G24,Funções!$H$8:$H$469)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 t="str">
        <f t="shared" si="0"/>
        <v/>
      </c>
      <c r="K30" s="61"/>
      <c r="L30" s="61"/>
      <c r="M30" s="85"/>
    </row>
    <row r="31" spans="1:13" ht="27" customHeight="1" x14ac:dyDescent="0.25">
      <c r="A31" s="84"/>
      <c r="B31" s="158" t="str">
        <f>""&amp;Deflatores!B25</f>
        <v>Adaptação em Funcionalidades sem Alteração de Requisitos Funcionais (75%)
(em função não desenvolvida e ainda não alterada pela empresa atual)</v>
      </c>
      <c r="C31" s="160"/>
      <c r="D31" s="25" t="str">
        <f>""&amp;Deflatores!G25</f>
        <v>ARN75</v>
      </c>
      <c r="E31" s="108">
        <f>IF(D31="","",COUNTIF(Funções!C$8:C$469,D31))</f>
        <v>0</v>
      </c>
      <c r="F31" s="109">
        <f>SUMIF(Funções!$C$8:$C$469,Deflatores!G25,Funções!$H$8:$H$469)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 t="str">
        <f t="shared" si="0"/>
        <v/>
      </c>
      <c r="K31" s="61"/>
      <c r="L31" s="61"/>
      <c r="M31" s="85"/>
    </row>
    <row r="32" spans="1:13" ht="13.5" customHeight="1" x14ac:dyDescent="0.25">
      <c r="A32" s="84"/>
      <c r="B32" s="136" t="str">
        <f>""&amp;Deflatores!B26</f>
        <v>Atualização de Dados sem Consulta Prévia</v>
      </c>
      <c r="C32" s="136"/>
      <c r="D32" s="25" t="str">
        <f>""&amp;Deflatores!G26</f>
        <v>ADS</v>
      </c>
      <c r="E32" s="108">
        <f>IF(D32="","",COUNTIF(Funções!C$8:C$469,D32))</f>
        <v>0</v>
      </c>
      <c r="F32" s="109">
        <f>SUMIF(Funções!$C$8:$C$469,Deflatores!G26,Funções!$H$8:$H$469)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 t="str">
        <f t="shared" si="0"/>
        <v/>
      </c>
      <c r="K32" s="61"/>
      <c r="L32" s="61"/>
      <c r="M32" s="85"/>
    </row>
    <row r="33" spans="1:13" ht="13.5" customHeight="1" x14ac:dyDescent="0.25">
      <c r="A33" s="84"/>
      <c r="B33" s="136" t="str">
        <f>""&amp;Deflatores!B27</f>
        <v>Consulta Prévia sem Atualização</v>
      </c>
      <c r="C33" s="136"/>
      <c r="D33" s="25" t="str">
        <f>""&amp;Deflatores!G27</f>
        <v>CPA</v>
      </c>
      <c r="E33" s="108">
        <f>IF(D33="","",COUNTIF(Funções!C$8:C$469,D33))</f>
        <v>0</v>
      </c>
      <c r="F33" s="109">
        <f>SUMIF(Funções!$C$8:$C$469,Deflatores!G27,Funções!$H$8:$H$469)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 t="str">
        <f t="shared" si="0"/>
        <v/>
      </c>
      <c r="K33" s="61"/>
      <c r="L33" s="61"/>
      <c r="M33" s="85"/>
    </row>
    <row r="34" spans="1:13" ht="13.5" customHeight="1" x14ac:dyDescent="0.25">
      <c r="A34" s="84"/>
      <c r="B34" s="136" t="str">
        <f>""&amp;Deflatores!B28</f>
        <v>Atualização de Dados com Consulta Prévia</v>
      </c>
      <c r="C34" s="136"/>
      <c r="D34" s="25" t="str">
        <f>""&amp;Deflatores!G28</f>
        <v>ADC</v>
      </c>
      <c r="E34" s="108">
        <f>IF(D34="","",COUNTIF(Funções!C$8:C$469,D34))</f>
        <v>0</v>
      </c>
      <c r="F34" s="109">
        <f>SUMIF(Funções!$C$8:$C$469,Deflatores!G28,Funções!$H$8:$H$469)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 t="str">
        <f t="shared" si="0"/>
        <v/>
      </c>
      <c r="K34" s="61"/>
      <c r="L34" s="61"/>
      <c r="M34" s="85"/>
    </row>
    <row r="35" spans="1:13" ht="13.5" customHeight="1" x14ac:dyDescent="0.25">
      <c r="A35" s="84"/>
      <c r="B35" s="136" t="str">
        <f>""&amp;Deflatores!B29</f>
        <v>Apuração Especial – Geração de Relatórios</v>
      </c>
      <c r="C35" s="136"/>
      <c r="D35" s="25" t="str">
        <f>""&amp;Deflatores!G29</f>
        <v>AGR</v>
      </c>
      <c r="E35" s="108">
        <f>IF(D35="","",COUNTIF(Funções!C$8:C$469,D35))</f>
        <v>0</v>
      </c>
      <c r="F35" s="109">
        <f>SUMIF(Funções!$C$8:$C$469,Deflatores!G29,Funções!$H$8:$H$469)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 t="str">
        <f t="shared" si="0"/>
        <v/>
      </c>
      <c r="K35" s="61"/>
      <c r="L35" s="61"/>
      <c r="M35" s="85"/>
    </row>
    <row r="36" spans="1:13" ht="13.5" customHeight="1" x14ac:dyDescent="0.25">
      <c r="A36" s="84"/>
      <c r="B36" s="136" t="str">
        <f>""&amp;Deflatores!B30</f>
        <v>Apuração Especial – Reexecução</v>
      </c>
      <c r="C36" s="136"/>
      <c r="D36" s="25" t="str">
        <f>""&amp;Deflatores!G30</f>
        <v>AER</v>
      </c>
      <c r="E36" s="108">
        <f>IF(D36="","",COUNTIF(Funções!C$8:C$469,D36))</f>
        <v>0</v>
      </c>
      <c r="F36" s="109">
        <f>SUMIF(Funções!$C$8:$C$469,Deflatores!G30,Funções!$H$8:$H$469)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 t="str">
        <f t="shared" si="0"/>
        <v/>
      </c>
      <c r="K36" s="61"/>
      <c r="L36" s="61"/>
      <c r="M36" s="85"/>
    </row>
    <row r="37" spans="1:13" ht="13.5" customHeight="1" x14ac:dyDescent="0.25">
      <c r="A37" s="84"/>
      <c r="B37" s="136" t="str">
        <f>""&amp;Deflatores!B31</f>
        <v>Atualização de Dados</v>
      </c>
      <c r="C37" s="136"/>
      <c r="D37" s="25" t="str">
        <f>""&amp;Deflatores!G31</f>
        <v>ATD</v>
      </c>
      <c r="E37" s="108">
        <f>IF(D37="","",COUNTIF(Funções!C$8:C$469,D37))</f>
        <v>0</v>
      </c>
      <c r="F37" s="109">
        <f>SUMIF(Funções!$C$8:$C$469,Deflatores!G31,Funções!$H$8:$H$469)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 t="str">
        <f t="shared" si="0"/>
        <v/>
      </c>
      <c r="K37" s="61"/>
      <c r="L37" s="61"/>
      <c r="M37" s="85"/>
    </row>
    <row r="38" spans="1:13" ht="13.5" customHeight="1" x14ac:dyDescent="0.25">
      <c r="A38" s="84"/>
      <c r="B38" s="136" t="str">
        <f>""&amp;Deflatores!B32</f>
        <v>Manutenção de Documentação de Sistemas Legados</v>
      </c>
      <c r="C38" s="136"/>
      <c r="D38" s="25" t="str">
        <f>""&amp;Deflatores!G32</f>
        <v>MSL</v>
      </c>
      <c r="E38" s="108">
        <f>IF(D38="","",COUNTIF(Funções!C$8:C$469,D38))</f>
        <v>0</v>
      </c>
      <c r="F38" s="109">
        <f>SUMIF(Funções!$C$8:$C$469,Deflatores!G32,Funções!$H$8:$H$469)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 t="str">
        <f>IF($L$11&lt;&gt;0,I38/$L$11,"")</f>
        <v/>
      </c>
      <c r="K38" s="61"/>
      <c r="L38" s="61"/>
      <c r="M38" s="85"/>
    </row>
    <row r="39" spans="1:13" ht="13.5" customHeight="1" x14ac:dyDescent="0.25">
      <c r="A39" s="84"/>
      <c r="B39" s="136" t="str">
        <f>""&amp;Deflatores!B33</f>
        <v>Verificação de Erros (Sem Documentação de Teste existente)</v>
      </c>
      <c r="C39" s="136"/>
      <c r="D39" s="25" t="str">
        <f>""&amp;Deflatores!G33</f>
        <v>VES</v>
      </c>
      <c r="E39" s="108">
        <f>IF(D39="","",COUNTIF(Funções!C$8:C$469,D39))</f>
        <v>0</v>
      </c>
      <c r="F39" s="109">
        <f>SUMIF(Funções!$C$8:$C$469,Deflatores!G33,Funções!$H$8:$H$469)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 t="str">
        <f>IF($L$11&lt;&gt;0,I39/$L$11,"")</f>
        <v/>
      </c>
      <c r="K39" s="61"/>
      <c r="L39" s="61"/>
      <c r="M39" s="85"/>
    </row>
    <row r="40" spans="1:13" ht="13.5" customHeight="1" x14ac:dyDescent="0.25">
      <c r="A40" s="84"/>
      <c r="B40" s="136" t="str">
        <f>""&amp;Deflatores!B34</f>
        <v>Verificação de Erros (Com Documentação de Teste existente)</v>
      </c>
      <c r="C40" s="136"/>
      <c r="D40" s="25" t="str">
        <f>""&amp;Deflatores!G34</f>
        <v>VEC</v>
      </c>
      <c r="E40" s="108">
        <f>IF(D40="","",COUNTIF(Funções!C$8:C$469,D40))</f>
        <v>0</v>
      </c>
      <c r="F40" s="109">
        <f>SUMIF(Funções!$C$8:$C$469,Deflatores!G34,Funções!$H$8:$H$469)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 t="str">
        <f>IF($L$11&lt;&gt;0,I40/$L$11,"")</f>
        <v/>
      </c>
      <c r="K40" s="61"/>
      <c r="L40" s="61"/>
      <c r="M40" s="85"/>
    </row>
    <row r="41" spans="1:13" ht="13.5" customHeight="1" x14ac:dyDescent="0.25">
      <c r="A41" s="84"/>
      <c r="B41" s="136" t="str">
        <f>""&amp;Deflatores!B35</f>
        <v>Pontos de Função de Teste</v>
      </c>
      <c r="C41" s="136"/>
      <c r="D41" s="25" t="str">
        <f>""&amp;Deflatores!G35</f>
        <v>PFT</v>
      </c>
      <c r="E41" s="108">
        <f>IF(D41="","",COUNTIF(Funções!C$8:C$469,D41))</f>
        <v>0</v>
      </c>
      <c r="F41" s="109">
        <f>SUMIF(Funções!$C$8:$C$469,Deflatores!G35,Funções!$H$8:$H$469)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 t="str">
        <f>IF($L$11&lt;&gt;0,I41/$L$11,"")</f>
        <v/>
      </c>
      <c r="K41" s="61"/>
      <c r="L41" s="61"/>
      <c r="M41" s="85"/>
    </row>
    <row r="42" spans="1:13" ht="13.5" customHeight="1" x14ac:dyDescent="0.25">
      <c r="A42" s="84"/>
      <c r="B42" s="136" t="str">
        <f>""&amp;Deflatores!B36</f>
        <v>Componente Interno Reusável</v>
      </c>
      <c r="C42" s="136"/>
      <c r="D42" s="25" t="str">
        <f>""&amp;Deflatores!G36</f>
        <v>CIR</v>
      </c>
      <c r="E42" s="108">
        <f>IF(D42="","",COUNTIF(Funções!C$8:C$469,D42))</f>
        <v>0</v>
      </c>
      <c r="F42" s="109">
        <f>SUMIF(Funções!$C$8:$C$469,Deflatores!G36,Funções!$H$8:$H$469)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 t="str">
        <f t="shared" si="0"/>
        <v/>
      </c>
      <c r="K42" s="61"/>
      <c r="L42" s="61"/>
      <c r="M42" s="85"/>
    </row>
    <row r="43" spans="1:13" ht="13.5" customHeight="1" x14ac:dyDescent="0.25">
      <c r="A43" s="84"/>
      <c r="B43" s="136" t="str">
        <f>""&amp;Deflatores!B37</f>
        <v/>
      </c>
      <c r="C43" s="136"/>
      <c r="D43" s="25" t="str">
        <f>""&amp;Deflatores!G37</f>
        <v xml:space="preserve">           .</v>
      </c>
      <c r="E43" s="108">
        <f>IF(D43="","",COUNTIF(Funções!C$8:C$469,D43))</f>
        <v>0</v>
      </c>
      <c r="F43" s="109">
        <f>SUMIF(Funções!$C$8:$C$469,Deflatores!G37,Funções!$H$8:$H$469)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 t="str">
        <f t="shared" si="0"/>
        <v/>
      </c>
      <c r="K43" s="61"/>
      <c r="L43" s="61"/>
      <c r="M43" s="85"/>
    </row>
    <row r="44" spans="1:13" ht="13.5" customHeight="1" x14ac:dyDescent="0.25">
      <c r="A44" s="84"/>
      <c r="B44" s="136" t="str">
        <f>""&amp;Deflatores!B38</f>
        <v/>
      </c>
      <c r="C44" s="136"/>
      <c r="D44" s="25" t="str">
        <f>""&amp;Deflatores!G38</f>
        <v xml:space="preserve">           .</v>
      </c>
      <c r="E44" s="108">
        <f>IF(D44="","",COUNTIF(Funções!C$8:C$469,D44))</f>
        <v>0</v>
      </c>
      <c r="F44" s="109">
        <f>SUMIF(Funções!$C$8:$C$469,Deflatores!G38,Funções!$H$8:$H$469)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 t="str">
        <f t="shared" si="0"/>
        <v/>
      </c>
      <c r="K44" s="61"/>
      <c r="L44" s="61"/>
      <c r="M44" s="85"/>
    </row>
    <row r="45" spans="1:13" ht="13.5" x14ac:dyDescent="0.3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35">
      <c r="A46" s="84"/>
      <c r="B46" s="167" t="s">
        <v>145</v>
      </c>
      <c r="C46" s="167"/>
      <c r="D46" s="167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35">
      <c r="A47" s="84"/>
      <c r="B47" s="136" t="str">
        <f>""&amp;Deflatores!B42</f>
        <v>Páginas Estáticas</v>
      </c>
      <c r="C47" s="136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 t="str">
        <f t="shared" ref="J47:J69" si="2">IF(ISNUMBER(I47),IF($L$11&lt;&gt;0,I47/$L$11,""),"")</f>
        <v/>
      </c>
      <c r="K47" s="61"/>
      <c r="L47" s="61"/>
      <c r="M47" s="85"/>
    </row>
    <row r="48" spans="1:13" ht="13.5" customHeight="1" x14ac:dyDescent="0.35">
      <c r="A48" s="84"/>
      <c r="B48" s="136" t="str">
        <f>""&amp;Deflatores!B43</f>
        <v>Manutenção Cosmética (atrelada a algo não funcional)</v>
      </c>
      <c r="C48" s="136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 t="str">
        <f t="shared" si="2"/>
        <v/>
      </c>
      <c r="K48" s="61"/>
      <c r="L48" s="61"/>
      <c r="M48" s="85"/>
    </row>
    <row r="49" spans="1:13" ht="13.5" x14ac:dyDescent="0.35">
      <c r="A49" s="84"/>
      <c r="B49" s="136" t="str">
        <f>""&amp;Deflatores!B44</f>
        <v>Dados de Código</v>
      </c>
      <c r="C49" s="136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 t="str">
        <f t="shared" si="2"/>
        <v/>
      </c>
      <c r="K49" s="61"/>
      <c r="L49" s="61"/>
      <c r="M49" s="85"/>
    </row>
    <row r="50" spans="1:13" ht="13.5" x14ac:dyDescent="0.35">
      <c r="A50" s="84"/>
      <c r="B50" s="136" t="str">
        <f>""&amp;Deflatores!B45</f>
        <v/>
      </c>
      <c r="C50" s="136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35">
      <c r="A51" s="84"/>
      <c r="B51" s="136" t="str">
        <f>""&amp;Deflatores!B46</f>
        <v/>
      </c>
      <c r="C51" s="136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35">
      <c r="A52" s="84"/>
      <c r="B52" s="136" t="str">
        <f>""&amp;Deflatores!B47</f>
        <v/>
      </c>
      <c r="C52" s="136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35">
      <c r="A53" s="84"/>
      <c r="B53" s="136" t="str">
        <f>""&amp;Deflatores!B48</f>
        <v/>
      </c>
      <c r="C53" s="136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35">
      <c r="A54" s="84"/>
      <c r="B54" s="136" t="str">
        <f>""&amp;Deflatores!B49</f>
        <v/>
      </c>
      <c r="C54" s="136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35">
      <c r="A55" s="84"/>
      <c r="B55" s="136" t="str">
        <f>""&amp;Deflatores!B50</f>
        <v/>
      </c>
      <c r="C55" s="136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35">
      <c r="A56" s="84"/>
      <c r="B56" s="136" t="str">
        <f>""&amp;Deflatores!B51</f>
        <v/>
      </c>
      <c r="C56" s="136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35">
      <c r="A57" s="84"/>
      <c r="B57" s="136" t="str">
        <f>""&amp;Deflatores!B52</f>
        <v/>
      </c>
      <c r="C57" s="136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35">
      <c r="A58" s="84"/>
      <c r="B58" s="136" t="str">
        <f>""&amp;Deflatores!B53</f>
        <v/>
      </c>
      <c r="C58" s="136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35">
      <c r="A59" s="84"/>
      <c r="B59" s="136" t="str">
        <f>""&amp;Deflatores!B54</f>
        <v/>
      </c>
      <c r="C59" s="136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35">
      <c r="A60" s="84"/>
      <c r="B60" s="136" t="str">
        <f>""&amp;Deflatores!B55</f>
        <v/>
      </c>
      <c r="C60" s="136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35">
      <c r="A61" s="84"/>
      <c r="B61" s="136" t="str">
        <f>""&amp;Deflatores!B56</f>
        <v/>
      </c>
      <c r="C61" s="136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35">
      <c r="A62" s="84"/>
      <c r="B62" s="136" t="str">
        <f>""&amp;Deflatores!B57</f>
        <v/>
      </c>
      <c r="C62" s="136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35">
      <c r="A63" s="84"/>
      <c r="B63" s="136" t="str">
        <f>""&amp;Deflatores!B58</f>
        <v/>
      </c>
      <c r="C63" s="136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35">
      <c r="A64" s="84"/>
      <c r="B64" s="136" t="str">
        <f>""&amp;Deflatores!B59</f>
        <v/>
      </c>
      <c r="C64" s="136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35">
      <c r="A65" s="84"/>
      <c r="B65" s="136" t="str">
        <f>""&amp;Deflatores!B60</f>
        <v/>
      </c>
      <c r="C65" s="136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35">
      <c r="A66" s="84"/>
      <c r="B66" s="136" t="str">
        <f>""&amp;Deflatores!B61</f>
        <v/>
      </c>
      <c r="C66" s="136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35">
      <c r="A67" s="84"/>
      <c r="B67" s="136" t="str">
        <f>""&amp;Deflatores!B62</f>
        <v/>
      </c>
      <c r="C67" s="136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35">
      <c r="A68" s="84"/>
      <c r="B68" s="136" t="str">
        <f>""&amp;Deflatores!B63</f>
        <v/>
      </c>
      <c r="C68" s="136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35">
      <c r="A69" s="84"/>
      <c r="B69" s="136" t="str">
        <f>""&amp;Deflatores!B64</f>
        <v/>
      </c>
      <c r="C69" s="136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3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  <mergeCell ref="B16:C16"/>
    <mergeCell ref="B18:C18"/>
    <mergeCell ref="B19:C19"/>
    <mergeCell ref="B22:C22"/>
    <mergeCell ref="B17:C17"/>
    <mergeCell ref="B21:C21"/>
    <mergeCell ref="B20:C20"/>
    <mergeCell ref="B23:C23"/>
    <mergeCell ref="B24:C24"/>
    <mergeCell ref="B25:C25"/>
    <mergeCell ref="B26:C26"/>
    <mergeCell ref="B27:C27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Contagem!Print_Area</vt:lpstr>
      <vt:lpstr>Funções!Print_Titles</vt:lpstr>
      <vt:lpstr>Funções!TiposDeFuncao</vt:lpstr>
      <vt:lpstr>Funções!TiposDeManutencao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Caio Souza</cp:lastModifiedBy>
  <cp:lastPrinted>2015-06-26T20:29:38Z</cp:lastPrinted>
  <dcterms:created xsi:type="dcterms:W3CDTF">2015-06-26T19:24:40Z</dcterms:created>
  <dcterms:modified xsi:type="dcterms:W3CDTF">2021-07-18T18:24:20Z</dcterms:modified>
</cp:coreProperties>
</file>