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drive\puc\puchealth\tcc\"/>
    </mc:Choice>
  </mc:AlternateContent>
  <xr:revisionPtr revIDLastSave="0" documentId="13_ncr:1_{D1999DFE-508D-479B-95A9-0C442F2E72BA}" xr6:coauthVersionLast="47" xr6:coauthVersionMax="47" xr10:uidLastSave="{00000000-0000-0000-0000-000000000000}"/>
  <bookViews>
    <workbookView xWindow="-110" yWindow="-110" windowWidth="38620" windowHeight="21100" tabRatio="734" activeTab="1" xr2:uid="{00000000-000D-0000-FFFF-FFFF00000000}"/>
  </bookViews>
  <sheets>
    <sheet name="Contagem" sheetId="1" r:id="rId1"/>
    <sheet name="Funções" sheetId="2" r:id="rId2"/>
    <sheet name="Deflatores" sheetId="3" r:id="rId3"/>
    <sheet name="Sumário 1" sheetId="4" r:id="rId4"/>
    <sheet name="Sumário 2" sheetId="5" r:id="rId5"/>
  </sheets>
  <definedNames>
    <definedName name="_xlnm.Print_Area" localSheetId="0">Contagem!$A$1:$V$45</definedName>
    <definedName name="_xlnm.Print_Titles" localSheetId="1">Funções!$1:$7</definedName>
    <definedName name="TiposDeFuncao" localSheetId="1">Deflatores!$L$37:$L$64</definedName>
    <definedName name="TiposDeManutencao" localSheetId="1">Deflatores!$G$4:$G$38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0" i="2" l="1"/>
  <c r="F30" i="2"/>
  <c r="D34" i="5"/>
  <c r="B6" i="2"/>
  <c r="B5" i="2"/>
  <c r="B4" i="2"/>
  <c r="H41" i="5"/>
  <c r="G41" i="5"/>
  <c r="F41" i="5"/>
  <c r="D41" i="5"/>
  <c r="E41" i="5"/>
  <c r="B41" i="5"/>
  <c r="H40" i="5"/>
  <c r="G40" i="5"/>
  <c r="F40" i="5"/>
  <c r="D40" i="5"/>
  <c r="E40" i="5"/>
  <c r="B40" i="5"/>
  <c r="H39" i="5"/>
  <c r="G39" i="5"/>
  <c r="F39" i="5"/>
  <c r="D39" i="5"/>
  <c r="E39" i="5"/>
  <c r="B39" i="5"/>
  <c r="H38" i="5"/>
  <c r="G38" i="5"/>
  <c r="F38" i="5"/>
  <c r="D38" i="5"/>
  <c r="E38" i="5"/>
  <c r="B38" i="5"/>
  <c r="J32" i="3"/>
  <c r="K32" i="3"/>
  <c r="I38" i="5"/>
  <c r="J33" i="3"/>
  <c r="K33" i="3"/>
  <c r="I39" i="5"/>
  <c r="J34" i="3"/>
  <c r="K34" i="3"/>
  <c r="I40" i="5"/>
  <c r="J35" i="3"/>
  <c r="K35" i="3"/>
  <c r="I41" i="5"/>
  <c r="L8" i="2"/>
  <c r="L9" i="2"/>
  <c r="L14" i="2"/>
  <c r="L15" i="2"/>
  <c r="L16" i="2"/>
  <c r="L17" i="2"/>
  <c r="L18" i="2"/>
  <c r="L19" i="2"/>
  <c r="I20" i="2"/>
  <c r="H20" i="2"/>
  <c r="L20" i="2"/>
  <c r="I21" i="2"/>
  <c r="H21" i="2"/>
  <c r="L21" i="2"/>
  <c r="L22" i="2"/>
  <c r="L23" i="2"/>
  <c r="L29" i="2"/>
  <c r="L30" i="2"/>
  <c r="L31" i="2"/>
  <c r="L36" i="2"/>
  <c r="L37" i="2"/>
  <c r="L38" i="2"/>
  <c r="L40" i="2"/>
  <c r="L41" i="2"/>
  <c r="L44" i="2"/>
  <c r="L48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H29" i="5"/>
  <c r="G29" i="5"/>
  <c r="F29" i="5"/>
  <c r="D29" i="5"/>
  <c r="E29" i="5"/>
  <c r="B29" i="5"/>
  <c r="J23" i="3"/>
  <c r="K23" i="3"/>
  <c r="I29" i="5"/>
  <c r="H20" i="5"/>
  <c r="G20" i="5"/>
  <c r="F20" i="5"/>
  <c r="D20" i="5"/>
  <c r="E20" i="5"/>
  <c r="B20" i="5"/>
  <c r="J14" i="3"/>
  <c r="K14" i="3"/>
  <c r="I20" i="5"/>
  <c r="H21" i="5"/>
  <c r="G21" i="5"/>
  <c r="F21" i="5"/>
  <c r="D21" i="5"/>
  <c r="E21" i="5"/>
  <c r="B21" i="5"/>
  <c r="H17" i="5"/>
  <c r="G17" i="5"/>
  <c r="F17" i="5"/>
  <c r="D17" i="5"/>
  <c r="E17" i="5"/>
  <c r="B17" i="5"/>
  <c r="J7" i="3"/>
  <c r="K7" i="3"/>
  <c r="I13" i="5"/>
  <c r="J8" i="3"/>
  <c r="K8" i="3"/>
  <c r="I14" i="5"/>
  <c r="J9" i="3"/>
  <c r="K9" i="3"/>
  <c r="I15" i="5"/>
  <c r="J10" i="3"/>
  <c r="K10" i="3"/>
  <c r="I16" i="5"/>
  <c r="J11" i="3"/>
  <c r="K11" i="3"/>
  <c r="I17" i="5"/>
  <c r="J12" i="3"/>
  <c r="K12" i="3"/>
  <c r="I18" i="5"/>
  <c r="J13" i="3"/>
  <c r="K13" i="3"/>
  <c r="I19" i="5"/>
  <c r="J15" i="3"/>
  <c r="K15" i="3"/>
  <c r="I21" i="5"/>
  <c r="J16" i="3"/>
  <c r="K16" i="3"/>
  <c r="I22" i="5"/>
  <c r="J17" i="3"/>
  <c r="K17" i="3"/>
  <c r="I23" i="5"/>
  <c r="J18" i="3"/>
  <c r="K18" i="3"/>
  <c r="I24" i="5"/>
  <c r="J19" i="3"/>
  <c r="K19" i="3"/>
  <c r="I25" i="5"/>
  <c r="J20" i="3"/>
  <c r="K20" i="3"/>
  <c r="I26" i="5"/>
  <c r="J21" i="3"/>
  <c r="K21" i="3"/>
  <c r="I27" i="5"/>
  <c r="J22" i="3"/>
  <c r="K22" i="3"/>
  <c r="I28" i="5"/>
  <c r="J24" i="3"/>
  <c r="K24" i="3"/>
  <c r="I30" i="5"/>
  <c r="J25" i="3"/>
  <c r="K25" i="3"/>
  <c r="I31" i="5"/>
  <c r="J26" i="3"/>
  <c r="K26" i="3"/>
  <c r="I32" i="5"/>
  <c r="I8" i="2"/>
  <c r="H8" i="2"/>
  <c r="I9" i="2"/>
  <c r="H9" i="2"/>
  <c r="I10" i="2"/>
  <c r="H10" i="2"/>
  <c r="I11" i="2"/>
  <c r="H11" i="2"/>
  <c r="I12" i="2"/>
  <c r="H12" i="2"/>
  <c r="I13" i="2"/>
  <c r="H13" i="2"/>
  <c r="I14" i="2"/>
  <c r="H14" i="2"/>
  <c r="I15" i="2"/>
  <c r="H15" i="2"/>
  <c r="I16" i="2"/>
  <c r="H16" i="2"/>
  <c r="I17" i="2"/>
  <c r="H17" i="2"/>
  <c r="I18" i="2"/>
  <c r="H18" i="2"/>
  <c r="I19" i="2"/>
  <c r="H19" i="2"/>
  <c r="I22" i="2"/>
  <c r="H22" i="2"/>
  <c r="I23" i="2"/>
  <c r="H23" i="2"/>
  <c r="I24" i="2"/>
  <c r="H24" i="2"/>
  <c r="I25" i="2"/>
  <c r="H25" i="2"/>
  <c r="I26" i="2"/>
  <c r="H26" i="2"/>
  <c r="I27" i="2"/>
  <c r="H27" i="2"/>
  <c r="I28" i="2"/>
  <c r="H28" i="2"/>
  <c r="I29" i="2"/>
  <c r="H29" i="2"/>
  <c r="H30" i="2"/>
  <c r="I31" i="2"/>
  <c r="H31" i="2"/>
  <c r="I32" i="2"/>
  <c r="H32" i="2"/>
  <c r="I33" i="2"/>
  <c r="H33" i="2"/>
  <c r="I34" i="2"/>
  <c r="H34" i="2"/>
  <c r="I35" i="2"/>
  <c r="H35" i="2"/>
  <c r="I36" i="2"/>
  <c r="H36" i="2"/>
  <c r="I37" i="2"/>
  <c r="H37" i="2"/>
  <c r="I38" i="2"/>
  <c r="H38" i="2"/>
  <c r="I39" i="2"/>
  <c r="H39" i="2"/>
  <c r="I40" i="2"/>
  <c r="H40" i="2"/>
  <c r="I41" i="2"/>
  <c r="H41" i="2"/>
  <c r="I42" i="2"/>
  <c r="H42" i="2"/>
  <c r="I43" i="2"/>
  <c r="H43" i="2"/>
  <c r="I44" i="2"/>
  <c r="H44" i="2"/>
  <c r="I45" i="2"/>
  <c r="H45" i="2"/>
  <c r="I46" i="2"/>
  <c r="H46" i="2"/>
  <c r="I47" i="2"/>
  <c r="H47" i="2"/>
  <c r="I48" i="2"/>
  <c r="H48" i="2"/>
  <c r="I49" i="2"/>
  <c r="H49" i="2"/>
  <c r="I50" i="2"/>
  <c r="H50" i="2"/>
  <c r="I51" i="2"/>
  <c r="H51" i="2"/>
  <c r="I52" i="2"/>
  <c r="H52" i="2"/>
  <c r="I53" i="2"/>
  <c r="H53" i="2"/>
  <c r="I54" i="2"/>
  <c r="H54" i="2"/>
  <c r="I55" i="2"/>
  <c r="H55" i="2"/>
  <c r="I56" i="2"/>
  <c r="H56" i="2"/>
  <c r="I57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J27" i="3"/>
  <c r="K27" i="3"/>
  <c r="I33" i="5"/>
  <c r="J28" i="3"/>
  <c r="K28" i="3"/>
  <c r="I34" i="5"/>
  <c r="J29" i="3"/>
  <c r="K29" i="3"/>
  <c r="I35" i="5"/>
  <c r="J30" i="3"/>
  <c r="K30" i="3"/>
  <c r="I36" i="5"/>
  <c r="J31" i="3"/>
  <c r="K31" i="3"/>
  <c r="I37" i="5"/>
  <c r="J36" i="3"/>
  <c r="K36" i="3"/>
  <c r="I42" i="5"/>
  <c r="J37" i="3"/>
  <c r="K37" i="3"/>
  <c r="I43" i="5"/>
  <c r="J38" i="3"/>
  <c r="K38" i="3"/>
  <c r="I44" i="5"/>
  <c r="J42" i="3"/>
  <c r="E47" i="5"/>
  <c r="H47" i="5"/>
  <c r="I47" i="5"/>
  <c r="K42" i="3"/>
  <c r="L42" i="3"/>
  <c r="J43" i="3"/>
  <c r="E48" i="5"/>
  <c r="H48" i="5"/>
  <c r="I48" i="5"/>
  <c r="K43" i="3"/>
  <c r="L43" i="3"/>
  <c r="J44" i="3"/>
  <c r="E49" i="5"/>
  <c r="H49" i="5"/>
  <c r="I49" i="5"/>
  <c r="L44" i="3"/>
  <c r="J45" i="3"/>
  <c r="E50" i="5"/>
  <c r="K57" i="2"/>
  <c r="K45" i="3"/>
  <c r="L45" i="3"/>
  <c r="J46" i="3"/>
  <c r="E51" i="5"/>
  <c r="K46" i="3"/>
  <c r="L46" i="3"/>
  <c r="J47" i="3"/>
  <c r="E52" i="5"/>
  <c r="K47" i="3"/>
  <c r="L47" i="3"/>
  <c r="J48" i="3"/>
  <c r="E53" i="5"/>
  <c r="K48" i="3"/>
  <c r="L48" i="3"/>
  <c r="J49" i="3"/>
  <c r="E54" i="5"/>
  <c r="K49" i="3"/>
  <c r="L49" i="3"/>
  <c r="J50" i="3"/>
  <c r="E55" i="5"/>
  <c r="K50" i="3"/>
  <c r="L50" i="3"/>
  <c r="J51" i="3"/>
  <c r="E56" i="5"/>
  <c r="K51" i="3"/>
  <c r="L51" i="3"/>
  <c r="J52" i="3"/>
  <c r="E57" i="5"/>
  <c r="K52" i="3"/>
  <c r="L52" i="3"/>
  <c r="J53" i="3"/>
  <c r="E58" i="5"/>
  <c r="K53" i="3"/>
  <c r="L53" i="3"/>
  <c r="J54" i="3"/>
  <c r="E59" i="5"/>
  <c r="K54" i="3"/>
  <c r="L54" i="3"/>
  <c r="J55" i="3"/>
  <c r="E60" i="5"/>
  <c r="K55" i="3"/>
  <c r="L55" i="3"/>
  <c r="J56" i="3"/>
  <c r="E61" i="5"/>
  <c r="K56" i="3"/>
  <c r="L56" i="3"/>
  <c r="J57" i="3"/>
  <c r="E62" i="5"/>
  <c r="K57" i="3"/>
  <c r="L57" i="3"/>
  <c r="J58" i="3"/>
  <c r="E63" i="5"/>
  <c r="K58" i="3"/>
  <c r="L58" i="3"/>
  <c r="J59" i="3"/>
  <c r="E64" i="5"/>
  <c r="K59" i="3"/>
  <c r="L59" i="3"/>
  <c r="J60" i="3"/>
  <c r="E65" i="5"/>
  <c r="K60" i="3"/>
  <c r="L60" i="3"/>
  <c r="J61" i="3"/>
  <c r="E66" i="5"/>
  <c r="K61" i="3"/>
  <c r="L61" i="3"/>
  <c r="J62" i="3"/>
  <c r="E67" i="5"/>
  <c r="K62" i="3"/>
  <c r="L62" i="3"/>
  <c r="J63" i="3"/>
  <c r="E68" i="5"/>
  <c r="K63" i="3"/>
  <c r="L63" i="3"/>
  <c r="J64" i="3"/>
  <c r="E69" i="5"/>
  <c r="K64" i="3"/>
  <c r="L64" i="3"/>
  <c r="A4" i="2"/>
  <c r="A5" i="2"/>
  <c r="A6" i="2"/>
  <c r="F8" i="2"/>
  <c r="K8" i="2"/>
  <c r="G8" i="2"/>
  <c r="J8" i="2"/>
  <c r="F9" i="2"/>
  <c r="K9" i="2"/>
  <c r="G9" i="2"/>
  <c r="J9" i="2"/>
  <c r="F10" i="2"/>
  <c r="J10" i="2"/>
  <c r="L11" i="2"/>
  <c r="G11" i="2"/>
  <c r="J11" i="2"/>
  <c r="F12" i="2"/>
  <c r="G12" i="2"/>
  <c r="J12" i="2"/>
  <c r="F13" i="2"/>
  <c r="L13" i="2"/>
  <c r="G13" i="2"/>
  <c r="J13" i="2"/>
  <c r="F14" i="2"/>
  <c r="K14" i="2"/>
  <c r="G14" i="2"/>
  <c r="J14" i="2"/>
  <c r="F15" i="2"/>
  <c r="K15" i="2"/>
  <c r="G15" i="2"/>
  <c r="J15" i="2"/>
  <c r="K16" i="2"/>
  <c r="G16" i="2"/>
  <c r="J16" i="2"/>
  <c r="K17" i="2"/>
  <c r="G17" i="2"/>
  <c r="J17" i="2"/>
  <c r="F18" i="2"/>
  <c r="J18" i="2"/>
  <c r="K19" i="2"/>
  <c r="F19" i="2"/>
  <c r="J19" i="2"/>
  <c r="F20" i="2"/>
  <c r="K20" i="2"/>
  <c r="G20" i="2"/>
  <c r="J20" i="2"/>
  <c r="F21" i="2"/>
  <c r="K21" i="2"/>
  <c r="G21" i="2"/>
  <c r="J21" i="2"/>
  <c r="F22" i="2"/>
  <c r="G22" i="2"/>
  <c r="J22" i="2"/>
  <c r="F23" i="2"/>
  <c r="J23" i="2"/>
  <c r="G24" i="2"/>
  <c r="J24" i="2"/>
  <c r="G25" i="2"/>
  <c r="J25" i="2"/>
  <c r="G26" i="2"/>
  <c r="F26" i="2"/>
  <c r="J26" i="2"/>
  <c r="F27" i="2"/>
  <c r="J27" i="2"/>
  <c r="F28" i="2"/>
  <c r="G28" i="2"/>
  <c r="J28" i="2"/>
  <c r="F29" i="2"/>
  <c r="K29" i="2"/>
  <c r="G29" i="2"/>
  <c r="J29" i="2"/>
  <c r="K30" i="2"/>
  <c r="G30" i="2"/>
  <c r="J30" i="2"/>
  <c r="G31" i="2"/>
  <c r="J31" i="2"/>
  <c r="G32" i="2"/>
  <c r="F32" i="2"/>
  <c r="J32" i="2"/>
  <c r="L33" i="2"/>
  <c r="F33" i="2"/>
  <c r="J33" i="2"/>
  <c r="F34" i="2"/>
  <c r="L34" i="2"/>
  <c r="G34" i="2"/>
  <c r="J34" i="2"/>
  <c r="F35" i="2"/>
  <c r="G35" i="2"/>
  <c r="J35" i="2"/>
  <c r="F36" i="2"/>
  <c r="G36" i="2"/>
  <c r="J36" i="2"/>
  <c r="F37" i="2"/>
  <c r="K37" i="2"/>
  <c r="G37" i="2"/>
  <c r="J37" i="2"/>
  <c r="F38" i="2"/>
  <c r="K38" i="2"/>
  <c r="G38" i="2"/>
  <c r="J38" i="2"/>
  <c r="G39" i="2"/>
  <c r="J39" i="2"/>
  <c r="F40" i="2"/>
  <c r="G40" i="2"/>
  <c r="J40" i="2"/>
  <c r="F41" i="2"/>
  <c r="G41" i="2"/>
  <c r="J41" i="2"/>
  <c r="G42" i="2"/>
  <c r="J42" i="2"/>
  <c r="G43" i="2"/>
  <c r="F43" i="2"/>
  <c r="J43" i="2"/>
  <c r="F44" i="2"/>
  <c r="K44" i="2"/>
  <c r="G44" i="2"/>
  <c r="J44" i="2"/>
  <c r="F45" i="2"/>
  <c r="J45" i="2"/>
  <c r="G46" i="2"/>
  <c r="J46" i="2"/>
  <c r="G47" i="2"/>
  <c r="J47" i="2"/>
  <c r="F48" i="2"/>
  <c r="K48" i="2"/>
  <c r="G48" i="2"/>
  <c r="J48" i="2"/>
  <c r="F49" i="2"/>
  <c r="G49" i="2"/>
  <c r="J49" i="2"/>
  <c r="G50" i="2"/>
  <c r="J50" i="2"/>
  <c r="G51" i="2"/>
  <c r="J51" i="2"/>
  <c r="G52" i="2"/>
  <c r="F52" i="2"/>
  <c r="J52" i="2"/>
  <c r="G53" i="2"/>
  <c r="J53" i="2"/>
  <c r="F54" i="2"/>
  <c r="K54" i="2"/>
  <c r="G54" i="2"/>
  <c r="J54" i="2"/>
  <c r="F55" i="2"/>
  <c r="K55" i="2"/>
  <c r="G55" i="2"/>
  <c r="J55" i="2"/>
  <c r="F56" i="2"/>
  <c r="K56" i="2"/>
  <c r="G56" i="2"/>
  <c r="J56" i="2"/>
  <c r="F57" i="2"/>
  <c r="G57" i="2"/>
  <c r="J57" i="2"/>
  <c r="F58" i="2"/>
  <c r="K58" i="2"/>
  <c r="I58" i="2"/>
  <c r="G58" i="2"/>
  <c r="J58" i="2"/>
  <c r="F59" i="2"/>
  <c r="K59" i="2"/>
  <c r="I59" i="2"/>
  <c r="G59" i="2"/>
  <c r="J59" i="2"/>
  <c r="F60" i="2"/>
  <c r="K60" i="2"/>
  <c r="I60" i="2"/>
  <c r="G60" i="2"/>
  <c r="J60" i="2"/>
  <c r="F61" i="2"/>
  <c r="K61" i="2"/>
  <c r="I61" i="2"/>
  <c r="G61" i="2"/>
  <c r="J61" i="2"/>
  <c r="F62" i="2"/>
  <c r="K62" i="2"/>
  <c r="I62" i="2"/>
  <c r="G62" i="2"/>
  <c r="J62" i="2"/>
  <c r="F63" i="2"/>
  <c r="K63" i="2"/>
  <c r="I63" i="2"/>
  <c r="G63" i="2"/>
  <c r="J63" i="2"/>
  <c r="F64" i="2"/>
  <c r="K64" i="2"/>
  <c r="I64" i="2"/>
  <c r="G64" i="2"/>
  <c r="J64" i="2"/>
  <c r="F65" i="2"/>
  <c r="K65" i="2"/>
  <c r="I65" i="2"/>
  <c r="G65" i="2"/>
  <c r="J65" i="2"/>
  <c r="F66" i="2"/>
  <c r="I66" i="2"/>
  <c r="G66" i="2"/>
  <c r="J66" i="2"/>
  <c r="F67" i="2"/>
  <c r="K67" i="2"/>
  <c r="I67" i="2"/>
  <c r="G67" i="2"/>
  <c r="J67" i="2"/>
  <c r="F68" i="2"/>
  <c r="K68" i="2"/>
  <c r="I68" i="2"/>
  <c r="G68" i="2"/>
  <c r="J68" i="2"/>
  <c r="F69" i="2"/>
  <c r="K69" i="2"/>
  <c r="I69" i="2"/>
  <c r="G69" i="2"/>
  <c r="J69" i="2"/>
  <c r="F70" i="2"/>
  <c r="K70" i="2"/>
  <c r="I70" i="2"/>
  <c r="G70" i="2"/>
  <c r="J70" i="2"/>
  <c r="F71" i="2"/>
  <c r="K71" i="2"/>
  <c r="I71" i="2"/>
  <c r="G71" i="2"/>
  <c r="J71" i="2"/>
  <c r="F72" i="2"/>
  <c r="K72" i="2"/>
  <c r="I72" i="2"/>
  <c r="G72" i="2"/>
  <c r="J72" i="2"/>
  <c r="F73" i="2"/>
  <c r="K73" i="2"/>
  <c r="I73" i="2"/>
  <c r="G73" i="2"/>
  <c r="J73" i="2"/>
  <c r="F74" i="2"/>
  <c r="K74" i="2"/>
  <c r="I74" i="2"/>
  <c r="G74" i="2"/>
  <c r="J74" i="2"/>
  <c r="F75" i="2"/>
  <c r="I75" i="2"/>
  <c r="G75" i="2"/>
  <c r="J75" i="2"/>
  <c r="F76" i="2"/>
  <c r="K76" i="2"/>
  <c r="I76" i="2"/>
  <c r="G76" i="2"/>
  <c r="J76" i="2"/>
  <c r="F77" i="2"/>
  <c r="K77" i="2"/>
  <c r="I77" i="2"/>
  <c r="G77" i="2"/>
  <c r="J77" i="2"/>
  <c r="F78" i="2"/>
  <c r="K78" i="2"/>
  <c r="I78" i="2"/>
  <c r="G78" i="2"/>
  <c r="J78" i="2"/>
  <c r="F79" i="2"/>
  <c r="K79" i="2"/>
  <c r="I79" i="2"/>
  <c r="G79" i="2"/>
  <c r="J79" i="2"/>
  <c r="F80" i="2"/>
  <c r="K80" i="2"/>
  <c r="I80" i="2"/>
  <c r="G80" i="2"/>
  <c r="J80" i="2"/>
  <c r="F81" i="2"/>
  <c r="I81" i="2"/>
  <c r="G81" i="2"/>
  <c r="J81" i="2"/>
  <c r="F82" i="2"/>
  <c r="K82" i="2"/>
  <c r="I82" i="2"/>
  <c r="G82" i="2"/>
  <c r="J82" i="2"/>
  <c r="F83" i="2"/>
  <c r="K83" i="2"/>
  <c r="I83" i="2"/>
  <c r="G83" i="2"/>
  <c r="J83" i="2"/>
  <c r="F84" i="2"/>
  <c r="K84" i="2"/>
  <c r="I84" i="2"/>
  <c r="G84" i="2"/>
  <c r="J84" i="2"/>
  <c r="F85" i="2"/>
  <c r="I85" i="2"/>
  <c r="G85" i="2"/>
  <c r="J85" i="2"/>
  <c r="F86" i="2"/>
  <c r="K86" i="2"/>
  <c r="I86" i="2"/>
  <c r="G86" i="2"/>
  <c r="J86" i="2"/>
  <c r="F87" i="2"/>
  <c r="K87" i="2"/>
  <c r="I87" i="2"/>
  <c r="G87" i="2"/>
  <c r="J87" i="2"/>
  <c r="F88" i="2"/>
  <c r="I88" i="2"/>
  <c r="G88" i="2"/>
  <c r="J88" i="2"/>
  <c r="F89" i="2"/>
  <c r="K89" i="2"/>
  <c r="I89" i="2"/>
  <c r="G89" i="2"/>
  <c r="J89" i="2"/>
  <c r="F90" i="2"/>
  <c r="K90" i="2"/>
  <c r="I90" i="2"/>
  <c r="G90" i="2"/>
  <c r="J90" i="2"/>
  <c r="F91" i="2"/>
  <c r="K91" i="2"/>
  <c r="I91" i="2"/>
  <c r="G91" i="2"/>
  <c r="J91" i="2"/>
  <c r="F92" i="2"/>
  <c r="I92" i="2"/>
  <c r="G92" i="2"/>
  <c r="J92" i="2"/>
  <c r="F93" i="2"/>
  <c r="I93" i="2"/>
  <c r="G93" i="2"/>
  <c r="J93" i="2"/>
  <c r="F94" i="2"/>
  <c r="K94" i="2"/>
  <c r="I94" i="2"/>
  <c r="G94" i="2"/>
  <c r="J94" i="2"/>
  <c r="F95" i="2"/>
  <c r="K95" i="2"/>
  <c r="I95" i="2"/>
  <c r="G95" i="2"/>
  <c r="J95" i="2"/>
  <c r="F96" i="2"/>
  <c r="K96" i="2"/>
  <c r="I96" i="2"/>
  <c r="G96" i="2"/>
  <c r="J96" i="2"/>
  <c r="F97" i="2"/>
  <c r="K97" i="2"/>
  <c r="I97" i="2"/>
  <c r="G97" i="2"/>
  <c r="J97" i="2"/>
  <c r="F98" i="2"/>
  <c r="K98" i="2"/>
  <c r="I98" i="2"/>
  <c r="G98" i="2"/>
  <c r="J98" i="2"/>
  <c r="F99" i="2"/>
  <c r="I99" i="2"/>
  <c r="G99" i="2"/>
  <c r="J99" i="2"/>
  <c r="F100" i="2"/>
  <c r="K100" i="2"/>
  <c r="I100" i="2"/>
  <c r="G100" i="2"/>
  <c r="J100" i="2"/>
  <c r="F101" i="2"/>
  <c r="K101" i="2"/>
  <c r="I101" i="2"/>
  <c r="G101" i="2"/>
  <c r="J101" i="2"/>
  <c r="F102" i="2"/>
  <c r="K102" i="2"/>
  <c r="I102" i="2"/>
  <c r="G102" i="2"/>
  <c r="J102" i="2"/>
  <c r="F103" i="2"/>
  <c r="K103" i="2"/>
  <c r="I103" i="2"/>
  <c r="G103" i="2"/>
  <c r="J103" i="2"/>
  <c r="F104" i="2"/>
  <c r="K104" i="2"/>
  <c r="I104" i="2"/>
  <c r="G104" i="2"/>
  <c r="J104" i="2"/>
  <c r="F105" i="2"/>
  <c r="K105" i="2"/>
  <c r="I105" i="2"/>
  <c r="G105" i="2"/>
  <c r="J105" i="2"/>
  <c r="F106" i="2"/>
  <c r="K106" i="2"/>
  <c r="I106" i="2"/>
  <c r="G106" i="2"/>
  <c r="J106" i="2"/>
  <c r="F107" i="2"/>
  <c r="K107" i="2"/>
  <c r="I107" i="2"/>
  <c r="G107" i="2"/>
  <c r="J107" i="2"/>
  <c r="F108" i="2"/>
  <c r="K108" i="2"/>
  <c r="I108" i="2"/>
  <c r="G108" i="2"/>
  <c r="J108" i="2"/>
  <c r="F109" i="2"/>
  <c r="K109" i="2"/>
  <c r="I109" i="2"/>
  <c r="G109" i="2"/>
  <c r="J109" i="2"/>
  <c r="F110" i="2"/>
  <c r="K110" i="2"/>
  <c r="I110" i="2"/>
  <c r="G110" i="2"/>
  <c r="J110" i="2"/>
  <c r="F111" i="2"/>
  <c r="K111" i="2"/>
  <c r="I111" i="2"/>
  <c r="G111" i="2"/>
  <c r="J111" i="2"/>
  <c r="F112" i="2"/>
  <c r="K112" i="2"/>
  <c r="I112" i="2"/>
  <c r="G112" i="2"/>
  <c r="J112" i="2"/>
  <c r="F113" i="2"/>
  <c r="K113" i="2"/>
  <c r="I113" i="2"/>
  <c r="G113" i="2"/>
  <c r="J113" i="2"/>
  <c r="F114" i="2"/>
  <c r="K114" i="2"/>
  <c r="I114" i="2"/>
  <c r="G114" i="2"/>
  <c r="J114" i="2"/>
  <c r="F115" i="2"/>
  <c r="K115" i="2"/>
  <c r="I115" i="2"/>
  <c r="G115" i="2"/>
  <c r="J115" i="2"/>
  <c r="F116" i="2"/>
  <c r="K116" i="2"/>
  <c r="I116" i="2"/>
  <c r="G116" i="2"/>
  <c r="J116" i="2"/>
  <c r="F117" i="2"/>
  <c r="K117" i="2"/>
  <c r="I117" i="2"/>
  <c r="G117" i="2"/>
  <c r="J117" i="2"/>
  <c r="F118" i="2"/>
  <c r="K118" i="2"/>
  <c r="I118" i="2"/>
  <c r="G118" i="2"/>
  <c r="J118" i="2"/>
  <c r="F119" i="2"/>
  <c r="I119" i="2"/>
  <c r="G119" i="2"/>
  <c r="J119" i="2"/>
  <c r="F120" i="2"/>
  <c r="K120" i="2"/>
  <c r="I120" i="2"/>
  <c r="G120" i="2"/>
  <c r="J120" i="2"/>
  <c r="F121" i="2"/>
  <c r="K121" i="2"/>
  <c r="I121" i="2"/>
  <c r="G121" i="2"/>
  <c r="J121" i="2"/>
  <c r="F122" i="2"/>
  <c r="K122" i="2"/>
  <c r="I122" i="2"/>
  <c r="G122" i="2"/>
  <c r="J122" i="2"/>
  <c r="F123" i="2"/>
  <c r="K123" i="2"/>
  <c r="I123" i="2"/>
  <c r="G123" i="2"/>
  <c r="J123" i="2"/>
  <c r="F124" i="2"/>
  <c r="K124" i="2"/>
  <c r="I124" i="2"/>
  <c r="G124" i="2"/>
  <c r="J124" i="2"/>
  <c r="F125" i="2"/>
  <c r="K125" i="2"/>
  <c r="I125" i="2"/>
  <c r="G125" i="2"/>
  <c r="J125" i="2"/>
  <c r="F126" i="2"/>
  <c r="K126" i="2"/>
  <c r="I126" i="2"/>
  <c r="G126" i="2"/>
  <c r="J126" i="2"/>
  <c r="F127" i="2"/>
  <c r="K127" i="2"/>
  <c r="I127" i="2"/>
  <c r="G127" i="2"/>
  <c r="J127" i="2"/>
  <c r="F128" i="2"/>
  <c r="K128" i="2"/>
  <c r="I128" i="2"/>
  <c r="G128" i="2"/>
  <c r="J128" i="2"/>
  <c r="F129" i="2"/>
  <c r="K129" i="2"/>
  <c r="I129" i="2"/>
  <c r="G129" i="2"/>
  <c r="J129" i="2"/>
  <c r="F130" i="2"/>
  <c r="K130" i="2"/>
  <c r="I130" i="2"/>
  <c r="G130" i="2"/>
  <c r="J130" i="2"/>
  <c r="F131" i="2"/>
  <c r="K131" i="2"/>
  <c r="I131" i="2"/>
  <c r="G131" i="2"/>
  <c r="J131" i="2"/>
  <c r="F132" i="2"/>
  <c r="K132" i="2"/>
  <c r="I132" i="2"/>
  <c r="G132" i="2"/>
  <c r="J132" i="2"/>
  <c r="F133" i="2"/>
  <c r="K133" i="2"/>
  <c r="I133" i="2"/>
  <c r="G133" i="2"/>
  <c r="J133" i="2"/>
  <c r="F134" i="2"/>
  <c r="K134" i="2"/>
  <c r="I134" i="2"/>
  <c r="G134" i="2"/>
  <c r="J134" i="2"/>
  <c r="F135" i="2"/>
  <c r="K135" i="2"/>
  <c r="I135" i="2"/>
  <c r="G135" i="2"/>
  <c r="J135" i="2"/>
  <c r="F136" i="2"/>
  <c r="K136" i="2"/>
  <c r="I136" i="2"/>
  <c r="G136" i="2"/>
  <c r="J136" i="2"/>
  <c r="F137" i="2"/>
  <c r="K137" i="2"/>
  <c r="I137" i="2"/>
  <c r="G137" i="2"/>
  <c r="J137" i="2"/>
  <c r="F138" i="2"/>
  <c r="K138" i="2"/>
  <c r="I138" i="2"/>
  <c r="G138" i="2"/>
  <c r="J138" i="2"/>
  <c r="F139" i="2"/>
  <c r="I139" i="2"/>
  <c r="G139" i="2"/>
  <c r="J139" i="2"/>
  <c r="F140" i="2"/>
  <c r="K140" i="2"/>
  <c r="I140" i="2"/>
  <c r="G140" i="2"/>
  <c r="J140" i="2"/>
  <c r="F141" i="2"/>
  <c r="K141" i="2"/>
  <c r="I141" i="2"/>
  <c r="G141" i="2"/>
  <c r="J141" i="2"/>
  <c r="F142" i="2"/>
  <c r="I142" i="2"/>
  <c r="G142" i="2"/>
  <c r="J142" i="2"/>
  <c r="F143" i="2"/>
  <c r="K143" i="2"/>
  <c r="I143" i="2"/>
  <c r="G143" i="2"/>
  <c r="J143" i="2"/>
  <c r="F144" i="2"/>
  <c r="K144" i="2"/>
  <c r="I144" i="2"/>
  <c r="G144" i="2"/>
  <c r="J144" i="2"/>
  <c r="F145" i="2"/>
  <c r="K145" i="2"/>
  <c r="I145" i="2"/>
  <c r="G145" i="2"/>
  <c r="J145" i="2"/>
  <c r="F146" i="2"/>
  <c r="I146" i="2"/>
  <c r="G146" i="2"/>
  <c r="J146" i="2"/>
  <c r="F147" i="2"/>
  <c r="K147" i="2"/>
  <c r="I147" i="2"/>
  <c r="G147" i="2"/>
  <c r="J147" i="2"/>
  <c r="F148" i="2"/>
  <c r="K148" i="2"/>
  <c r="I148" i="2"/>
  <c r="G148" i="2"/>
  <c r="J148" i="2"/>
  <c r="F149" i="2"/>
  <c r="K149" i="2"/>
  <c r="I149" i="2"/>
  <c r="G149" i="2"/>
  <c r="J149" i="2"/>
  <c r="F150" i="2"/>
  <c r="K150" i="2"/>
  <c r="I150" i="2"/>
  <c r="G150" i="2"/>
  <c r="J150" i="2"/>
  <c r="F151" i="2"/>
  <c r="K151" i="2"/>
  <c r="I151" i="2"/>
  <c r="G151" i="2"/>
  <c r="J151" i="2"/>
  <c r="F152" i="2"/>
  <c r="K152" i="2"/>
  <c r="I152" i="2"/>
  <c r="G152" i="2"/>
  <c r="J152" i="2"/>
  <c r="F153" i="2"/>
  <c r="K153" i="2"/>
  <c r="I153" i="2"/>
  <c r="G153" i="2"/>
  <c r="J153" i="2"/>
  <c r="F154" i="2"/>
  <c r="K154" i="2"/>
  <c r="I154" i="2"/>
  <c r="G154" i="2"/>
  <c r="J154" i="2"/>
  <c r="F155" i="2"/>
  <c r="K155" i="2"/>
  <c r="I155" i="2"/>
  <c r="G155" i="2"/>
  <c r="J155" i="2"/>
  <c r="F156" i="2"/>
  <c r="I156" i="2"/>
  <c r="G156" i="2"/>
  <c r="J156" i="2"/>
  <c r="F157" i="2"/>
  <c r="K157" i="2"/>
  <c r="I157" i="2"/>
  <c r="G157" i="2"/>
  <c r="J157" i="2"/>
  <c r="F158" i="2"/>
  <c r="K158" i="2"/>
  <c r="I158" i="2"/>
  <c r="G158" i="2"/>
  <c r="J158" i="2"/>
  <c r="F159" i="2"/>
  <c r="K159" i="2"/>
  <c r="I159" i="2"/>
  <c r="G159" i="2"/>
  <c r="J159" i="2"/>
  <c r="F160" i="2"/>
  <c r="K160" i="2"/>
  <c r="I160" i="2"/>
  <c r="G160" i="2"/>
  <c r="J160" i="2"/>
  <c r="F161" i="2"/>
  <c r="K161" i="2"/>
  <c r="I161" i="2"/>
  <c r="G161" i="2"/>
  <c r="J161" i="2"/>
  <c r="F162" i="2"/>
  <c r="K162" i="2"/>
  <c r="I162" i="2"/>
  <c r="G162" i="2"/>
  <c r="J162" i="2"/>
  <c r="F163" i="2"/>
  <c r="K163" i="2"/>
  <c r="I163" i="2"/>
  <c r="G163" i="2"/>
  <c r="J163" i="2"/>
  <c r="F164" i="2"/>
  <c r="I164" i="2"/>
  <c r="G164" i="2"/>
  <c r="J164" i="2"/>
  <c r="F165" i="2"/>
  <c r="K165" i="2"/>
  <c r="I165" i="2"/>
  <c r="G165" i="2"/>
  <c r="J165" i="2"/>
  <c r="F166" i="2"/>
  <c r="K166" i="2"/>
  <c r="I166" i="2"/>
  <c r="G166" i="2"/>
  <c r="J166" i="2"/>
  <c r="F167" i="2"/>
  <c r="I167" i="2"/>
  <c r="G167" i="2"/>
  <c r="J167" i="2"/>
  <c r="F168" i="2"/>
  <c r="K168" i="2"/>
  <c r="I168" i="2"/>
  <c r="G168" i="2"/>
  <c r="J168" i="2"/>
  <c r="F169" i="2"/>
  <c r="K169" i="2"/>
  <c r="I169" i="2"/>
  <c r="G169" i="2"/>
  <c r="J169" i="2"/>
  <c r="F170" i="2"/>
  <c r="K170" i="2"/>
  <c r="I170" i="2"/>
  <c r="G170" i="2"/>
  <c r="J170" i="2"/>
  <c r="F171" i="2"/>
  <c r="K171" i="2"/>
  <c r="I171" i="2"/>
  <c r="G171" i="2"/>
  <c r="J171" i="2"/>
  <c r="F172" i="2"/>
  <c r="K172" i="2"/>
  <c r="I172" i="2"/>
  <c r="G172" i="2"/>
  <c r="J172" i="2"/>
  <c r="F173" i="2"/>
  <c r="K173" i="2"/>
  <c r="I173" i="2"/>
  <c r="G173" i="2"/>
  <c r="J173" i="2"/>
  <c r="F174" i="2"/>
  <c r="K174" i="2"/>
  <c r="I174" i="2"/>
  <c r="G174" i="2"/>
  <c r="J174" i="2"/>
  <c r="F175" i="2"/>
  <c r="K175" i="2"/>
  <c r="I175" i="2"/>
  <c r="G175" i="2"/>
  <c r="J175" i="2"/>
  <c r="F176" i="2"/>
  <c r="K176" i="2"/>
  <c r="I176" i="2"/>
  <c r="G176" i="2"/>
  <c r="J176" i="2"/>
  <c r="F177" i="2"/>
  <c r="K177" i="2"/>
  <c r="I177" i="2"/>
  <c r="G177" i="2"/>
  <c r="J177" i="2"/>
  <c r="F178" i="2"/>
  <c r="K178" i="2"/>
  <c r="I178" i="2"/>
  <c r="G178" i="2"/>
  <c r="J178" i="2"/>
  <c r="F179" i="2"/>
  <c r="K179" i="2"/>
  <c r="I179" i="2"/>
  <c r="G179" i="2"/>
  <c r="J179" i="2"/>
  <c r="F180" i="2"/>
  <c r="K180" i="2"/>
  <c r="I180" i="2"/>
  <c r="G180" i="2"/>
  <c r="J180" i="2"/>
  <c r="F181" i="2"/>
  <c r="K181" i="2"/>
  <c r="I181" i="2"/>
  <c r="G181" i="2"/>
  <c r="J181" i="2"/>
  <c r="F182" i="2"/>
  <c r="K182" i="2"/>
  <c r="I182" i="2"/>
  <c r="G182" i="2"/>
  <c r="J182" i="2"/>
  <c r="F183" i="2"/>
  <c r="K183" i="2"/>
  <c r="I183" i="2"/>
  <c r="G183" i="2"/>
  <c r="J183" i="2"/>
  <c r="F184" i="2"/>
  <c r="K184" i="2"/>
  <c r="I184" i="2"/>
  <c r="G184" i="2"/>
  <c r="J184" i="2"/>
  <c r="F185" i="2"/>
  <c r="K185" i="2"/>
  <c r="I185" i="2"/>
  <c r="G185" i="2"/>
  <c r="J185" i="2"/>
  <c r="F186" i="2"/>
  <c r="K186" i="2"/>
  <c r="I186" i="2"/>
  <c r="G186" i="2"/>
  <c r="J186" i="2"/>
  <c r="F187" i="2"/>
  <c r="K187" i="2"/>
  <c r="I187" i="2"/>
  <c r="G187" i="2"/>
  <c r="J187" i="2"/>
  <c r="F188" i="2"/>
  <c r="I188" i="2"/>
  <c r="G188" i="2"/>
  <c r="J188" i="2"/>
  <c r="F189" i="2"/>
  <c r="K189" i="2"/>
  <c r="I189" i="2"/>
  <c r="G189" i="2"/>
  <c r="J189" i="2"/>
  <c r="F190" i="2"/>
  <c r="K190" i="2"/>
  <c r="I190" i="2"/>
  <c r="G190" i="2"/>
  <c r="J190" i="2"/>
  <c r="F191" i="2"/>
  <c r="K191" i="2"/>
  <c r="I191" i="2"/>
  <c r="G191" i="2"/>
  <c r="J191" i="2"/>
  <c r="F192" i="2"/>
  <c r="K192" i="2"/>
  <c r="I192" i="2"/>
  <c r="G192" i="2"/>
  <c r="J192" i="2"/>
  <c r="F193" i="2"/>
  <c r="K193" i="2"/>
  <c r="I193" i="2"/>
  <c r="G193" i="2"/>
  <c r="J193" i="2"/>
  <c r="F194" i="2"/>
  <c r="K194" i="2"/>
  <c r="I194" i="2"/>
  <c r="G194" i="2"/>
  <c r="J194" i="2"/>
  <c r="F195" i="2"/>
  <c r="I195" i="2"/>
  <c r="G195" i="2"/>
  <c r="J195" i="2"/>
  <c r="F196" i="2"/>
  <c r="K196" i="2"/>
  <c r="I196" i="2"/>
  <c r="G196" i="2"/>
  <c r="J196" i="2"/>
  <c r="F197" i="2"/>
  <c r="K197" i="2"/>
  <c r="I197" i="2"/>
  <c r="G197" i="2"/>
  <c r="J197" i="2"/>
  <c r="F198" i="2"/>
  <c r="K198" i="2"/>
  <c r="I198" i="2"/>
  <c r="G198" i="2"/>
  <c r="J198" i="2"/>
  <c r="F199" i="2"/>
  <c r="K199" i="2"/>
  <c r="I199" i="2"/>
  <c r="G199" i="2"/>
  <c r="J199" i="2"/>
  <c r="F200" i="2"/>
  <c r="K200" i="2"/>
  <c r="I200" i="2"/>
  <c r="G200" i="2"/>
  <c r="J200" i="2"/>
  <c r="F201" i="2"/>
  <c r="K201" i="2"/>
  <c r="I201" i="2"/>
  <c r="G201" i="2"/>
  <c r="J201" i="2"/>
  <c r="F202" i="2"/>
  <c r="K202" i="2"/>
  <c r="I202" i="2"/>
  <c r="G202" i="2"/>
  <c r="J202" i="2"/>
  <c r="F203" i="2"/>
  <c r="K203" i="2"/>
  <c r="I203" i="2"/>
  <c r="G203" i="2"/>
  <c r="J203" i="2"/>
  <c r="F204" i="2"/>
  <c r="K204" i="2"/>
  <c r="I204" i="2"/>
  <c r="G204" i="2"/>
  <c r="J204" i="2"/>
  <c r="F205" i="2"/>
  <c r="K205" i="2"/>
  <c r="I205" i="2"/>
  <c r="G205" i="2"/>
  <c r="J205" i="2"/>
  <c r="F206" i="2"/>
  <c r="K206" i="2"/>
  <c r="I206" i="2"/>
  <c r="G206" i="2"/>
  <c r="J206" i="2"/>
  <c r="F207" i="2"/>
  <c r="K207" i="2"/>
  <c r="I207" i="2"/>
  <c r="G207" i="2"/>
  <c r="J207" i="2"/>
  <c r="F208" i="2"/>
  <c r="K208" i="2"/>
  <c r="I208" i="2"/>
  <c r="G208" i="2"/>
  <c r="J208" i="2"/>
  <c r="F209" i="2"/>
  <c r="K209" i="2"/>
  <c r="I209" i="2"/>
  <c r="G209" i="2"/>
  <c r="J209" i="2"/>
  <c r="F210" i="2"/>
  <c r="K210" i="2"/>
  <c r="I210" i="2"/>
  <c r="G210" i="2"/>
  <c r="J210" i="2"/>
  <c r="F211" i="2"/>
  <c r="K211" i="2"/>
  <c r="I211" i="2"/>
  <c r="G211" i="2"/>
  <c r="J211" i="2"/>
  <c r="F212" i="2"/>
  <c r="K212" i="2"/>
  <c r="I212" i="2"/>
  <c r="G212" i="2"/>
  <c r="J212" i="2"/>
  <c r="F213" i="2"/>
  <c r="K213" i="2"/>
  <c r="I213" i="2"/>
  <c r="G213" i="2"/>
  <c r="J213" i="2"/>
  <c r="F214" i="2"/>
  <c r="K214" i="2"/>
  <c r="I214" i="2"/>
  <c r="G214" i="2"/>
  <c r="J214" i="2"/>
  <c r="F215" i="2"/>
  <c r="K215" i="2"/>
  <c r="I215" i="2"/>
  <c r="G215" i="2"/>
  <c r="J215" i="2"/>
  <c r="F216" i="2"/>
  <c r="K216" i="2"/>
  <c r="I216" i="2"/>
  <c r="G216" i="2"/>
  <c r="J216" i="2"/>
  <c r="F217" i="2"/>
  <c r="I217" i="2"/>
  <c r="G217" i="2"/>
  <c r="J217" i="2"/>
  <c r="F218" i="2"/>
  <c r="K218" i="2"/>
  <c r="I218" i="2"/>
  <c r="G218" i="2"/>
  <c r="J218" i="2"/>
  <c r="F219" i="2"/>
  <c r="K219" i="2"/>
  <c r="I219" i="2"/>
  <c r="G219" i="2"/>
  <c r="J219" i="2"/>
  <c r="F220" i="2"/>
  <c r="K220" i="2"/>
  <c r="I220" i="2"/>
  <c r="G220" i="2"/>
  <c r="J220" i="2"/>
  <c r="F221" i="2"/>
  <c r="I221" i="2"/>
  <c r="G221" i="2"/>
  <c r="J221" i="2"/>
  <c r="F222" i="2"/>
  <c r="K222" i="2"/>
  <c r="I222" i="2"/>
  <c r="G222" i="2"/>
  <c r="J222" i="2"/>
  <c r="F223" i="2"/>
  <c r="K223" i="2"/>
  <c r="I223" i="2"/>
  <c r="G223" i="2"/>
  <c r="J223" i="2"/>
  <c r="F224" i="2"/>
  <c r="K224" i="2"/>
  <c r="I224" i="2"/>
  <c r="G224" i="2"/>
  <c r="J224" i="2"/>
  <c r="F225" i="2"/>
  <c r="K225" i="2"/>
  <c r="I225" i="2"/>
  <c r="G225" i="2"/>
  <c r="J225" i="2"/>
  <c r="F226" i="2"/>
  <c r="K226" i="2"/>
  <c r="I226" i="2"/>
  <c r="G226" i="2"/>
  <c r="J226" i="2"/>
  <c r="F227" i="2"/>
  <c r="K227" i="2"/>
  <c r="I227" i="2"/>
  <c r="G227" i="2"/>
  <c r="J227" i="2"/>
  <c r="F228" i="2"/>
  <c r="K228" i="2"/>
  <c r="I228" i="2"/>
  <c r="G228" i="2"/>
  <c r="J228" i="2"/>
  <c r="F229" i="2"/>
  <c r="K229" i="2"/>
  <c r="I229" i="2"/>
  <c r="G229" i="2"/>
  <c r="J229" i="2"/>
  <c r="F230" i="2"/>
  <c r="K230" i="2"/>
  <c r="I230" i="2"/>
  <c r="G230" i="2"/>
  <c r="J230" i="2"/>
  <c r="F231" i="2"/>
  <c r="K231" i="2"/>
  <c r="I231" i="2"/>
  <c r="G231" i="2"/>
  <c r="J231" i="2"/>
  <c r="F232" i="2"/>
  <c r="K232" i="2"/>
  <c r="I232" i="2"/>
  <c r="G232" i="2"/>
  <c r="J232" i="2"/>
  <c r="F233" i="2"/>
  <c r="K233" i="2"/>
  <c r="I233" i="2"/>
  <c r="G233" i="2"/>
  <c r="J233" i="2"/>
  <c r="F234" i="2"/>
  <c r="K234" i="2"/>
  <c r="I234" i="2"/>
  <c r="G234" i="2"/>
  <c r="J234" i="2"/>
  <c r="F235" i="2"/>
  <c r="K235" i="2"/>
  <c r="I235" i="2"/>
  <c r="G235" i="2"/>
  <c r="J235" i="2"/>
  <c r="F236" i="2"/>
  <c r="K236" i="2"/>
  <c r="I236" i="2"/>
  <c r="G236" i="2"/>
  <c r="J236" i="2"/>
  <c r="F237" i="2"/>
  <c r="K237" i="2"/>
  <c r="I237" i="2"/>
  <c r="G237" i="2"/>
  <c r="J237" i="2"/>
  <c r="F238" i="2"/>
  <c r="K238" i="2"/>
  <c r="I238" i="2"/>
  <c r="G238" i="2"/>
  <c r="J238" i="2"/>
  <c r="F239" i="2"/>
  <c r="K239" i="2"/>
  <c r="I239" i="2"/>
  <c r="G239" i="2"/>
  <c r="J239" i="2"/>
  <c r="F240" i="2"/>
  <c r="K240" i="2"/>
  <c r="I240" i="2"/>
  <c r="G240" i="2"/>
  <c r="J240" i="2"/>
  <c r="F241" i="2"/>
  <c r="K241" i="2"/>
  <c r="I241" i="2"/>
  <c r="G241" i="2"/>
  <c r="J241" i="2"/>
  <c r="F242" i="2"/>
  <c r="K242" i="2"/>
  <c r="I242" i="2"/>
  <c r="G242" i="2"/>
  <c r="J242" i="2"/>
  <c r="F243" i="2"/>
  <c r="K243" i="2"/>
  <c r="I243" i="2"/>
  <c r="G243" i="2"/>
  <c r="J243" i="2"/>
  <c r="F244" i="2"/>
  <c r="K244" i="2"/>
  <c r="I244" i="2"/>
  <c r="G244" i="2"/>
  <c r="J244" i="2"/>
  <c r="F245" i="2"/>
  <c r="K245" i="2"/>
  <c r="I245" i="2"/>
  <c r="G245" i="2"/>
  <c r="J245" i="2"/>
  <c r="F246" i="2"/>
  <c r="K246" i="2"/>
  <c r="I246" i="2"/>
  <c r="G246" i="2"/>
  <c r="J246" i="2"/>
  <c r="F247" i="2"/>
  <c r="K247" i="2"/>
  <c r="I247" i="2"/>
  <c r="G247" i="2"/>
  <c r="J247" i="2"/>
  <c r="F248" i="2"/>
  <c r="K248" i="2"/>
  <c r="I248" i="2"/>
  <c r="G248" i="2"/>
  <c r="J248" i="2"/>
  <c r="F249" i="2"/>
  <c r="K249" i="2"/>
  <c r="I249" i="2"/>
  <c r="G249" i="2"/>
  <c r="J249" i="2"/>
  <c r="F250" i="2"/>
  <c r="K250" i="2"/>
  <c r="I250" i="2"/>
  <c r="G250" i="2"/>
  <c r="J250" i="2"/>
  <c r="F251" i="2"/>
  <c r="K251" i="2"/>
  <c r="I251" i="2"/>
  <c r="G251" i="2"/>
  <c r="J251" i="2"/>
  <c r="F252" i="2"/>
  <c r="K252" i="2"/>
  <c r="I252" i="2"/>
  <c r="G252" i="2"/>
  <c r="J252" i="2"/>
  <c r="F253" i="2"/>
  <c r="K253" i="2"/>
  <c r="I253" i="2"/>
  <c r="G253" i="2"/>
  <c r="J253" i="2"/>
  <c r="F254" i="2"/>
  <c r="K254" i="2"/>
  <c r="I254" i="2"/>
  <c r="G254" i="2"/>
  <c r="J254" i="2"/>
  <c r="F255" i="2"/>
  <c r="K255" i="2"/>
  <c r="I255" i="2"/>
  <c r="G255" i="2"/>
  <c r="J255" i="2"/>
  <c r="F256" i="2"/>
  <c r="K256" i="2"/>
  <c r="I256" i="2"/>
  <c r="G256" i="2"/>
  <c r="J256" i="2"/>
  <c r="F257" i="2"/>
  <c r="K257" i="2"/>
  <c r="I257" i="2"/>
  <c r="G257" i="2"/>
  <c r="J257" i="2"/>
  <c r="F258" i="2"/>
  <c r="K258" i="2"/>
  <c r="I258" i="2"/>
  <c r="G258" i="2"/>
  <c r="J258" i="2"/>
  <c r="F259" i="2"/>
  <c r="K259" i="2"/>
  <c r="I259" i="2"/>
  <c r="G259" i="2"/>
  <c r="J259" i="2"/>
  <c r="F260" i="2"/>
  <c r="K260" i="2"/>
  <c r="I260" i="2"/>
  <c r="G260" i="2"/>
  <c r="J260" i="2"/>
  <c r="F261" i="2"/>
  <c r="K261" i="2"/>
  <c r="I261" i="2"/>
  <c r="G261" i="2"/>
  <c r="J261" i="2"/>
  <c r="F262" i="2"/>
  <c r="K262" i="2"/>
  <c r="I262" i="2"/>
  <c r="G262" i="2"/>
  <c r="J262" i="2"/>
  <c r="F263" i="2"/>
  <c r="K263" i="2"/>
  <c r="I263" i="2"/>
  <c r="G263" i="2"/>
  <c r="J263" i="2"/>
  <c r="F264" i="2"/>
  <c r="K264" i="2"/>
  <c r="I264" i="2"/>
  <c r="G264" i="2"/>
  <c r="J264" i="2"/>
  <c r="F265" i="2"/>
  <c r="K265" i="2"/>
  <c r="I265" i="2"/>
  <c r="G265" i="2"/>
  <c r="J265" i="2"/>
  <c r="F266" i="2"/>
  <c r="K266" i="2"/>
  <c r="I266" i="2"/>
  <c r="G266" i="2"/>
  <c r="J266" i="2"/>
  <c r="F267" i="2"/>
  <c r="K267" i="2"/>
  <c r="I267" i="2"/>
  <c r="G267" i="2"/>
  <c r="J267" i="2"/>
  <c r="F268" i="2"/>
  <c r="K268" i="2"/>
  <c r="I268" i="2"/>
  <c r="G268" i="2"/>
  <c r="J268" i="2"/>
  <c r="F269" i="2"/>
  <c r="K269" i="2"/>
  <c r="I269" i="2"/>
  <c r="G269" i="2"/>
  <c r="J269" i="2"/>
  <c r="F270" i="2"/>
  <c r="K270" i="2"/>
  <c r="I270" i="2"/>
  <c r="G270" i="2"/>
  <c r="J270" i="2"/>
  <c r="F271" i="2"/>
  <c r="K271" i="2"/>
  <c r="I271" i="2"/>
  <c r="G271" i="2"/>
  <c r="J271" i="2"/>
  <c r="F272" i="2"/>
  <c r="K272" i="2"/>
  <c r="I272" i="2"/>
  <c r="G272" i="2"/>
  <c r="J272" i="2"/>
  <c r="F273" i="2"/>
  <c r="K273" i="2"/>
  <c r="I273" i="2"/>
  <c r="G273" i="2"/>
  <c r="J273" i="2"/>
  <c r="F274" i="2"/>
  <c r="I274" i="2"/>
  <c r="G274" i="2"/>
  <c r="J274" i="2"/>
  <c r="F275" i="2"/>
  <c r="K275" i="2"/>
  <c r="I275" i="2"/>
  <c r="G275" i="2"/>
  <c r="J275" i="2"/>
  <c r="F276" i="2"/>
  <c r="K276" i="2"/>
  <c r="I276" i="2"/>
  <c r="G276" i="2"/>
  <c r="J276" i="2"/>
  <c r="F277" i="2"/>
  <c r="K277" i="2"/>
  <c r="I277" i="2"/>
  <c r="G277" i="2"/>
  <c r="J277" i="2"/>
  <c r="F278" i="2"/>
  <c r="K278" i="2"/>
  <c r="I278" i="2"/>
  <c r="G278" i="2"/>
  <c r="J278" i="2"/>
  <c r="F279" i="2"/>
  <c r="K279" i="2"/>
  <c r="I279" i="2"/>
  <c r="G279" i="2"/>
  <c r="J279" i="2"/>
  <c r="F280" i="2"/>
  <c r="K280" i="2"/>
  <c r="I280" i="2"/>
  <c r="G280" i="2"/>
  <c r="J280" i="2"/>
  <c r="F281" i="2"/>
  <c r="I281" i="2"/>
  <c r="G281" i="2"/>
  <c r="J281" i="2"/>
  <c r="F282" i="2"/>
  <c r="K282" i="2"/>
  <c r="I282" i="2"/>
  <c r="G282" i="2"/>
  <c r="J282" i="2"/>
  <c r="F283" i="2"/>
  <c r="K283" i="2"/>
  <c r="I283" i="2"/>
  <c r="G283" i="2"/>
  <c r="J283" i="2"/>
  <c r="F284" i="2"/>
  <c r="K284" i="2"/>
  <c r="I284" i="2"/>
  <c r="G284" i="2"/>
  <c r="J284" i="2"/>
  <c r="F285" i="2"/>
  <c r="I285" i="2"/>
  <c r="G285" i="2"/>
  <c r="J285" i="2"/>
  <c r="F286" i="2"/>
  <c r="K286" i="2"/>
  <c r="I286" i="2"/>
  <c r="G286" i="2"/>
  <c r="J286" i="2"/>
  <c r="F287" i="2"/>
  <c r="K287" i="2"/>
  <c r="I287" i="2"/>
  <c r="G287" i="2"/>
  <c r="J287" i="2"/>
  <c r="F288" i="2"/>
  <c r="K288" i="2"/>
  <c r="I288" i="2"/>
  <c r="G288" i="2"/>
  <c r="J288" i="2"/>
  <c r="F289" i="2"/>
  <c r="K289" i="2"/>
  <c r="I289" i="2"/>
  <c r="G289" i="2"/>
  <c r="J289" i="2"/>
  <c r="F290" i="2"/>
  <c r="K290" i="2"/>
  <c r="I290" i="2"/>
  <c r="G290" i="2"/>
  <c r="J290" i="2"/>
  <c r="F291" i="2"/>
  <c r="K291" i="2"/>
  <c r="I291" i="2"/>
  <c r="G291" i="2"/>
  <c r="J291" i="2"/>
  <c r="F292" i="2"/>
  <c r="K292" i="2"/>
  <c r="I292" i="2"/>
  <c r="G292" i="2"/>
  <c r="J292" i="2"/>
  <c r="F293" i="2"/>
  <c r="K293" i="2"/>
  <c r="I293" i="2"/>
  <c r="G293" i="2"/>
  <c r="J293" i="2"/>
  <c r="F294" i="2"/>
  <c r="K294" i="2"/>
  <c r="I294" i="2"/>
  <c r="G294" i="2"/>
  <c r="J294" i="2"/>
  <c r="F295" i="2"/>
  <c r="K295" i="2"/>
  <c r="I295" i="2"/>
  <c r="G295" i="2"/>
  <c r="J295" i="2"/>
  <c r="F296" i="2"/>
  <c r="K296" i="2"/>
  <c r="I296" i="2"/>
  <c r="G296" i="2"/>
  <c r="J296" i="2"/>
  <c r="F297" i="2"/>
  <c r="K297" i="2"/>
  <c r="I297" i="2"/>
  <c r="G297" i="2"/>
  <c r="J297" i="2"/>
  <c r="F298" i="2"/>
  <c r="K298" i="2"/>
  <c r="I298" i="2"/>
  <c r="G298" i="2"/>
  <c r="J298" i="2"/>
  <c r="F299" i="2"/>
  <c r="K299" i="2"/>
  <c r="I299" i="2"/>
  <c r="G299" i="2"/>
  <c r="J299" i="2"/>
  <c r="F300" i="2"/>
  <c r="K300" i="2"/>
  <c r="I300" i="2"/>
  <c r="G300" i="2"/>
  <c r="J300" i="2"/>
  <c r="F301" i="2"/>
  <c r="K301" i="2"/>
  <c r="I301" i="2"/>
  <c r="G301" i="2"/>
  <c r="J301" i="2"/>
  <c r="F302" i="2"/>
  <c r="K302" i="2"/>
  <c r="I302" i="2"/>
  <c r="G302" i="2"/>
  <c r="J302" i="2"/>
  <c r="F303" i="2"/>
  <c r="K303" i="2"/>
  <c r="I303" i="2"/>
  <c r="G303" i="2"/>
  <c r="J303" i="2"/>
  <c r="F304" i="2"/>
  <c r="K304" i="2"/>
  <c r="I304" i="2"/>
  <c r="G304" i="2"/>
  <c r="J304" i="2"/>
  <c r="F305" i="2"/>
  <c r="K305" i="2"/>
  <c r="I305" i="2"/>
  <c r="G305" i="2"/>
  <c r="J305" i="2"/>
  <c r="F306" i="2"/>
  <c r="K306" i="2"/>
  <c r="I306" i="2"/>
  <c r="G306" i="2"/>
  <c r="J306" i="2"/>
  <c r="F307" i="2"/>
  <c r="K307" i="2"/>
  <c r="I307" i="2"/>
  <c r="G307" i="2"/>
  <c r="J307" i="2"/>
  <c r="F308" i="2"/>
  <c r="K308" i="2"/>
  <c r="I308" i="2"/>
  <c r="G308" i="2"/>
  <c r="J308" i="2"/>
  <c r="F309" i="2"/>
  <c r="K309" i="2"/>
  <c r="I309" i="2"/>
  <c r="G309" i="2"/>
  <c r="J309" i="2"/>
  <c r="F310" i="2"/>
  <c r="K310" i="2"/>
  <c r="I310" i="2"/>
  <c r="G310" i="2"/>
  <c r="J310" i="2"/>
  <c r="F311" i="2"/>
  <c r="K311" i="2"/>
  <c r="I311" i="2"/>
  <c r="G311" i="2"/>
  <c r="J311" i="2"/>
  <c r="F312" i="2"/>
  <c r="K312" i="2"/>
  <c r="I312" i="2"/>
  <c r="G312" i="2"/>
  <c r="J312" i="2"/>
  <c r="F313" i="2"/>
  <c r="K313" i="2"/>
  <c r="I313" i="2"/>
  <c r="G313" i="2"/>
  <c r="J313" i="2"/>
  <c r="F314" i="2"/>
  <c r="K314" i="2"/>
  <c r="I314" i="2"/>
  <c r="G314" i="2"/>
  <c r="J314" i="2"/>
  <c r="F315" i="2"/>
  <c r="K315" i="2"/>
  <c r="I315" i="2"/>
  <c r="G315" i="2"/>
  <c r="J315" i="2"/>
  <c r="F316" i="2"/>
  <c r="K316" i="2"/>
  <c r="I316" i="2"/>
  <c r="G316" i="2"/>
  <c r="J316" i="2"/>
  <c r="F317" i="2"/>
  <c r="K317" i="2"/>
  <c r="I317" i="2"/>
  <c r="G317" i="2"/>
  <c r="J317" i="2"/>
  <c r="F318" i="2"/>
  <c r="K318" i="2"/>
  <c r="I318" i="2"/>
  <c r="G318" i="2"/>
  <c r="J318" i="2"/>
  <c r="F319" i="2"/>
  <c r="K319" i="2"/>
  <c r="I319" i="2"/>
  <c r="G319" i="2"/>
  <c r="J319" i="2"/>
  <c r="F320" i="2"/>
  <c r="K320" i="2"/>
  <c r="I320" i="2"/>
  <c r="G320" i="2"/>
  <c r="J320" i="2"/>
  <c r="F321" i="2"/>
  <c r="K321" i="2"/>
  <c r="I321" i="2"/>
  <c r="G321" i="2"/>
  <c r="J321" i="2"/>
  <c r="F322" i="2"/>
  <c r="K322" i="2"/>
  <c r="I322" i="2"/>
  <c r="G322" i="2"/>
  <c r="J322" i="2"/>
  <c r="F323" i="2"/>
  <c r="K323" i="2"/>
  <c r="I323" i="2"/>
  <c r="G323" i="2"/>
  <c r="J323" i="2"/>
  <c r="F324" i="2"/>
  <c r="K324" i="2"/>
  <c r="I324" i="2"/>
  <c r="G324" i="2"/>
  <c r="J324" i="2"/>
  <c r="F325" i="2"/>
  <c r="K325" i="2"/>
  <c r="I325" i="2"/>
  <c r="G325" i="2"/>
  <c r="J325" i="2"/>
  <c r="F326" i="2"/>
  <c r="K326" i="2"/>
  <c r="I326" i="2"/>
  <c r="G326" i="2"/>
  <c r="J326" i="2"/>
  <c r="F327" i="2"/>
  <c r="K327" i="2"/>
  <c r="I327" i="2"/>
  <c r="G327" i="2"/>
  <c r="J327" i="2"/>
  <c r="F328" i="2"/>
  <c r="K328" i="2"/>
  <c r="I328" i="2"/>
  <c r="G328" i="2"/>
  <c r="J328" i="2"/>
  <c r="F329" i="2"/>
  <c r="K329" i="2"/>
  <c r="I329" i="2"/>
  <c r="G329" i="2"/>
  <c r="J329" i="2"/>
  <c r="F330" i="2"/>
  <c r="K330" i="2"/>
  <c r="I330" i="2"/>
  <c r="G330" i="2"/>
  <c r="J330" i="2"/>
  <c r="F331" i="2"/>
  <c r="K331" i="2"/>
  <c r="I331" i="2"/>
  <c r="G331" i="2"/>
  <c r="J331" i="2"/>
  <c r="F332" i="2"/>
  <c r="K332" i="2"/>
  <c r="I332" i="2"/>
  <c r="G332" i="2"/>
  <c r="J332" i="2"/>
  <c r="F333" i="2"/>
  <c r="K333" i="2"/>
  <c r="I333" i="2"/>
  <c r="G333" i="2"/>
  <c r="J333" i="2"/>
  <c r="F334" i="2"/>
  <c r="K334" i="2"/>
  <c r="I334" i="2"/>
  <c r="G334" i="2"/>
  <c r="J334" i="2"/>
  <c r="F335" i="2"/>
  <c r="K335" i="2"/>
  <c r="I335" i="2"/>
  <c r="G335" i="2"/>
  <c r="J335" i="2"/>
  <c r="F336" i="2"/>
  <c r="K336" i="2"/>
  <c r="I336" i="2"/>
  <c r="G336" i="2"/>
  <c r="J336" i="2"/>
  <c r="F337" i="2"/>
  <c r="K337" i="2"/>
  <c r="I337" i="2"/>
  <c r="G337" i="2"/>
  <c r="J337" i="2"/>
  <c r="F338" i="2"/>
  <c r="K338" i="2"/>
  <c r="I338" i="2"/>
  <c r="G338" i="2"/>
  <c r="J338" i="2"/>
  <c r="F339" i="2"/>
  <c r="K339" i="2"/>
  <c r="I339" i="2"/>
  <c r="G339" i="2"/>
  <c r="J339" i="2"/>
  <c r="F340" i="2"/>
  <c r="K340" i="2"/>
  <c r="I340" i="2"/>
  <c r="G340" i="2"/>
  <c r="J340" i="2"/>
  <c r="F341" i="2"/>
  <c r="K341" i="2"/>
  <c r="I341" i="2"/>
  <c r="G341" i="2"/>
  <c r="J341" i="2"/>
  <c r="F342" i="2"/>
  <c r="K342" i="2"/>
  <c r="I342" i="2"/>
  <c r="G342" i="2"/>
  <c r="J342" i="2"/>
  <c r="F343" i="2"/>
  <c r="K343" i="2"/>
  <c r="I343" i="2"/>
  <c r="G343" i="2"/>
  <c r="J343" i="2"/>
  <c r="F344" i="2"/>
  <c r="K344" i="2"/>
  <c r="I344" i="2"/>
  <c r="G344" i="2"/>
  <c r="J344" i="2"/>
  <c r="F345" i="2"/>
  <c r="K345" i="2"/>
  <c r="I345" i="2"/>
  <c r="G345" i="2"/>
  <c r="J345" i="2"/>
  <c r="F346" i="2"/>
  <c r="K346" i="2"/>
  <c r="I346" i="2"/>
  <c r="G346" i="2"/>
  <c r="J346" i="2"/>
  <c r="F347" i="2"/>
  <c r="K347" i="2"/>
  <c r="I347" i="2"/>
  <c r="G347" i="2"/>
  <c r="J347" i="2"/>
  <c r="F348" i="2"/>
  <c r="K348" i="2"/>
  <c r="I348" i="2"/>
  <c r="G348" i="2"/>
  <c r="J348" i="2"/>
  <c r="F349" i="2"/>
  <c r="K349" i="2"/>
  <c r="I349" i="2"/>
  <c r="G349" i="2"/>
  <c r="J349" i="2"/>
  <c r="F350" i="2"/>
  <c r="K350" i="2"/>
  <c r="I350" i="2"/>
  <c r="G350" i="2"/>
  <c r="J350" i="2"/>
  <c r="F351" i="2"/>
  <c r="K351" i="2"/>
  <c r="I351" i="2"/>
  <c r="G351" i="2"/>
  <c r="J351" i="2"/>
  <c r="F352" i="2"/>
  <c r="K352" i="2"/>
  <c r="I352" i="2"/>
  <c r="G352" i="2"/>
  <c r="J352" i="2"/>
  <c r="F353" i="2"/>
  <c r="K353" i="2"/>
  <c r="I353" i="2"/>
  <c r="G353" i="2"/>
  <c r="J353" i="2"/>
  <c r="F354" i="2"/>
  <c r="K354" i="2"/>
  <c r="I354" i="2"/>
  <c r="G354" i="2"/>
  <c r="J354" i="2"/>
  <c r="F355" i="2"/>
  <c r="K355" i="2"/>
  <c r="I355" i="2"/>
  <c r="G355" i="2"/>
  <c r="J355" i="2"/>
  <c r="F356" i="2"/>
  <c r="K356" i="2"/>
  <c r="I356" i="2"/>
  <c r="G356" i="2"/>
  <c r="J356" i="2"/>
  <c r="F357" i="2"/>
  <c r="K357" i="2"/>
  <c r="I357" i="2"/>
  <c r="G357" i="2"/>
  <c r="J357" i="2"/>
  <c r="F358" i="2"/>
  <c r="K358" i="2"/>
  <c r="I358" i="2"/>
  <c r="G358" i="2"/>
  <c r="J358" i="2"/>
  <c r="F359" i="2"/>
  <c r="K359" i="2"/>
  <c r="I359" i="2"/>
  <c r="G359" i="2"/>
  <c r="J359" i="2"/>
  <c r="F360" i="2"/>
  <c r="K360" i="2"/>
  <c r="I360" i="2"/>
  <c r="G360" i="2"/>
  <c r="J360" i="2"/>
  <c r="F361" i="2"/>
  <c r="K361" i="2"/>
  <c r="I361" i="2"/>
  <c r="G361" i="2"/>
  <c r="J361" i="2"/>
  <c r="F362" i="2"/>
  <c r="K362" i="2"/>
  <c r="I362" i="2"/>
  <c r="G362" i="2"/>
  <c r="J362" i="2"/>
  <c r="F363" i="2"/>
  <c r="K363" i="2"/>
  <c r="I363" i="2"/>
  <c r="G363" i="2"/>
  <c r="J363" i="2"/>
  <c r="F364" i="2"/>
  <c r="K364" i="2"/>
  <c r="I364" i="2"/>
  <c r="G364" i="2"/>
  <c r="J364" i="2"/>
  <c r="F365" i="2"/>
  <c r="K365" i="2"/>
  <c r="I365" i="2"/>
  <c r="G365" i="2"/>
  <c r="J365" i="2"/>
  <c r="F366" i="2"/>
  <c r="K366" i="2"/>
  <c r="I366" i="2"/>
  <c r="G366" i="2"/>
  <c r="J366" i="2"/>
  <c r="F367" i="2"/>
  <c r="K367" i="2"/>
  <c r="I367" i="2"/>
  <c r="G367" i="2"/>
  <c r="J367" i="2"/>
  <c r="F368" i="2"/>
  <c r="K368" i="2"/>
  <c r="I368" i="2"/>
  <c r="G368" i="2"/>
  <c r="J368" i="2"/>
  <c r="F369" i="2"/>
  <c r="K369" i="2"/>
  <c r="I369" i="2"/>
  <c r="G369" i="2"/>
  <c r="J369" i="2"/>
  <c r="F370" i="2"/>
  <c r="K370" i="2"/>
  <c r="I370" i="2"/>
  <c r="G370" i="2"/>
  <c r="J370" i="2"/>
  <c r="F371" i="2"/>
  <c r="K371" i="2"/>
  <c r="I371" i="2"/>
  <c r="G371" i="2"/>
  <c r="J371" i="2"/>
  <c r="F372" i="2"/>
  <c r="K372" i="2"/>
  <c r="I372" i="2"/>
  <c r="G372" i="2"/>
  <c r="J372" i="2"/>
  <c r="F373" i="2"/>
  <c r="K373" i="2"/>
  <c r="I373" i="2"/>
  <c r="G373" i="2"/>
  <c r="J373" i="2"/>
  <c r="F374" i="2"/>
  <c r="K374" i="2"/>
  <c r="I374" i="2"/>
  <c r="G374" i="2"/>
  <c r="J374" i="2"/>
  <c r="F375" i="2"/>
  <c r="K375" i="2"/>
  <c r="I375" i="2"/>
  <c r="G375" i="2"/>
  <c r="J375" i="2"/>
  <c r="F376" i="2"/>
  <c r="K376" i="2"/>
  <c r="I376" i="2"/>
  <c r="G376" i="2"/>
  <c r="J376" i="2"/>
  <c r="F377" i="2"/>
  <c r="K377" i="2"/>
  <c r="I377" i="2"/>
  <c r="G377" i="2"/>
  <c r="J377" i="2"/>
  <c r="F378" i="2"/>
  <c r="K378" i="2"/>
  <c r="I378" i="2"/>
  <c r="G378" i="2"/>
  <c r="J378" i="2"/>
  <c r="F379" i="2"/>
  <c r="K379" i="2"/>
  <c r="I379" i="2"/>
  <c r="G379" i="2"/>
  <c r="J379" i="2"/>
  <c r="F380" i="2"/>
  <c r="K380" i="2"/>
  <c r="I380" i="2"/>
  <c r="G380" i="2"/>
  <c r="J380" i="2"/>
  <c r="F381" i="2"/>
  <c r="K381" i="2"/>
  <c r="I381" i="2"/>
  <c r="G381" i="2"/>
  <c r="J381" i="2"/>
  <c r="F382" i="2"/>
  <c r="K382" i="2"/>
  <c r="I382" i="2"/>
  <c r="G382" i="2"/>
  <c r="J382" i="2"/>
  <c r="F383" i="2"/>
  <c r="K383" i="2"/>
  <c r="I383" i="2"/>
  <c r="G383" i="2"/>
  <c r="J383" i="2"/>
  <c r="F384" i="2"/>
  <c r="K384" i="2"/>
  <c r="I384" i="2"/>
  <c r="G384" i="2"/>
  <c r="J384" i="2"/>
  <c r="F385" i="2"/>
  <c r="K385" i="2"/>
  <c r="I385" i="2"/>
  <c r="G385" i="2"/>
  <c r="J385" i="2"/>
  <c r="F386" i="2"/>
  <c r="K386" i="2"/>
  <c r="I386" i="2"/>
  <c r="G386" i="2"/>
  <c r="J386" i="2"/>
  <c r="F387" i="2"/>
  <c r="K387" i="2"/>
  <c r="I387" i="2"/>
  <c r="G387" i="2"/>
  <c r="J387" i="2"/>
  <c r="F388" i="2"/>
  <c r="K388" i="2"/>
  <c r="I388" i="2"/>
  <c r="G388" i="2"/>
  <c r="J388" i="2"/>
  <c r="F389" i="2"/>
  <c r="K389" i="2"/>
  <c r="I389" i="2"/>
  <c r="G389" i="2"/>
  <c r="J389" i="2"/>
  <c r="F390" i="2"/>
  <c r="K390" i="2"/>
  <c r="I390" i="2"/>
  <c r="G390" i="2"/>
  <c r="J390" i="2"/>
  <c r="F391" i="2"/>
  <c r="K391" i="2"/>
  <c r="I391" i="2"/>
  <c r="G391" i="2"/>
  <c r="J391" i="2"/>
  <c r="F392" i="2"/>
  <c r="K392" i="2"/>
  <c r="I392" i="2"/>
  <c r="G392" i="2"/>
  <c r="J392" i="2"/>
  <c r="F393" i="2"/>
  <c r="K393" i="2"/>
  <c r="I393" i="2"/>
  <c r="G393" i="2"/>
  <c r="J393" i="2"/>
  <c r="F394" i="2"/>
  <c r="K394" i="2"/>
  <c r="I394" i="2"/>
  <c r="G394" i="2"/>
  <c r="J394" i="2"/>
  <c r="F395" i="2"/>
  <c r="I395" i="2"/>
  <c r="G395" i="2"/>
  <c r="K395" i="2"/>
  <c r="J395" i="2"/>
  <c r="F396" i="2"/>
  <c r="K396" i="2"/>
  <c r="I396" i="2"/>
  <c r="G396" i="2"/>
  <c r="J396" i="2"/>
  <c r="F397" i="2"/>
  <c r="K397" i="2"/>
  <c r="I397" i="2"/>
  <c r="G397" i="2"/>
  <c r="J397" i="2"/>
  <c r="F398" i="2"/>
  <c r="K398" i="2"/>
  <c r="I398" i="2"/>
  <c r="G398" i="2"/>
  <c r="J398" i="2"/>
  <c r="F399" i="2"/>
  <c r="K399" i="2"/>
  <c r="I399" i="2"/>
  <c r="G399" i="2"/>
  <c r="J399" i="2"/>
  <c r="F400" i="2"/>
  <c r="K400" i="2"/>
  <c r="I400" i="2"/>
  <c r="G400" i="2"/>
  <c r="J400" i="2"/>
  <c r="F401" i="2"/>
  <c r="K401" i="2"/>
  <c r="I401" i="2"/>
  <c r="G401" i="2"/>
  <c r="J401" i="2"/>
  <c r="F402" i="2"/>
  <c r="K402" i="2"/>
  <c r="I402" i="2"/>
  <c r="G402" i="2"/>
  <c r="J402" i="2"/>
  <c r="F403" i="2"/>
  <c r="I403" i="2"/>
  <c r="G403" i="2"/>
  <c r="K403" i="2"/>
  <c r="J403" i="2"/>
  <c r="F404" i="2"/>
  <c r="K404" i="2"/>
  <c r="I404" i="2"/>
  <c r="G404" i="2"/>
  <c r="J404" i="2"/>
  <c r="F405" i="2"/>
  <c r="K405" i="2"/>
  <c r="I405" i="2"/>
  <c r="G405" i="2"/>
  <c r="J405" i="2"/>
  <c r="F406" i="2"/>
  <c r="K406" i="2"/>
  <c r="I406" i="2"/>
  <c r="G406" i="2"/>
  <c r="J406" i="2"/>
  <c r="F407" i="2"/>
  <c r="K407" i="2"/>
  <c r="I407" i="2"/>
  <c r="G407" i="2"/>
  <c r="J407" i="2"/>
  <c r="F408" i="2"/>
  <c r="K408" i="2"/>
  <c r="I408" i="2"/>
  <c r="G408" i="2"/>
  <c r="J408" i="2"/>
  <c r="F409" i="2"/>
  <c r="K409" i="2"/>
  <c r="I409" i="2"/>
  <c r="G409" i="2"/>
  <c r="J409" i="2"/>
  <c r="F410" i="2"/>
  <c r="K410" i="2"/>
  <c r="I410" i="2"/>
  <c r="G410" i="2"/>
  <c r="J410" i="2"/>
  <c r="F411" i="2"/>
  <c r="K411" i="2"/>
  <c r="I411" i="2"/>
  <c r="G411" i="2"/>
  <c r="J411" i="2"/>
  <c r="F412" i="2"/>
  <c r="K412" i="2"/>
  <c r="I412" i="2"/>
  <c r="G412" i="2"/>
  <c r="J412" i="2"/>
  <c r="F413" i="2"/>
  <c r="K413" i="2"/>
  <c r="I413" i="2"/>
  <c r="G413" i="2"/>
  <c r="J413" i="2"/>
  <c r="F414" i="2"/>
  <c r="K414" i="2"/>
  <c r="I414" i="2"/>
  <c r="G414" i="2"/>
  <c r="J414" i="2"/>
  <c r="F415" i="2"/>
  <c r="K415" i="2"/>
  <c r="I415" i="2"/>
  <c r="G415" i="2"/>
  <c r="J415" i="2"/>
  <c r="F416" i="2"/>
  <c r="K416" i="2"/>
  <c r="I416" i="2"/>
  <c r="G416" i="2"/>
  <c r="J416" i="2"/>
  <c r="F417" i="2"/>
  <c r="K417" i="2"/>
  <c r="I417" i="2"/>
  <c r="G417" i="2"/>
  <c r="J417" i="2"/>
  <c r="F418" i="2"/>
  <c r="K418" i="2"/>
  <c r="I418" i="2"/>
  <c r="G418" i="2"/>
  <c r="J418" i="2"/>
  <c r="F419" i="2"/>
  <c r="K419" i="2"/>
  <c r="I419" i="2"/>
  <c r="G419" i="2"/>
  <c r="J419" i="2"/>
  <c r="F420" i="2"/>
  <c r="K420" i="2"/>
  <c r="I420" i="2"/>
  <c r="G420" i="2"/>
  <c r="J420" i="2"/>
  <c r="F421" i="2"/>
  <c r="K421" i="2"/>
  <c r="I421" i="2"/>
  <c r="G421" i="2"/>
  <c r="J421" i="2"/>
  <c r="F422" i="2"/>
  <c r="K422" i="2"/>
  <c r="I422" i="2"/>
  <c r="G422" i="2"/>
  <c r="J422" i="2"/>
  <c r="F423" i="2"/>
  <c r="K423" i="2"/>
  <c r="I423" i="2"/>
  <c r="G423" i="2"/>
  <c r="J423" i="2"/>
  <c r="F424" i="2"/>
  <c r="K424" i="2"/>
  <c r="I424" i="2"/>
  <c r="G424" i="2"/>
  <c r="J424" i="2"/>
  <c r="F425" i="2"/>
  <c r="K425" i="2"/>
  <c r="I425" i="2"/>
  <c r="G425" i="2"/>
  <c r="J425" i="2"/>
  <c r="F426" i="2"/>
  <c r="K426" i="2"/>
  <c r="I426" i="2"/>
  <c r="G426" i="2"/>
  <c r="J426" i="2"/>
  <c r="F427" i="2"/>
  <c r="K427" i="2"/>
  <c r="I427" i="2"/>
  <c r="G427" i="2"/>
  <c r="J427" i="2"/>
  <c r="F428" i="2"/>
  <c r="K428" i="2"/>
  <c r="I428" i="2"/>
  <c r="G428" i="2"/>
  <c r="J428" i="2"/>
  <c r="F429" i="2"/>
  <c r="K429" i="2"/>
  <c r="I429" i="2"/>
  <c r="G429" i="2"/>
  <c r="J429" i="2"/>
  <c r="F430" i="2"/>
  <c r="K430" i="2"/>
  <c r="I430" i="2"/>
  <c r="G430" i="2"/>
  <c r="J430" i="2"/>
  <c r="F431" i="2"/>
  <c r="K431" i="2"/>
  <c r="I431" i="2"/>
  <c r="G431" i="2"/>
  <c r="J431" i="2"/>
  <c r="F432" i="2"/>
  <c r="K432" i="2"/>
  <c r="I432" i="2"/>
  <c r="G432" i="2"/>
  <c r="J432" i="2"/>
  <c r="F433" i="2"/>
  <c r="K433" i="2"/>
  <c r="I433" i="2"/>
  <c r="G433" i="2"/>
  <c r="J433" i="2"/>
  <c r="F434" i="2"/>
  <c r="K434" i="2"/>
  <c r="I434" i="2"/>
  <c r="G434" i="2"/>
  <c r="J434" i="2"/>
  <c r="F435" i="2"/>
  <c r="K435" i="2"/>
  <c r="I435" i="2"/>
  <c r="G435" i="2"/>
  <c r="J435" i="2"/>
  <c r="I436" i="2"/>
  <c r="K436" i="2"/>
  <c r="J436" i="2"/>
  <c r="K437" i="2"/>
  <c r="I437" i="2"/>
  <c r="F437" i="2"/>
  <c r="J437" i="2"/>
  <c r="F438" i="2"/>
  <c r="I438" i="2"/>
  <c r="G438" i="2"/>
  <c r="J438" i="2"/>
  <c r="F439" i="2"/>
  <c r="K439" i="2"/>
  <c r="I439" i="2"/>
  <c r="G439" i="2"/>
  <c r="J439" i="2"/>
  <c r="F440" i="2"/>
  <c r="K440" i="2"/>
  <c r="I440" i="2"/>
  <c r="G440" i="2"/>
  <c r="J440" i="2"/>
  <c r="F441" i="2"/>
  <c r="K441" i="2"/>
  <c r="I441" i="2"/>
  <c r="G441" i="2"/>
  <c r="J441" i="2"/>
  <c r="K442" i="2"/>
  <c r="I442" i="2"/>
  <c r="G442" i="2"/>
  <c r="F442" i="2"/>
  <c r="J442" i="2"/>
  <c r="F443" i="2"/>
  <c r="K443" i="2"/>
  <c r="I443" i="2"/>
  <c r="G443" i="2"/>
  <c r="J443" i="2"/>
  <c r="F444" i="2"/>
  <c r="K444" i="2"/>
  <c r="I444" i="2"/>
  <c r="G444" i="2"/>
  <c r="J444" i="2"/>
  <c r="F445" i="2"/>
  <c r="K445" i="2"/>
  <c r="I445" i="2"/>
  <c r="G445" i="2"/>
  <c r="J445" i="2"/>
  <c r="F446" i="2"/>
  <c r="K446" i="2"/>
  <c r="I446" i="2"/>
  <c r="G446" i="2"/>
  <c r="J446" i="2"/>
  <c r="F447" i="2"/>
  <c r="K447" i="2"/>
  <c r="I447" i="2"/>
  <c r="G447" i="2"/>
  <c r="J447" i="2"/>
  <c r="F448" i="2"/>
  <c r="K448" i="2"/>
  <c r="I448" i="2"/>
  <c r="G448" i="2"/>
  <c r="J448" i="2"/>
  <c r="F449" i="2"/>
  <c r="K449" i="2"/>
  <c r="I449" i="2"/>
  <c r="G449" i="2"/>
  <c r="J449" i="2"/>
  <c r="F450" i="2"/>
  <c r="K450" i="2"/>
  <c r="I450" i="2"/>
  <c r="G450" i="2"/>
  <c r="J450" i="2"/>
  <c r="F451" i="2"/>
  <c r="K451" i="2"/>
  <c r="I451" i="2"/>
  <c r="G451" i="2"/>
  <c r="J451" i="2"/>
  <c r="F452" i="2"/>
  <c r="K452" i="2"/>
  <c r="I452" i="2"/>
  <c r="G452" i="2"/>
  <c r="J452" i="2"/>
  <c r="F453" i="2"/>
  <c r="K453" i="2"/>
  <c r="I453" i="2"/>
  <c r="G453" i="2"/>
  <c r="J453" i="2"/>
  <c r="F454" i="2"/>
  <c r="K454" i="2"/>
  <c r="I454" i="2"/>
  <c r="G454" i="2"/>
  <c r="J454" i="2"/>
  <c r="F455" i="2"/>
  <c r="K455" i="2"/>
  <c r="I455" i="2"/>
  <c r="G455" i="2"/>
  <c r="J455" i="2"/>
  <c r="F456" i="2"/>
  <c r="K456" i="2"/>
  <c r="I456" i="2"/>
  <c r="G456" i="2"/>
  <c r="J456" i="2"/>
  <c r="F457" i="2"/>
  <c r="K457" i="2"/>
  <c r="I457" i="2"/>
  <c r="G457" i="2"/>
  <c r="J457" i="2"/>
  <c r="F458" i="2"/>
  <c r="K458" i="2"/>
  <c r="I458" i="2"/>
  <c r="G458" i="2"/>
  <c r="J458" i="2"/>
  <c r="F459" i="2"/>
  <c r="K459" i="2"/>
  <c r="I459" i="2"/>
  <c r="G459" i="2"/>
  <c r="J459" i="2"/>
  <c r="F460" i="2"/>
  <c r="K460" i="2"/>
  <c r="I460" i="2"/>
  <c r="G460" i="2"/>
  <c r="J460" i="2"/>
  <c r="F461" i="2"/>
  <c r="K461" i="2"/>
  <c r="I461" i="2"/>
  <c r="G461" i="2"/>
  <c r="J461" i="2"/>
  <c r="F462" i="2"/>
  <c r="I462" i="2"/>
  <c r="G462" i="2"/>
  <c r="J462" i="2"/>
  <c r="F463" i="2"/>
  <c r="K463" i="2"/>
  <c r="I463" i="2"/>
  <c r="G463" i="2"/>
  <c r="J463" i="2"/>
  <c r="F464" i="2"/>
  <c r="K464" i="2"/>
  <c r="I464" i="2"/>
  <c r="G464" i="2"/>
  <c r="J464" i="2"/>
  <c r="F465" i="2"/>
  <c r="K465" i="2"/>
  <c r="I465" i="2"/>
  <c r="G465" i="2"/>
  <c r="J465" i="2"/>
  <c r="F466" i="2"/>
  <c r="K466" i="2"/>
  <c r="I466" i="2"/>
  <c r="G466" i="2"/>
  <c r="J466" i="2"/>
  <c r="F467" i="2"/>
  <c r="K467" i="2"/>
  <c r="I467" i="2"/>
  <c r="G467" i="2"/>
  <c r="J467" i="2"/>
  <c r="F468" i="2"/>
  <c r="K468" i="2"/>
  <c r="I468" i="2"/>
  <c r="G468" i="2"/>
  <c r="J468" i="2"/>
  <c r="F469" i="2"/>
  <c r="K469" i="2"/>
  <c r="I469" i="2"/>
  <c r="G469" i="2"/>
  <c r="J469" i="2"/>
  <c r="A4" i="4"/>
  <c r="F4" i="4"/>
  <c r="A5" i="4"/>
  <c r="F5" i="4"/>
  <c r="A6" i="4"/>
  <c r="F6" i="4"/>
  <c r="J10" i="4"/>
  <c r="J11" i="4"/>
  <c r="J12" i="4"/>
  <c r="J17" i="4"/>
  <c r="J18" i="4"/>
  <c r="J19" i="4"/>
  <c r="J24" i="4"/>
  <c r="J25" i="4"/>
  <c r="J26" i="4"/>
  <c r="J31" i="4"/>
  <c r="J32" i="4"/>
  <c r="J33" i="4"/>
  <c r="J38" i="4"/>
  <c r="J39" i="4"/>
  <c r="J40" i="4"/>
  <c r="A4" i="5"/>
  <c r="F4" i="5"/>
  <c r="A5" i="5"/>
  <c r="F5" i="5"/>
  <c r="A6" i="5"/>
  <c r="F6" i="5"/>
  <c r="B10" i="5"/>
  <c r="D10" i="5"/>
  <c r="E10" i="5"/>
  <c r="G10" i="5"/>
  <c r="H10" i="5"/>
  <c r="B11" i="5"/>
  <c r="D11" i="5"/>
  <c r="E11" i="5"/>
  <c r="G11" i="5"/>
  <c r="H11" i="5"/>
  <c r="B12" i="5"/>
  <c r="D12" i="5"/>
  <c r="E12" i="5"/>
  <c r="G12" i="5"/>
  <c r="H12" i="5"/>
  <c r="B13" i="5"/>
  <c r="D13" i="5"/>
  <c r="E13" i="5"/>
  <c r="F13" i="5"/>
  <c r="G13" i="5"/>
  <c r="H13" i="5"/>
  <c r="B14" i="5"/>
  <c r="D14" i="5"/>
  <c r="E14" i="5"/>
  <c r="F14" i="5"/>
  <c r="G14" i="5"/>
  <c r="H14" i="5"/>
  <c r="B15" i="5"/>
  <c r="D15" i="5"/>
  <c r="E15" i="5"/>
  <c r="F15" i="5"/>
  <c r="G15" i="5"/>
  <c r="H15" i="5"/>
  <c r="B16" i="5"/>
  <c r="D16" i="5"/>
  <c r="E16" i="5"/>
  <c r="F16" i="5"/>
  <c r="G16" i="5"/>
  <c r="H16" i="5"/>
  <c r="B18" i="5"/>
  <c r="D18" i="5"/>
  <c r="E18" i="5"/>
  <c r="F18" i="5"/>
  <c r="G18" i="5"/>
  <c r="H18" i="5"/>
  <c r="B19" i="5"/>
  <c r="D19" i="5"/>
  <c r="E19" i="5"/>
  <c r="F19" i="5"/>
  <c r="G19" i="5"/>
  <c r="H19" i="5"/>
  <c r="B22" i="5"/>
  <c r="D22" i="5"/>
  <c r="E22" i="5"/>
  <c r="F22" i="5"/>
  <c r="G22" i="5"/>
  <c r="H22" i="5"/>
  <c r="B23" i="5"/>
  <c r="D23" i="5"/>
  <c r="E23" i="5"/>
  <c r="F23" i="5"/>
  <c r="G23" i="5"/>
  <c r="H23" i="5"/>
  <c r="B24" i="5"/>
  <c r="D24" i="5"/>
  <c r="E24" i="5"/>
  <c r="F24" i="5"/>
  <c r="G24" i="5"/>
  <c r="H24" i="5"/>
  <c r="B25" i="5"/>
  <c r="D25" i="5"/>
  <c r="E25" i="5"/>
  <c r="F25" i="5"/>
  <c r="G25" i="5"/>
  <c r="H25" i="5"/>
  <c r="B26" i="5"/>
  <c r="D26" i="5"/>
  <c r="E26" i="5"/>
  <c r="F26" i="5"/>
  <c r="G26" i="5"/>
  <c r="H26" i="5"/>
  <c r="B27" i="5"/>
  <c r="D27" i="5"/>
  <c r="E27" i="5"/>
  <c r="F27" i="5"/>
  <c r="G27" i="5"/>
  <c r="H27" i="5"/>
  <c r="B28" i="5"/>
  <c r="D28" i="5"/>
  <c r="E28" i="5"/>
  <c r="F28" i="5"/>
  <c r="G28" i="5"/>
  <c r="H28" i="5"/>
  <c r="B30" i="5"/>
  <c r="D30" i="5"/>
  <c r="E30" i="5"/>
  <c r="F30" i="5"/>
  <c r="G30" i="5"/>
  <c r="H30" i="5"/>
  <c r="B31" i="5"/>
  <c r="D31" i="5"/>
  <c r="E31" i="5"/>
  <c r="F31" i="5"/>
  <c r="G31" i="5"/>
  <c r="H31" i="5"/>
  <c r="B32" i="5"/>
  <c r="D32" i="5"/>
  <c r="E32" i="5"/>
  <c r="F32" i="5"/>
  <c r="G32" i="5"/>
  <c r="H32" i="5"/>
  <c r="B33" i="5"/>
  <c r="D33" i="5"/>
  <c r="E33" i="5"/>
  <c r="F33" i="5"/>
  <c r="G33" i="5"/>
  <c r="H33" i="5"/>
  <c r="B34" i="5"/>
  <c r="E34" i="5"/>
  <c r="F34" i="5"/>
  <c r="G34" i="5"/>
  <c r="H34" i="5"/>
  <c r="B35" i="5"/>
  <c r="D35" i="5"/>
  <c r="E35" i="5"/>
  <c r="F35" i="5"/>
  <c r="G35" i="5"/>
  <c r="H35" i="5"/>
  <c r="B36" i="5"/>
  <c r="D36" i="5"/>
  <c r="E36" i="5"/>
  <c r="F36" i="5"/>
  <c r="G36" i="5"/>
  <c r="H36" i="5"/>
  <c r="B37" i="5"/>
  <c r="D37" i="5"/>
  <c r="E37" i="5"/>
  <c r="F37" i="5"/>
  <c r="G37" i="5"/>
  <c r="H37" i="5"/>
  <c r="B42" i="5"/>
  <c r="D42" i="5"/>
  <c r="E42" i="5"/>
  <c r="F42" i="5"/>
  <c r="G42" i="5"/>
  <c r="H42" i="5"/>
  <c r="B43" i="5"/>
  <c r="D43" i="5"/>
  <c r="E43" i="5"/>
  <c r="F43" i="5"/>
  <c r="G43" i="5"/>
  <c r="H43" i="5"/>
  <c r="B44" i="5"/>
  <c r="D44" i="5"/>
  <c r="E44" i="5"/>
  <c r="F44" i="5"/>
  <c r="G44" i="5"/>
  <c r="H44" i="5"/>
  <c r="B47" i="5"/>
  <c r="D47" i="5"/>
  <c r="B48" i="5"/>
  <c r="D48" i="5"/>
  <c r="B49" i="5"/>
  <c r="D49" i="5"/>
  <c r="B50" i="5"/>
  <c r="D50" i="5"/>
  <c r="H50" i="5"/>
  <c r="I50" i="5"/>
  <c r="J50" i="5"/>
  <c r="B51" i="5"/>
  <c r="D51" i="5"/>
  <c r="H51" i="5"/>
  <c r="I51" i="5"/>
  <c r="J51" i="5"/>
  <c r="B52" i="5"/>
  <c r="D52" i="5"/>
  <c r="H52" i="5"/>
  <c r="I52" i="5"/>
  <c r="J52" i="5"/>
  <c r="B53" i="5"/>
  <c r="D53" i="5"/>
  <c r="H53" i="5"/>
  <c r="I53" i="5"/>
  <c r="J53" i="5"/>
  <c r="B54" i="5"/>
  <c r="D54" i="5"/>
  <c r="H54" i="5"/>
  <c r="I54" i="5"/>
  <c r="J54" i="5"/>
  <c r="B55" i="5"/>
  <c r="D55" i="5"/>
  <c r="H55" i="5"/>
  <c r="I55" i="5"/>
  <c r="J55" i="5"/>
  <c r="B56" i="5"/>
  <c r="D56" i="5"/>
  <c r="H56" i="5"/>
  <c r="I56" i="5"/>
  <c r="J56" i="5"/>
  <c r="B57" i="5"/>
  <c r="D57" i="5"/>
  <c r="H57" i="5"/>
  <c r="I57" i="5"/>
  <c r="J57" i="5"/>
  <c r="B58" i="5"/>
  <c r="D58" i="5"/>
  <c r="H58" i="5"/>
  <c r="I58" i="5"/>
  <c r="J58" i="5"/>
  <c r="B59" i="5"/>
  <c r="D59" i="5"/>
  <c r="H59" i="5"/>
  <c r="I59" i="5"/>
  <c r="J59" i="5"/>
  <c r="B60" i="5"/>
  <c r="D60" i="5"/>
  <c r="H60" i="5"/>
  <c r="I60" i="5"/>
  <c r="J60" i="5"/>
  <c r="B61" i="5"/>
  <c r="D61" i="5"/>
  <c r="H61" i="5"/>
  <c r="I61" i="5"/>
  <c r="J61" i="5"/>
  <c r="B62" i="5"/>
  <c r="D62" i="5"/>
  <c r="H62" i="5"/>
  <c r="I62" i="5"/>
  <c r="J62" i="5"/>
  <c r="B63" i="5"/>
  <c r="D63" i="5"/>
  <c r="H63" i="5"/>
  <c r="I63" i="5"/>
  <c r="J63" i="5"/>
  <c r="B64" i="5"/>
  <c r="D64" i="5"/>
  <c r="H64" i="5"/>
  <c r="I64" i="5"/>
  <c r="J64" i="5"/>
  <c r="B65" i="5"/>
  <c r="D65" i="5"/>
  <c r="H65" i="5"/>
  <c r="I65" i="5"/>
  <c r="J65" i="5"/>
  <c r="B66" i="5"/>
  <c r="D66" i="5"/>
  <c r="H66" i="5"/>
  <c r="I66" i="5"/>
  <c r="J66" i="5"/>
  <c r="B67" i="5"/>
  <c r="D67" i="5"/>
  <c r="H67" i="5"/>
  <c r="I67" i="5"/>
  <c r="J67" i="5"/>
  <c r="B68" i="5"/>
  <c r="D68" i="5"/>
  <c r="H68" i="5"/>
  <c r="I68" i="5"/>
  <c r="J68" i="5"/>
  <c r="B69" i="5"/>
  <c r="D69" i="5"/>
  <c r="H69" i="5"/>
  <c r="I69" i="5"/>
  <c r="J69" i="5"/>
  <c r="G437" i="2"/>
  <c r="K438" i="2"/>
  <c r="G436" i="2"/>
  <c r="F436" i="2"/>
  <c r="K167" i="2"/>
  <c r="K119" i="2"/>
  <c r="K75" i="2"/>
  <c r="L49" i="2"/>
  <c r="K49" i="2"/>
  <c r="L53" i="2"/>
  <c r="F53" i="2"/>
  <c r="F51" i="2"/>
  <c r="F50" i="2"/>
  <c r="K13" i="2"/>
  <c r="L46" i="2"/>
  <c r="L45" i="2"/>
  <c r="K45" i="2"/>
  <c r="F47" i="2"/>
  <c r="F46" i="2"/>
  <c r="G45" i="2"/>
  <c r="K41" i="2"/>
  <c r="K36" i="2"/>
  <c r="F25" i="2"/>
  <c r="F17" i="2"/>
  <c r="F16" i="2"/>
  <c r="G23" i="2"/>
  <c r="K22" i="2"/>
  <c r="G18" i="2"/>
  <c r="K81" i="2"/>
  <c r="K93" i="2"/>
  <c r="K66" i="2"/>
  <c r="K33" i="2"/>
  <c r="K18" i="2"/>
  <c r="G10" i="2"/>
  <c r="K53" i="2"/>
  <c r="K34" i="2"/>
  <c r="L28" i="2"/>
  <c r="K28" i="2"/>
  <c r="L12" i="2"/>
  <c r="K12" i="2"/>
  <c r="K40" i="2"/>
  <c r="L42" i="2"/>
  <c r="K42" i="2"/>
  <c r="G33" i="2"/>
  <c r="K31" i="2"/>
  <c r="F24" i="2"/>
  <c r="K23" i="2"/>
  <c r="G19" i="2"/>
  <c r="F11" i="2"/>
  <c r="L10" i="2"/>
  <c r="K10" i="2"/>
  <c r="L25" i="2"/>
  <c r="K25" i="2"/>
  <c r="F42" i="2"/>
  <c r="F39" i="2"/>
  <c r="L35" i="2"/>
  <c r="K35" i="2"/>
  <c r="F31" i="2"/>
  <c r="G27" i="2"/>
  <c r="L26" i="2"/>
  <c r="K26" i="2"/>
  <c r="K221" i="2"/>
  <c r="K462" i="2"/>
  <c r="K156" i="2"/>
  <c r="K285" i="2"/>
  <c r="K146" i="2"/>
  <c r="K99" i="2"/>
  <c r="K92" i="2"/>
  <c r="K88" i="2"/>
  <c r="L51" i="2"/>
  <c r="L52" i="2"/>
  <c r="K52" i="2"/>
  <c r="L50" i="2"/>
  <c r="K50" i="2"/>
  <c r="K44" i="3"/>
  <c r="L27" i="2"/>
  <c r="K27" i="2"/>
  <c r="L39" i="2"/>
  <c r="K39" i="2"/>
  <c r="L24" i="2"/>
  <c r="K24" i="2"/>
  <c r="L47" i="2"/>
  <c r="L32" i="2"/>
  <c r="L43" i="2"/>
  <c r="K43" i="2"/>
  <c r="K51" i="2"/>
  <c r="K47" i="2"/>
  <c r="K46" i="2"/>
  <c r="K32" i="2"/>
  <c r="K274" i="2"/>
  <c r="K139" i="2"/>
  <c r="K281" i="2"/>
  <c r="K217" i="2"/>
  <c r="K142" i="2"/>
  <c r="K11" i="2"/>
  <c r="K188" i="2"/>
  <c r="K164" i="2"/>
  <c r="K195" i="2"/>
  <c r="K85" i="2"/>
  <c r="K24" i="4"/>
  <c r="K25" i="4"/>
  <c r="K19" i="4"/>
  <c r="K33" i="4"/>
  <c r="K40" i="4"/>
  <c r="K39" i="4"/>
  <c r="K32" i="4"/>
  <c r="K26" i="4"/>
  <c r="K38" i="4"/>
  <c r="K42" i="4"/>
  <c r="K28" i="4"/>
  <c r="C25" i="4"/>
  <c r="G25" i="4"/>
  <c r="J6" i="3"/>
  <c r="K6" i="3"/>
  <c r="F12" i="5"/>
  <c r="I12" i="5"/>
  <c r="F11" i="5"/>
  <c r="J5" i="3"/>
  <c r="K5" i="3"/>
  <c r="I11" i="5"/>
  <c r="C31" i="4"/>
  <c r="G31" i="4"/>
  <c r="K18" i="4"/>
  <c r="C39" i="4"/>
  <c r="G39" i="4"/>
  <c r="C10" i="4"/>
  <c r="C33" i="4"/>
  <c r="G33" i="4"/>
  <c r="C19" i="4"/>
  <c r="G19" i="4"/>
  <c r="C18" i="4"/>
  <c r="G18" i="4"/>
  <c r="F10" i="5"/>
  <c r="J4" i="3"/>
  <c r="K4" i="3"/>
  <c r="L4" i="2"/>
  <c r="Q4" i="1"/>
  <c r="L14" i="5"/>
  <c r="C24" i="4"/>
  <c r="G24" i="4"/>
  <c r="C17" i="4"/>
  <c r="G17" i="4"/>
  <c r="C12" i="4"/>
  <c r="G12" i="4"/>
  <c r="C11" i="4"/>
  <c r="G11" i="4"/>
  <c r="C26" i="4"/>
  <c r="G26" i="4"/>
  <c r="C32" i="4"/>
  <c r="G32" i="4"/>
  <c r="C38" i="4"/>
  <c r="G38" i="4"/>
  <c r="C40" i="4"/>
  <c r="G40" i="4"/>
  <c r="G10" i="4"/>
  <c r="K11" i="4"/>
  <c r="K12" i="4"/>
  <c r="K31" i="4"/>
  <c r="K35" i="4"/>
  <c r="G21" i="4"/>
  <c r="C21" i="4"/>
  <c r="L5" i="2"/>
  <c r="Q5" i="1"/>
  <c r="K17" i="4"/>
  <c r="K21" i="4"/>
  <c r="I10" i="5"/>
  <c r="G14" i="4"/>
  <c r="C14" i="4"/>
  <c r="G42" i="4"/>
  <c r="G35" i="4"/>
  <c r="C35" i="4"/>
  <c r="C42" i="4"/>
  <c r="C28" i="4"/>
  <c r="G46" i="4"/>
  <c r="G47" i="4"/>
  <c r="G28" i="4"/>
  <c r="L6" i="2"/>
  <c r="Q6" i="1"/>
  <c r="L11" i="5"/>
  <c r="K10" i="4"/>
  <c r="K14" i="4"/>
  <c r="L14" i="4"/>
  <c r="G45" i="4"/>
  <c r="H21" i="4"/>
  <c r="J26" i="5"/>
  <c r="J40" i="5"/>
  <c r="J47" i="5"/>
  <c r="J27" i="5"/>
  <c r="J19" i="5"/>
  <c r="J41" i="5"/>
  <c r="J21" i="5"/>
  <c r="J11" i="5"/>
  <c r="J24" i="5"/>
  <c r="J35" i="5"/>
  <c r="J29" i="5"/>
  <c r="J33" i="5"/>
  <c r="L21" i="4"/>
  <c r="J36" i="5"/>
  <c r="J18" i="5"/>
  <c r="J43" i="5"/>
  <c r="J25" i="5"/>
  <c r="J30" i="5"/>
  <c r="J39" i="5"/>
  <c r="J38" i="5"/>
  <c r="J48" i="5"/>
  <c r="J23" i="5"/>
  <c r="J13" i="5"/>
  <c r="J28" i="5"/>
  <c r="J22" i="5"/>
  <c r="J34" i="5"/>
  <c r="J14" i="5"/>
  <c r="J16" i="5"/>
  <c r="J20" i="5"/>
  <c r="J10" i="5"/>
  <c r="L35" i="4"/>
  <c r="J49" i="5"/>
  <c r="J32" i="5"/>
  <c r="L28" i="4"/>
  <c r="J37" i="5"/>
  <c r="J15" i="5"/>
  <c r="J31" i="5"/>
  <c r="L42" i="4"/>
  <c r="J17" i="5"/>
  <c r="J44" i="5"/>
  <c r="J42" i="5"/>
  <c r="J12" i="5"/>
  <c r="H28" i="4"/>
  <c r="H14" i="4"/>
  <c r="H42" i="4"/>
  <c r="H3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4" authorId="0" shapeId="0" xr:uid="{00000000-0006-0000-0000-000001000000}">
      <text>
        <r>
          <rPr>
            <b/>
            <sz val="8.5"/>
            <color indexed="63"/>
            <rFont val="Times New Roman"/>
            <family val="1"/>
          </rPr>
          <t xml:space="preserve">Ponto de Função IFPUG: </t>
        </r>
        <r>
          <rPr>
            <sz val="8.5"/>
            <color indexed="63"/>
            <rFont val="Times New Roman"/>
            <family val="1"/>
          </rPr>
          <t>medição baseada nas regras do IFPUG. Não considerada os deflatores nem os itens não mensuráveis. Caso a funcionalidade não tenha sido detalhada, será considerada a estimativa da NESMA.</t>
        </r>
      </text>
    </comment>
    <comment ref="Q5" authorId="0" shapeId="0" xr:uid="{00000000-0006-0000-0000-000002000000}">
      <text>
        <r>
          <rPr>
            <b/>
            <sz val="8.5"/>
            <color indexed="63"/>
            <rFont val="Times New Roman"/>
            <family val="1"/>
          </rPr>
          <t xml:space="preserve">Ponto de Função Local do EM: </t>
        </r>
        <r>
          <rPr>
            <sz val="8.5"/>
            <color indexed="63"/>
            <rFont val="Times New Roman"/>
            <family val="1"/>
          </rPr>
          <t>medição para remuneração do Escritório de Métricas.Equivalente à medição IFPUG. Porém, considera os itens não mensuráveis previstos em contrato.</t>
        </r>
      </text>
    </comment>
    <comment ref="Q6" authorId="0" shapeId="0" xr:uid="{00000000-0006-0000-0000-000003000000}">
      <text>
        <r>
          <rPr>
            <b/>
            <sz val="8.5"/>
            <rFont val="Times New Roman"/>
            <family val="1"/>
          </rPr>
          <t xml:space="preserve">Ponto de Função Local da FS: </t>
        </r>
        <r>
          <rPr>
            <sz val="8.5"/>
            <color indexed="81"/>
            <rFont val="Times New Roman"/>
            <family val="1"/>
          </rPr>
          <t>medição para remuneração da Fábrica de Software. Equivalente à medição IFPUG. Porém, considera os deflatores e os itens não mensuráveis previstos em contrato.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4" authorId="0" shapeId="0" xr:uid="{00000000-0006-0000-0100-000001000000}">
      <text>
        <r>
          <rPr>
            <b/>
            <sz val="8"/>
            <color indexed="8"/>
            <rFont val="Tahoma"/>
            <family val="2"/>
          </rPr>
          <t xml:space="preserve">Ponto de Função IFPUG:
</t>
        </r>
        <r>
          <rPr>
            <sz val="8"/>
            <color indexed="8"/>
            <rFont val="Tahoma"/>
            <family val="2"/>
          </rPr>
          <t xml:space="preserve">Medição baseada nas regras do IFPUG. Não considerada os deflatores nem os itens não mensuráveis. Caso a funcionalidade não tenha sido detalhada, será considerada a estimativa da NESMA.
</t>
        </r>
      </text>
    </comment>
    <comment ref="K5" authorId="0" shapeId="0" xr:uid="{00000000-0006-0000-0100-000002000000}">
      <text>
        <r>
          <rPr>
            <b/>
            <sz val="8"/>
            <color indexed="8"/>
            <rFont val="Tahoma"/>
            <family val="2"/>
          </rPr>
          <t xml:space="preserve">Ponto de Função Local do EM:
</t>
        </r>
        <r>
          <rPr>
            <sz val="8"/>
            <color indexed="8"/>
            <rFont val="Tahoma"/>
            <family val="2"/>
          </rPr>
          <t>Medição para remuneração do Escritório de Métricas. Equivalente à medição IFPUG. Porém, considera os itens não mensuráveis previstos em contrato.</t>
        </r>
      </text>
    </comment>
    <comment ref="K6" authorId="0" shapeId="0" xr:uid="{00000000-0006-0000-0100-000003000000}">
      <text>
        <r>
          <rPr>
            <b/>
            <sz val="8"/>
            <color indexed="8"/>
            <rFont val="Tahoma"/>
            <family val="2"/>
          </rPr>
          <t xml:space="preserve">Ponto de Função Local da FS:
</t>
        </r>
        <r>
          <rPr>
            <sz val="8"/>
            <color indexed="8"/>
            <rFont val="Tahoma"/>
            <family val="2"/>
          </rPr>
          <t xml:space="preserve">Medição para remuneração da Fábrica de Software. Equivalente à medição IFPUG. Porém, considera os deflatores e os itens não mensuráveis previstos em contrato.
</t>
        </r>
      </text>
    </comment>
    <comment ref="A7" authorId="0" shapeId="0" xr:uid="{00000000-0006-0000-0100-000004000000}">
      <text>
        <r>
          <rPr>
            <b/>
            <sz val="8"/>
            <color indexed="8"/>
            <rFont val="Tahoma"/>
            <family val="2"/>
          </rPr>
          <t xml:space="preserve">Nome da Função:
</t>
        </r>
        <r>
          <rPr>
            <sz val="8"/>
            <color indexed="8"/>
            <rFont val="Tahoma"/>
            <family val="2"/>
          </rPr>
          <t>O processo é a menor unidade de atividade significativa para o usuário?
É auto-contido e deixa o negócio da aplicação em um estado consistente?</t>
        </r>
      </text>
    </comment>
    <comment ref="B7" authorId="0" shapeId="0" xr:uid="{00000000-0006-0000-0100-000005000000}">
      <text>
        <r>
          <rPr>
            <b/>
            <sz val="8"/>
            <color indexed="8"/>
            <rFont val="Tahoma"/>
            <family val="2"/>
          </rPr>
          <t xml:space="preserve">Tipo de Função: 
</t>
        </r>
        <r>
          <rPr>
            <sz val="8"/>
            <color indexed="8"/>
            <rFont val="Tahoma"/>
            <family val="2"/>
          </rPr>
          <t>ALI, AIE, EE, SE, CE
ou
Itens não mensuráveis</t>
        </r>
      </text>
    </comment>
    <comment ref="C7" authorId="0" shapeId="0" xr:uid="{00000000-0006-0000-0100-000006000000}">
      <text>
        <r>
          <rPr>
            <b/>
            <sz val="8"/>
            <color indexed="8"/>
            <rFont val="Tahoma"/>
            <family val="2"/>
          </rPr>
          <t xml:space="preserve">Tipo de Manutenção na função:
</t>
        </r>
        <r>
          <rPr>
            <sz val="8"/>
            <color indexed="8"/>
            <rFont val="Tahoma"/>
            <family val="2"/>
          </rPr>
          <t xml:space="preserve">I, A, E 
ou
Itens não mensuráveis
</t>
        </r>
      </text>
    </comment>
    <comment ref="D7" authorId="0" shapeId="0" xr:uid="{00000000-0006-0000-0100-000007000000}">
      <text>
        <r>
          <rPr>
            <b/>
            <sz val="8"/>
            <color indexed="8"/>
            <rFont val="Tahoma"/>
            <family val="2"/>
          </rPr>
          <t xml:space="preserve">Tipos de Dados (DETs)
</t>
        </r>
      </text>
    </comment>
    <comment ref="E7" authorId="0" shapeId="0" xr:uid="{00000000-0006-0000-0100-000008000000}">
      <text>
        <r>
          <rPr>
            <b/>
            <sz val="8"/>
            <color indexed="8"/>
            <rFont val="Tahoma"/>
            <family val="2"/>
          </rPr>
          <t xml:space="preserve">Arquivos Referenciados / Tipos de Registro
</t>
        </r>
      </text>
    </comment>
    <comment ref="F7" authorId="0" shapeId="0" xr:uid="{00000000-0006-0000-0100-000009000000}">
      <text>
        <r>
          <rPr>
            <b/>
            <sz val="8"/>
            <color indexed="8"/>
            <rFont val="Tahoma"/>
            <family val="2"/>
          </rPr>
          <t xml:space="preserve">Grau de complexidade específico atribuído a uma função.
</t>
        </r>
      </text>
    </comment>
    <comment ref="M7" authorId="0" shapeId="0" xr:uid="{00000000-0006-0000-0100-00000A000000}">
      <text>
        <r>
          <rPr>
            <b/>
            <sz val="8"/>
            <color indexed="8"/>
            <rFont val="Tahoma"/>
            <family val="2"/>
          </rPr>
          <t xml:space="preserve">Normalmente utilizado para contagem de baseline, onde o desenvolvimento foi realizado de forma incremental. Isto indica em qual(is) pacote(s) cada funcionalidade foi impactada. Em algumas situações pode ser informado o número do projeto, demanda ou incremento.
</t>
        </r>
      </text>
    </comment>
    <comment ref="N7" authorId="0" shapeId="0" xr:uid="{00000000-0006-0000-0100-00000B000000}">
      <text>
        <r>
          <rPr>
            <b/>
            <sz val="8"/>
            <color indexed="8"/>
            <rFont val="Tahoma"/>
            <family val="2"/>
          </rPr>
          <t xml:space="preserve">Referência ao documento que justifica a contagem da funcionalidade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6" authorId="0" shapeId="0" xr:uid="{00000000-0006-0000-0300-000001000000}">
      <text>
        <r>
          <rPr>
            <b/>
            <sz val="8"/>
            <color indexed="8"/>
            <rFont val="Tahoma"/>
            <family val="2"/>
          </rPr>
          <t xml:space="preserve">Técnica de estimativa do tamanho desenvolvida pela NESMA. Assume que os arquivos lógicos são de complexidade baixa e as transações são de complexidade média. 
</t>
        </r>
      </text>
    </comment>
    <comment ref="B47" authorId="0" shapeId="0" xr:uid="{00000000-0006-0000-0300-000002000000}">
      <text>
        <r>
          <rPr>
            <b/>
            <sz val="8"/>
            <color indexed="8"/>
            <rFont val="Tahoma"/>
            <family val="2"/>
          </rPr>
          <t xml:space="preserve">Técnica de estimativa do tamanho desenvolvida pela NESMA. É baseada apenas nos arquivos lógicos. Assume que cada ALI tem um peso de 35 PF e cada AIE um peso de 15 PF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9" authorId="0" shapeId="0" xr:uid="{00000000-0006-0000-0400-000001000000}">
      <text>
        <r>
          <rPr>
            <b/>
            <sz val="8"/>
            <color indexed="8"/>
            <rFont val="Tahoma"/>
            <family val="2"/>
          </rPr>
          <t xml:space="preserve">Contribuição fixa em PF independentemente do tipo da funcionalidade
</t>
        </r>
      </text>
    </comment>
    <comment ref="H46" authorId="0" shapeId="0" xr:uid="{00000000-0006-0000-0400-000002000000}">
      <text>
        <r>
          <rPr>
            <b/>
            <sz val="8"/>
            <color indexed="8"/>
            <rFont val="Tahoma"/>
            <family val="2"/>
          </rPr>
          <t xml:space="preserve">Contribuição fixa em PF para o item não funcional
</t>
        </r>
      </text>
    </comment>
  </commentList>
</comments>
</file>

<file path=xl/sharedStrings.xml><?xml version="1.0" encoding="utf-8"?>
<sst xmlns="http://schemas.openxmlformats.org/spreadsheetml/2006/main" count="365" uniqueCount="223">
  <si>
    <t>Identificação da Contagem</t>
  </si>
  <si>
    <t>Empresa</t>
  </si>
  <si>
    <t>PF IFPUG</t>
  </si>
  <si>
    <t>Aplicação</t>
  </si>
  <si>
    <t>PF Local da FS</t>
  </si>
  <si>
    <t>Tipo de Contagem</t>
  </si>
  <si>
    <t>PF Local do EM</t>
  </si>
  <si>
    <t>Nível de Detalhe</t>
  </si>
  <si>
    <t>Tecnologia</t>
  </si>
  <si>
    <t>Projeto</t>
  </si>
  <si>
    <t>Versão do Guia</t>
  </si>
  <si>
    <t>Responsável</t>
  </si>
  <si>
    <t>Criação</t>
  </si>
  <si>
    <t>Revisor</t>
  </si>
  <si>
    <t>Revisão</t>
  </si>
  <si>
    <t>Propósito da Contagem</t>
  </si>
  <si>
    <t>Escopo da Contagem</t>
  </si>
  <si>
    <t>Documentação Utilizada na Análise</t>
  </si>
  <si>
    <t>Nome da Função</t>
  </si>
  <si>
    <t>Tipo</t>
  </si>
  <si>
    <t>Manutenção</t>
  </si>
  <si>
    <t>TD</t>
  </si>
  <si>
    <t>AR/TR</t>
  </si>
  <si>
    <t>Complex.</t>
  </si>
  <si>
    <t>ctl</t>
  </si>
  <si>
    <t>C</t>
  </si>
  <si>
    <t>ctl2</t>
  </si>
  <si>
    <t>Pacote</t>
  </si>
  <si>
    <t>Origem</t>
  </si>
  <si>
    <t>Observações</t>
  </si>
  <si>
    <t>Itens Não Mensuráveis</t>
  </si>
  <si>
    <t>Tipo de Manutenção na Função</t>
  </si>
  <si>
    <t>Sigla</t>
  </si>
  <si>
    <t>Contribuição em PF Local</t>
  </si>
  <si>
    <t>PF Local FS</t>
  </si>
  <si>
    <t>Contrato</t>
  </si>
  <si>
    <t>Descrição</t>
  </si>
  <si>
    <t>Percentual (%)</t>
  </si>
  <si>
    <t>Fixa (PF)</t>
  </si>
  <si>
    <t>Adicionada</t>
  </si>
  <si>
    <t>Inclusão</t>
  </si>
  <si>
    <t>I</t>
  </si>
  <si>
    <t>Alterada</t>
  </si>
  <si>
    <t>Alteração (sem conhecimento do Fator de Impacto)</t>
  </si>
  <si>
    <t>A</t>
  </si>
  <si>
    <t>Excluída</t>
  </si>
  <si>
    <t>Exclusão</t>
  </si>
  <si>
    <t>E</t>
  </si>
  <si>
    <t>SISP – 4.2 Projeto de Melhoria</t>
  </si>
  <si>
    <t>A50</t>
  </si>
  <si>
    <t>A75</t>
  </si>
  <si>
    <t>A90</t>
  </si>
  <si>
    <t>Migração de Dados</t>
  </si>
  <si>
    <t>SISP – 4.3 Projetos de Migração de Dados</t>
  </si>
  <si>
    <t>PMD</t>
  </si>
  <si>
    <t>Corretiva (sem conhecimento do Fator de Impacto)</t>
  </si>
  <si>
    <t>SISP – 4.4 Manutenção Corretiva</t>
  </si>
  <si>
    <t>COR</t>
  </si>
  <si>
    <t>COR50</t>
  </si>
  <si>
    <t>COR75</t>
  </si>
  <si>
    <t>Corretiva em Garantia</t>
  </si>
  <si>
    <t>GAR</t>
  </si>
  <si>
    <t>Mudança de Plataforma - Linguagem de Programação</t>
  </si>
  <si>
    <t>SISP – 4.5.1 Mudança de Plataforma – Linguagem de Programação</t>
  </si>
  <si>
    <t>MLP</t>
  </si>
  <si>
    <t>SISP – 4.5.2 Mudança de Plataforma – Banco de Dados</t>
  </si>
  <si>
    <t>Atualização de Versão – Linguagem de Programação</t>
  </si>
  <si>
    <t>SISP – 4.6.1 Atualização de Versão – Linguagem de Programação</t>
  </si>
  <si>
    <t>ALP</t>
  </si>
  <si>
    <t>Atualização de Versão – Browser</t>
  </si>
  <si>
    <t>SISP – 4.6.2 Atualização de Versão – Browser</t>
  </si>
  <si>
    <t>AVB</t>
  </si>
  <si>
    <t>Atualização de Versão – Banco de Dados</t>
  </si>
  <si>
    <t>SISP – 4.6.3 Atualização de Versão – Banco de Dados</t>
  </si>
  <si>
    <t>ABD</t>
  </si>
  <si>
    <t>Manutenção Cosmética</t>
  </si>
  <si>
    <t>SISP – 4.7 Manutenção Cosmética</t>
  </si>
  <si>
    <t>COS</t>
  </si>
  <si>
    <t>SISP – 4.8 Adaptação em Funcionalidades sem Alteração de Requisitos Funcionais</t>
  </si>
  <si>
    <t>ARN50</t>
  </si>
  <si>
    <t>ARN75</t>
  </si>
  <si>
    <t>SISP – 4.9.1 Apuração Especial – Base de Dados</t>
  </si>
  <si>
    <t>ADS</t>
  </si>
  <si>
    <t>CPA</t>
  </si>
  <si>
    <t>ADC</t>
  </si>
  <si>
    <t>Apuração Especial – Geração de Relatórios</t>
  </si>
  <si>
    <t>SISP – 4.9.2 Apuração Especial – Geração de Relatórios</t>
  </si>
  <si>
    <t>AGR</t>
  </si>
  <si>
    <t>Apuração Especial – Reexecução</t>
  </si>
  <si>
    <t>SISP – 4.9.3 Apuração Especial – Reexecução</t>
  </si>
  <si>
    <t>AER</t>
  </si>
  <si>
    <t>Atualização de Dados</t>
  </si>
  <si>
    <t>SISP – 4.10 Atualização de Dados</t>
  </si>
  <si>
    <t>ATD</t>
  </si>
  <si>
    <t>Componente Interno Reusável</t>
  </si>
  <si>
    <t>SISP – 4.15 Componente Interno Reusável</t>
  </si>
  <si>
    <t>CIR</t>
  </si>
  <si>
    <t xml:space="preserve">           .</t>
  </si>
  <si>
    <t>ALI</t>
  </si>
  <si>
    <t>AIE</t>
  </si>
  <si>
    <t>EE</t>
  </si>
  <si>
    <t>Quantidade</t>
  </si>
  <si>
    <t>CE</t>
  </si>
  <si>
    <t>SE</t>
  </si>
  <si>
    <t>Páginas Estáticas</t>
  </si>
  <si>
    <t>SISP – 4.11 Desenvolvimento, Manutenção e Publicação de Paginas Estáticas de Intranet, Internet ou Portal</t>
  </si>
  <si>
    <t>PAG</t>
  </si>
  <si>
    <t>Manutenção de Documentação de Sistemas Legados</t>
  </si>
  <si>
    <t>SISP – 4.12 Manutenção de Documentação de Sistemas Legados</t>
  </si>
  <si>
    <t>MSL</t>
  </si>
  <si>
    <t>SISP – 4.13 Verificação de Erros</t>
  </si>
  <si>
    <t>VES</t>
  </si>
  <si>
    <t>VEC</t>
  </si>
  <si>
    <t>Pontos de Função de Teste</t>
  </si>
  <si>
    <t>SISP – 4.14 Pontos de Função de Teste</t>
  </si>
  <si>
    <t>PFT</t>
  </si>
  <si>
    <t>Manutenção Cosmética (atrelada a algo não funcional)</t>
  </si>
  <si>
    <t>COSNF</t>
  </si>
  <si>
    <t>Sumário da Contagem</t>
  </si>
  <si>
    <t>Tipo de Função</t>
  </si>
  <si>
    <t>Complexidade Funcional</t>
  </si>
  <si>
    <t>Total PF IFPUG por Complexidade</t>
  </si>
  <si>
    <t>%</t>
  </si>
  <si>
    <t>Total PF Local FS por tipo de manutenção básica</t>
  </si>
  <si>
    <t>Baixa</t>
  </si>
  <si>
    <t>x 3</t>
  </si>
  <si>
    <t>Média</t>
  </si>
  <si>
    <t>x 4</t>
  </si>
  <si>
    <t>Alta</t>
  </si>
  <si>
    <t>x 6</t>
  </si>
  <si>
    <t>Qtd Total</t>
  </si>
  <si>
    <t>Total</t>
  </si>
  <si>
    <t>x 5</t>
  </si>
  <si>
    <t>x 7</t>
  </si>
  <si>
    <t>x 10</t>
  </si>
  <si>
    <t>x 15</t>
  </si>
  <si>
    <t>Total PF não ajustados (contagem detalhada)</t>
  </si>
  <si>
    <t>Total PF não ajustados (contagem estimativa)</t>
  </si>
  <si>
    <t>Total PF não ajustados (contagem indicativa)</t>
  </si>
  <si>
    <t>Sumário por Deflatores e Itens não mensuráveis</t>
  </si>
  <si>
    <t>Deflatores aplicados a Itens Funcionais</t>
  </si>
  <si>
    <t>Deflator</t>
  </si>
  <si>
    <t>Contrib. Fixa</t>
  </si>
  <si>
    <t>% LOCAL</t>
  </si>
  <si>
    <t>Total IFPUG</t>
  </si>
  <si>
    <t>Itens não Funcionais (Tipo de Função)</t>
  </si>
  <si>
    <t>Corretiva (50%) - Fora da garantia (mesma empresa)</t>
  </si>
  <si>
    <t>Corretiva (75%) - Fora da garantia (outra empresa)</t>
  </si>
  <si>
    <t>Corretiva (75%+15%) - Fora da garantia (outra empresa) + Redocumentação</t>
  </si>
  <si>
    <t>COR90</t>
  </si>
  <si>
    <t>Alteração (50%) de função desenvolvida ou já alterada pela empresa atual</t>
  </si>
  <si>
    <t>Alteração (75%) de função não desenv. e ainda não alterada pela empresa atual</t>
  </si>
  <si>
    <t>Alteração (75%+15%): o mesmo acima + redocumentar a função</t>
  </si>
  <si>
    <t>ARN</t>
  </si>
  <si>
    <t>Adaptação em Funcionalidades sem Alteração de Requisitos Funcionais
(sem conhecimento do Fator de Impacto)</t>
  </si>
  <si>
    <t>Adaptação em Funcionalidades sem Alteração de Requisitos Funcionais (50%)
(em função desenvolvida ou já alterada pela empresa atual)</t>
  </si>
  <si>
    <t>Adaptação em Funcionalidades sem Alteração de Requisitos Funcionais (75%)
(em função não desenvolvida e ainda não alterada pela empresa atual)</t>
  </si>
  <si>
    <t>Planilha de contagem de ponto de função - Versão 2.4</t>
  </si>
  <si>
    <t>Referência</t>
  </si>
  <si>
    <t>Dados de Código</t>
  </si>
  <si>
    <t>DC</t>
  </si>
  <si>
    <t>MBO</t>
  </si>
  <si>
    <t>MBM</t>
  </si>
  <si>
    <t>Verificação de Erros (Com Documentação de Teste existente)</t>
  </si>
  <si>
    <t>Verificação de Erros (Sem Documentação de Teste existente)</t>
  </si>
  <si>
    <t>Atualização de Dados com Consulta Prévia</t>
  </si>
  <si>
    <t>Consulta Prévia sem Atualização</t>
  </si>
  <si>
    <t>Atualização de Dados sem Consulta Prévia</t>
  </si>
  <si>
    <t>Mudança de Plataforma - Banco de Dados (outro paradigma)</t>
  </si>
  <si>
    <t>Mudança de Plataforma - Banco de Dados (mesmo paradigma com alterações)</t>
  </si>
  <si>
    <t>TCC Engenharia de Software - PUC Minas</t>
  </si>
  <si>
    <t>Caio Philipe Vargas de Souza</t>
  </si>
  <si>
    <t>-</t>
  </si>
  <si>
    <t>Puchealth</t>
  </si>
  <si>
    <t>Endereço</t>
  </si>
  <si>
    <t>Endereço / Criar e editar</t>
  </si>
  <si>
    <t>Usuário / Listar</t>
  </si>
  <si>
    <t>Usuário / Validar acesso</t>
  </si>
  <si>
    <t>Usuário, Paciente e Profissional</t>
  </si>
  <si>
    <t>Endereço / Listar</t>
  </si>
  <si>
    <t>Usuário / Consultar por id</t>
  </si>
  <si>
    <t>Usuário / Criar e editar</t>
  </si>
  <si>
    <t>Especialidade</t>
  </si>
  <si>
    <t>Especialidade / Listar</t>
  </si>
  <si>
    <t>Especialidade / Criar e editar</t>
  </si>
  <si>
    <t>Estabelecimento</t>
  </si>
  <si>
    <t>Estabelecimento / Listar</t>
  </si>
  <si>
    <t>Estabelecimento / Criar e editar</t>
  </si>
  <si>
    <t>Estabelecimento / Consultar por id</t>
  </si>
  <si>
    <t>Medicamento</t>
  </si>
  <si>
    <t>Medicamento / Listar</t>
  </si>
  <si>
    <t>Medicamento / Consultar por id</t>
  </si>
  <si>
    <t>Medicamento / Criar, editar e deletar</t>
  </si>
  <si>
    <t>Vacina</t>
  </si>
  <si>
    <t>Vacina / Listar</t>
  </si>
  <si>
    <t>Vacina / Consultar por id</t>
  </si>
  <si>
    <t>Vacina / Criar, editar e deletar</t>
  </si>
  <si>
    <t>Agenda</t>
  </si>
  <si>
    <t>Agenda / Listar</t>
  </si>
  <si>
    <t>Agenda / Consultar por id</t>
  </si>
  <si>
    <t>Leito</t>
  </si>
  <si>
    <t>Leito / Listar</t>
  </si>
  <si>
    <t>Leito / Consultar por id</t>
  </si>
  <si>
    <t>Leito / Criar, editar e deletar</t>
  </si>
  <si>
    <t>Internação</t>
  </si>
  <si>
    <t>Internação / Listar</t>
  </si>
  <si>
    <t>Internação / Consultar por id</t>
  </si>
  <si>
    <t>Internação / Criar, editar e deletar</t>
  </si>
  <si>
    <t>Ação publicitária</t>
  </si>
  <si>
    <t>Ação / Listar</t>
  </si>
  <si>
    <t>Ação / Consultar por id</t>
  </si>
  <si>
    <t>Ação / Criar, editar e deletar</t>
  </si>
  <si>
    <t>Código de doenças</t>
  </si>
  <si>
    <t>Código de doenças / Importar</t>
  </si>
  <si>
    <t>Agenda / Criar, editar e cancelar</t>
  </si>
  <si>
    <t>Procedimento</t>
  </si>
  <si>
    <t>Consulta Vacinação</t>
  </si>
  <si>
    <t>Consulta Prontuário</t>
  </si>
  <si>
    <t>Recomendação de ação de saúde pública</t>
  </si>
  <si>
    <t>Recomendar tratamento e consulta</t>
  </si>
  <si>
    <t>Procedimento / Listar</t>
  </si>
  <si>
    <t>Procedimento / Consultar por id</t>
  </si>
  <si>
    <t>Procedimento / Criar, editar e deletar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</si>
</sst>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* #,##0.00\ ;* \(#,##0.00\);* \-#\ ;@\ "/>
    <numFmt numFmtId="165" formatCode="0.0000"/>
    <numFmt numFmtId="166" formatCode="0.0%"/>
  </numFmts>
  <fonts count="19" x14ac:knownFonts="1">
    <font>
      <sz val="10"/>
      <name val="Arial"/>
      <family val="2"/>
    </font>
    <font>
      <b/>
      <sz val="15"/>
      <color indexed="56"/>
      <name val="Calibri"/>
      <family val="2"/>
    </font>
    <font>
      <sz val="10"/>
      <name val="Franklin Gothic Medium"/>
      <family val="2"/>
    </font>
    <font>
      <b/>
      <sz val="12"/>
      <name val="Franklin Gothic Medium"/>
      <family val="2"/>
    </font>
    <font>
      <sz val="9"/>
      <color indexed="12"/>
      <name val="Franklin Gothic Medium"/>
      <family val="2"/>
    </font>
    <font>
      <sz val="9"/>
      <name val="Franklin Gothic Medium"/>
      <family val="2"/>
    </font>
    <font>
      <b/>
      <sz val="10"/>
      <name val="Franklin Gothic Medium"/>
      <family val="2"/>
    </font>
    <font>
      <b/>
      <sz val="8.5"/>
      <color indexed="63"/>
      <name val="Times New Roman"/>
      <family val="1"/>
    </font>
    <font>
      <sz val="8.5"/>
      <color indexed="63"/>
      <name val="Times New Roman"/>
      <family val="1"/>
    </font>
    <font>
      <b/>
      <sz val="8.5"/>
      <name val="Times New Roman"/>
      <family val="1"/>
    </font>
    <font>
      <sz val="8"/>
      <name val="Franklin Gothic Medium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9"/>
      <color indexed="63"/>
      <name val="Franklin Gothic Medium"/>
      <family val="2"/>
    </font>
    <font>
      <b/>
      <sz val="9"/>
      <name val="Franklin Gothic Medium"/>
      <family val="2"/>
    </font>
    <font>
      <sz val="10"/>
      <name val="Arial"/>
      <family val="2"/>
    </font>
    <font>
      <sz val="8.5"/>
      <color indexed="81"/>
      <name val="Times New Roman"/>
      <family val="1"/>
    </font>
    <font>
      <sz val="9"/>
      <color theme="0"/>
      <name val="Franklin Gothic Medium"/>
      <family val="2"/>
    </font>
    <font>
      <sz val="8"/>
      <color theme="0"/>
      <name val="Franklin Gothic Medium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indexed="23"/>
        <bgColor indexed="55"/>
      </patternFill>
    </fill>
  </fills>
  <borders count="46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4">
    <xf numFmtId="0" fontId="0" fillId="0" borderId="0"/>
    <xf numFmtId="164" fontId="15" fillId="0" borderId="0" applyBorder="0" applyAlignment="0" applyProtection="0"/>
    <xf numFmtId="9" fontId="15" fillId="0" borderId="0" applyBorder="0" applyAlignment="0" applyProtection="0"/>
    <xf numFmtId="0" fontId="1" fillId="0" borderId="1" applyAlignment="0" applyProtection="0"/>
  </cellStyleXfs>
  <cellXfs count="171">
    <xf numFmtId="0" fontId="0" fillId="0" borderId="0" xfId="0"/>
    <xf numFmtId="0" fontId="2" fillId="0" borderId="0" xfId="0" applyFont="1"/>
    <xf numFmtId="0" fontId="4" fillId="0" borderId="2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4" fontId="10" fillId="2" borderId="5" xfId="0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4" fontId="10" fillId="2" borderId="8" xfId="0" applyNumberFormat="1" applyFont="1" applyFill="1" applyBorder="1" applyAlignment="1">
      <alignment horizontal="center" vertical="center"/>
    </xf>
    <xf numFmtId="0" fontId="10" fillId="0" borderId="8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Fill="1" applyBorder="1"/>
    <xf numFmtId="0" fontId="2" fillId="0" borderId="0" xfId="0" applyFont="1" applyBorder="1" applyAlignment="1">
      <alignment horizont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4" fontId="5" fillId="2" borderId="10" xfId="1" applyNumberFormat="1" applyFont="1" applyFill="1" applyBorder="1" applyAlignment="1" applyProtection="1">
      <alignment horizontal="center"/>
    </xf>
    <xf numFmtId="0" fontId="13" fillId="2" borderId="3" xfId="0" applyFont="1" applyFill="1" applyBorder="1" applyAlignment="1">
      <alignment horizontal="left" vertical="center"/>
    </xf>
    <xf numFmtId="3" fontId="5" fillId="2" borderId="2" xfId="1" applyNumberFormat="1" applyFont="1" applyFill="1" applyBorder="1" applyAlignment="1" applyProtection="1">
      <alignment horizontal="center"/>
    </xf>
    <xf numFmtId="0" fontId="13" fillId="2" borderId="11" xfId="0" applyFont="1" applyFill="1" applyBorder="1" applyAlignment="1">
      <alignment horizontal="center"/>
    </xf>
    <xf numFmtId="0" fontId="4" fillId="0" borderId="12" xfId="0" applyFont="1" applyBorder="1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3" fontId="5" fillId="2" borderId="12" xfId="1" applyNumberFormat="1" applyFont="1" applyFill="1" applyBorder="1" applyAlignment="1" applyProtection="1">
      <alignment horizontal="center"/>
    </xf>
    <xf numFmtId="4" fontId="5" fillId="2" borderId="13" xfId="1" applyNumberFormat="1" applyFont="1" applyFill="1" applyBorder="1" applyAlignment="1" applyProtection="1">
      <alignment horizontal="center"/>
    </xf>
    <xf numFmtId="166" fontId="5" fillId="0" borderId="0" xfId="2" applyNumberFormat="1" applyFont="1" applyFill="1" applyBorder="1" applyAlignment="1" applyProtection="1"/>
    <xf numFmtId="0" fontId="0" fillId="0" borderId="0" xfId="0" applyBorder="1"/>
    <xf numFmtId="166" fontId="5" fillId="0" borderId="14" xfId="2" applyNumberFormat="1" applyFont="1" applyFill="1" applyBorder="1" applyAlignment="1" applyProtection="1"/>
    <xf numFmtId="0" fontId="5" fillId="0" borderId="15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" fontId="5" fillId="2" borderId="2" xfId="0" applyNumberFormat="1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10" fontId="5" fillId="2" borderId="2" xfId="2" applyNumberFormat="1" applyFont="1" applyFill="1" applyBorder="1" applyAlignment="1" applyProtection="1">
      <alignment horizontal="center"/>
    </xf>
    <xf numFmtId="2" fontId="5" fillId="0" borderId="2" xfId="2" applyNumberFormat="1" applyFont="1" applyBorder="1" applyAlignment="1" applyProtection="1">
      <alignment horizontal="center"/>
    </xf>
    <xf numFmtId="2" fontId="14" fillId="3" borderId="2" xfId="2" applyNumberFormat="1" applyFont="1" applyFill="1" applyBorder="1" applyAlignment="1" applyProtection="1">
      <alignment horizontal="center"/>
    </xf>
    <xf numFmtId="0" fontId="0" fillId="0" borderId="16" xfId="0" applyBorder="1"/>
    <xf numFmtId="0" fontId="5" fillId="0" borderId="2" xfId="0" applyFont="1" applyBorder="1" applyAlignment="1">
      <alignment horizontal="center"/>
    </xf>
    <xf numFmtId="0" fontId="0" fillId="0" borderId="17" xfId="0" applyBorder="1"/>
    <xf numFmtId="0" fontId="5" fillId="0" borderId="18" xfId="0" applyFont="1" applyFill="1" applyBorder="1"/>
    <xf numFmtId="0" fontId="5" fillId="0" borderId="19" xfId="0" applyFont="1" applyFill="1" applyBorder="1"/>
    <xf numFmtId="0" fontId="5" fillId="0" borderId="20" xfId="0" applyFont="1" applyFill="1" applyBorder="1"/>
    <xf numFmtId="0" fontId="14" fillId="0" borderId="21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16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16" xfId="0" applyFont="1" applyFill="1" applyBorder="1"/>
    <xf numFmtId="2" fontId="5" fillId="0" borderId="16" xfId="0" applyNumberFormat="1" applyFont="1" applyFill="1" applyBorder="1" applyAlignment="1">
      <alignment vertical="center"/>
    </xf>
    <xf numFmtId="0" fontId="5" fillId="0" borderId="14" xfId="0" applyFont="1" applyFill="1" applyBorder="1"/>
    <xf numFmtId="0" fontId="5" fillId="0" borderId="21" xfId="0" applyFont="1" applyFill="1" applyBorder="1"/>
    <xf numFmtId="10" fontId="5" fillId="0" borderId="14" xfId="0" applyNumberFormat="1" applyFont="1" applyFill="1" applyBorder="1"/>
    <xf numFmtId="2" fontId="5" fillId="0" borderId="0" xfId="0" applyNumberFormat="1" applyFont="1" applyFill="1" applyBorder="1"/>
    <xf numFmtId="0" fontId="14" fillId="0" borderId="0" xfId="0" applyFont="1" applyFill="1" applyBorder="1"/>
    <xf numFmtId="0" fontId="0" fillId="0" borderId="0" xfId="0" applyFill="1" applyBorder="1"/>
    <xf numFmtId="0" fontId="5" fillId="0" borderId="22" xfId="0" applyFont="1" applyFill="1" applyBorder="1"/>
    <xf numFmtId="0" fontId="5" fillId="0" borderId="23" xfId="0" applyFont="1" applyFill="1" applyBorder="1"/>
    <xf numFmtId="2" fontId="5" fillId="0" borderId="16" xfId="0" applyNumberFormat="1" applyFont="1" applyFill="1" applyBorder="1"/>
    <xf numFmtId="2" fontId="5" fillId="0" borderId="0" xfId="0" applyNumberFormat="1" applyFont="1" applyFill="1" applyBorder="1" applyAlignment="1"/>
    <xf numFmtId="0" fontId="5" fillId="0" borderId="24" xfId="0" applyFont="1" applyFill="1" applyBorder="1"/>
    <xf numFmtId="0" fontId="5" fillId="0" borderId="25" xfId="0" applyFont="1" applyFill="1" applyBorder="1"/>
    <xf numFmtId="0" fontId="5" fillId="0" borderId="26" xfId="0" applyFont="1" applyFill="1" applyBorder="1"/>
    <xf numFmtId="0" fontId="17" fillId="4" borderId="19" xfId="0" applyFont="1" applyFill="1" applyBorder="1" applyAlignment="1">
      <alignment horizontal="left" vertical="center" wrapText="1"/>
    </xf>
    <xf numFmtId="0" fontId="17" fillId="4" borderId="16" xfId="0" applyFont="1" applyFill="1" applyBorder="1" applyAlignment="1">
      <alignment horizontal="left" vertical="center" wrapText="1"/>
    </xf>
    <xf numFmtId="0" fontId="18" fillId="4" borderId="27" xfId="0" applyFont="1" applyFill="1" applyBorder="1" applyAlignment="1">
      <alignment horizontal="left" vertical="center"/>
    </xf>
    <xf numFmtId="0" fontId="18" fillId="4" borderId="28" xfId="0" applyFont="1" applyFill="1" applyBorder="1" applyAlignment="1">
      <alignment horizontal="left" vertical="center"/>
    </xf>
    <xf numFmtId="0" fontId="18" fillId="4" borderId="27" xfId="0" applyFont="1" applyFill="1" applyBorder="1" applyAlignment="1">
      <alignment horizontal="left"/>
    </xf>
    <xf numFmtId="0" fontId="18" fillId="4" borderId="27" xfId="0" applyFont="1" applyFill="1" applyBorder="1" applyAlignment="1">
      <alignment horizontal="center"/>
    </xf>
    <xf numFmtId="0" fontId="18" fillId="4" borderId="29" xfId="0" applyFont="1" applyFill="1" applyBorder="1" applyAlignment="1">
      <alignment horizontal="center"/>
    </xf>
    <xf numFmtId="0" fontId="18" fillId="4" borderId="28" xfId="0" applyFont="1" applyFill="1" applyBorder="1" applyAlignment="1">
      <alignment horizontal="center"/>
    </xf>
    <xf numFmtId="0" fontId="18" fillId="4" borderId="30" xfId="0" applyFont="1" applyFill="1" applyBorder="1" applyAlignment="1">
      <alignment horizontal="center"/>
    </xf>
    <xf numFmtId="0" fontId="5" fillId="0" borderId="21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/>
    </xf>
    <xf numFmtId="164" fontId="5" fillId="0" borderId="0" xfId="1" applyFont="1" applyFill="1" applyBorder="1" applyAlignment="1" applyProtection="1">
      <alignment horizontal="right"/>
    </xf>
    <xf numFmtId="2" fontId="5" fillId="0" borderId="0" xfId="0" applyNumberFormat="1" applyFont="1" applyFill="1" applyBorder="1" applyAlignment="1">
      <alignment horizontal="center"/>
    </xf>
    <xf numFmtId="2" fontId="5" fillId="0" borderId="14" xfId="0" applyNumberFormat="1" applyFont="1" applyFill="1" applyBorder="1" applyAlignment="1"/>
    <xf numFmtId="0" fontId="0" fillId="0" borderId="21" xfId="0" applyFill="1" applyBorder="1"/>
    <xf numFmtId="0" fontId="0" fillId="0" borderId="14" xfId="0" applyFill="1" applyBorder="1"/>
    <xf numFmtId="0" fontId="14" fillId="0" borderId="0" xfId="0" applyFont="1" applyFill="1" applyBorder="1" applyAlignment="1">
      <alignment horizontal="center"/>
    </xf>
    <xf numFmtId="0" fontId="0" fillId="0" borderId="24" xfId="0" applyFill="1" applyBorder="1"/>
    <xf numFmtId="0" fontId="4" fillId="0" borderId="25" xfId="0" applyFont="1" applyFill="1" applyBorder="1" applyAlignment="1">
      <alignment horizontal="center" vertical="center"/>
    </xf>
    <xf numFmtId="0" fontId="0" fillId="0" borderId="25" xfId="0" applyFill="1" applyBorder="1"/>
    <xf numFmtId="0" fontId="4" fillId="0" borderId="25" xfId="0" applyFont="1" applyFill="1" applyBorder="1" applyAlignment="1">
      <alignment horizontal="center"/>
    </xf>
    <xf numFmtId="1" fontId="5" fillId="0" borderId="25" xfId="0" applyNumberFormat="1" applyFont="1" applyFill="1" applyBorder="1" applyAlignment="1">
      <alignment horizontal="center"/>
    </xf>
    <xf numFmtId="2" fontId="5" fillId="0" borderId="25" xfId="0" applyNumberFormat="1" applyFont="1" applyFill="1" applyBorder="1" applyAlignment="1">
      <alignment horizontal="center"/>
    </xf>
    <xf numFmtId="2" fontId="5" fillId="0" borderId="25" xfId="2" applyNumberFormat="1" applyFont="1" applyFill="1" applyBorder="1" applyAlignment="1" applyProtection="1">
      <alignment horizontal="center"/>
    </xf>
    <xf numFmtId="10" fontId="5" fillId="0" borderId="25" xfId="2" applyNumberFormat="1" applyFont="1" applyFill="1" applyBorder="1" applyAlignment="1" applyProtection="1"/>
    <xf numFmtId="0" fontId="0" fillId="0" borderId="26" xfId="0" applyFill="1" applyBorder="1"/>
    <xf numFmtId="10" fontId="0" fillId="0" borderId="0" xfId="0" applyNumberFormat="1" applyFill="1" applyBorder="1"/>
    <xf numFmtId="2" fontId="5" fillId="0" borderId="0" xfId="2" applyNumberFormat="1" applyFont="1" applyFill="1" applyBorder="1" applyAlignment="1" applyProtection="1"/>
    <xf numFmtId="0" fontId="5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/>
    <xf numFmtId="0" fontId="0" fillId="0" borderId="16" xfId="0" applyFill="1" applyBorder="1"/>
    <xf numFmtId="2" fontId="5" fillId="0" borderId="0" xfId="2" applyNumberFormat="1" applyFont="1" applyFill="1" applyBorder="1" applyAlignment="1" applyProtection="1">
      <alignment horizontal="center"/>
    </xf>
    <xf numFmtId="10" fontId="5" fillId="0" borderId="0" xfId="2" applyNumberFormat="1" applyFont="1" applyFill="1" applyBorder="1" applyAlignment="1" applyProtection="1"/>
    <xf numFmtId="0" fontId="4" fillId="0" borderId="2" xfId="0" applyFont="1" applyBorder="1" applyAlignment="1">
      <alignment horizontal="left" vertical="center" wrapText="1"/>
    </xf>
    <xf numFmtId="166" fontId="5" fillId="0" borderId="2" xfId="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4" fontId="5" fillId="2" borderId="2" xfId="1" applyNumberFormat="1" applyFont="1" applyFill="1" applyBorder="1" applyAlignment="1" applyProtection="1">
      <alignment horizontal="center" vertical="center"/>
    </xf>
    <xf numFmtId="4" fontId="5" fillId="2" borderId="10" xfId="1" applyNumberFormat="1" applyFont="1" applyFill="1" applyBorder="1" applyAlignment="1" applyProtection="1">
      <alignment horizontal="center" vertical="center"/>
    </xf>
    <xf numFmtId="1" fontId="5" fillId="2" borderId="2" xfId="0" applyNumberFormat="1" applyFont="1" applyFill="1" applyBorder="1" applyAlignment="1">
      <alignment horizontal="center" vertical="center"/>
    </xf>
    <xf numFmtId="2" fontId="5" fillId="2" borderId="2" xfId="0" applyNumberFormat="1" applyFont="1" applyFill="1" applyBorder="1" applyAlignment="1">
      <alignment horizontal="center" vertical="center"/>
    </xf>
    <xf numFmtId="166" fontId="5" fillId="2" borderId="2" xfId="0" applyNumberFormat="1" applyFont="1" applyFill="1" applyBorder="1" applyAlignment="1">
      <alignment horizontal="center" vertical="center"/>
    </xf>
    <xf numFmtId="2" fontId="5" fillId="2" borderId="2" xfId="2" applyNumberFormat="1" applyFont="1" applyFill="1" applyBorder="1" applyAlignment="1" applyProtection="1">
      <alignment horizontal="center" vertical="center"/>
    </xf>
    <xf numFmtId="10" fontId="5" fillId="2" borderId="2" xfId="2" applyNumberFormat="1" applyFont="1" applyFill="1" applyBorder="1" applyAlignment="1" applyProtection="1">
      <alignment horizontal="center" vertical="center"/>
    </xf>
    <xf numFmtId="0" fontId="5" fillId="2" borderId="31" xfId="0" applyFont="1" applyFill="1" applyBorder="1" applyAlignment="1">
      <alignment vertical="center"/>
    </xf>
    <xf numFmtId="165" fontId="5" fillId="2" borderId="31" xfId="0" applyNumberFormat="1" applyFont="1" applyFill="1" applyBorder="1" applyAlignment="1">
      <alignment vertical="center"/>
    </xf>
    <xf numFmtId="2" fontId="5" fillId="2" borderId="31" xfId="0" applyNumberFormat="1" applyFont="1" applyFill="1" applyBorder="1" applyAlignment="1">
      <alignment vertical="center"/>
    </xf>
    <xf numFmtId="2" fontId="5" fillId="2" borderId="32" xfId="0" applyNumberFormat="1" applyFont="1" applyFill="1" applyBorder="1" applyAlignment="1">
      <alignment vertical="center"/>
    </xf>
    <xf numFmtId="0" fontId="4" fillId="0" borderId="31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0" borderId="32" xfId="0" applyFont="1" applyBorder="1" applyAlignment="1">
      <alignment horizontal="left" vertical="center"/>
    </xf>
    <xf numFmtId="0" fontId="18" fillId="4" borderId="3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center"/>
    </xf>
    <xf numFmtId="0" fontId="10" fillId="0" borderId="34" xfId="0" applyFont="1" applyFill="1" applyBorder="1" applyAlignment="1">
      <alignment horizontal="left" vertical="center" wrapText="1"/>
    </xf>
    <xf numFmtId="0" fontId="10" fillId="0" borderId="35" xfId="0" applyFont="1" applyFill="1" applyBorder="1" applyAlignment="1">
      <alignment horizontal="left" vertical="center" wrapText="1"/>
    </xf>
    <xf numFmtId="0" fontId="3" fillId="0" borderId="36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5" fillId="0" borderId="31" xfId="0" applyFont="1" applyBorder="1" applyAlignment="1" applyProtection="1">
      <alignment horizontal="left" vertical="center"/>
      <protection locked="0"/>
    </xf>
    <xf numFmtId="0" fontId="4" fillId="0" borderId="31" xfId="0" applyFont="1" applyBorder="1" applyAlignment="1" applyProtection="1">
      <alignment horizontal="left" vertical="center"/>
      <protection locked="0"/>
    </xf>
    <xf numFmtId="164" fontId="5" fillId="2" borderId="10" xfId="1" applyFont="1" applyFill="1" applyBorder="1" applyAlignment="1" applyProtection="1">
      <alignment horizontal="right" indent="1"/>
    </xf>
    <xf numFmtId="0" fontId="5" fillId="0" borderId="31" xfId="0" applyFont="1" applyBorder="1" applyAlignment="1" applyProtection="1">
      <alignment horizontal="left" vertical="center" wrapText="1"/>
      <protection locked="0"/>
    </xf>
    <xf numFmtId="0" fontId="4" fillId="0" borderId="2" xfId="0" applyFont="1" applyBorder="1" applyAlignment="1">
      <alignment horizontal="left" vertical="center"/>
    </xf>
    <xf numFmtId="0" fontId="5" fillId="0" borderId="2" xfId="0" applyFont="1" applyBorder="1" applyAlignment="1" applyProtection="1">
      <alignment horizontal="left"/>
      <protection locked="0"/>
    </xf>
    <xf numFmtId="0" fontId="5" fillId="0" borderId="10" xfId="0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>
      <alignment horizontal="left"/>
    </xf>
    <xf numFmtId="14" fontId="5" fillId="0" borderId="10" xfId="0" applyNumberFormat="1" applyFont="1" applyBorder="1" applyAlignment="1" applyProtection="1">
      <alignment horizontal="center"/>
      <protection locked="0"/>
    </xf>
    <xf numFmtId="0" fontId="6" fillId="2" borderId="37" xfId="0" applyFont="1" applyFill="1" applyBorder="1" applyAlignment="1">
      <alignment horizontal="center" vertical="center"/>
    </xf>
    <xf numFmtId="0" fontId="2" fillId="0" borderId="38" xfId="0" applyFont="1" applyBorder="1" applyAlignment="1" applyProtection="1">
      <alignment horizontal="justify" vertical="top" wrapText="1"/>
      <protection locked="0"/>
    </xf>
    <xf numFmtId="0" fontId="2" fillId="0" borderId="39" xfId="0" applyFont="1" applyBorder="1" applyAlignment="1" applyProtection="1">
      <alignment horizontal="justify" vertical="top" wrapText="1"/>
      <protection locked="0"/>
    </xf>
    <xf numFmtId="2" fontId="5" fillId="2" borderId="10" xfId="0" applyNumberFormat="1" applyFont="1" applyFill="1" applyBorder="1" applyAlignment="1">
      <alignment horizontal="left" vertical="center"/>
    </xf>
    <xf numFmtId="0" fontId="5" fillId="2" borderId="31" xfId="0" applyFont="1" applyFill="1" applyBorder="1" applyAlignment="1">
      <alignment horizontal="left" vertical="center"/>
    </xf>
    <xf numFmtId="0" fontId="5" fillId="2" borderId="17" xfId="0" applyFont="1" applyFill="1" applyBorder="1" applyAlignment="1">
      <alignment horizontal="left" vertical="center"/>
    </xf>
    <xf numFmtId="0" fontId="5" fillId="2" borderId="32" xfId="0" applyFont="1" applyFill="1" applyBorder="1" applyAlignment="1">
      <alignment horizontal="left" vertical="center"/>
    </xf>
    <xf numFmtId="0" fontId="5" fillId="2" borderId="40" xfId="0" applyFont="1" applyFill="1" applyBorder="1" applyAlignment="1">
      <alignment horizontal="left" vertical="center"/>
    </xf>
    <xf numFmtId="0" fontId="5" fillId="2" borderId="19" xfId="0" applyFont="1" applyFill="1" applyBorder="1" applyAlignment="1">
      <alignment horizontal="left" vertical="center"/>
    </xf>
    <xf numFmtId="0" fontId="5" fillId="2" borderId="41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3" fillId="0" borderId="42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4" fillId="0" borderId="3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2" fontId="13" fillId="0" borderId="2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/>
    </xf>
    <xf numFmtId="2" fontId="13" fillId="0" borderId="12" xfId="0" applyNumberFormat="1" applyFont="1" applyBorder="1" applyAlignment="1">
      <alignment horizontal="center" vertical="center"/>
    </xf>
    <xf numFmtId="0" fontId="17" fillId="4" borderId="17" xfId="0" applyFont="1" applyFill="1" applyBorder="1" applyAlignment="1">
      <alignment horizontal="center" vertical="center" wrapText="1"/>
    </xf>
    <xf numFmtId="0" fontId="17" fillId="4" borderId="4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0" fontId="17" fillId="4" borderId="44" xfId="0" applyFont="1" applyFill="1" applyBorder="1" applyAlignment="1">
      <alignment horizontal="center" vertical="center" wrapText="1"/>
    </xf>
    <xf numFmtId="0" fontId="17" fillId="4" borderId="17" xfId="0" applyFont="1" applyFill="1" applyBorder="1" applyAlignment="1">
      <alignment horizontal="center" vertical="center"/>
    </xf>
    <xf numFmtId="0" fontId="5" fillId="2" borderId="44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center"/>
    </xf>
    <xf numFmtId="0" fontId="14" fillId="0" borderId="0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/>
    </xf>
  </cellXfs>
  <cellStyles count="4">
    <cellStyle name="Comma" xfId="1" builtinId="3"/>
    <cellStyle name="Normal" xfId="0" builtinId="0"/>
    <cellStyle name="Percent" xfId="2" builtinId="5"/>
    <cellStyle name="TableStyleLight1" xfId="3" xr:uid="{00000000-0005-0000-0000-000003000000}"/>
  </cellStyles>
  <dxfs count="3"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0504D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F81BD"/>
      <rgbColor rgb="004BACC6"/>
      <rgbColor rgb="009BBB59"/>
      <rgbColor rgb="00FFCC00"/>
      <rgbColor rgb="00FF9900"/>
      <rgbColor rgb="00FF6600"/>
      <rgbColor rgb="008064A2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333333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% por Tipo de Função</a:t>
            </a:r>
          </a:p>
        </c:rich>
      </c:tx>
      <c:layout>
        <c:manualLayout>
          <c:xMode val="edge"/>
          <c:yMode val="edge"/>
          <c:x val="0.25274816609462281"/>
          <c:y val="0.7734370994323384"/>
        </c:manualLayout>
      </c:layout>
      <c:overlay val="0"/>
      <c:spPr>
        <a:noFill/>
        <a:ln w="25400">
          <a:noFill/>
        </a:ln>
      </c:spPr>
    </c:title>
    <c:autoTitleDeleted val="0"/>
    <c:view3D>
      <c:rotX val="8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1868245865691769"/>
          <c:y val="0.125"/>
          <c:w val="0.27472625746286011"/>
          <c:h val="0.59375"/>
        </c:manualLayout>
      </c:layout>
      <c:pie3DChart>
        <c:varyColors val="1"/>
        <c:ser>
          <c:idx val="0"/>
          <c:order val="0"/>
          <c:spPr>
            <a:solidFill>
              <a:srgbClr val="4F81BD"/>
            </a:solidFill>
            <a:ln w="3175">
              <a:solidFill>
                <a:srgbClr val="333333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963-45BC-B835-011BAE0A3F77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963-45BC-B835-011BAE0A3F77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963-45BC-B835-011BAE0A3F77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963-45BC-B835-011BAE0A3F77}"/>
              </c:ext>
            </c:extLst>
          </c:dPt>
          <c:dPt>
            <c:idx val="4"/>
            <c:bubble3D val="0"/>
            <c:spPr>
              <a:solidFill>
                <a:srgbClr val="4BACC6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8963-45BC-B835-011BAE0A3F77}"/>
              </c:ext>
            </c:extLst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963-45BC-B835-011BAE0A3F77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963-45BC-B835-011BAE0A3F77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963-45BC-B835-011BAE0A3F77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963-45BC-B835-011BAE0A3F77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963-45BC-B835-011BAE0A3F7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('Sumário 1'!$B$10,'Sumário 1'!$B$17,'Sumário 1'!$B$24,'Sumário 1'!$B$31,'Sumário 1'!$B$38)</c:f>
              <c:strCache>
                <c:ptCount val="5"/>
                <c:pt idx="0">
                  <c:v>EE</c:v>
                </c:pt>
                <c:pt idx="1">
                  <c:v>SE</c:v>
                </c:pt>
                <c:pt idx="2">
                  <c:v>CE</c:v>
                </c:pt>
                <c:pt idx="3">
                  <c:v>ALI</c:v>
                </c:pt>
                <c:pt idx="4">
                  <c:v>AIE</c:v>
                </c:pt>
              </c:strCache>
            </c:strRef>
          </c:cat>
          <c:val>
            <c:numRef>
              <c:f>('Sumário 1'!$H$14,'Sumário 1'!$H$21,'Sumário 1'!$H$28,'Sumário 1'!$H$35,'Sumário 1'!$H$42)</c:f>
              <c:numCache>
                <c:formatCode>0.0%</c:formatCode>
                <c:ptCount val="5"/>
                <c:pt idx="0">
                  <c:v>0.17351598173515981</c:v>
                </c:pt>
                <c:pt idx="1">
                  <c:v>0.14611872146118721</c:v>
                </c:pt>
                <c:pt idx="2">
                  <c:v>0.29680365296803651</c:v>
                </c:pt>
                <c:pt idx="3">
                  <c:v>0.38356164383561642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63-45BC-B835-011BAE0A3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3375165976174337"/>
          <c:y val="0.37501198091636723"/>
          <c:w val="0.13115194647937536"/>
          <c:h val="0.55730947163960132"/>
        </c:manualLayout>
      </c:layout>
      <c:overlay val="0"/>
      <c:spPr>
        <a:solidFill>
          <a:srgbClr val="FFFFFF"/>
        </a:solidFill>
        <a:ln w="3175">
          <a:solidFill>
            <a:srgbClr val="333333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25400</xdr:rowOff>
    </xdr:from>
    <xdr:to>
      <xdr:col>2</xdr:col>
      <xdr:colOff>57150</xdr:colOff>
      <xdr:row>2</xdr:row>
      <xdr:rowOff>146050</xdr:rowOff>
    </xdr:to>
    <xdr:pic>
      <xdr:nvPicPr>
        <xdr:cNvPr id="1533" name="Figura 1">
          <a:extLst>
            <a:ext uri="{FF2B5EF4-FFF2-40B4-BE49-F238E27FC236}">
              <a16:creationId xmlns:a16="http://schemas.microsoft.com/office/drawing/2014/main" id="{49A9795F-1C31-4E11-B7C0-F459353BB1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25400"/>
          <a:ext cx="1028700" cy="4191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45</xdr:row>
      <xdr:rowOff>0</xdr:rowOff>
    </xdr:to>
    <xdr:sp macro="" textlink="">
      <xdr:nvSpPr>
        <xdr:cNvPr id="1534" name="shapetype_202" hidden="1">
          <a:extLst>
            <a:ext uri="{FF2B5EF4-FFF2-40B4-BE49-F238E27FC236}">
              <a16:creationId xmlns:a16="http://schemas.microsoft.com/office/drawing/2014/main" id="{1ADB1E16-6EA7-4047-AA8F-5E7A5FF99C03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0375900" cy="68580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45</xdr:row>
      <xdr:rowOff>0</xdr:rowOff>
    </xdr:to>
    <xdr:sp macro="" textlink="">
      <xdr:nvSpPr>
        <xdr:cNvPr id="1535" name="shapetype_202" hidden="1">
          <a:extLst>
            <a:ext uri="{FF2B5EF4-FFF2-40B4-BE49-F238E27FC236}">
              <a16:creationId xmlns:a16="http://schemas.microsoft.com/office/drawing/2014/main" id="{1854F660-66B3-41E3-8903-3F0DCDE8C92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0375900" cy="68580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45</xdr:row>
      <xdr:rowOff>0</xdr:rowOff>
    </xdr:to>
    <xdr:sp macro="" textlink="">
      <xdr:nvSpPr>
        <xdr:cNvPr id="1536" name="shapetype_202" hidden="1">
          <a:extLst>
            <a:ext uri="{FF2B5EF4-FFF2-40B4-BE49-F238E27FC236}">
              <a16:creationId xmlns:a16="http://schemas.microsoft.com/office/drawing/2014/main" id="{983718EB-6802-446B-B13D-2B041FCBF6A5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0375900" cy="68580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31750</xdr:colOff>
      <xdr:row>0</xdr:row>
      <xdr:rowOff>25400</xdr:rowOff>
    </xdr:from>
    <xdr:to>
      <xdr:col>0</xdr:col>
      <xdr:colOff>977900</xdr:colOff>
      <xdr:row>2</xdr:row>
      <xdr:rowOff>120650</xdr:rowOff>
    </xdr:to>
    <xdr:pic>
      <xdr:nvPicPr>
        <xdr:cNvPr id="85071" name="Figura 1">
          <a:extLst>
            <a:ext uri="{FF2B5EF4-FFF2-40B4-BE49-F238E27FC236}">
              <a16:creationId xmlns:a16="http://schemas.microsoft.com/office/drawing/2014/main" id="{8A6DF9CF-3105-4F4B-9984-386E2D9271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25400"/>
          <a:ext cx="1028700" cy="4191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25400</xdr:rowOff>
    </xdr:from>
    <xdr:to>
      <xdr:col>1</xdr:col>
      <xdr:colOff>165100</xdr:colOff>
      <xdr:row>1</xdr:row>
      <xdr:rowOff>12700</xdr:rowOff>
    </xdr:to>
    <xdr:pic>
      <xdr:nvPicPr>
        <xdr:cNvPr id="3199" name="Figura 1">
          <a:extLst>
            <a:ext uri="{FF2B5EF4-FFF2-40B4-BE49-F238E27FC236}">
              <a16:creationId xmlns:a16="http://schemas.microsoft.com/office/drawing/2014/main" id="{FD92239C-E14B-4B2A-923B-C35D486D1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25400"/>
          <a:ext cx="1016000" cy="444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</xdr:colOff>
      <xdr:row>43</xdr:row>
      <xdr:rowOff>25400</xdr:rowOff>
    </xdr:from>
    <xdr:to>
      <xdr:col>11</xdr:col>
      <xdr:colOff>355600</xdr:colOff>
      <xdr:row>50</xdr:row>
      <xdr:rowOff>139700</xdr:rowOff>
    </xdr:to>
    <xdr:graphicFrame macro="">
      <xdr:nvGraphicFramePr>
        <xdr:cNvPr id="4361" name="Gráfico 3">
          <a:extLst>
            <a:ext uri="{FF2B5EF4-FFF2-40B4-BE49-F238E27FC236}">
              <a16:creationId xmlns:a16="http://schemas.microsoft.com/office/drawing/2014/main" id="{BC24026D-BE50-45FE-94EE-C31EE60B1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31750</xdr:colOff>
      <xdr:row>0</xdr:row>
      <xdr:rowOff>25400</xdr:rowOff>
    </xdr:from>
    <xdr:to>
      <xdr:col>2</xdr:col>
      <xdr:colOff>196850</xdr:colOff>
      <xdr:row>2</xdr:row>
      <xdr:rowOff>146050</xdr:rowOff>
    </xdr:to>
    <xdr:pic>
      <xdr:nvPicPr>
        <xdr:cNvPr id="4352" name="Figura 1">
          <a:extLst>
            <a:ext uri="{FF2B5EF4-FFF2-40B4-BE49-F238E27FC236}">
              <a16:creationId xmlns:a16="http://schemas.microsoft.com/office/drawing/2014/main" id="{726A80DE-517C-4EE7-926A-ABA864D1FF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25400"/>
          <a:ext cx="1028700" cy="4191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25400</xdr:rowOff>
    </xdr:from>
    <xdr:to>
      <xdr:col>1</xdr:col>
      <xdr:colOff>755650</xdr:colOff>
      <xdr:row>2</xdr:row>
      <xdr:rowOff>120650</xdr:rowOff>
    </xdr:to>
    <xdr:pic>
      <xdr:nvPicPr>
        <xdr:cNvPr id="5249" name="Figura 1">
          <a:extLst>
            <a:ext uri="{FF2B5EF4-FFF2-40B4-BE49-F238E27FC236}">
              <a16:creationId xmlns:a16="http://schemas.microsoft.com/office/drawing/2014/main" id="{4B456AE1-897C-48C2-AC2F-0FF950B6E9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25400"/>
          <a:ext cx="1028700" cy="393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V45"/>
  <sheetViews>
    <sheetView showGridLines="0" zoomScaleSheetLayoutView="100" workbookViewId="0">
      <pane ySplit="3" topLeftCell="A4" activePane="bottomLeft" state="frozen"/>
      <selection activeCell="B11" sqref="B11"/>
      <selection pane="bottomLeft" activeCell="F5" sqref="F5:N5"/>
    </sheetView>
  </sheetViews>
  <sheetFormatPr defaultColWidth="8.81640625" defaultRowHeight="13.5" x14ac:dyDescent="0.35"/>
  <cols>
    <col min="1" max="1" width="10.453125" style="1" customWidth="1"/>
    <col min="2" max="2" width="2.6328125" style="1" customWidth="1"/>
    <col min="3" max="3" width="8.453125" style="1" customWidth="1"/>
    <col min="4" max="4" width="4.453125" style="1" customWidth="1"/>
    <col min="5" max="5" width="4" style="1" customWidth="1"/>
    <col min="6" max="6" width="4.453125" style="1" customWidth="1"/>
    <col min="7" max="12" width="6" style="1" customWidth="1"/>
    <col min="13" max="13" width="18.453125" style="1" customWidth="1"/>
    <col min="14" max="14" width="8.36328125" style="1" customWidth="1"/>
    <col min="15" max="15" width="11.453125" style="1" customWidth="1"/>
    <col min="16" max="16" width="5.81640625" style="1" customWidth="1"/>
    <col min="17" max="18" width="2.6328125" style="1" customWidth="1"/>
    <col min="19" max="19" width="8" style="1" customWidth="1"/>
    <col min="20" max="22" width="2.6328125" style="1" customWidth="1"/>
  </cols>
  <sheetData>
    <row r="1" spans="1:22" ht="12.5" x14ac:dyDescent="0.25">
      <c r="A1" s="128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</row>
    <row r="2" spans="1:22" ht="12.5" x14ac:dyDescent="0.25">
      <c r="A2" s="128"/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</row>
    <row r="3" spans="1:22" ht="12.5" x14ac:dyDescent="0.25">
      <c r="A3" s="128"/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</row>
    <row r="4" spans="1:22" x14ac:dyDescent="0.35">
      <c r="A4" s="129" t="s">
        <v>1</v>
      </c>
      <c r="B4" s="129"/>
      <c r="C4" s="129"/>
      <c r="D4" s="129"/>
      <c r="E4" s="129"/>
      <c r="F4" s="130" t="s">
        <v>172</v>
      </c>
      <c r="G4" s="130"/>
      <c r="H4" s="130"/>
      <c r="I4" s="130"/>
      <c r="J4" s="130"/>
      <c r="K4" s="130"/>
      <c r="L4" s="130"/>
      <c r="M4" s="130"/>
      <c r="N4" s="130"/>
      <c r="O4" s="131" t="s">
        <v>2</v>
      </c>
      <c r="P4" s="131"/>
      <c r="Q4" s="132">
        <f>Funções!L4</f>
        <v>219</v>
      </c>
      <c r="R4" s="132"/>
      <c r="S4" s="132"/>
      <c r="T4" s="132"/>
      <c r="U4" s="132"/>
      <c r="V4" s="132"/>
    </row>
    <row r="5" spans="1:22" x14ac:dyDescent="0.35">
      <c r="A5" s="129" t="s">
        <v>3</v>
      </c>
      <c r="B5" s="129"/>
      <c r="C5" s="129"/>
      <c r="D5" s="129"/>
      <c r="E5" s="129"/>
      <c r="F5" s="133" t="s">
        <v>173</v>
      </c>
      <c r="G5" s="130"/>
      <c r="H5" s="130"/>
      <c r="I5" s="130"/>
      <c r="J5" s="130"/>
      <c r="K5" s="130"/>
      <c r="L5" s="130"/>
      <c r="M5" s="130"/>
      <c r="N5" s="130"/>
      <c r="O5" s="134" t="s">
        <v>6</v>
      </c>
      <c r="P5" s="134"/>
      <c r="Q5" s="132">
        <f>Funções!L5</f>
        <v>219</v>
      </c>
      <c r="R5" s="132"/>
      <c r="S5" s="132"/>
      <c r="T5" s="132"/>
      <c r="U5" s="132"/>
      <c r="V5" s="132"/>
    </row>
    <row r="6" spans="1:22" x14ac:dyDescent="0.35">
      <c r="A6" s="129" t="s">
        <v>5</v>
      </c>
      <c r="B6" s="129"/>
      <c r="C6" s="129"/>
      <c r="D6" s="129"/>
      <c r="E6" s="129"/>
      <c r="F6" s="135"/>
      <c r="G6" s="135"/>
      <c r="H6" s="135"/>
      <c r="I6" s="135"/>
      <c r="J6" s="135"/>
      <c r="K6" s="135"/>
      <c r="L6" s="135"/>
      <c r="M6" s="135"/>
      <c r="N6" s="135"/>
      <c r="O6" s="134" t="s">
        <v>4</v>
      </c>
      <c r="P6" s="134"/>
      <c r="Q6" s="132">
        <f>Funções!L6</f>
        <v>0</v>
      </c>
      <c r="R6" s="132"/>
      <c r="S6" s="132"/>
      <c r="T6" s="132"/>
      <c r="U6" s="132"/>
      <c r="V6" s="132"/>
    </row>
    <row r="7" spans="1:22" ht="12.5" x14ac:dyDescent="0.25">
      <c r="A7" s="129" t="s">
        <v>7</v>
      </c>
      <c r="B7" s="129"/>
      <c r="C7" s="129"/>
      <c r="D7" s="129"/>
      <c r="E7" s="129"/>
      <c r="F7" s="130"/>
      <c r="G7" s="130"/>
      <c r="H7" s="130"/>
      <c r="I7" s="130"/>
      <c r="J7" s="130"/>
      <c r="K7" s="130"/>
      <c r="L7" s="130"/>
      <c r="M7" s="130"/>
      <c r="N7" s="130"/>
      <c r="O7" s="134" t="s">
        <v>8</v>
      </c>
      <c r="P7" s="134"/>
      <c r="Q7" s="134"/>
      <c r="R7" s="136"/>
      <c r="S7" s="136"/>
      <c r="T7" s="136"/>
      <c r="U7" s="136"/>
      <c r="V7" s="136"/>
    </row>
    <row r="8" spans="1:22" ht="12.5" x14ac:dyDescent="0.25">
      <c r="A8" s="129" t="s">
        <v>9</v>
      </c>
      <c r="B8" s="129"/>
      <c r="C8" s="129"/>
      <c r="D8" s="129"/>
      <c r="E8" s="129"/>
      <c r="F8" s="130" t="s">
        <v>170</v>
      </c>
      <c r="G8" s="130"/>
      <c r="H8" s="130"/>
      <c r="I8" s="130"/>
      <c r="J8" s="130"/>
      <c r="K8" s="130"/>
      <c r="L8" s="130"/>
      <c r="M8" s="130"/>
      <c r="N8" s="130"/>
      <c r="O8" s="134" t="s">
        <v>10</v>
      </c>
      <c r="P8" s="134"/>
      <c r="Q8" s="134"/>
      <c r="R8" s="136"/>
      <c r="S8" s="136"/>
      <c r="T8" s="136"/>
      <c r="U8" s="136"/>
      <c r="V8" s="136"/>
    </row>
    <row r="9" spans="1:22" x14ac:dyDescent="0.35">
      <c r="A9" s="129" t="s">
        <v>11</v>
      </c>
      <c r="B9" s="129"/>
      <c r="C9" s="129"/>
      <c r="D9" s="129"/>
      <c r="E9" s="129"/>
      <c r="F9" s="135" t="s">
        <v>171</v>
      </c>
      <c r="G9" s="135"/>
      <c r="H9" s="135"/>
      <c r="I9" s="135"/>
      <c r="J9" s="135"/>
      <c r="K9" s="135"/>
      <c r="L9" s="135"/>
      <c r="M9" s="135"/>
      <c r="N9" s="135"/>
      <c r="O9" s="137" t="s">
        <v>12</v>
      </c>
      <c r="P9" s="137"/>
      <c r="Q9" s="137"/>
      <c r="R9" s="138"/>
      <c r="S9" s="138"/>
      <c r="T9" s="138"/>
      <c r="U9" s="138"/>
      <c r="V9" s="138"/>
    </row>
    <row r="10" spans="1:22" x14ac:dyDescent="0.35">
      <c r="A10" s="129" t="s">
        <v>13</v>
      </c>
      <c r="B10" s="129"/>
      <c r="C10" s="129"/>
      <c r="D10" s="129"/>
      <c r="E10" s="129"/>
      <c r="F10" s="135" t="s">
        <v>172</v>
      </c>
      <c r="G10" s="135"/>
      <c r="H10" s="135"/>
      <c r="I10" s="135"/>
      <c r="J10" s="135"/>
      <c r="K10" s="135"/>
      <c r="L10" s="135"/>
      <c r="M10" s="135"/>
      <c r="N10" s="135"/>
      <c r="O10" s="137" t="s">
        <v>14</v>
      </c>
      <c r="P10" s="137"/>
      <c r="Q10" s="137"/>
      <c r="R10" s="138"/>
      <c r="S10" s="138"/>
      <c r="T10" s="138"/>
      <c r="U10" s="138"/>
      <c r="V10" s="138"/>
    </row>
    <row r="11" spans="1:22" x14ac:dyDescent="0.25">
      <c r="A11" s="139" t="s">
        <v>15</v>
      </c>
      <c r="B11" s="139"/>
      <c r="C11" s="139"/>
      <c r="D11" s="139"/>
      <c r="E11" s="139"/>
      <c r="F11" s="139"/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39"/>
    </row>
    <row r="12" spans="1:22" ht="12.5" x14ac:dyDescent="0.25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</row>
    <row r="13" spans="1:22" ht="12.5" x14ac:dyDescent="0.25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</row>
    <row r="14" spans="1:22" ht="12.5" x14ac:dyDescent="0.25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</row>
    <row r="15" spans="1:22" ht="12.5" x14ac:dyDescent="0.25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</row>
    <row r="16" spans="1:22" x14ac:dyDescent="0.25">
      <c r="A16" s="139" t="s">
        <v>16</v>
      </c>
      <c r="B16" s="139"/>
      <c r="C16" s="139"/>
      <c r="D16" s="139"/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</row>
    <row r="17" spans="1:22" ht="12.5" x14ac:dyDescent="0.25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</row>
    <row r="18" spans="1:22" ht="12.5" x14ac:dyDescent="0.25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</row>
    <row r="19" spans="1:22" ht="12.5" x14ac:dyDescent="0.25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</row>
    <row r="20" spans="1:22" ht="12.5" x14ac:dyDescent="0.25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</row>
    <row r="21" spans="1:22" x14ac:dyDescent="0.25">
      <c r="A21" s="139" t="s">
        <v>17</v>
      </c>
      <c r="B21" s="139"/>
      <c r="C21" s="139"/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</row>
    <row r="22" spans="1:22" ht="12.5" x14ac:dyDescent="0.25">
      <c r="A22" s="141"/>
      <c r="B22" s="141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41"/>
      <c r="O22" s="141"/>
      <c r="P22" s="141"/>
      <c r="Q22" s="141"/>
      <c r="R22" s="141"/>
      <c r="S22" s="141"/>
      <c r="T22" s="141"/>
      <c r="U22" s="141"/>
      <c r="V22" s="141"/>
    </row>
    <row r="23" spans="1:22" ht="12.5" x14ac:dyDescent="0.25">
      <c r="A23" s="141"/>
      <c r="B23" s="141"/>
      <c r="C23" s="141"/>
      <c r="D23" s="141"/>
      <c r="E23" s="141"/>
      <c r="F23" s="141"/>
      <c r="G23" s="141"/>
      <c r="H23" s="141"/>
      <c r="I23" s="141"/>
      <c r="J23" s="141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1"/>
      <c r="V23" s="141"/>
    </row>
    <row r="24" spans="1:22" ht="12.5" x14ac:dyDescent="0.25">
      <c r="A24" s="141"/>
      <c r="B24" s="141"/>
      <c r="C24" s="141"/>
      <c r="D24" s="141"/>
      <c r="E24" s="141"/>
      <c r="F24" s="141"/>
      <c r="G24" s="141"/>
      <c r="H24" s="141"/>
      <c r="I24" s="141"/>
      <c r="J24" s="141"/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1"/>
      <c r="V24" s="141"/>
    </row>
    <row r="25" spans="1:22" ht="12.5" x14ac:dyDescent="0.25">
      <c r="A25" s="141"/>
      <c r="B25" s="141"/>
      <c r="C25" s="141"/>
      <c r="D25" s="141"/>
      <c r="E25" s="141"/>
      <c r="F25" s="141"/>
      <c r="G25" s="141"/>
      <c r="H25" s="141"/>
      <c r="I25" s="141"/>
      <c r="J25" s="141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41"/>
    </row>
    <row r="26" spans="1:22" ht="12.5" x14ac:dyDescent="0.25">
      <c r="A26" s="141"/>
      <c r="B26" s="141"/>
      <c r="C26" s="141"/>
      <c r="D26" s="141"/>
      <c r="E26" s="141"/>
      <c r="F26" s="141"/>
      <c r="G26" s="141"/>
      <c r="H26" s="141"/>
      <c r="I26" s="141"/>
      <c r="J26" s="141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41"/>
    </row>
    <row r="27" spans="1:22" ht="12.5" x14ac:dyDescent="0.25">
      <c r="A27" s="141"/>
      <c r="B27" s="141"/>
      <c r="C27" s="141"/>
      <c r="D27" s="141"/>
      <c r="E27" s="141"/>
      <c r="F27" s="141"/>
      <c r="G27" s="141"/>
      <c r="H27" s="141"/>
      <c r="I27" s="141"/>
      <c r="J27" s="141"/>
      <c r="K27" s="141"/>
      <c r="L27" s="141"/>
      <c r="M27" s="141"/>
      <c r="N27" s="141"/>
      <c r="O27" s="141"/>
      <c r="P27" s="141"/>
      <c r="Q27" s="141"/>
      <c r="R27" s="141"/>
      <c r="S27" s="141"/>
      <c r="T27" s="141"/>
      <c r="U27" s="141"/>
      <c r="V27" s="141"/>
    </row>
    <row r="28" spans="1:22" ht="12.5" x14ac:dyDescent="0.25">
      <c r="A28" s="141"/>
      <c r="B28" s="141"/>
      <c r="C28" s="141"/>
      <c r="D28" s="141"/>
      <c r="E28" s="141"/>
      <c r="F28" s="141"/>
      <c r="G28" s="141"/>
      <c r="H28" s="141"/>
      <c r="I28" s="141"/>
      <c r="J28" s="141"/>
      <c r="K28" s="141"/>
      <c r="L28" s="141"/>
      <c r="M28" s="141"/>
      <c r="N28" s="141"/>
      <c r="O28" s="141"/>
      <c r="P28" s="141"/>
      <c r="Q28" s="141"/>
      <c r="R28" s="141"/>
      <c r="S28" s="141"/>
      <c r="T28" s="141"/>
      <c r="U28" s="141"/>
      <c r="V28" s="141"/>
    </row>
    <row r="29" spans="1:22" ht="12.5" x14ac:dyDescent="0.25">
      <c r="A29" s="141"/>
      <c r="B29" s="141"/>
      <c r="C29" s="141"/>
      <c r="D29" s="141"/>
      <c r="E29" s="141"/>
      <c r="F29" s="141"/>
      <c r="G29" s="141"/>
      <c r="H29" s="141"/>
      <c r="I29" s="141"/>
      <c r="J29" s="141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41"/>
    </row>
    <row r="30" spans="1:22" ht="12.5" x14ac:dyDescent="0.25">
      <c r="A30" s="141"/>
      <c r="B30" s="141"/>
      <c r="C30" s="141"/>
      <c r="D30" s="141"/>
      <c r="E30" s="141"/>
      <c r="F30" s="141"/>
      <c r="G30" s="141"/>
      <c r="H30" s="141"/>
      <c r="I30" s="141"/>
      <c r="J30" s="141"/>
      <c r="K30" s="141"/>
      <c r="L30" s="141"/>
      <c r="M30" s="141"/>
      <c r="N30" s="141"/>
      <c r="O30" s="141"/>
      <c r="P30" s="141"/>
      <c r="Q30" s="141"/>
      <c r="R30" s="141"/>
      <c r="S30" s="141"/>
      <c r="T30" s="141"/>
      <c r="U30" s="141"/>
      <c r="V30" s="141"/>
    </row>
    <row r="31" spans="1:22" ht="12.5" x14ac:dyDescent="0.25">
      <c r="A31" s="141"/>
      <c r="B31" s="141"/>
      <c r="C31" s="141"/>
      <c r="D31" s="141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1"/>
    </row>
    <row r="32" spans="1:22" ht="12.5" x14ac:dyDescent="0.25">
      <c r="A32" s="141"/>
      <c r="B32" s="141"/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1"/>
    </row>
    <row r="33" spans="1:22" ht="12.5" x14ac:dyDescent="0.25">
      <c r="A33" s="141"/>
      <c r="B33" s="141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</row>
    <row r="34" spans="1:22" ht="12.5" x14ac:dyDescent="0.25">
      <c r="A34" s="141"/>
      <c r="B34" s="141"/>
      <c r="C34" s="141"/>
      <c r="D34" s="141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</row>
    <row r="35" spans="1:22" ht="12.5" x14ac:dyDescent="0.25">
      <c r="A35" s="141"/>
      <c r="B35" s="141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</row>
    <row r="36" spans="1:22" ht="12.5" x14ac:dyDescent="0.25">
      <c r="A36" s="141"/>
      <c r="B36" s="141"/>
      <c r="C36" s="141"/>
      <c r="D36" s="141"/>
      <c r="E36" s="141"/>
      <c r="F36" s="141"/>
      <c r="G36" s="141"/>
      <c r="H36" s="141"/>
      <c r="I36" s="141"/>
      <c r="J36" s="141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1"/>
      <c r="V36" s="141"/>
    </row>
    <row r="37" spans="1:22" ht="12.5" x14ac:dyDescent="0.25">
      <c r="A37" s="141"/>
      <c r="B37" s="141"/>
      <c r="C37" s="141"/>
      <c r="D37" s="141"/>
      <c r="E37" s="141"/>
      <c r="F37" s="141"/>
      <c r="G37" s="141"/>
      <c r="H37" s="141"/>
      <c r="I37" s="141"/>
      <c r="J37" s="141"/>
      <c r="K37" s="141"/>
      <c r="L37" s="141"/>
      <c r="M37" s="141"/>
      <c r="N37" s="141"/>
      <c r="O37" s="141"/>
      <c r="P37" s="141"/>
      <c r="Q37" s="141"/>
      <c r="R37" s="141"/>
      <c r="S37" s="141"/>
      <c r="T37" s="141"/>
      <c r="U37" s="141"/>
      <c r="V37" s="141"/>
    </row>
    <row r="38" spans="1:22" ht="12.5" x14ac:dyDescent="0.25">
      <c r="A38" s="141"/>
      <c r="B38" s="141"/>
      <c r="C38" s="141"/>
      <c r="D38" s="141"/>
      <c r="E38" s="141"/>
      <c r="F38" s="141"/>
      <c r="G38" s="141"/>
      <c r="H38" s="141"/>
      <c r="I38" s="141"/>
      <c r="J38" s="141"/>
      <c r="K38" s="141"/>
      <c r="L38" s="141"/>
      <c r="M38" s="141"/>
      <c r="N38" s="141"/>
      <c r="O38" s="141"/>
      <c r="P38" s="141"/>
      <c r="Q38" s="141"/>
      <c r="R38" s="141"/>
      <c r="S38" s="141"/>
      <c r="T38" s="141"/>
      <c r="U38" s="141"/>
      <c r="V38" s="141"/>
    </row>
    <row r="39" spans="1:22" ht="12.5" x14ac:dyDescent="0.25">
      <c r="A39" s="141"/>
      <c r="B39" s="141"/>
      <c r="C39" s="141"/>
      <c r="D39" s="141"/>
      <c r="E39" s="141"/>
      <c r="F39" s="141"/>
      <c r="G39" s="141"/>
      <c r="H39" s="141"/>
      <c r="I39" s="141"/>
      <c r="J39" s="141"/>
      <c r="K39" s="141"/>
      <c r="L39" s="141"/>
      <c r="M39" s="141"/>
      <c r="N39" s="141"/>
      <c r="O39" s="141"/>
      <c r="P39" s="141"/>
      <c r="Q39" s="141"/>
      <c r="R39" s="141"/>
      <c r="S39" s="141"/>
      <c r="T39" s="141"/>
      <c r="U39" s="141"/>
      <c r="V39" s="141"/>
    </row>
    <row r="40" spans="1:22" ht="12.5" x14ac:dyDescent="0.25">
      <c r="A40" s="141"/>
      <c r="B40" s="141"/>
      <c r="C40" s="141"/>
      <c r="D40" s="141"/>
      <c r="E40" s="141"/>
      <c r="F40" s="141"/>
      <c r="G40" s="141"/>
      <c r="H40" s="141"/>
      <c r="I40" s="141"/>
      <c r="J40" s="141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1"/>
      <c r="V40" s="141"/>
    </row>
    <row r="41" spans="1:22" ht="12.5" x14ac:dyDescent="0.25">
      <c r="A41" s="141"/>
      <c r="B41" s="141"/>
      <c r="C41" s="141"/>
      <c r="D41" s="141"/>
      <c r="E41" s="141"/>
      <c r="F41" s="141"/>
      <c r="G41" s="141"/>
      <c r="H41" s="141"/>
      <c r="I41" s="141"/>
      <c r="J41" s="141"/>
      <c r="K41" s="141"/>
      <c r="L41" s="141"/>
      <c r="M41" s="141"/>
      <c r="N41" s="141"/>
      <c r="O41" s="141"/>
      <c r="P41" s="141"/>
      <c r="Q41" s="141"/>
      <c r="R41" s="141"/>
      <c r="S41" s="141"/>
      <c r="T41" s="141"/>
      <c r="U41" s="141"/>
      <c r="V41" s="141"/>
    </row>
    <row r="42" spans="1:22" ht="12.5" x14ac:dyDescent="0.25">
      <c r="A42" s="141"/>
      <c r="B42" s="141"/>
      <c r="C42" s="141"/>
      <c r="D42" s="141"/>
      <c r="E42" s="141"/>
      <c r="F42" s="141"/>
      <c r="G42" s="141"/>
      <c r="H42" s="141"/>
      <c r="I42" s="141"/>
      <c r="J42" s="141"/>
      <c r="K42" s="141"/>
      <c r="L42" s="141"/>
      <c r="M42" s="141"/>
      <c r="N42" s="141"/>
      <c r="O42" s="141"/>
      <c r="P42" s="141"/>
      <c r="Q42" s="141"/>
      <c r="R42" s="141"/>
      <c r="S42" s="141"/>
      <c r="T42" s="141"/>
      <c r="U42" s="141"/>
      <c r="V42" s="141"/>
    </row>
    <row r="43" spans="1:22" ht="12.5" x14ac:dyDescent="0.25">
      <c r="A43" s="141"/>
      <c r="B43" s="141"/>
      <c r="C43" s="141"/>
      <c r="D43" s="141"/>
      <c r="E43" s="141"/>
      <c r="F43" s="141"/>
      <c r="G43" s="141"/>
      <c r="H43" s="141"/>
      <c r="I43" s="141"/>
      <c r="J43" s="141"/>
      <c r="K43" s="141"/>
      <c r="L43" s="141"/>
      <c r="M43" s="141"/>
      <c r="N43" s="141"/>
      <c r="O43" s="141"/>
      <c r="P43" s="141"/>
      <c r="Q43" s="141"/>
      <c r="R43" s="141"/>
      <c r="S43" s="141"/>
      <c r="T43" s="141"/>
      <c r="U43" s="141"/>
      <c r="V43" s="141"/>
    </row>
    <row r="44" spans="1:22" ht="12.5" x14ac:dyDescent="0.25">
      <c r="A44" s="141"/>
      <c r="B44" s="141"/>
      <c r="C44" s="141"/>
      <c r="D44" s="141"/>
      <c r="E44" s="141"/>
      <c r="F44" s="141"/>
      <c r="G44" s="141"/>
      <c r="H44" s="141"/>
      <c r="I44" s="141"/>
      <c r="J44" s="141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1"/>
      <c r="V44" s="141"/>
    </row>
    <row r="45" spans="1:22" ht="12.5" x14ac:dyDescent="0.25">
      <c r="A45" s="141"/>
      <c r="B45" s="141"/>
      <c r="C45" s="141"/>
      <c r="D45" s="141"/>
      <c r="E45" s="141"/>
      <c r="F45" s="141"/>
      <c r="G45" s="141"/>
      <c r="H45" s="141"/>
      <c r="I45" s="141"/>
      <c r="J45" s="141"/>
      <c r="K45" s="141"/>
      <c r="L45" s="141"/>
      <c r="M45" s="141"/>
      <c r="N45" s="141"/>
      <c r="O45" s="141"/>
      <c r="P45" s="141"/>
      <c r="Q45" s="141"/>
      <c r="R45" s="141"/>
      <c r="S45" s="141"/>
      <c r="T45" s="141"/>
      <c r="U45" s="141"/>
      <c r="V45" s="141"/>
    </row>
  </sheetData>
  <sheetProtection selectLockedCells="1" selectUnlockedCells="1"/>
  <mergeCells count="35">
    <mergeCell ref="A17:V20"/>
    <mergeCell ref="A21:V21"/>
    <mergeCell ref="A22:V45"/>
    <mergeCell ref="A10:E10"/>
    <mergeCell ref="F10:N10"/>
    <mergeCell ref="O10:Q10"/>
    <mergeCell ref="R10:V10"/>
    <mergeCell ref="A11:V11"/>
    <mergeCell ref="A12:V15"/>
    <mergeCell ref="A9:E9"/>
    <mergeCell ref="F9:N9"/>
    <mergeCell ref="O9:Q9"/>
    <mergeCell ref="R9:V9"/>
    <mergeCell ref="A16:V16"/>
    <mergeCell ref="A7:E7"/>
    <mergeCell ref="F7:N7"/>
    <mergeCell ref="O7:Q7"/>
    <mergeCell ref="R7:V7"/>
    <mergeCell ref="A8:E8"/>
    <mergeCell ref="F8:N8"/>
    <mergeCell ref="O8:Q8"/>
    <mergeCell ref="R8:V8"/>
    <mergeCell ref="A5:E5"/>
    <mergeCell ref="F5:N5"/>
    <mergeCell ref="O5:P5"/>
    <mergeCell ref="Q5:V5"/>
    <mergeCell ref="A6:E6"/>
    <mergeCell ref="F6:N6"/>
    <mergeCell ref="O6:P6"/>
    <mergeCell ref="Q6:V6"/>
    <mergeCell ref="A1:V3"/>
    <mergeCell ref="A4:E4"/>
    <mergeCell ref="F4:N4"/>
    <mergeCell ref="O4:P4"/>
    <mergeCell ref="Q4:V4"/>
  </mergeCells>
  <dataValidations count="3">
    <dataValidation type="list" operator="equal" allowBlank="1" showErrorMessage="1" sqref="F6" xr:uid="{00000000-0002-0000-0000-000000000000}">
      <formula1>"Aplicação,Projeto de Desenvolvimento,Projeto de Melhoria"</formula1>
      <formula2>0</formula2>
    </dataValidation>
    <dataValidation type="list" operator="equal" allowBlank="1" showErrorMessage="1" sqref="G6:N7" xr:uid="{00000000-0002-0000-0000-000001000000}">
      <formula1>"Aplicação,Estimativa,Projeto de Desenvolvimento,Projeto de Melhoria"</formula1>
      <formula2>0</formula2>
    </dataValidation>
    <dataValidation type="list" operator="equal" allowBlank="1" showErrorMessage="1" promptTitle="Método de COntagem" prompt="Detalhada (IFPUG)_x000a_Estimativa (NESMA)_x000a_Indicativa (NESMA)" sqref="F7" xr:uid="{00000000-0002-0000-0000-000002000000}">
      <formula1>"Detalhada (IFPUG),Estimativa (NESMA),Indicativa (NESMA)"</formula1>
      <formula2>0</formula2>
    </dataValidation>
  </dataValidations>
  <pageMargins left="0.78749999999999998" right="0.78749999999999998" top="0.78749999999999998" bottom="0.78749999999999998" header="0.51180555555555551" footer="0.51180555555555551"/>
  <pageSetup paperSize="9" scale="59" firstPageNumber="0" orientation="portrait" horizontalDpi="300" verticalDpi="300"/>
  <headerFooter alignWithMargins="0">
    <oddFooter>&amp;R&amp;"Tahoma,Normal"&amp;8&amp;F - &amp;A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>
    <pageSetUpPr fitToPage="1"/>
  </sheetPr>
  <dimension ref="A1:O469"/>
  <sheetViews>
    <sheetView showGridLines="0" tabSelected="1" zoomScale="115" zoomScaleNormal="115" zoomScaleSheetLayoutView="100" workbookViewId="0">
      <pane ySplit="7" topLeftCell="A8" activePane="bottomLeft" state="frozen"/>
      <selection activeCell="B11" sqref="B11"/>
      <selection pane="bottomLeft" activeCell="D38" sqref="D38"/>
    </sheetView>
  </sheetViews>
  <sheetFormatPr defaultColWidth="8.81640625" defaultRowHeight="12.5" x14ac:dyDescent="0.25"/>
  <cols>
    <col min="1" max="1" width="55.81640625" customWidth="1"/>
    <col min="2" max="2" width="5" customWidth="1"/>
    <col min="3" max="3" width="10.453125" customWidth="1"/>
    <col min="4" max="4" width="3.6328125" customWidth="1"/>
    <col min="5" max="5" width="6.36328125" customWidth="1"/>
    <col min="6" max="6" width="8" customWidth="1"/>
    <col min="7" max="7" width="9" hidden="1" customWidth="1"/>
    <col min="8" max="8" width="12" customWidth="1"/>
    <col min="9" max="9" width="6.6328125" hidden="1" customWidth="1"/>
    <col min="10" max="10" width="7.36328125" hidden="1" customWidth="1"/>
    <col min="11" max="11" width="12.453125" customWidth="1"/>
    <col min="12" max="12" width="12" customWidth="1"/>
    <col min="13" max="13" width="6.81640625" customWidth="1"/>
    <col min="14" max="14" width="10.6328125" customWidth="1"/>
    <col min="15" max="15" width="32.453125" customWidth="1"/>
  </cols>
  <sheetData>
    <row r="1" spans="1:15" ht="13" thickBot="1" x14ac:dyDescent="0.3">
      <c r="A1" s="150" t="s">
        <v>157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</row>
    <row r="2" spans="1:15" ht="13" thickBot="1" x14ac:dyDescent="0.3">
      <c r="A2" s="150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</row>
    <row r="3" spans="1:15" x14ac:dyDescent="0.25">
      <c r="A3" s="150"/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</row>
    <row r="4" spans="1:15" x14ac:dyDescent="0.25">
      <c r="A4" s="3" t="str">
        <f>Contagem!A5&amp;" : "&amp;Contagem!F5</f>
        <v>Aplicação : Puchealth</v>
      </c>
      <c r="B4" s="143" t="str">
        <f>Contagem!A8&amp;" : "&amp;Contagem!F8</f>
        <v>Projeto : TCC Engenharia de Software - PUC Minas</v>
      </c>
      <c r="C4" s="144"/>
      <c r="D4" s="144"/>
      <c r="E4" s="144"/>
      <c r="F4" s="144"/>
      <c r="G4" s="144"/>
      <c r="H4" s="144"/>
      <c r="I4" s="144"/>
      <c r="J4" s="145"/>
      <c r="K4" s="113" t="s">
        <v>2</v>
      </c>
      <c r="L4" s="116">
        <f>SUM(H8:H469)</f>
        <v>219</v>
      </c>
      <c r="M4" s="149"/>
      <c r="N4" s="149"/>
      <c r="O4" s="149"/>
    </row>
    <row r="5" spans="1:15" x14ac:dyDescent="0.25">
      <c r="A5" s="3" t="str">
        <f>Contagem!A9&amp;" : "&amp;Contagem!F9</f>
        <v>Responsável : Caio Philipe Vargas de Souza</v>
      </c>
      <c r="B5" s="143" t="str">
        <f>Contagem!A10&amp;" : "&amp;Contagem!F10</f>
        <v>Revisor : -</v>
      </c>
      <c r="C5" s="144"/>
      <c r="D5" s="144"/>
      <c r="E5" s="144"/>
      <c r="F5" s="144"/>
      <c r="G5" s="144"/>
      <c r="H5" s="144"/>
      <c r="I5" s="144"/>
      <c r="J5" s="145"/>
      <c r="K5" s="115" t="s">
        <v>6</v>
      </c>
      <c r="L5" s="116">
        <f>SUM(K8:K469)</f>
        <v>219</v>
      </c>
      <c r="M5" s="142"/>
      <c r="N5" s="142"/>
      <c r="O5" s="142"/>
    </row>
    <row r="6" spans="1:15" x14ac:dyDescent="0.25">
      <c r="A6" s="121" t="str">
        <f>Contagem!A4&amp;" : "&amp;Contagem!F4</f>
        <v>Empresa : -</v>
      </c>
      <c r="B6" s="146" t="str">
        <f>"Tipo da Contagem : "&amp;Contagem!F6</f>
        <v xml:space="preserve">Tipo da Contagem : </v>
      </c>
      <c r="C6" s="147"/>
      <c r="D6" s="147"/>
      <c r="E6" s="147"/>
      <c r="F6" s="147"/>
      <c r="G6" s="147"/>
      <c r="H6" s="147"/>
      <c r="I6" s="147"/>
      <c r="J6" s="148"/>
      <c r="K6" s="114" t="s">
        <v>4</v>
      </c>
      <c r="L6" s="116">
        <f>SUM(L8:L469)</f>
        <v>0</v>
      </c>
      <c r="M6" s="149"/>
      <c r="N6" s="149"/>
      <c r="O6" s="149"/>
    </row>
    <row r="7" spans="1:15" ht="13.5" customHeight="1" x14ac:dyDescent="0.3">
      <c r="A7" s="120" t="s">
        <v>18</v>
      </c>
      <c r="B7" s="71" t="s">
        <v>19</v>
      </c>
      <c r="C7" s="72" t="s">
        <v>20</v>
      </c>
      <c r="D7" s="73" t="s">
        <v>21</v>
      </c>
      <c r="E7" s="73" t="s">
        <v>22</v>
      </c>
      <c r="F7" s="73" t="s">
        <v>23</v>
      </c>
      <c r="G7" s="74" t="s">
        <v>24</v>
      </c>
      <c r="H7" s="74" t="s">
        <v>2</v>
      </c>
      <c r="I7" s="125" t="s">
        <v>25</v>
      </c>
      <c r="J7" s="125" t="s">
        <v>26</v>
      </c>
      <c r="K7" s="74" t="s">
        <v>6</v>
      </c>
      <c r="L7" s="75" t="s">
        <v>4</v>
      </c>
      <c r="M7" s="76" t="s">
        <v>27</v>
      </c>
      <c r="N7" s="76" t="s">
        <v>158</v>
      </c>
      <c r="O7" s="77" t="s">
        <v>29</v>
      </c>
    </row>
    <row r="8" spans="1:15" x14ac:dyDescent="0.25">
      <c r="A8" s="126" t="s">
        <v>174</v>
      </c>
      <c r="B8" s="4" t="s">
        <v>98</v>
      </c>
      <c r="C8" s="4"/>
      <c r="D8" s="7">
        <v>7</v>
      </c>
      <c r="E8" s="7">
        <v>1</v>
      </c>
      <c r="F8" s="8" t="str">
        <f t="shared" ref="F8:F61" si="0">IF(ISBLANK(B8),"",IF(I8="L","Baixa",IF(I8="A","Média",IF(I8="","","Alta"))))</f>
        <v>Baixa</v>
      </c>
      <c r="G8" s="7" t="str">
        <f t="shared" ref="G8:G61" si="1">CONCATENATE(B8,I8)</f>
        <v>ALIL</v>
      </c>
      <c r="H8" s="5">
        <f t="shared" ref="H8:H61" si="2">IF(ISBLANK(B8),"",IF(B8="ALI",IF(I8="L",7,IF(I8="A",10,15)),IF(B8="AIE",IF(I8="L",5,IF(I8="A",7,10)),IF(B8="SE",IF(I8="L",4,IF(I8="A",5,7)),IF(OR(B8="EE",B8="CE"),IF(I8="L",3,IF(I8="A",4,6)),0)))))</f>
        <v>7</v>
      </c>
      <c r="I8" s="122" t="str">
        <f t="shared" ref="I8:I61" si="3">IF(OR(ISBLANK(D8),ISBLANK(E8)),IF(OR(B8="ALI",B8="AIE"),"L",IF(OR(B8="EE",B8="SE",B8="CE"),"A","")),IF(B8="EE",IF(E8&gt;=3,IF(D8&gt;=5,"H","A"),IF(E8&gt;=2,IF(D8&gt;=16,"H",IF(D8&lt;=4,"L","A")),IF(D8&lt;=15,"L","A"))),IF(OR(B8="SE",B8="CE"),IF(E8&gt;=4,IF(D8&gt;=6,"H","A"),IF(E8&gt;=2,IF(D8&gt;=20,"H",IF(D8&lt;=5,"L","A")),IF(D8&lt;=19,"L","A"))),IF(OR(B8="ALI",B8="AIE"),IF(E8&gt;=6,IF(D8&gt;=20,"H","A"),IF(E8&gt;=2,IF(D8&gt;=51,"H",IF(D8&lt;=19,"L","A")),IF(D8&lt;=50,"L","A"))),""))))</f>
        <v>L</v>
      </c>
      <c r="J8" s="7" t="str">
        <f t="shared" ref="J8:J61" si="4">CONCATENATE(B8,C8)</f>
        <v>ALI</v>
      </c>
      <c r="K8" s="9">
        <f t="shared" ref="K8:K63" si="5">IF(OR(H8="",H8=0),L8,H8)</f>
        <v>7</v>
      </c>
      <c r="L8" s="9" t="str">
        <f>IF(NOT(ISERROR(VLOOKUP(B8,Deflatores!G$42:H$64,2,FALSE))),VLOOKUP(B8,Deflatores!G$42:H$64,2,FALSE),IF(OR(ISBLANK(C8),ISBLANK(B8)),"",VLOOKUP(C8,Deflatores!G$4:H$38,2,FALSE)*H8+VLOOKUP(C8,Deflatores!G$4:I$38,3,FALSE)))</f>
        <v/>
      </c>
      <c r="M8" s="10"/>
      <c r="N8" s="10"/>
      <c r="O8" s="6"/>
    </row>
    <row r="9" spans="1:15" x14ac:dyDescent="0.25">
      <c r="A9" s="126" t="s">
        <v>179</v>
      </c>
      <c r="B9" s="4" t="s">
        <v>102</v>
      </c>
      <c r="C9" s="4"/>
      <c r="D9" s="7">
        <v>7</v>
      </c>
      <c r="E9" s="7">
        <v>1</v>
      </c>
      <c r="F9" s="8" t="str">
        <f t="shared" si="0"/>
        <v>Baixa</v>
      </c>
      <c r="G9" s="7" t="str">
        <f t="shared" si="1"/>
        <v>CEL</v>
      </c>
      <c r="H9" s="5">
        <f t="shared" si="2"/>
        <v>3</v>
      </c>
      <c r="I9" s="122" t="str">
        <f t="shared" si="3"/>
        <v>L</v>
      </c>
      <c r="J9" s="7" t="str">
        <f t="shared" si="4"/>
        <v>CE</v>
      </c>
      <c r="K9" s="9">
        <f t="shared" si="5"/>
        <v>3</v>
      </c>
      <c r="L9" s="9" t="str">
        <f>IF(NOT(ISERROR(VLOOKUP(B9,Deflatores!G$42:H$64,2,FALSE))),VLOOKUP(B9,Deflatores!G$42:H$64,2,FALSE),IF(OR(ISBLANK(C9),ISBLANK(B9)),"",VLOOKUP(C9,Deflatores!G$4:H$38,2,FALSE)*H9+VLOOKUP(C9,Deflatores!G$4:I$38,3,FALSE)))</f>
        <v/>
      </c>
      <c r="M9" s="10"/>
      <c r="N9" s="10"/>
      <c r="O9" s="6"/>
    </row>
    <row r="10" spans="1:15" x14ac:dyDescent="0.25">
      <c r="A10" s="126" t="s">
        <v>175</v>
      </c>
      <c r="B10" s="4" t="s">
        <v>100</v>
      </c>
      <c r="C10" s="4"/>
      <c r="D10" s="7">
        <v>7</v>
      </c>
      <c r="E10" s="7">
        <v>1</v>
      </c>
      <c r="F10" s="8" t="str">
        <f t="shared" si="0"/>
        <v>Baixa</v>
      </c>
      <c r="G10" s="7" t="str">
        <f t="shared" si="1"/>
        <v>EEL</v>
      </c>
      <c r="H10" s="5">
        <f t="shared" si="2"/>
        <v>3</v>
      </c>
      <c r="I10" s="122" t="str">
        <f t="shared" si="3"/>
        <v>L</v>
      </c>
      <c r="J10" s="7" t="str">
        <f t="shared" si="4"/>
        <v>EE</v>
      </c>
      <c r="K10" s="9">
        <f t="shared" si="5"/>
        <v>3</v>
      </c>
      <c r="L10" s="9" t="str">
        <f>IF(NOT(ISERROR(VLOOKUP(B10,Deflatores!G$42:H$64,2,FALSE))),VLOOKUP(B10,Deflatores!G$42:H$64,2,FALSE),IF(OR(ISBLANK(C10),ISBLANK(B10)),"",VLOOKUP(C10,Deflatores!G$4:H$38,2,FALSE)*H10+VLOOKUP(C10,Deflatores!G$4:I$38,3,FALSE)))</f>
        <v/>
      </c>
      <c r="M10" s="10"/>
      <c r="N10" s="10"/>
      <c r="O10" s="6"/>
    </row>
    <row r="11" spans="1:15" x14ac:dyDescent="0.25">
      <c r="A11" s="126" t="s">
        <v>178</v>
      </c>
      <c r="B11" s="4" t="s">
        <v>98</v>
      </c>
      <c r="C11" s="4"/>
      <c r="D11" s="7">
        <v>8</v>
      </c>
      <c r="E11" s="7">
        <v>1</v>
      </c>
      <c r="F11" s="8" t="str">
        <f t="shared" si="0"/>
        <v>Baixa</v>
      </c>
      <c r="G11" s="7" t="str">
        <f t="shared" si="1"/>
        <v>ALIL</v>
      </c>
      <c r="H11" s="5">
        <f t="shared" si="2"/>
        <v>7</v>
      </c>
      <c r="I11" s="122" t="str">
        <f t="shared" si="3"/>
        <v>L</v>
      </c>
      <c r="J11" s="7" t="str">
        <f t="shared" si="4"/>
        <v>ALI</v>
      </c>
      <c r="K11" s="9">
        <f t="shared" si="5"/>
        <v>7</v>
      </c>
      <c r="L11" s="9" t="str">
        <f>IF(NOT(ISERROR(VLOOKUP(B11,Deflatores!G$42:H$64,2,FALSE))),VLOOKUP(B11,Deflatores!G$42:H$64,2,FALSE),IF(OR(ISBLANK(C11),ISBLANK(B11)),"",VLOOKUP(C11,Deflatores!G$4:H$38,2,FALSE)*H11+VLOOKUP(C11,Deflatores!G$4:I$38,3,FALSE)))</f>
        <v/>
      </c>
      <c r="M11" s="10"/>
      <c r="N11" s="10"/>
      <c r="O11" s="6"/>
    </row>
    <row r="12" spans="1:15" x14ac:dyDescent="0.25">
      <c r="A12" s="126" t="s">
        <v>176</v>
      </c>
      <c r="B12" s="4" t="s">
        <v>102</v>
      </c>
      <c r="C12" s="4"/>
      <c r="D12" s="7">
        <v>8</v>
      </c>
      <c r="E12" s="7">
        <v>1</v>
      </c>
      <c r="F12" s="8" t="str">
        <f t="shared" si="0"/>
        <v>Baixa</v>
      </c>
      <c r="G12" s="7" t="str">
        <f t="shared" si="1"/>
        <v>CEL</v>
      </c>
      <c r="H12" s="5">
        <f t="shared" si="2"/>
        <v>3</v>
      </c>
      <c r="I12" s="122" t="str">
        <f t="shared" si="3"/>
        <v>L</v>
      </c>
      <c r="J12" s="7" t="str">
        <f t="shared" si="4"/>
        <v>CE</v>
      </c>
      <c r="K12" s="9">
        <f t="shared" si="5"/>
        <v>3</v>
      </c>
      <c r="L12" s="9" t="str">
        <f>IF(NOT(ISERROR(VLOOKUP(B12,Deflatores!G$42:H$64,2,FALSE))),VLOOKUP(B12,Deflatores!G$42:H$64,2,FALSE),IF(OR(ISBLANK(C12),ISBLANK(B12)),"",VLOOKUP(C12,Deflatores!G$4:H$38,2,FALSE)*H12+VLOOKUP(C12,Deflatores!G$4:I$38,3,FALSE)))</f>
        <v/>
      </c>
      <c r="M12" s="10"/>
      <c r="N12" s="10"/>
      <c r="O12" s="6"/>
    </row>
    <row r="13" spans="1:15" x14ac:dyDescent="0.25">
      <c r="A13" s="126" t="s">
        <v>177</v>
      </c>
      <c r="B13" s="4" t="s">
        <v>103</v>
      </c>
      <c r="C13" s="4"/>
      <c r="D13" s="7">
        <v>8</v>
      </c>
      <c r="E13" s="7">
        <v>1</v>
      </c>
      <c r="F13" s="8" t="str">
        <f t="shared" si="0"/>
        <v>Baixa</v>
      </c>
      <c r="G13" s="7" t="str">
        <f t="shared" si="1"/>
        <v>SEL</v>
      </c>
      <c r="H13" s="5">
        <f t="shared" si="2"/>
        <v>4</v>
      </c>
      <c r="I13" s="122" t="str">
        <f t="shared" si="3"/>
        <v>L</v>
      </c>
      <c r="J13" s="7" t="str">
        <f t="shared" si="4"/>
        <v>SE</v>
      </c>
      <c r="K13" s="9">
        <f t="shared" si="5"/>
        <v>4</v>
      </c>
      <c r="L13" s="9" t="str">
        <f>IF(NOT(ISERROR(VLOOKUP(B13,Deflatores!G$42:H$64,2,FALSE))),VLOOKUP(B13,Deflatores!G$42:H$64,2,FALSE),IF(OR(ISBLANK(C13),ISBLANK(B13)),"",VLOOKUP(C13,Deflatores!G$4:H$38,2,FALSE)*H13+VLOOKUP(C13,Deflatores!G$4:I$38,3,FALSE)))</f>
        <v/>
      </c>
      <c r="M13" s="10"/>
      <c r="N13" s="10"/>
      <c r="O13" s="6"/>
    </row>
    <row r="14" spans="1:15" x14ac:dyDescent="0.25">
      <c r="A14" s="126" t="s">
        <v>181</v>
      </c>
      <c r="B14" s="4" t="s">
        <v>100</v>
      </c>
      <c r="C14" s="4"/>
      <c r="D14" s="7">
        <v>8</v>
      </c>
      <c r="E14" s="7">
        <v>2</v>
      </c>
      <c r="F14" s="8" t="str">
        <f t="shared" si="0"/>
        <v>Média</v>
      </c>
      <c r="G14" s="7" t="str">
        <f t="shared" si="1"/>
        <v>EEA</v>
      </c>
      <c r="H14" s="5">
        <f t="shared" si="2"/>
        <v>4</v>
      </c>
      <c r="I14" s="122" t="str">
        <f t="shared" si="3"/>
        <v>A</v>
      </c>
      <c r="J14" s="7" t="str">
        <f t="shared" si="4"/>
        <v>EE</v>
      </c>
      <c r="K14" s="9">
        <f t="shared" si="5"/>
        <v>4</v>
      </c>
      <c r="L14" s="9" t="str">
        <f>IF(NOT(ISERROR(VLOOKUP(B14,Deflatores!G$42:H$64,2,FALSE))),VLOOKUP(B14,Deflatores!G$42:H$64,2,FALSE),IF(OR(ISBLANK(C14),ISBLANK(B14)),"",VLOOKUP(C14,Deflatores!G$4:H$38,2,FALSE)*H14+VLOOKUP(C14,Deflatores!G$4:I$38,3,FALSE)))</f>
        <v/>
      </c>
      <c r="M14" s="10"/>
      <c r="N14" s="10"/>
      <c r="O14" s="6"/>
    </row>
    <row r="15" spans="1:15" x14ac:dyDescent="0.25">
      <c r="A15" s="126" t="s">
        <v>180</v>
      </c>
      <c r="B15" s="4" t="s">
        <v>102</v>
      </c>
      <c r="C15" s="4"/>
      <c r="D15" s="7">
        <v>8</v>
      </c>
      <c r="E15" s="7">
        <v>2</v>
      </c>
      <c r="F15" s="8" t="str">
        <f t="shared" si="0"/>
        <v>Média</v>
      </c>
      <c r="G15" s="7" t="str">
        <f t="shared" si="1"/>
        <v>CEA</v>
      </c>
      <c r="H15" s="5">
        <f t="shared" si="2"/>
        <v>4</v>
      </c>
      <c r="I15" s="122" t="str">
        <f t="shared" si="3"/>
        <v>A</v>
      </c>
      <c r="J15" s="7" t="str">
        <f t="shared" si="4"/>
        <v>CE</v>
      </c>
      <c r="K15" s="9">
        <f t="shared" si="5"/>
        <v>4</v>
      </c>
      <c r="L15" s="9" t="str">
        <f>IF(NOT(ISERROR(VLOOKUP(B15,Deflatores!G$42:H$64,2,FALSE))),VLOOKUP(B15,Deflatores!G$42:H$64,2,FALSE),IF(OR(ISBLANK(C15),ISBLANK(B15)),"",VLOOKUP(C15,Deflatores!G$4:H$38,2,FALSE)*H15+VLOOKUP(C15,Deflatores!G$4:I$38,3,FALSE)))</f>
        <v/>
      </c>
      <c r="M15" s="10"/>
      <c r="N15" s="10"/>
      <c r="O15" s="6"/>
    </row>
    <row r="16" spans="1:15" x14ac:dyDescent="0.25">
      <c r="A16" s="126" t="s">
        <v>182</v>
      </c>
      <c r="B16" s="4" t="s">
        <v>98</v>
      </c>
      <c r="C16" s="4"/>
      <c r="D16" s="7">
        <v>2</v>
      </c>
      <c r="E16" s="7">
        <v>1</v>
      </c>
      <c r="F16" s="8" t="str">
        <f t="shared" si="0"/>
        <v>Baixa</v>
      </c>
      <c r="G16" s="7" t="str">
        <f t="shared" si="1"/>
        <v>ALIL</v>
      </c>
      <c r="H16" s="5">
        <f t="shared" si="2"/>
        <v>7</v>
      </c>
      <c r="I16" s="122" t="str">
        <f t="shared" si="3"/>
        <v>L</v>
      </c>
      <c r="J16" s="7" t="str">
        <f t="shared" si="4"/>
        <v>ALI</v>
      </c>
      <c r="K16" s="9">
        <f t="shared" si="5"/>
        <v>7</v>
      </c>
      <c r="L16" s="9" t="str">
        <f>IF(NOT(ISERROR(VLOOKUP(B16,Deflatores!G$42:H$64,2,FALSE))),VLOOKUP(B16,Deflatores!G$42:H$64,2,FALSE),IF(OR(ISBLANK(C16),ISBLANK(B16)),"",VLOOKUP(C16,Deflatores!G$4:H$38,2,FALSE)*H16+VLOOKUP(C16,Deflatores!G$4:I$38,3,FALSE)))</f>
        <v/>
      </c>
      <c r="M16" s="10"/>
      <c r="N16" s="10"/>
      <c r="O16" s="6"/>
    </row>
    <row r="17" spans="1:15" x14ac:dyDescent="0.25">
      <c r="A17" s="126" t="s">
        <v>183</v>
      </c>
      <c r="B17" s="4" t="s">
        <v>102</v>
      </c>
      <c r="C17" s="4"/>
      <c r="D17" s="7">
        <v>2</v>
      </c>
      <c r="E17" s="7">
        <v>1</v>
      </c>
      <c r="F17" s="8" t="str">
        <f t="shared" si="0"/>
        <v>Baixa</v>
      </c>
      <c r="G17" s="7" t="str">
        <f t="shared" si="1"/>
        <v>CEL</v>
      </c>
      <c r="H17" s="5">
        <f t="shared" si="2"/>
        <v>3</v>
      </c>
      <c r="I17" s="122" t="str">
        <f t="shared" si="3"/>
        <v>L</v>
      </c>
      <c r="J17" s="7" t="str">
        <f t="shared" si="4"/>
        <v>CE</v>
      </c>
      <c r="K17" s="9">
        <f t="shared" si="5"/>
        <v>3</v>
      </c>
      <c r="L17" s="9" t="str">
        <f>IF(NOT(ISERROR(VLOOKUP(B17,Deflatores!G$42:H$64,2,FALSE))),VLOOKUP(B17,Deflatores!G$42:H$64,2,FALSE),IF(OR(ISBLANK(C17),ISBLANK(B17)),"",VLOOKUP(C17,Deflatores!G$4:H$38,2,FALSE)*H17+VLOOKUP(C17,Deflatores!G$4:I$38,3,FALSE)))</f>
        <v/>
      </c>
      <c r="M17" s="10"/>
      <c r="N17" s="10"/>
      <c r="O17" s="6"/>
    </row>
    <row r="18" spans="1:15" x14ac:dyDescent="0.25">
      <c r="A18" s="126" t="s">
        <v>184</v>
      </c>
      <c r="B18" s="4" t="s">
        <v>100</v>
      </c>
      <c r="C18" s="4"/>
      <c r="D18" s="7">
        <v>2</v>
      </c>
      <c r="E18" s="7">
        <v>1</v>
      </c>
      <c r="F18" s="8" t="str">
        <f t="shared" si="0"/>
        <v>Baixa</v>
      </c>
      <c r="G18" s="7" t="str">
        <f t="shared" si="1"/>
        <v>EEL</v>
      </c>
      <c r="H18" s="5">
        <f t="shared" si="2"/>
        <v>3</v>
      </c>
      <c r="I18" s="122" t="str">
        <f t="shared" si="3"/>
        <v>L</v>
      </c>
      <c r="J18" s="7" t="str">
        <f t="shared" si="4"/>
        <v>EE</v>
      </c>
      <c r="K18" s="9">
        <f t="shared" si="5"/>
        <v>3</v>
      </c>
      <c r="L18" s="9" t="str">
        <f>IF(NOT(ISERROR(VLOOKUP(B18,Deflatores!G$42:H$64,2,FALSE))),VLOOKUP(B18,Deflatores!G$42:H$64,2,FALSE),IF(OR(ISBLANK(C18),ISBLANK(B18)),"",VLOOKUP(C18,Deflatores!G$4:H$38,2,FALSE)*H18+VLOOKUP(C18,Deflatores!G$4:I$38,3,FALSE)))</f>
        <v/>
      </c>
      <c r="M18" s="10"/>
      <c r="N18" s="10"/>
      <c r="O18" s="6"/>
    </row>
    <row r="19" spans="1:15" x14ac:dyDescent="0.25">
      <c r="A19" s="126" t="s">
        <v>185</v>
      </c>
      <c r="B19" s="4" t="s">
        <v>98</v>
      </c>
      <c r="C19" s="4"/>
      <c r="D19" s="7">
        <v>4</v>
      </c>
      <c r="E19" s="7">
        <v>1</v>
      </c>
      <c r="F19" s="8" t="str">
        <f t="shared" si="0"/>
        <v>Baixa</v>
      </c>
      <c r="G19" s="7" t="str">
        <f t="shared" si="1"/>
        <v>ALIL</v>
      </c>
      <c r="H19" s="5">
        <f t="shared" si="2"/>
        <v>7</v>
      </c>
      <c r="I19" s="122" t="str">
        <f t="shared" si="3"/>
        <v>L</v>
      </c>
      <c r="J19" s="7" t="str">
        <f t="shared" si="4"/>
        <v>ALI</v>
      </c>
      <c r="K19" s="9">
        <f t="shared" si="5"/>
        <v>7</v>
      </c>
      <c r="L19" s="9" t="str">
        <f>IF(NOT(ISERROR(VLOOKUP(B19,Deflatores!G$42:H$64,2,FALSE))),VLOOKUP(B19,Deflatores!G$42:H$64,2,FALSE),IF(OR(ISBLANK(C19),ISBLANK(B19)),"",VLOOKUP(C19,Deflatores!G$4:H$38,2,FALSE)*H19+VLOOKUP(C19,Deflatores!G$4:I$38,3,FALSE)))</f>
        <v/>
      </c>
      <c r="M19" s="10"/>
      <c r="N19" s="10"/>
      <c r="O19" s="6"/>
    </row>
    <row r="20" spans="1:15" x14ac:dyDescent="0.25">
      <c r="A20" s="126" t="s">
        <v>186</v>
      </c>
      <c r="B20" s="4" t="s">
        <v>102</v>
      </c>
      <c r="C20" s="4"/>
      <c r="D20" s="7">
        <v>4</v>
      </c>
      <c r="E20" s="7">
        <v>2</v>
      </c>
      <c r="F20" s="8" t="str">
        <f t="shared" si="0"/>
        <v>Baixa</v>
      </c>
      <c r="G20" s="7" t="str">
        <f t="shared" si="1"/>
        <v>CEL</v>
      </c>
      <c r="H20" s="5">
        <f t="shared" si="2"/>
        <v>3</v>
      </c>
      <c r="I20" s="122" t="str">
        <f t="shared" si="3"/>
        <v>L</v>
      </c>
      <c r="J20" s="7" t="str">
        <f t="shared" si="4"/>
        <v>CE</v>
      </c>
      <c r="K20" s="9">
        <f t="shared" si="5"/>
        <v>3</v>
      </c>
      <c r="L20" s="9" t="str">
        <f>IF(NOT(ISERROR(VLOOKUP(B20,Deflatores!G$42:H$64,2,FALSE))),VLOOKUP(B20,Deflatores!G$42:H$64,2,FALSE),IF(OR(ISBLANK(C20),ISBLANK(B20)),"",VLOOKUP(C20,Deflatores!G$4:H$38,2,FALSE)*H20+VLOOKUP(C20,Deflatores!G$4:I$38,3,FALSE)))</f>
        <v/>
      </c>
      <c r="M20" s="10"/>
      <c r="N20" s="10"/>
      <c r="O20" s="6"/>
    </row>
    <row r="21" spans="1:15" x14ac:dyDescent="0.25">
      <c r="A21" s="126" t="s">
        <v>188</v>
      </c>
      <c r="B21" s="4" t="s">
        <v>102</v>
      </c>
      <c r="C21" s="4"/>
      <c r="D21" s="7">
        <v>4</v>
      </c>
      <c r="E21" s="7">
        <v>2</v>
      </c>
      <c r="F21" s="8" t="str">
        <f>IF(ISBLANK(B21),"",IF(I21="L","Baixa",IF(I21="A","Média",IF(I21="","","Alta"))))</f>
        <v>Baixa</v>
      </c>
      <c r="G21" s="7" t="str">
        <f>CONCATENATE(B21,I21)</f>
        <v>CEL</v>
      </c>
      <c r="H21" s="5">
        <f>IF(ISBLANK(B21),"",IF(B21="ALI",IF(I21="L",7,IF(I21="A",10,15)),IF(B21="AIE",IF(I21="L",5,IF(I21="A",7,10)),IF(B21="SE",IF(I21="L",4,IF(I21="A",5,7)),IF(OR(B21="EE",B21="CE"),IF(I21="L",3,IF(I21="A",4,6)),0)))))</f>
        <v>3</v>
      </c>
      <c r="I21" s="122" t="str">
        <f>IF(OR(ISBLANK(D21),ISBLANK(E21)),IF(OR(B21="ALI",B21="AIE"),"L",IF(OR(B21="EE",B21="SE",B21="CE"),"A","")),IF(B21="EE",IF(E21&gt;=3,IF(D21&gt;=5,"H","A"),IF(E21&gt;=2,IF(D21&gt;=16,"H",IF(D21&lt;=4,"L","A")),IF(D21&lt;=15,"L","A"))),IF(OR(B21="SE",B21="CE"),IF(E21&gt;=4,IF(D21&gt;=6,"H","A"),IF(E21&gt;=2,IF(D21&gt;=20,"H",IF(D21&lt;=5,"L","A")),IF(D21&lt;=19,"L","A"))),IF(OR(B21="ALI",B21="AIE"),IF(E21&gt;=6,IF(D21&gt;=20,"H","A"),IF(E21&gt;=2,IF(D21&gt;=51,"H",IF(D21&lt;=19,"L","A")),IF(D21&lt;=50,"L","A"))),""))))</f>
        <v>L</v>
      </c>
      <c r="J21" s="7" t="str">
        <f>CONCATENATE(B21,C21)</f>
        <v>CE</v>
      </c>
      <c r="K21" s="9">
        <f t="shared" si="5"/>
        <v>3</v>
      </c>
      <c r="L21" s="9" t="str">
        <f>IF(NOT(ISERROR(VLOOKUP(B21,Deflatores!G$42:H$64,2,FALSE))),VLOOKUP(B21,Deflatores!G$42:H$64,2,FALSE),IF(OR(ISBLANK(C21),ISBLANK(B21)),"",VLOOKUP(C21,Deflatores!G$4:H$38,2,FALSE)*H21+VLOOKUP(C21,Deflatores!G$4:I$38,3,FALSE)))</f>
        <v/>
      </c>
      <c r="M21" s="10"/>
      <c r="N21" s="10"/>
      <c r="O21" s="6"/>
    </row>
    <row r="22" spans="1:15" x14ac:dyDescent="0.25">
      <c r="A22" s="126" t="s">
        <v>187</v>
      </c>
      <c r="B22" s="4" t="s">
        <v>100</v>
      </c>
      <c r="C22" s="4"/>
      <c r="D22" s="7">
        <v>4</v>
      </c>
      <c r="E22" s="7">
        <v>2</v>
      </c>
      <c r="F22" s="8" t="str">
        <f>IF(ISBLANK(B22),"",IF(I22="L","Baixa",IF(I22="A","Média",IF(I22="","","Alta"))))</f>
        <v>Baixa</v>
      </c>
      <c r="G22" s="7" t="str">
        <f>CONCATENATE(B22,I22)</f>
        <v>EEL</v>
      </c>
      <c r="H22" s="5">
        <f>IF(ISBLANK(B22),"",IF(B22="ALI",IF(I22="L",7,IF(I22="A",10,15)),IF(B22="AIE",IF(I22="L",5,IF(I22="A",7,10)),IF(B22="SE",IF(I22="L",4,IF(I22="A",5,7)),IF(OR(B22="EE",B22="CE"),IF(I22="L",3,IF(I22="A",4,6)),0)))))</f>
        <v>3</v>
      </c>
      <c r="I22" s="122" t="str">
        <f>IF(OR(ISBLANK(D22),ISBLANK(E22)),IF(OR(B22="ALI",B22="AIE"),"L",IF(OR(B22="EE",B22="SE",B22="CE"),"A","")),IF(B22="EE",IF(E22&gt;=3,IF(D22&gt;=5,"H","A"),IF(E22&gt;=2,IF(D22&gt;=16,"H",IF(D22&lt;=4,"L","A")),IF(D22&lt;=15,"L","A"))),IF(OR(B22="SE",B22="CE"),IF(E22&gt;=4,IF(D22&gt;=6,"H","A"),IF(E22&gt;=2,IF(D22&gt;=20,"H",IF(D22&lt;=5,"L","A")),IF(D22&lt;=19,"L","A"))),IF(OR(B22="ALI",B22="AIE"),IF(E22&gt;=6,IF(D22&gt;=20,"H","A"),IF(E22&gt;=2,IF(D22&gt;=51,"H",IF(D22&lt;=19,"L","A")),IF(D22&lt;=50,"L","A"))),""))))</f>
        <v>L</v>
      </c>
      <c r="J22" s="7" t="str">
        <f>CONCATENATE(B22,C22)</f>
        <v>EE</v>
      </c>
      <c r="K22" s="9">
        <f t="shared" si="5"/>
        <v>3</v>
      </c>
      <c r="L22" s="9" t="str">
        <f>IF(NOT(ISERROR(VLOOKUP(B22,Deflatores!G$42:H$64,2,FALSE))),VLOOKUP(B22,Deflatores!G$42:H$64,2,FALSE),IF(OR(ISBLANK(C22),ISBLANK(B22)),"",VLOOKUP(C22,Deflatores!G$4:H$38,2,FALSE)*H22+VLOOKUP(C22,Deflatores!G$4:I$38,3,FALSE)))</f>
        <v/>
      </c>
      <c r="M22" s="10"/>
      <c r="N22" s="10"/>
      <c r="O22" s="6"/>
    </row>
    <row r="23" spans="1:15" x14ac:dyDescent="0.25">
      <c r="A23" s="126" t="s">
        <v>189</v>
      </c>
      <c r="B23" s="4" t="s">
        <v>98</v>
      </c>
      <c r="C23" s="4"/>
      <c r="D23" s="7">
        <v>3</v>
      </c>
      <c r="E23" s="7">
        <v>1</v>
      </c>
      <c r="F23" s="8" t="str">
        <f t="shared" si="0"/>
        <v>Baixa</v>
      </c>
      <c r="G23" s="7" t="str">
        <f t="shared" si="1"/>
        <v>ALIL</v>
      </c>
      <c r="H23" s="5">
        <f t="shared" si="2"/>
        <v>7</v>
      </c>
      <c r="I23" s="122" t="str">
        <f t="shared" si="3"/>
        <v>L</v>
      </c>
      <c r="J23" s="7" t="str">
        <f t="shared" si="4"/>
        <v>ALI</v>
      </c>
      <c r="K23" s="9">
        <f t="shared" si="5"/>
        <v>7</v>
      </c>
      <c r="L23" s="9" t="str">
        <f>IF(NOT(ISERROR(VLOOKUP(B23,Deflatores!G$42:H$64,2,FALSE))),VLOOKUP(B23,Deflatores!G$42:H$64,2,FALSE),IF(OR(ISBLANK(C23),ISBLANK(B23)),"",VLOOKUP(C23,Deflatores!G$4:H$38,2,FALSE)*H23+VLOOKUP(C23,Deflatores!G$4:I$38,3,FALSE)))</f>
        <v/>
      </c>
      <c r="M23" s="10"/>
      <c r="N23" s="10"/>
      <c r="O23" s="6"/>
    </row>
    <row r="24" spans="1:15" x14ac:dyDescent="0.25">
      <c r="A24" s="126" t="s">
        <v>190</v>
      </c>
      <c r="B24" s="4" t="s">
        <v>102</v>
      </c>
      <c r="C24" s="4"/>
      <c r="D24" s="7">
        <v>3</v>
      </c>
      <c r="E24" s="7">
        <v>1</v>
      </c>
      <c r="F24" s="8" t="str">
        <f t="shared" si="0"/>
        <v>Baixa</v>
      </c>
      <c r="G24" s="7" t="str">
        <f t="shared" si="1"/>
        <v>CEL</v>
      </c>
      <c r="H24" s="5">
        <f t="shared" si="2"/>
        <v>3</v>
      </c>
      <c r="I24" s="122" t="str">
        <f t="shared" si="3"/>
        <v>L</v>
      </c>
      <c r="J24" s="7" t="str">
        <f t="shared" si="4"/>
        <v>CE</v>
      </c>
      <c r="K24" s="9">
        <f t="shared" si="5"/>
        <v>3</v>
      </c>
      <c r="L24" s="9" t="str">
        <f>IF(NOT(ISERROR(VLOOKUP(B24,Deflatores!G$42:H$64,2,FALSE))),VLOOKUP(B24,Deflatores!G$42:H$64,2,FALSE),IF(OR(ISBLANK(C24),ISBLANK(B24)),"",VLOOKUP(C24,Deflatores!G$4:H$38,2,FALSE)*H24+VLOOKUP(C24,Deflatores!G$4:I$38,3,FALSE)))</f>
        <v/>
      </c>
      <c r="M24" s="10"/>
      <c r="N24" s="10"/>
      <c r="O24" s="6"/>
    </row>
    <row r="25" spans="1:15" x14ac:dyDescent="0.25">
      <c r="A25" s="126" t="s">
        <v>191</v>
      </c>
      <c r="B25" s="4" t="s">
        <v>102</v>
      </c>
      <c r="C25" s="4"/>
      <c r="D25" s="7">
        <v>3</v>
      </c>
      <c r="E25" s="7">
        <v>1</v>
      </c>
      <c r="F25" s="8" t="str">
        <f t="shared" si="0"/>
        <v>Baixa</v>
      </c>
      <c r="G25" s="7" t="str">
        <f t="shared" si="1"/>
        <v>CEL</v>
      </c>
      <c r="H25" s="5">
        <f t="shared" si="2"/>
        <v>3</v>
      </c>
      <c r="I25" s="122" t="str">
        <f t="shared" si="3"/>
        <v>L</v>
      </c>
      <c r="J25" s="7" t="str">
        <f t="shared" si="4"/>
        <v>CE</v>
      </c>
      <c r="K25" s="9">
        <f t="shared" si="5"/>
        <v>3</v>
      </c>
      <c r="L25" s="9" t="str">
        <f>IF(NOT(ISERROR(VLOOKUP(B25,Deflatores!G$42:H$64,2,FALSE))),VLOOKUP(B25,Deflatores!G$42:H$64,2,FALSE),IF(OR(ISBLANK(C25),ISBLANK(B25)),"",VLOOKUP(C25,Deflatores!G$4:H$38,2,FALSE)*H25+VLOOKUP(C25,Deflatores!G$4:I$38,3,FALSE)))</f>
        <v/>
      </c>
      <c r="M25" s="10"/>
      <c r="N25" s="10"/>
      <c r="O25" s="6"/>
    </row>
    <row r="26" spans="1:15" x14ac:dyDescent="0.25">
      <c r="A26" s="126" t="s">
        <v>192</v>
      </c>
      <c r="B26" s="4" t="s">
        <v>100</v>
      </c>
      <c r="C26" s="4"/>
      <c r="D26" s="7">
        <v>3</v>
      </c>
      <c r="E26" s="7">
        <v>1</v>
      </c>
      <c r="F26" s="8" t="str">
        <f t="shared" si="0"/>
        <v>Baixa</v>
      </c>
      <c r="G26" s="7" t="str">
        <f t="shared" si="1"/>
        <v>EEL</v>
      </c>
      <c r="H26" s="5">
        <f t="shared" si="2"/>
        <v>3</v>
      </c>
      <c r="I26" s="122" t="str">
        <f t="shared" si="3"/>
        <v>L</v>
      </c>
      <c r="J26" s="7" t="str">
        <f t="shared" si="4"/>
        <v>EE</v>
      </c>
      <c r="K26" s="9">
        <f t="shared" si="5"/>
        <v>3</v>
      </c>
      <c r="L26" s="9" t="str">
        <f>IF(NOT(ISERROR(VLOOKUP(B26,Deflatores!G$42:H$64,2,FALSE))),VLOOKUP(B26,Deflatores!G$42:H$64,2,FALSE),IF(OR(ISBLANK(C26),ISBLANK(B26)),"",VLOOKUP(C26,Deflatores!G$4:H$38,2,FALSE)*H26+VLOOKUP(C26,Deflatores!G$4:I$38,3,FALSE)))</f>
        <v/>
      </c>
      <c r="M26" s="10"/>
      <c r="N26" s="10"/>
      <c r="O26" s="6"/>
    </row>
    <row r="27" spans="1:15" x14ac:dyDescent="0.25">
      <c r="A27" s="126" t="s">
        <v>193</v>
      </c>
      <c r="B27" s="4" t="s">
        <v>98</v>
      </c>
      <c r="C27" s="4"/>
      <c r="D27" s="7">
        <v>3</v>
      </c>
      <c r="E27" s="7">
        <v>1</v>
      </c>
      <c r="F27" s="8" t="str">
        <f t="shared" si="0"/>
        <v>Baixa</v>
      </c>
      <c r="G27" s="7" t="str">
        <f t="shared" si="1"/>
        <v>ALIL</v>
      </c>
      <c r="H27" s="5">
        <f t="shared" si="2"/>
        <v>7</v>
      </c>
      <c r="I27" s="122" t="str">
        <f t="shared" si="3"/>
        <v>L</v>
      </c>
      <c r="J27" s="7" t="str">
        <f t="shared" si="4"/>
        <v>ALI</v>
      </c>
      <c r="K27" s="9">
        <f t="shared" si="5"/>
        <v>7</v>
      </c>
      <c r="L27" s="9" t="str">
        <f>IF(NOT(ISERROR(VLOOKUP(B27,Deflatores!G$42:H$64,2,FALSE))),VLOOKUP(B27,Deflatores!G$42:H$64,2,FALSE),IF(OR(ISBLANK(C27),ISBLANK(B27)),"",VLOOKUP(C27,Deflatores!G$4:H$38,2,FALSE)*H27+VLOOKUP(C27,Deflatores!G$4:I$38,3,FALSE)))</f>
        <v/>
      </c>
      <c r="M27" s="10"/>
      <c r="N27" s="10"/>
      <c r="O27" s="6"/>
    </row>
    <row r="28" spans="1:15" x14ac:dyDescent="0.25">
      <c r="A28" s="126" t="s">
        <v>194</v>
      </c>
      <c r="B28" s="4" t="s">
        <v>102</v>
      </c>
      <c r="C28" s="4"/>
      <c r="D28" s="7">
        <v>3</v>
      </c>
      <c r="E28" s="7">
        <v>1</v>
      </c>
      <c r="F28" s="8" t="str">
        <f t="shared" si="0"/>
        <v>Baixa</v>
      </c>
      <c r="G28" s="7" t="str">
        <f t="shared" si="1"/>
        <v>CEL</v>
      </c>
      <c r="H28" s="5">
        <f t="shared" si="2"/>
        <v>3</v>
      </c>
      <c r="I28" s="122" t="str">
        <f t="shared" si="3"/>
        <v>L</v>
      </c>
      <c r="J28" s="7" t="str">
        <f t="shared" si="4"/>
        <v>CE</v>
      </c>
      <c r="K28" s="9">
        <f t="shared" si="5"/>
        <v>3</v>
      </c>
      <c r="L28" s="9" t="str">
        <f>IF(NOT(ISERROR(VLOOKUP(B28,Deflatores!G$42:H$64,2,FALSE))),VLOOKUP(B28,Deflatores!G$42:H$64,2,FALSE),IF(OR(ISBLANK(C28),ISBLANK(B28)),"",VLOOKUP(C28,Deflatores!G$4:H$38,2,FALSE)*H28+VLOOKUP(C28,Deflatores!G$4:I$38,3,FALSE)))</f>
        <v/>
      </c>
      <c r="M28" s="10"/>
      <c r="N28" s="10"/>
      <c r="O28" s="6"/>
    </row>
    <row r="29" spans="1:15" x14ac:dyDescent="0.25">
      <c r="A29" s="126" t="s">
        <v>195</v>
      </c>
      <c r="B29" s="4" t="s">
        <v>102</v>
      </c>
      <c r="C29" s="4"/>
      <c r="D29" s="7">
        <v>3</v>
      </c>
      <c r="E29" s="7">
        <v>2</v>
      </c>
      <c r="F29" s="8" t="str">
        <f t="shared" si="0"/>
        <v>Baixa</v>
      </c>
      <c r="G29" s="7" t="str">
        <f t="shared" si="1"/>
        <v>CEL</v>
      </c>
      <c r="H29" s="5">
        <f t="shared" si="2"/>
        <v>3</v>
      </c>
      <c r="I29" s="122" t="str">
        <f t="shared" si="3"/>
        <v>L</v>
      </c>
      <c r="J29" s="7" t="str">
        <f t="shared" si="4"/>
        <v>CE</v>
      </c>
      <c r="K29" s="9">
        <f t="shared" si="5"/>
        <v>3</v>
      </c>
      <c r="L29" s="9" t="str">
        <f>IF(NOT(ISERROR(VLOOKUP(B29,Deflatores!G$42:H$64,2,FALSE))),VLOOKUP(B29,Deflatores!G$42:H$64,2,FALSE),IF(OR(ISBLANK(C29),ISBLANK(B29)),"",VLOOKUP(C29,Deflatores!G$4:H$38,2,FALSE)*H29+VLOOKUP(C29,Deflatores!G$4:I$38,3,FALSE)))</f>
        <v/>
      </c>
      <c r="M29" s="10"/>
      <c r="N29" s="10"/>
      <c r="O29" s="6"/>
    </row>
    <row r="30" spans="1:15" x14ac:dyDescent="0.25">
      <c r="A30" s="126" t="s">
        <v>196</v>
      </c>
      <c r="B30" s="4" t="s">
        <v>100</v>
      </c>
      <c r="C30" s="4"/>
      <c r="D30" s="7">
        <v>3</v>
      </c>
      <c r="E30" s="7">
        <v>1</v>
      </c>
      <c r="F30" s="8" t="str">
        <f>IF(ISBLANK(B30),"",IF(I30="L","Baixa",IF(I30="A","Média",IF(I30="","","Alta"))))</f>
        <v>Baixa</v>
      </c>
      <c r="G30" s="7" t="str">
        <f>CONCATENATE(B30,I30)</f>
        <v>EEL</v>
      </c>
      <c r="H30" s="5">
        <f>IF(ISBLANK(B30),"",IF(B30="ALI",IF(I30="L",7,IF(I30="A",10,15)),IF(B30="AIE",IF(I30="L",5,IF(I30="A",7,10)),IF(B30="SE",IF(I30="L",4,IF(I30="A",5,7)),IF(OR(B30="EE",B30="CE"),IF(I30="L",3,IF(I30="A",4,6)),0)))))</f>
        <v>3</v>
      </c>
      <c r="I30" s="122" t="str">
        <f>IF(OR(ISBLANK(D30),ISBLANK(E30)),IF(OR(B30="ALI",B30="AIE"),"L",IF(OR(B30="EE",B30="SE",B30="CE"),"A","")),IF(B30="EE",IF(E30&gt;=3,IF(D30&gt;=5,"H","A"),IF(E30&gt;=2,IF(D30&gt;=16,"H",IF(D30&lt;=4,"L","A")),IF(D30&lt;=15,"L","A"))),IF(OR(B30="SE",B30="CE"),IF(E30&gt;=4,IF(D30&gt;=6,"H","A"),IF(E30&gt;=2,IF(D30&gt;=20,"H",IF(D30&lt;=5,"L","A")),IF(D30&lt;=19,"L","A"))),IF(OR(B30="ALI",B30="AIE"),IF(E30&gt;=6,IF(D30&gt;=20,"H","A"),IF(E30&gt;=2,IF(D30&gt;=51,"H",IF(D30&lt;=19,"L","A")),IF(D30&lt;=50,"L","A"))),""))))</f>
        <v>L</v>
      </c>
      <c r="J30" s="7" t="str">
        <f>CONCATENATE(B30,C30)</f>
        <v>EE</v>
      </c>
      <c r="K30" s="9">
        <f t="shared" si="5"/>
        <v>3</v>
      </c>
      <c r="L30" s="9" t="str">
        <f>IF(NOT(ISERROR(VLOOKUP(B30,Deflatores!G$42:H$64,2,FALSE))),VLOOKUP(B30,Deflatores!G$42:H$64,2,FALSE),IF(OR(ISBLANK(C30),ISBLANK(B30)),"",VLOOKUP(C30,Deflatores!G$4:H$38,2,FALSE)*H30+VLOOKUP(C30,Deflatores!G$4:I$38,3,FALSE)))</f>
        <v/>
      </c>
      <c r="M30" s="10"/>
      <c r="N30" s="10"/>
      <c r="O30" s="6"/>
    </row>
    <row r="31" spans="1:15" x14ac:dyDescent="0.25">
      <c r="A31" s="126" t="s">
        <v>215</v>
      </c>
      <c r="B31" s="4" t="s">
        <v>98</v>
      </c>
      <c r="C31" s="4"/>
      <c r="D31" s="7">
        <v>7</v>
      </c>
      <c r="E31" s="7">
        <v>1</v>
      </c>
      <c r="F31" s="8" t="str">
        <f>IF(ISBLANK(B31),"",IF(I31="L","Baixa",IF(I31="A","Média",IF(I31="","","Alta"))))</f>
        <v>Baixa</v>
      </c>
      <c r="G31" s="7" t="str">
        <f>CONCATENATE(B31,I31)</f>
        <v>ALIL</v>
      </c>
      <c r="H31" s="5">
        <f>IF(ISBLANK(B31),"",IF(B31="ALI",IF(I31="L",7,IF(I31="A",10,15)),IF(B31="AIE",IF(I31="L",5,IF(I31="A",7,10)),IF(B31="SE",IF(I31="L",4,IF(I31="A",5,7)),IF(OR(B31="EE",B31="CE"),IF(I31="L",3,IF(I31="A",4,6)),0)))))</f>
        <v>7</v>
      </c>
      <c r="I31" s="122" t="str">
        <f>IF(OR(ISBLANK(D31),ISBLANK(E31)),IF(OR(B31="ALI",B31="AIE"),"L",IF(OR(B31="EE",B31="SE",B31="CE"),"A","")),IF(B31="EE",IF(E31&gt;=3,IF(D31&gt;=5,"H","A"),IF(E31&gt;=2,IF(D31&gt;=16,"H",IF(D31&lt;=4,"L","A")),IF(D31&lt;=15,"L","A"))),IF(OR(B31="SE",B31="CE"),IF(E31&gt;=4,IF(D31&gt;=6,"H","A"),IF(E31&gt;=2,IF(D31&gt;=20,"H",IF(D31&lt;=5,"L","A")),IF(D31&lt;=19,"L","A"))),IF(OR(B31="ALI",B31="AIE"),IF(E31&gt;=6,IF(D31&gt;=20,"H","A"),IF(E31&gt;=2,IF(D31&gt;=51,"H",IF(D31&lt;=19,"L","A")),IF(D31&lt;=50,"L","A"))),""))))</f>
        <v>L</v>
      </c>
      <c r="J31" s="7" t="str">
        <f>CONCATENATE(B31,C31)</f>
        <v>ALI</v>
      </c>
      <c r="K31" s="9">
        <f t="shared" si="5"/>
        <v>7</v>
      </c>
      <c r="L31" s="9" t="str">
        <f>IF(NOT(ISERROR(VLOOKUP(B31,Deflatores!G$42:H$64,2,FALSE))),VLOOKUP(B31,Deflatores!G$42:H$64,2,FALSE),IF(OR(ISBLANK(C31),ISBLANK(B31)),"",VLOOKUP(C31,Deflatores!G$4:H$38,2,FALSE)*H31+VLOOKUP(C31,Deflatores!G$4:I$38,3,FALSE)))</f>
        <v/>
      </c>
      <c r="M31" s="10"/>
      <c r="N31" s="10"/>
      <c r="O31" s="6"/>
    </row>
    <row r="32" spans="1:15" x14ac:dyDescent="0.25">
      <c r="A32" s="126" t="s">
        <v>220</v>
      </c>
      <c r="B32" s="4" t="s">
        <v>102</v>
      </c>
      <c r="C32" s="4"/>
      <c r="D32" s="7">
        <v>7</v>
      </c>
      <c r="E32" s="7">
        <v>1</v>
      </c>
      <c r="F32" s="8" t="str">
        <f>IF(ISBLANK(B32),"",IF(I32="L","Baixa",IF(I32="A","Média",IF(I32="","","Alta"))))</f>
        <v>Baixa</v>
      </c>
      <c r="G32" s="7" t="str">
        <f>CONCATENATE(B32,I32)</f>
        <v>CEL</v>
      </c>
      <c r="H32" s="5">
        <f>IF(ISBLANK(B32),"",IF(B32="ALI",IF(I32="L",7,IF(I32="A",10,15)),IF(B32="AIE",IF(I32="L",5,IF(I32="A",7,10)),IF(B32="SE",IF(I32="L",4,IF(I32="A",5,7)),IF(OR(B32="EE",B32="CE"),IF(I32="L",3,IF(I32="A",4,6)),0)))))</f>
        <v>3</v>
      </c>
      <c r="I32" s="122" t="str">
        <f>IF(OR(ISBLANK(D32),ISBLANK(E32)),IF(OR(B32="ALI",B32="AIE"),"L",IF(OR(B32="EE",B32="SE",B32="CE"),"A","")),IF(B32="EE",IF(E32&gt;=3,IF(D32&gt;=5,"H","A"),IF(E32&gt;=2,IF(D32&gt;=16,"H",IF(D32&lt;=4,"L","A")),IF(D32&lt;=15,"L","A"))),IF(OR(B32="SE",B32="CE"),IF(E32&gt;=4,IF(D32&gt;=6,"H","A"),IF(E32&gt;=2,IF(D32&gt;=20,"H",IF(D32&lt;=5,"L","A")),IF(D32&lt;=19,"L","A"))),IF(OR(B32="ALI",B32="AIE"),IF(E32&gt;=6,IF(D32&gt;=20,"H","A"),IF(E32&gt;=2,IF(D32&gt;=51,"H",IF(D32&lt;=19,"L","A")),IF(D32&lt;=50,"L","A"))),""))))</f>
        <v>L</v>
      </c>
      <c r="J32" s="7" t="str">
        <f>CONCATENATE(B32,C32)</f>
        <v>CE</v>
      </c>
      <c r="K32" s="9">
        <f t="shared" si="5"/>
        <v>3</v>
      </c>
      <c r="L32" s="9" t="str">
        <f>IF(NOT(ISERROR(VLOOKUP(B32,Deflatores!G$42:H$64,2,FALSE))),VLOOKUP(B32,Deflatores!G$42:H$64,2,FALSE),IF(OR(ISBLANK(C32),ISBLANK(B32)),"",VLOOKUP(C32,Deflatores!G$4:H$38,2,FALSE)*H32+VLOOKUP(C32,Deflatores!G$4:I$38,3,FALSE)))</f>
        <v/>
      </c>
      <c r="M32" s="10"/>
      <c r="N32" s="10"/>
      <c r="O32" s="6"/>
    </row>
    <row r="33" spans="1:15" x14ac:dyDescent="0.25">
      <c r="A33" s="126" t="s">
        <v>221</v>
      </c>
      <c r="B33" s="4" t="s">
        <v>102</v>
      </c>
      <c r="C33" s="4"/>
      <c r="D33" s="7">
        <v>7</v>
      </c>
      <c r="E33" s="7">
        <v>1</v>
      </c>
      <c r="F33" s="8" t="str">
        <f>IF(ISBLANK(B33),"",IF(I33="L","Baixa",IF(I33="A","Média",IF(I33="","","Alta"))))</f>
        <v>Baixa</v>
      </c>
      <c r="G33" s="7" t="str">
        <f>CONCATENATE(B33,I33)</f>
        <v>CEL</v>
      </c>
      <c r="H33" s="5">
        <f>IF(ISBLANK(B33),"",IF(B33="ALI",IF(I33="L",7,IF(I33="A",10,15)),IF(B33="AIE",IF(I33="L",5,IF(I33="A",7,10)),IF(B33="SE",IF(I33="L",4,IF(I33="A",5,7)),IF(OR(B33="EE",B33="CE"),IF(I33="L",3,IF(I33="A",4,6)),0)))))</f>
        <v>3</v>
      </c>
      <c r="I33" s="122" t="str">
        <f>IF(OR(ISBLANK(D33),ISBLANK(E33)),IF(OR(B33="ALI",B33="AIE"),"L",IF(OR(B33="EE",B33="SE",B33="CE"),"A","")),IF(B33="EE",IF(E33&gt;=3,IF(D33&gt;=5,"H","A"),IF(E33&gt;=2,IF(D33&gt;=16,"H",IF(D33&lt;=4,"L","A")),IF(D33&lt;=15,"L","A"))),IF(OR(B33="SE",B33="CE"),IF(E33&gt;=4,IF(D33&gt;=6,"H","A"),IF(E33&gt;=2,IF(D33&gt;=20,"H",IF(D33&lt;=5,"L","A")),IF(D33&lt;=19,"L","A"))),IF(OR(B33="ALI",B33="AIE"),IF(E33&gt;=6,IF(D33&gt;=20,"H","A"),IF(E33&gt;=2,IF(D33&gt;=51,"H",IF(D33&lt;=19,"L","A")),IF(D33&lt;=50,"L","A"))),""))))</f>
        <v>L</v>
      </c>
      <c r="J33" s="7" t="str">
        <f>CONCATENATE(B33,C33)</f>
        <v>CE</v>
      </c>
      <c r="K33" s="9">
        <f t="shared" si="5"/>
        <v>3</v>
      </c>
      <c r="L33" s="9" t="str">
        <f>IF(NOT(ISERROR(VLOOKUP(B33,Deflatores!G$42:H$64,2,FALSE))),VLOOKUP(B33,Deflatores!G$42:H$64,2,FALSE),IF(OR(ISBLANK(C33),ISBLANK(B33)),"",VLOOKUP(C33,Deflatores!G$4:H$38,2,FALSE)*H33+VLOOKUP(C33,Deflatores!G$4:I$38,3,FALSE)))</f>
        <v/>
      </c>
      <c r="M33" s="10"/>
      <c r="N33" s="10"/>
      <c r="O33" s="6"/>
    </row>
    <row r="34" spans="1:15" x14ac:dyDescent="0.25">
      <c r="A34" s="126" t="s">
        <v>222</v>
      </c>
      <c r="B34" s="4" t="s">
        <v>100</v>
      </c>
      <c r="C34" s="4"/>
      <c r="D34" s="7">
        <v>7</v>
      </c>
      <c r="E34" s="7">
        <v>1</v>
      </c>
      <c r="F34" s="8" t="str">
        <f>IF(ISBLANK(B34),"",IF(I34="L","Baixa",IF(I34="A","Média",IF(I34="","","Alta"))))</f>
        <v>Baixa</v>
      </c>
      <c r="G34" s="7" t="str">
        <f>CONCATENATE(B34,I34)</f>
        <v>EEL</v>
      </c>
      <c r="H34" s="5">
        <f>IF(ISBLANK(B34),"",IF(B34="ALI",IF(I34="L",7,IF(I34="A",10,15)),IF(B34="AIE",IF(I34="L",5,IF(I34="A",7,10)),IF(B34="SE",IF(I34="L",4,IF(I34="A",5,7)),IF(OR(B34="EE",B34="CE"),IF(I34="L",3,IF(I34="A",4,6)),0)))))</f>
        <v>3</v>
      </c>
      <c r="I34" s="122" t="str">
        <f>IF(OR(ISBLANK(D34),ISBLANK(E34)),IF(OR(B34="ALI",B34="AIE"),"L",IF(OR(B34="EE",B34="SE",B34="CE"),"A","")),IF(B34="EE",IF(E34&gt;=3,IF(D34&gt;=5,"H","A"),IF(E34&gt;=2,IF(D34&gt;=16,"H",IF(D34&lt;=4,"L","A")),IF(D34&lt;=15,"L","A"))),IF(OR(B34="SE",B34="CE"),IF(E34&gt;=4,IF(D34&gt;=6,"H","A"),IF(E34&gt;=2,IF(D34&gt;=20,"H",IF(D34&lt;=5,"L","A")),IF(D34&lt;=19,"L","A"))),IF(OR(B34="ALI",B34="AIE"),IF(E34&gt;=6,IF(D34&gt;=20,"H","A"),IF(E34&gt;=2,IF(D34&gt;=51,"H",IF(D34&lt;=19,"L","A")),IF(D34&lt;=50,"L","A"))),""))))</f>
        <v>L</v>
      </c>
      <c r="J34" s="7" t="str">
        <f>CONCATENATE(B34,C34)</f>
        <v>EE</v>
      </c>
      <c r="K34" s="9">
        <f t="shared" si="5"/>
        <v>3</v>
      </c>
      <c r="L34" s="9" t="str">
        <f>IF(NOT(ISERROR(VLOOKUP(B34,Deflatores!G$42:H$64,2,FALSE))),VLOOKUP(B34,Deflatores!G$42:H$64,2,FALSE),IF(OR(ISBLANK(C34),ISBLANK(B34)),"",VLOOKUP(C34,Deflatores!G$4:H$38,2,FALSE)*H34+VLOOKUP(C34,Deflatores!G$4:I$38,3,FALSE)))</f>
        <v/>
      </c>
      <c r="M34" s="10"/>
      <c r="N34" s="10"/>
      <c r="O34" s="6"/>
    </row>
    <row r="35" spans="1:15" x14ac:dyDescent="0.25">
      <c r="A35" s="126" t="s">
        <v>197</v>
      </c>
      <c r="B35" s="4" t="s">
        <v>98</v>
      </c>
      <c r="C35" s="4"/>
      <c r="D35" s="7">
        <v>4</v>
      </c>
      <c r="E35" s="7">
        <v>1</v>
      </c>
      <c r="F35" s="8" t="str">
        <f>IF(ISBLANK(B35),"",IF(I35="L","Baixa",IF(I35="A","Média",IF(I35="","","Alta"))))</f>
        <v>Baixa</v>
      </c>
      <c r="G35" s="7" t="str">
        <f>CONCATENATE(B35,I35)</f>
        <v>ALIL</v>
      </c>
      <c r="H35" s="5">
        <f>IF(ISBLANK(B35),"",IF(B35="ALI",IF(I35="L",7,IF(I35="A",10,15)),IF(B35="AIE",IF(I35="L",5,IF(I35="A",7,10)),IF(B35="SE",IF(I35="L",4,IF(I35="A",5,7)),IF(OR(B35="EE",B35="CE"),IF(I35="L",3,IF(I35="A",4,6)),0)))))</f>
        <v>7</v>
      </c>
      <c r="I35" s="122" t="str">
        <f>IF(OR(ISBLANK(D35),ISBLANK(E35)),IF(OR(B35="ALI",B35="AIE"),"L",IF(OR(B35="EE",B35="SE",B35="CE"),"A","")),IF(B35="EE",IF(E35&gt;=3,IF(D35&gt;=5,"H","A"),IF(E35&gt;=2,IF(D35&gt;=16,"H",IF(D35&lt;=4,"L","A")),IF(D35&lt;=15,"L","A"))),IF(OR(B35="SE",B35="CE"),IF(E35&gt;=4,IF(D35&gt;=6,"H","A"),IF(E35&gt;=2,IF(D35&gt;=20,"H",IF(D35&lt;=5,"L","A")),IF(D35&lt;=19,"L","A"))),IF(OR(B35="ALI",B35="AIE"),IF(E35&gt;=6,IF(D35&gt;=20,"H","A"),IF(E35&gt;=2,IF(D35&gt;=51,"H",IF(D35&lt;=19,"L","A")),IF(D35&lt;=50,"L","A"))),""))))</f>
        <v>L</v>
      </c>
      <c r="J35" s="7" t="str">
        <f>CONCATENATE(B35,C35)</f>
        <v>ALI</v>
      </c>
      <c r="K35" s="9">
        <f t="shared" si="5"/>
        <v>7</v>
      </c>
      <c r="L35" s="9" t="str">
        <f>IF(NOT(ISERROR(VLOOKUP(B35,Deflatores!G$42:H$64,2,FALSE))),VLOOKUP(B35,Deflatores!G$42:H$64,2,FALSE),IF(OR(ISBLANK(C35),ISBLANK(B35)),"",VLOOKUP(C35,Deflatores!G$4:H$38,2,FALSE)*H35+VLOOKUP(C35,Deflatores!G$4:I$38,3,FALSE)))</f>
        <v/>
      </c>
      <c r="M35" s="10"/>
      <c r="N35" s="10"/>
      <c r="O35" s="6"/>
    </row>
    <row r="36" spans="1:15" x14ac:dyDescent="0.25">
      <c r="A36" s="126" t="s">
        <v>198</v>
      </c>
      <c r="B36" s="4" t="s">
        <v>102</v>
      </c>
      <c r="C36" s="4"/>
      <c r="D36" s="7">
        <v>4</v>
      </c>
      <c r="E36" s="7">
        <v>4</v>
      </c>
      <c r="F36" s="8" t="str">
        <f>IF(ISBLANK(B36),"",IF(I36="L","Baixa",IF(I36="A","Média",IF(I36="","","Alta"))))</f>
        <v>Média</v>
      </c>
      <c r="G36" s="7" t="str">
        <f>CONCATENATE(B36,I36)</f>
        <v>CEA</v>
      </c>
      <c r="H36" s="5">
        <f>IF(ISBLANK(B36),"",IF(B36="ALI",IF(I36="L",7,IF(I36="A",10,15)),IF(B36="AIE",IF(I36="L",5,IF(I36="A",7,10)),IF(B36="SE",IF(I36="L",4,IF(I36="A",5,7)),IF(OR(B36="EE",B36="CE"),IF(I36="L",3,IF(I36="A",4,6)),0)))))</f>
        <v>4</v>
      </c>
      <c r="I36" s="122" t="str">
        <f>IF(OR(ISBLANK(D36),ISBLANK(E36)),IF(OR(B36="ALI",B36="AIE"),"L",IF(OR(B36="EE",B36="SE",B36="CE"),"A","")),IF(B36="EE",IF(E36&gt;=3,IF(D36&gt;=5,"H","A"),IF(E36&gt;=2,IF(D36&gt;=16,"H",IF(D36&lt;=4,"L","A")),IF(D36&lt;=15,"L","A"))),IF(OR(B36="SE",B36="CE"),IF(E36&gt;=4,IF(D36&gt;=6,"H","A"),IF(E36&gt;=2,IF(D36&gt;=20,"H",IF(D36&lt;=5,"L","A")),IF(D36&lt;=19,"L","A"))),IF(OR(B36="ALI",B36="AIE"),IF(E36&gt;=6,IF(D36&gt;=20,"H","A"),IF(E36&gt;=2,IF(D36&gt;=51,"H",IF(D36&lt;=19,"L","A")),IF(D36&lt;=50,"L","A"))),""))))</f>
        <v>A</v>
      </c>
      <c r="J36" s="7" t="str">
        <f>CONCATENATE(B36,C36)</f>
        <v>CE</v>
      </c>
      <c r="K36" s="9">
        <f t="shared" si="5"/>
        <v>4</v>
      </c>
      <c r="L36" s="9" t="str">
        <f>IF(NOT(ISERROR(VLOOKUP(B36,Deflatores!G$42:H$64,2,FALSE))),VLOOKUP(B36,Deflatores!G$42:H$64,2,FALSE),IF(OR(ISBLANK(C36),ISBLANK(B36)),"",VLOOKUP(C36,Deflatores!G$4:H$38,2,FALSE)*H36+VLOOKUP(C36,Deflatores!G$4:I$38,3,FALSE)))</f>
        <v/>
      </c>
      <c r="M36" s="10"/>
      <c r="N36" s="10"/>
      <c r="O36" s="6"/>
    </row>
    <row r="37" spans="1:15" x14ac:dyDescent="0.25">
      <c r="A37" s="126" t="s">
        <v>199</v>
      </c>
      <c r="B37" s="4" t="s">
        <v>102</v>
      </c>
      <c r="C37" s="4"/>
      <c r="D37" s="7">
        <v>7</v>
      </c>
      <c r="E37" s="7">
        <v>4</v>
      </c>
      <c r="F37" s="8" t="str">
        <f>IF(ISBLANK(B37),"",IF(I37="L","Baixa",IF(I37="A","Média",IF(I37="","","Alta"))))</f>
        <v>Alta</v>
      </c>
      <c r="G37" s="7" t="str">
        <f>CONCATENATE(B37,I37)</f>
        <v>CEH</v>
      </c>
      <c r="H37" s="5">
        <f>IF(ISBLANK(B37),"",IF(B37="ALI",IF(I37="L",7,IF(I37="A",10,15)),IF(B37="AIE",IF(I37="L",5,IF(I37="A",7,10)),IF(B37="SE",IF(I37="L",4,IF(I37="A",5,7)),IF(OR(B37="EE",B37="CE"),IF(I37="L",3,IF(I37="A",4,6)),0)))))</f>
        <v>6</v>
      </c>
      <c r="I37" s="122" t="str">
        <f>IF(OR(ISBLANK(D37),ISBLANK(E37)),IF(OR(B37="ALI",B37="AIE"),"L",IF(OR(B37="EE",B37="SE",B37="CE"),"A","")),IF(B37="EE",IF(E37&gt;=3,IF(D37&gt;=5,"H","A"),IF(E37&gt;=2,IF(D37&gt;=16,"H",IF(D37&lt;=4,"L","A")),IF(D37&lt;=15,"L","A"))),IF(OR(B37="SE",B37="CE"),IF(E37&gt;=4,IF(D37&gt;=6,"H","A"),IF(E37&gt;=2,IF(D37&gt;=20,"H",IF(D37&lt;=5,"L","A")),IF(D37&lt;=19,"L","A"))),IF(OR(B37="ALI",B37="AIE"),IF(E37&gt;=6,IF(D37&gt;=20,"H","A"),IF(E37&gt;=2,IF(D37&gt;=51,"H",IF(D37&lt;=19,"L","A")),IF(D37&lt;=50,"L","A"))),""))))</f>
        <v>H</v>
      </c>
      <c r="J37" s="7" t="str">
        <f>CONCATENATE(B37,C37)</f>
        <v>CE</v>
      </c>
      <c r="K37" s="9">
        <f t="shared" si="5"/>
        <v>6</v>
      </c>
      <c r="L37" s="9" t="str">
        <f>IF(NOT(ISERROR(VLOOKUP(B37,Deflatores!G$42:H$64,2,FALSE))),VLOOKUP(B37,Deflatores!G$42:H$64,2,FALSE),IF(OR(ISBLANK(C37),ISBLANK(B37)),"",VLOOKUP(C37,Deflatores!G$4:H$38,2,FALSE)*H37+VLOOKUP(C37,Deflatores!G$4:I$38,3,FALSE)))</f>
        <v/>
      </c>
      <c r="M37" s="10"/>
      <c r="N37" s="10"/>
      <c r="O37" s="6"/>
    </row>
    <row r="38" spans="1:15" x14ac:dyDescent="0.25">
      <c r="A38" s="126" t="s">
        <v>214</v>
      </c>
      <c r="B38" s="4" t="s">
        <v>100</v>
      </c>
      <c r="C38" s="4"/>
      <c r="D38" s="7">
        <v>7</v>
      </c>
      <c r="E38" s="7">
        <v>2</v>
      </c>
      <c r="F38" s="8" t="str">
        <f>IF(ISBLANK(B38),"",IF(I38="L","Baixa",IF(I38="A","Média",IF(I38="","","Alta"))))</f>
        <v>Média</v>
      </c>
      <c r="G38" s="7" t="str">
        <f>CONCATENATE(B38,I38)</f>
        <v>EEA</v>
      </c>
      <c r="H38" s="5">
        <f>IF(ISBLANK(B38),"",IF(B38="ALI",IF(I38="L",7,IF(I38="A",10,15)),IF(B38="AIE",IF(I38="L",5,IF(I38="A",7,10)),IF(B38="SE",IF(I38="L",4,IF(I38="A",5,7)),IF(OR(B38="EE",B38="CE"),IF(I38="L",3,IF(I38="A",4,6)),0)))))</f>
        <v>4</v>
      </c>
      <c r="I38" s="122" t="str">
        <f>IF(OR(ISBLANK(D38),ISBLANK(E38)),IF(OR(B38="ALI",B38="AIE"),"L",IF(OR(B38="EE",B38="SE",B38="CE"),"A","")),IF(B38="EE",IF(E38&gt;=3,IF(D38&gt;=5,"H","A"),IF(E38&gt;=2,IF(D38&gt;=16,"H",IF(D38&lt;=4,"L","A")),IF(D38&lt;=15,"L","A"))),IF(OR(B38="SE",B38="CE"),IF(E38&gt;=4,IF(D38&gt;=6,"H","A"),IF(E38&gt;=2,IF(D38&gt;=20,"H",IF(D38&lt;=5,"L","A")),IF(D38&lt;=19,"L","A"))),IF(OR(B38="ALI",B38="AIE"),IF(E38&gt;=6,IF(D38&gt;=20,"H","A"),IF(E38&gt;=2,IF(D38&gt;=51,"H",IF(D38&lt;=19,"L","A")),IF(D38&lt;=50,"L","A"))),""))))</f>
        <v>A</v>
      </c>
      <c r="J38" s="7" t="str">
        <f>CONCATENATE(B38,C38)</f>
        <v>EE</v>
      </c>
      <c r="K38" s="9">
        <f t="shared" si="5"/>
        <v>4</v>
      </c>
      <c r="L38" s="9" t="str">
        <f>IF(NOT(ISERROR(VLOOKUP(B38,Deflatores!G$42:H$64,2,FALSE))),VLOOKUP(B38,Deflatores!G$42:H$64,2,FALSE),IF(OR(ISBLANK(C38),ISBLANK(B38)),"",VLOOKUP(C38,Deflatores!G$4:H$38,2,FALSE)*H38+VLOOKUP(C38,Deflatores!G$4:I$38,3,FALSE)))</f>
        <v/>
      </c>
      <c r="M38" s="10"/>
      <c r="N38" s="10"/>
      <c r="O38" s="6"/>
    </row>
    <row r="39" spans="1:15" x14ac:dyDescent="0.25">
      <c r="A39" s="126" t="s">
        <v>200</v>
      </c>
      <c r="B39" s="4" t="s">
        <v>98</v>
      </c>
      <c r="C39" s="4"/>
      <c r="D39" s="7">
        <v>2</v>
      </c>
      <c r="E39" s="7">
        <v>1</v>
      </c>
      <c r="F39" s="8" t="str">
        <f>IF(ISBLANK(B39),"",IF(I39="L","Baixa",IF(I39="A","Média",IF(I39="","","Alta"))))</f>
        <v>Baixa</v>
      </c>
      <c r="G39" s="7" t="str">
        <f>CONCATENATE(B39,I39)</f>
        <v>ALIL</v>
      </c>
      <c r="H39" s="5">
        <f>IF(ISBLANK(B39),"",IF(B39="ALI",IF(I39="L",7,IF(I39="A",10,15)),IF(B39="AIE",IF(I39="L",5,IF(I39="A",7,10)),IF(B39="SE",IF(I39="L",4,IF(I39="A",5,7)),IF(OR(B39="EE",B39="CE"),IF(I39="L",3,IF(I39="A",4,6)),0)))))</f>
        <v>7</v>
      </c>
      <c r="I39" s="122" t="str">
        <f>IF(OR(ISBLANK(D39),ISBLANK(E39)),IF(OR(B39="ALI",B39="AIE"),"L",IF(OR(B39="EE",B39="SE",B39="CE"),"A","")),IF(B39="EE",IF(E39&gt;=3,IF(D39&gt;=5,"H","A"),IF(E39&gt;=2,IF(D39&gt;=16,"H",IF(D39&lt;=4,"L","A")),IF(D39&lt;=15,"L","A"))),IF(OR(B39="SE",B39="CE"),IF(E39&gt;=4,IF(D39&gt;=6,"H","A"),IF(E39&gt;=2,IF(D39&gt;=20,"H",IF(D39&lt;=5,"L","A")),IF(D39&lt;=19,"L","A"))),IF(OR(B39="ALI",B39="AIE"),IF(E39&gt;=6,IF(D39&gt;=20,"H","A"),IF(E39&gt;=2,IF(D39&gt;=51,"H",IF(D39&lt;=19,"L","A")),IF(D39&lt;=50,"L","A"))),""))))</f>
        <v>L</v>
      </c>
      <c r="J39" s="7" t="str">
        <f>CONCATENATE(B39,C39)</f>
        <v>ALI</v>
      </c>
      <c r="K39" s="9">
        <f t="shared" si="5"/>
        <v>7</v>
      </c>
      <c r="L39" s="9" t="str">
        <f>IF(NOT(ISERROR(VLOOKUP(B39,Deflatores!G$42:H$64,2,FALSE))),VLOOKUP(B39,Deflatores!G$42:H$64,2,FALSE),IF(OR(ISBLANK(C39),ISBLANK(B39)),"",VLOOKUP(C39,Deflatores!G$4:H$38,2,FALSE)*H39+VLOOKUP(C39,Deflatores!G$4:I$38,3,FALSE)))</f>
        <v/>
      </c>
      <c r="M39" s="10"/>
      <c r="N39" s="10"/>
      <c r="O39" s="6"/>
    </row>
    <row r="40" spans="1:15" x14ac:dyDescent="0.25">
      <c r="A40" s="126" t="s">
        <v>201</v>
      </c>
      <c r="B40" s="4" t="s">
        <v>102</v>
      </c>
      <c r="C40" s="4"/>
      <c r="D40" s="7">
        <v>2</v>
      </c>
      <c r="E40" s="7">
        <v>1</v>
      </c>
      <c r="F40" s="8" t="str">
        <f>IF(ISBLANK(B40),"",IF(I40="L","Baixa",IF(I40="A","Média",IF(I40="","","Alta"))))</f>
        <v>Baixa</v>
      </c>
      <c r="G40" s="7" t="str">
        <f>CONCATENATE(B40,I40)</f>
        <v>CEL</v>
      </c>
      <c r="H40" s="5">
        <f>IF(ISBLANK(B40),"",IF(B40="ALI",IF(I40="L",7,IF(I40="A",10,15)),IF(B40="AIE",IF(I40="L",5,IF(I40="A",7,10)),IF(B40="SE",IF(I40="L",4,IF(I40="A",5,7)),IF(OR(B40="EE",B40="CE"),IF(I40="L",3,IF(I40="A",4,6)),0)))))</f>
        <v>3</v>
      </c>
      <c r="I40" s="122" t="str">
        <f>IF(OR(ISBLANK(D40),ISBLANK(E40)),IF(OR(B40="ALI",B40="AIE"),"L",IF(OR(B40="EE",B40="SE",B40="CE"),"A","")),IF(B40="EE",IF(E40&gt;=3,IF(D40&gt;=5,"H","A"),IF(E40&gt;=2,IF(D40&gt;=16,"H",IF(D40&lt;=4,"L","A")),IF(D40&lt;=15,"L","A"))),IF(OR(B40="SE",B40="CE"),IF(E40&gt;=4,IF(D40&gt;=6,"H","A"),IF(E40&gt;=2,IF(D40&gt;=20,"H",IF(D40&lt;=5,"L","A")),IF(D40&lt;=19,"L","A"))),IF(OR(B40="ALI",B40="AIE"),IF(E40&gt;=6,IF(D40&gt;=20,"H","A"),IF(E40&gt;=2,IF(D40&gt;=51,"H",IF(D40&lt;=19,"L","A")),IF(D40&lt;=50,"L","A"))),""))))</f>
        <v>L</v>
      </c>
      <c r="J40" s="7" t="str">
        <f>CONCATENATE(B40,C40)</f>
        <v>CE</v>
      </c>
      <c r="K40" s="9">
        <f t="shared" si="5"/>
        <v>3</v>
      </c>
      <c r="L40" s="9" t="str">
        <f>IF(NOT(ISERROR(VLOOKUP(B40,Deflatores!G$42:H$64,2,FALSE))),VLOOKUP(B40,Deflatores!G$42:H$64,2,FALSE),IF(OR(ISBLANK(C40),ISBLANK(B40)),"",VLOOKUP(C40,Deflatores!G$4:H$38,2,FALSE)*H40+VLOOKUP(C40,Deflatores!G$4:I$38,3,FALSE)))</f>
        <v/>
      </c>
      <c r="M40" s="10"/>
      <c r="N40" s="10"/>
      <c r="O40" s="6"/>
    </row>
    <row r="41" spans="1:15" x14ac:dyDescent="0.25">
      <c r="A41" s="126" t="s">
        <v>202</v>
      </c>
      <c r="B41" s="4" t="s">
        <v>102</v>
      </c>
      <c r="C41" s="4"/>
      <c r="D41" s="7">
        <v>2</v>
      </c>
      <c r="E41" s="7">
        <v>1</v>
      </c>
      <c r="F41" s="8" t="str">
        <f>IF(ISBLANK(B41),"",IF(I41="L","Baixa",IF(I41="A","Média",IF(I41="","","Alta"))))</f>
        <v>Baixa</v>
      </c>
      <c r="G41" s="7" t="str">
        <f>CONCATENATE(B41,I41)</f>
        <v>CEL</v>
      </c>
      <c r="H41" s="5">
        <f>IF(ISBLANK(B41),"",IF(B41="ALI",IF(I41="L",7,IF(I41="A",10,15)),IF(B41="AIE",IF(I41="L",5,IF(I41="A",7,10)),IF(B41="SE",IF(I41="L",4,IF(I41="A",5,7)),IF(OR(B41="EE",B41="CE"),IF(I41="L",3,IF(I41="A",4,6)),0)))))</f>
        <v>3</v>
      </c>
      <c r="I41" s="122" t="str">
        <f>IF(OR(ISBLANK(D41),ISBLANK(E41)),IF(OR(B41="ALI",B41="AIE"),"L",IF(OR(B41="EE",B41="SE",B41="CE"),"A","")),IF(B41="EE",IF(E41&gt;=3,IF(D41&gt;=5,"H","A"),IF(E41&gt;=2,IF(D41&gt;=16,"H",IF(D41&lt;=4,"L","A")),IF(D41&lt;=15,"L","A"))),IF(OR(B41="SE",B41="CE"),IF(E41&gt;=4,IF(D41&gt;=6,"H","A"),IF(E41&gt;=2,IF(D41&gt;=20,"H",IF(D41&lt;=5,"L","A")),IF(D41&lt;=19,"L","A"))),IF(OR(B41="ALI",B41="AIE"),IF(E41&gt;=6,IF(D41&gt;=20,"H","A"),IF(E41&gt;=2,IF(D41&gt;=51,"H",IF(D41&lt;=19,"L","A")),IF(D41&lt;=50,"L","A"))),""))))</f>
        <v>L</v>
      </c>
      <c r="J41" s="7" t="str">
        <f>CONCATENATE(B41,C41)</f>
        <v>CE</v>
      </c>
      <c r="K41" s="9">
        <f t="shared" si="5"/>
        <v>3</v>
      </c>
      <c r="L41" s="9" t="str">
        <f>IF(NOT(ISERROR(VLOOKUP(B41,Deflatores!G$42:H$64,2,FALSE))),VLOOKUP(B41,Deflatores!G$42:H$64,2,FALSE),IF(OR(ISBLANK(C41),ISBLANK(B41)),"",VLOOKUP(C41,Deflatores!G$4:H$38,2,FALSE)*H41+VLOOKUP(C41,Deflatores!G$4:I$38,3,FALSE)))</f>
        <v/>
      </c>
      <c r="M41" s="10"/>
      <c r="N41" s="10"/>
      <c r="O41" s="6"/>
    </row>
    <row r="42" spans="1:15" x14ac:dyDescent="0.25">
      <c r="A42" s="126" t="s">
        <v>203</v>
      </c>
      <c r="B42" s="4" t="s">
        <v>100</v>
      </c>
      <c r="C42" s="4"/>
      <c r="D42" s="7">
        <v>2</v>
      </c>
      <c r="E42" s="7">
        <v>1</v>
      </c>
      <c r="F42" s="8" t="str">
        <f>IF(ISBLANK(B42),"",IF(I42="L","Baixa",IF(I42="A","Média",IF(I42="","","Alta"))))</f>
        <v>Baixa</v>
      </c>
      <c r="G42" s="7" t="str">
        <f>CONCATENATE(B42,I42)</f>
        <v>EEL</v>
      </c>
      <c r="H42" s="5">
        <f>IF(ISBLANK(B42),"",IF(B42="ALI",IF(I42="L",7,IF(I42="A",10,15)),IF(B42="AIE",IF(I42="L",5,IF(I42="A",7,10)),IF(B42="SE",IF(I42="L",4,IF(I42="A",5,7)),IF(OR(B42="EE",B42="CE"),IF(I42="L",3,IF(I42="A",4,6)),0)))))</f>
        <v>3</v>
      </c>
      <c r="I42" s="122" t="str">
        <f>IF(OR(ISBLANK(D42),ISBLANK(E42)),IF(OR(B42="ALI",B42="AIE"),"L",IF(OR(B42="EE",B42="SE",B42="CE"),"A","")),IF(B42="EE",IF(E42&gt;=3,IF(D42&gt;=5,"H","A"),IF(E42&gt;=2,IF(D42&gt;=16,"H",IF(D42&lt;=4,"L","A")),IF(D42&lt;=15,"L","A"))),IF(OR(B42="SE",B42="CE"),IF(E42&gt;=4,IF(D42&gt;=6,"H","A"),IF(E42&gt;=2,IF(D42&gt;=20,"H",IF(D42&lt;=5,"L","A")),IF(D42&lt;=19,"L","A"))),IF(OR(B42="ALI",B42="AIE"),IF(E42&gt;=6,IF(D42&gt;=20,"H","A"),IF(E42&gt;=2,IF(D42&gt;=51,"H",IF(D42&lt;=19,"L","A")),IF(D42&lt;=50,"L","A"))),""))))</f>
        <v>L</v>
      </c>
      <c r="J42" s="7" t="str">
        <f>CONCATENATE(B42,C42)</f>
        <v>EE</v>
      </c>
      <c r="K42" s="9">
        <f t="shared" si="5"/>
        <v>3</v>
      </c>
      <c r="L42" s="9" t="str">
        <f>IF(NOT(ISERROR(VLOOKUP(B42,Deflatores!G$42:H$64,2,FALSE))),VLOOKUP(B42,Deflatores!G$42:H$64,2,FALSE),IF(OR(ISBLANK(C42),ISBLANK(B42)),"",VLOOKUP(C42,Deflatores!G$4:H$38,2,FALSE)*H42+VLOOKUP(C42,Deflatores!G$4:I$38,3,FALSE)))</f>
        <v/>
      </c>
      <c r="M42" s="10"/>
      <c r="N42" s="10"/>
      <c r="O42" s="6"/>
    </row>
    <row r="43" spans="1:15" x14ac:dyDescent="0.25">
      <c r="A43" s="126" t="s">
        <v>204</v>
      </c>
      <c r="B43" s="4" t="s">
        <v>98</v>
      </c>
      <c r="C43" s="4"/>
      <c r="D43" s="7">
        <v>3</v>
      </c>
      <c r="E43" s="7">
        <v>1</v>
      </c>
      <c r="F43" s="8" t="str">
        <f>IF(ISBLANK(B43),"",IF(I43="L","Baixa",IF(I43="A","Média",IF(I43="","","Alta"))))</f>
        <v>Baixa</v>
      </c>
      <c r="G43" s="7" t="str">
        <f>CONCATENATE(B43,I43)</f>
        <v>ALIL</v>
      </c>
      <c r="H43" s="5">
        <f>IF(ISBLANK(B43),"",IF(B43="ALI",IF(I43="L",7,IF(I43="A",10,15)),IF(B43="AIE",IF(I43="L",5,IF(I43="A",7,10)),IF(B43="SE",IF(I43="L",4,IF(I43="A",5,7)),IF(OR(B43="EE",B43="CE"),IF(I43="L",3,IF(I43="A",4,6)),0)))))</f>
        <v>7</v>
      </c>
      <c r="I43" s="122" t="str">
        <f>IF(OR(ISBLANK(D43),ISBLANK(E43)),IF(OR(B43="ALI",B43="AIE"),"L",IF(OR(B43="EE",B43="SE",B43="CE"),"A","")),IF(B43="EE",IF(E43&gt;=3,IF(D43&gt;=5,"H","A"),IF(E43&gt;=2,IF(D43&gt;=16,"H",IF(D43&lt;=4,"L","A")),IF(D43&lt;=15,"L","A"))),IF(OR(B43="SE",B43="CE"),IF(E43&gt;=4,IF(D43&gt;=6,"H","A"),IF(E43&gt;=2,IF(D43&gt;=20,"H",IF(D43&lt;=5,"L","A")),IF(D43&lt;=19,"L","A"))),IF(OR(B43="ALI",B43="AIE"),IF(E43&gt;=6,IF(D43&gt;=20,"H","A"),IF(E43&gt;=2,IF(D43&gt;=51,"H",IF(D43&lt;=19,"L","A")),IF(D43&lt;=50,"L","A"))),""))))</f>
        <v>L</v>
      </c>
      <c r="J43" s="7" t="str">
        <f>CONCATENATE(B43,C43)</f>
        <v>ALI</v>
      </c>
      <c r="K43" s="9">
        <f t="shared" si="5"/>
        <v>7</v>
      </c>
      <c r="L43" s="9" t="str">
        <f>IF(NOT(ISERROR(VLOOKUP(B43,Deflatores!G$42:H$64,2,FALSE))),VLOOKUP(B43,Deflatores!G$42:H$64,2,FALSE),IF(OR(ISBLANK(C43),ISBLANK(B43)),"",VLOOKUP(C43,Deflatores!G$4:H$38,2,FALSE)*H43+VLOOKUP(C43,Deflatores!G$4:I$38,3,FALSE)))</f>
        <v/>
      </c>
      <c r="M43" s="10"/>
      <c r="N43" s="10"/>
      <c r="O43" s="6"/>
    </row>
    <row r="44" spans="1:15" x14ac:dyDescent="0.25">
      <c r="A44" s="126" t="s">
        <v>205</v>
      </c>
      <c r="B44" s="4" t="s">
        <v>102</v>
      </c>
      <c r="C44" s="4"/>
      <c r="D44" s="7">
        <v>3</v>
      </c>
      <c r="E44" s="7">
        <v>2</v>
      </c>
      <c r="F44" s="8" t="str">
        <f>IF(ISBLANK(B44),"",IF(I44="L","Baixa",IF(I44="A","Média",IF(I44="","","Alta"))))</f>
        <v>Baixa</v>
      </c>
      <c r="G44" s="7" t="str">
        <f>CONCATENATE(B44,I44)</f>
        <v>CEL</v>
      </c>
      <c r="H44" s="5">
        <f>IF(ISBLANK(B44),"",IF(B44="ALI",IF(I44="L",7,IF(I44="A",10,15)),IF(B44="AIE",IF(I44="L",5,IF(I44="A",7,10)),IF(B44="SE",IF(I44="L",4,IF(I44="A",5,7)),IF(OR(B44="EE",B44="CE"),IF(I44="L",3,IF(I44="A",4,6)),0)))))</f>
        <v>3</v>
      </c>
      <c r="I44" s="122" t="str">
        <f>IF(OR(ISBLANK(D44),ISBLANK(E44)),IF(OR(B44="ALI",B44="AIE"),"L",IF(OR(B44="EE",B44="SE",B44="CE"),"A","")),IF(B44="EE",IF(E44&gt;=3,IF(D44&gt;=5,"H","A"),IF(E44&gt;=2,IF(D44&gt;=16,"H",IF(D44&lt;=4,"L","A")),IF(D44&lt;=15,"L","A"))),IF(OR(B44="SE",B44="CE"),IF(E44&gt;=4,IF(D44&gt;=6,"H","A"),IF(E44&gt;=2,IF(D44&gt;=20,"H",IF(D44&lt;=5,"L","A")),IF(D44&lt;=19,"L","A"))),IF(OR(B44="ALI",B44="AIE"),IF(E44&gt;=6,IF(D44&gt;=20,"H","A"),IF(E44&gt;=2,IF(D44&gt;=51,"H",IF(D44&lt;=19,"L","A")),IF(D44&lt;=50,"L","A"))),""))))</f>
        <v>L</v>
      </c>
      <c r="J44" s="7" t="str">
        <f>CONCATENATE(B44,C44)</f>
        <v>CE</v>
      </c>
      <c r="K44" s="9">
        <f t="shared" si="5"/>
        <v>3</v>
      </c>
      <c r="L44" s="9" t="str">
        <f>IF(NOT(ISERROR(VLOOKUP(B44,Deflatores!G$42:H$64,2,FALSE))),VLOOKUP(B44,Deflatores!G$42:H$64,2,FALSE),IF(OR(ISBLANK(C44),ISBLANK(B44)),"",VLOOKUP(C44,Deflatores!G$4:H$38,2,FALSE)*H44+VLOOKUP(C44,Deflatores!G$4:I$38,3,FALSE)))</f>
        <v/>
      </c>
      <c r="M44" s="10"/>
      <c r="N44" s="10"/>
      <c r="O44" s="6"/>
    </row>
    <row r="45" spans="1:15" x14ac:dyDescent="0.25">
      <c r="A45" s="126" t="s">
        <v>206</v>
      </c>
      <c r="B45" s="4" t="s">
        <v>102</v>
      </c>
      <c r="C45" s="4"/>
      <c r="D45" s="7">
        <v>3</v>
      </c>
      <c r="E45" s="7">
        <v>3</v>
      </c>
      <c r="F45" s="8" t="str">
        <f>IF(ISBLANK(B45),"",IF(I45="L","Baixa",IF(I45="A","Média",IF(I45="","","Alta"))))</f>
        <v>Baixa</v>
      </c>
      <c r="G45" s="7" t="str">
        <f>CONCATENATE(B45,I45)</f>
        <v>CEL</v>
      </c>
      <c r="H45" s="5">
        <f>IF(ISBLANK(B45),"",IF(B45="ALI",IF(I45="L",7,IF(I45="A",10,15)),IF(B45="AIE",IF(I45="L",5,IF(I45="A",7,10)),IF(B45="SE",IF(I45="L",4,IF(I45="A",5,7)),IF(OR(B45="EE",B45="CE"),IF(I45="L",3,IF(I45="A",4,6)),0)))))</f>
        <v>3</v>
      </c>
      <c r="I45" s="122" t="str">
        <f>IF(OR(ISBLANK(D45),ISBLANK(E45)),IF(OR(B45="ALI",B45="AIE"),"L",IF(OR(B45="EE",B45="SE",B45="CE"),"A","")),IF(B45="EE",IF(E45&gt;=3,IF(D45&gt;=5,"H","A"),IF(E45&gt;=2,IF(D45&gt;=16,"H",IF(D45&lt;=4,"L","A")),IF(D45&lt;=15,"L","A"))),IF(OR(B45="SE",B45="CE"),IF(E45&gt;=4,IF(D45&gt;=6,"H","A"),IF(E45&gt;=2,IF(D45&gt;=20,"H",IF(D45&lt;=5,"L","A")),IF(D45&lt;=19,"L","A"))),IF(OR(B45="ALI",B45="AIE"),IF(E45&gt;=6,IF(D45&gt;=20,"H","A"),IF(E45&gt;=2,IF(D45&gt;=51,"H",IF(D45&lt;=19,"L","A")),IF(D45&lt;=50,"L","A"))),""))))</f>
        <v>L</v>
      </c>
      <c r="J45" s="7" t="str">
        <f>CONCATENATE(B45,C45)</f>
        <v>CE</v>
      </c>
      <c r="K45" s="9">
        <f t="shared" si="5"/>
        <v>3</v>
      </c>
      <c r="L45" s="9" t="str">
        <f>IF(NOT(ISERROR(VLOOKUP(B45,Deflatores!G$42:H$64,2,FALSE))),VLOOKUP(B45,Deflatores!G$42:H$64,2,FALSE),IF(OR(ISBLANK(C45),ISBLANK(B45)),"",VLOOKUP(C45,Deflatores!G$4:H$38,2,FALSE)*H45+VLOOKUP(C45,Deflatores!G$4:I$38,3,FALSE)))</f>
        <v/>
      </c>
      <c r="M45" s="10"/>
      <c r="N45" s="10"/>
      <c r="O45" s="6"/>
    </row>
    <row r="46" spans="1:15" x14ac:dyDescent="0.25">
      <c r="A46" s="126" t="s">
        <v>207</v>
      </c>
      <c r="B46" s="4" t="s">
        <v>100</v>
      </c>
      <c r="C46" s="4"/>
      <c r="D46" s="7">
        <v>3</v>
      </c>
      <c r="E46" s="7">
        <v>1</v>
      </c>
      <c r="F46" s="8" t="str">
        <f>IF(ISBLANK(B46),"",IF(I46="L","Baixa",IF(I46="A","Média",IF(I46="","","Alta"))))</f>
        <v>Baixa</v>
      </c>
      <c r="G46" s="7" t="str">
        <f>CONCATENATE(B46,I46)</f>
        <v>EEL</v>
      </c>
      <c r="H46" s="5">
        <f>IF(ISBLANK(B46),"",IF(B46="ALI",IF(I46="L",7,IF(I46="A",10,15)),IF(B46="AIE",IF(I46="L",5,IF(I46="A",7,10)),IF(B46="SE",IF(I46="L",4,IF(I46="A",5,7)),IF(OR(B46="EE",B46="CE"),IF(I46="L",3,IF(I46="A",4,6)),0)))))</f>
        <v>3</v>
      </c>
      <c r="I46" s="122" t="str">
        <f>IF(OR(ISBLANK(D46),ISBLANK(E46)),IF(OR(B46="ALI",B46="AIE"),"L",IF(OR(B46="EE",B46="SE",B46="CE"),"A","")),IF(B46="EE",IF(E46&gt;=3,IF(D46&gt;=5,"H","A"),IF(E46&gt;=2,IF(D46&gt;=16,"H",IF(D46&lt;=4,"L","A")),IF(D46&lt;=15,"L","A"))),IF(OR(B46="SE",B46="CE"),IF(E46&gt;=4,IF(D46&gt;=6,"H","A"),IF(E46&gt;=2,IF(D46&gt;=20,"H",IF(D46&lt;=5,"L","A")),IF(D46&lt;=19,"L","A"))),IF(OR(B46="ALI",B46="AIE"),IF(E46&gt;=6,IF(D46&gt;=20,"H","A"),IF(E46&gt;=2,IF(D46&gt;=51,"H",IF(D46&lt;=19,"L","A")),IF(D46&lt;=50,"L","A"))),""))))</f>
        <v>L</v>
      </c>
      <c r="J46" s="7" t="str">
        <f>CONCATENATE(B46,C46)</f>
        <v>EE</v>
      </c>
      <c r="K46" s="9">
        <f t="shared" si="5"/>
        <v>3</v>
      </c>
      <c r="L46" s="9" t="str">
        <f>IF(NOT(ISERROR(VLOOKUP(B46,Deflatores!G$42:H$64,2,FALSE))),VLOOKUP(B46,Deflatores!G$42:H$64,2,FALSE),IF(OR(ISBLANK(C46),ISBLANK(B46)),"",VLOOKUP(C46,Deflatores!G$4:H$38,2,FALSE)*H46+VLOOKUP(C46,Deflatores!G$4:I$38,3,FALSE)))</f>
        <v/>
      </c>
      <c r="M46" s="10"/>
      <c r="N46" s="10"/>
      <c r="O46" s="6"/>
    </row>
    <row r="47" spans="1:15" x14ac:dyDescent="0.25">
      <c r="A47" s="126" t="s">
        <v>208</v>
      </c>
      <c r="B47" s="4" t="s">
        <v>98</v>
      </c>
      <c r="C47" s="4"/>
      <c r="D47" s="7">
        <v>4</v>
      </c>
      <c r="E47" s="7">
        <v>1</v>
      </c>
      <c r="F47" s="8" t="str">
        <f>IF(ISBLANK(B47),"",IF(I47="L","Baixa",IF(I47="A","Média",IF(I47="","","Alta"))))</f>
        <v>Baixa</v>
      </c>
      <c r="G47" s="7" t="str">
        <f>CONCATENATE(B47,I47)</f>
        <v>ALIL</v>
      </c>
      <c r="H47" s="5">
        <f>IF(ISBLANK(B47),"",IF(B47="ALI",IF(I47="L",7,IF(I47="A",10,15)),IF(B47="AIE",IF(I47="L",5,IF(I47="A",7,10)),IF(B47="SE",IF(I47="L",4,IF(I47="A",5,7)),IF(OR(B47="EE",B47="CE"),IF(I47="L",3,IF(I47="A",4,6)),0)))))</f>
        <v>7</v>
      </c>
      <c r="I47" s="122" t="str">
        <f>IF(OR(ISBLANK(D47),ISBLANK(E47)),IF(OR(B47="ALI",B47="AIE"),"L",IF(OR(B47="EE",B47="SE",B47="CE"),"A","")),IF(B47="EE",IF(E47&gt;=3,IF(D47&gt;=5,"H","A"),IF(E47&gt;=2,IF(D47&gt;=16,"H",IF(D47&lt;=4,"L","A")),IF(D47&lt;=15,"L","A"))),IF(OR(B47="SE",B47="CE"),IF(E47&gt;=4,IF(D47&gt;=6,"H","A"),IF(E47&gt;=2,IF(D47&gt;=20,"H",IF(D47&lt;=5,"L","A")),IF(D47&lt;=19,"L","A"))),IF(OR(B47="ALI",B47="AIE"),IF(E47&gt;=6,IF(D47&gt;=20,"H","A"),IF(E47&gt;=2,IF(D47&gt;=51,"H",IF(D47&lt;=19,"L","A")),IF(D47&lt;=50,"L","A"))),""))))</f>
        <v>L</v>
      </c>
      <c r="J47" s="7" t="str">
        <f>CONCATENATE(B47,C47)</f>
        <v>ALI</v>
      </c>
      <c r="K47" s="9">
        <f t="shared" si="5"/>
        <v>7</v>
      </c>
      <c r="L47" s="9" t="str">
        <f>IF(NOT(ISERROR(VLOOKUP(B47,Deflatores!G$42:H$64,2,FALSE))),VLOOKUP(B47,Deflatores!G$42:H$64,2,FALSE),IF(OR(ISBLANK(C47),ISBLANK(B47)),"",VLOOKUP(C47,Deflatores!G$4:H$38,2,FALSE)*H47+VLOOKUP(C47,Deflatores!G$4:I$38,3,FALSE)))</f>
        <v/>
      </c>
      <c r="M47" s="10"/>
      <c r="N47" s="10"/>
      <c r="O47" s="6"/>
    </row>
    <row r="48" spans="1:15" x14ac:dyDescent="0.25">
      <c r="A48" s="126" t="s">
        <v>209</v>
      </c>
      <c r="B48" s="4" t="s">
        <v>102</v>
      </c>
      <c r="C48" s="4"/>
      <c r="D48" s="7">
        <v>4</v>
      </c>
      <c r="E48" s="7">
        <v>1</v>
      </c>
      <c r="F48" s="8" t="str">
        <f>IF(ISBLANK(B48),"",IF(I48="L","Baixa",IF(I48="A","Média",IF(I48="","","Alta"))))</f>
        <v>Baixa</v>
      </c>
      <c r="G48" s="7" t="str">
        <f>CONCATENATE(B48,I48)</f>
        <v>CEL</v>
      </c>
      <c r="H48" s="5">
        <f>IF(ISBLANK(B48),"",IF(B48="ALI",IF(I48="L",7,IF(I48="A",10,15)),IF(B48="AIE",IF(I48="L",5,IF(I48="A",7,10)),IF(B48="SE",IF(I48="L",4,IF(I48="A",5,7)),IF(OR(B48="EE",B48="CE"),IF(I48="L",3,IF(I48="A",4,6)),0)))))</f>
        <v>3</v>
      </c>
      <c r="I48" s="122" t="str">
        <f>IF(OR(ISBLANK(D48),ISBLANK(E48)),IF(OR(B48="ALI",B48="AIE"),"L",IF(OR(B48="EE",B48="SE",B48="CE"),"A","")),IF(B48="EE",IF(E48&gt;=3,IF(D48&gt;=5,"H","A"),IF(E48&gt;=2,IF(D48&gt;=16,"H",IF(D48&lt;=4,"L","A")),IF(D48&lt;=15,"L","A"))),IF(OR(B48="SE",B48="CE"),IF(E48&gt;=4,IF(D48&gt;=6,"H","A"),IF(E48&gt;=2,IF(D48&gt;=20,"H",IF(D48&lt;=5,"L","A")),IF(D48&lt;=19,"L","A"))),IF(OR(B48="ALI",B48="AIE"),IF(E48&gt;=6,IF(D48&gt;=20,"H","A"),IF(E48&gt;=2,IF(D48&gt;=51,"H",IF(D48&lt;=19,"L","A")),IF(D48&lt;=50,"L","A"))),""))))</f>
        <v>L</v>
      </c>
      <c r="J48" s="7" t="str">
        <f>CONCATENATE(B48,C48)</f>
        <v>CE</v>
      </c>
      <c r="K48" s="9">
        <f t="shared" si="5"/>
        <v>3</v>
      </c>
      <c r="L48" s="9" t="str">
        <f>IF(NOT(ISERROR(VLOOKUP(B48,Deflatores!G$42:H$64,2,FALSE))),VLOOKUP(B48,Deflatores!G$42:H$64,2,FALSE),IF(OR(ISBLANK(C48),ISBLANK(B48)),"",VLOOKUP(C48,Deflatores!G$4:H$38,2,FALSE)*H48+VLOOKUP(C48,Deflatores!G$4:I$38,3,FALSE)))</f>
        <v/>
      </c>
      <c r="M48" s="10"/>
      <c r="N48" s="10"/>
      <c r="O48" s="6"/>
    </row>
    <row r="49" spans="1:15" x14ac:dyDescent="0.25">
      <c r="A49" s="126" t="s">
        <v>210</v>
      </c>
      <c r="B49" s="4" t="s">
        <v>102</v>
      </c>
      <c r="C49" s="4"/>
      <c r="D49" s="7">
        <v>4</v>
      </c>
      <c r="E49" s="7">
        <v>1</v>
      </c>
      <c r="F49" s="8" t="str">
        <f>IF(ISBLANK(B49),"",IF(I49="L","Baixa",IF(I49="A","Média",IF(I49="","","Alta"))))</f>
        <v>Baixa</v>
      </c>
      <c r="G49" s="7" t="str">
        <f>CONCATENATE(B49,I49)</f>
        <v>CEL</v>
      </c>
      <c r="H49" s="5">
        <f>IF(ISBLANK(B49),"",IF(B49="ALI",IF(I49="L",7,IF(I49="A",10,15)),IF(B49="AIE",IF(I49="L",5,IF(I49="A",7,10)),IF(B49="SE",IF(I49="L",4,IF(I49="A",5,7)),IF(OR(B49="EE",B49="CE"),IF(I49="L",3,IF(I49="A",4,6)),0)))))</f>
        <v>3</v>
      </c>
      <c r="I49" s="122" t="str">
        <f>IF(OR(ISBLANK(D49),ISBLANK(E49)),IF(OR(B49="ALI",B49="AIE"),"L",IF(OR(B49="EE",B49="SE",B49="CE"),"A","")),IF(B49="EE",IF(E49&gt;=3,IF(D49&gt;=5,"H","A"),IF(E49&gt;=2,IF(D49&gt;=16,"H",IF(D49&lt;=4,"L","A")),IF(D49&lt;=15,"L","A"))),IF(OR(B49="SE",B49="CE"),IF(E49&gt;=4,IF(D49&gt;=6,"H","A"),IF(E49&gt;=2,IF(D49&gt;=20,"H",IF(D49&lt;=5,"L","A")),IF(D49&lt;=19,"L","A"))),IF(OR(B49="ALI",B49="AIE"),IF(E49&gt;=6,IF(D49&gt;=20,"H","A"),IF(E49&gt;=2,IF(D49&gt;=51,"H",IF(D49&lt;=19,"L","A")),IF(D49&lt;=50,"L","A"))),""))))</f>
        <v>L</v>
      </c>
      <c r="J49" s="7" t="str">
        <f>CONCATENATE(B49,C49)</f>
        <v>CE</v>
      </c>
      <c r="K49" s="9">
        <f t="shared" si="5"/>
        <v>3</v>
      </c>
      <c r="L49" s="9" t="str">
        <f>IF(NOT(ISERROR(VLOOKUP(B49,Deflatores!G$42:H$64,2,FALSE))),VLOOKUP(B49,Deflatores!G$42:H$64,2,FALSE),IF(OR(ISBLANK(C49),ISBLANK(B49)),"",VLOOKUP(C49,Deflatores!G$4:H$38,2,FALSE)*H49+VLOOKUP(C49,Deflatores!G$4:I$38,3,FALSE)))</f>
        <v/>
      </c>
      <c r="M49" s="10"/>
      <c r="N49" s="10"/>
      <c r="O49" s="6"/>
    </row>
    <row r="50" spans="1:15" x14ac:dyDescent="0.25">
      <c r="A50" s="126" t="s">
        <v>211</v>
      </c>
      <c r="B50" s="4" t="s">
        <v>100</v>
      </c>
      <c r="C50" s="4"/>
      <c r="D50" s="7">
        <v>4</v>
      </c>
      <c r="E50" s="7">
        <v>1</v>
      </c>
      <c r="F50" s="8" t="str">
        <f>IF(ISBLANK(B50),"",IF(I50="L","Baixa",IF(I50="A","Média",IF(I50="","","Alta"))))</f>
        <v>Baixa</v>
      </c>
      <c r="G50" s="7" t="str">
        <f>CONCATENATE(B50,I50)</f>
        <v>EEL</v>
      </c>
      <c r="H50" s="5">
        <f>IF(ISBLANK(B50),"",IF(B50="ALI",IF(I50="L",7,IF(I50="A",10,15)),IF(B50="AIE",IF(I50="L",5,IF(I50="A",7,10)),IF(B50="SE",IF(I50="L",4,IF(I50="A",5,7)),IF(OR(B50="EE",B50="CE"),IF(I50="L",3,IF(I50="A",4,6)),0)))))</f>
        <v>3</v>
      </c>
      <c r="I50" s="122" t="str">
        <f>IF(OR(ISBLANK(D50),ISBLANK(E50)),IF(OR(B50="ALI",B50="AIE"),"L",IF(OR(B50="EE",B50="SE",B50="CE"),"A","")),IF(B50="EE",IF(E50&gt;=3,IF(D50&gt;=5,"H","A"),IF(E50&gt;=2,IF(D50&gt;=16,"H",IF(D50&lt;=4,"L","A")),IF(D50&lt;=15,"L","A"))),IF(OR(B50="SE",B50="CE"),IF(E50&gt;=4,IF(D50&gt;=6,"H","A"),IF(E50&gt;=2,IF(D50&gt;=20,"H",IF(D50&lt;=5,"L","A")),IF(D50&lt;=19,"L","A"))),IF(OR(B50="ALI",B50="AIE"),IF(E50&gt;=6,IF(D50&gt;=20,"H","A"),IF(E50&gt;=2,IF(D50&gt;=51,"H",IF(D50&lt;=19,"L","A")),IF(D50&lt;=50,"L","A"))),""))))</f>
        <v>L</v>
      </c>
      <c r="J50" s="7" t="str">
        <f>CONCATENATE(B50,C50)</f>
        <v>EE</v>
      </c>
      <c r="K50" s="9">
        <f t="shared" si="5"/>
        <v>3</v>
      </c>
      <c r="L50" s="9" t="str">
        <f>IF(NOT(ISERROR(VLOOKUP(B50,Deflatores!G$42:H$64,2,FALSE))),VLOOKUP(B50,Deflatores!G$42:H$64,2,FALSE),IF(OR(ISBLANK(C50),ISBLANK(B50)),"",VLOOKUP(C50,Deflatores!G$4:H$38,2,FALSE)*H50+VLOOKUP(C50,Deflatores!G$4:I$38,3,FALSE)))</f>
        <v/>
      </c>
      <c r="M50" s="10"/>
      <c r="N50" s="10"/>
      <c r="O50" s="6"/>
    </row>
    <row r="51" spans="1:15" x14ac:dyDescent="0.25">
      <c r="A51" s="126" t="s">
        <v>212</v>
      </c>
      <c r="B51" s="4" t="s">
        <v>98</v>
      </c>
      <c r="C51" s="4"/>
      <c r="D51" s="7">
        <v>4</v>
      </c>
      <c r="E51" s="7">
        <v>1</v>
      </c>
      <c r="F51" s="8" t="str">
        <f>IF(ISBLANK(B51),"",IF(I51="L","Baixa",IF(I51="A","Média",IF(I51="","","Alta"))))</f>
        <v>Baixa</v>
      </c>
      <c r="G51" s="7" t="str">
        <f>CONCATENATE(B51,I51)</f>
        <v>ALIL</v>
      </c>
      <c r="H51" s="5">
        <f>IF(ISBLANK(B51),"",IF(B51="ALI",IF(I51="L",7,IF(I51="A",10,15)),IF(B51="AIE",IF(I51="L",5,IF(I51="A",7,10)),IF(B51="SE",IF(I51="L",4,IF(I51="A",5,7)),IF(OR(B51="EE",B51="CE"),IF(I51="L",3,IF(I51="A",4,6)),0)))))</f>
        <v>7</v>
      </c>
      <c r="I51" s="122" t="str">
        <f>IF(OR(ISBLANK(D51),ISBLANK(E51)),IF(OR(B51="ALI",B51="AIE"),"L",IF(OR(B51="EE",B51="SE",B51="CE"),"A","")),IF(B51="EE",IF(E51&gt;=3,IF(D51&gt;=5,"H","A"),IF(E51&gt;=2,IF(D51&gt;=16,"H",IF(D51&lt;=4,"L","A")),IF(D51&lt;=15,"L","A"))),IF(OR(B51="SE",B51="CE"),IF(E51&gt;=4,IF(D51&gt;=6,"H","A"),IF(E51&gt;=2,IF(D51&gt;=20,"H",IF(D51&lt;=5,"L","A")),IF(D51&lt;=19,"L","A"))),IF(OR(B51="ALI",B51="AIE"),IF(E51&gt;=6,IF(D51&gt;=20,"H","A"),IF(E51&gt;=2,IF(D51&gt;=51,"H",IF(D51&lt;=19,"L","A")),IF(D51&lt;=50,"L","A"))),""))))</f>
        <v>L</v>
      </c>
      <c r="J51" s="7" t="str">
        <f>CONCATENATE(B51,C51)</f>
        <v>ALI</v>
      </c>
      <c r="K51" s="9">
        <f t="shared" si="5"/>
        <v>7</v>
      </c>
      <c r="L51" s="9" t="str">
        <f>IF(NOT(ISERROR(VLOOKUP(B51,Deflatores!G$42:H$64,2,FALSE))),VLOOKUP(B51,Deflatores!G$42:H$64,2,FALSE),IF(OR(ISBLANK(C51),ISBLANK(B51)),"",VLOOKUP(C51,Deflatores!G$4:H$38,2,FALSE)*H51+VLOOKUP(C51,Deflatores!G$4:I$38,3,FALSE)))</f>
        <v/>
      </c>
      <c r="M51" s="10"/>
      <c r="N51" s="10"/>
      <c r="O51" s="6"/>
    </row>
    <row r="52" spans="1:15" x14ac:dyDescent="0.25">
      <c r="A52" s="126" t="s">
        <v>213</v>
      </c>
      <c r="B52" s="4" t="s">
        <v>100</v>
      </c>
      <c r="C52" s="4"/>
      <c r="D52" s="7">
        <v>4</v>
      </c>
      <c r="E52" s="7">
        <v>1</v>
      </c>
      <c r="F52" s="8" t="str">
        <f>IF(ISBLANK(B52),"",IF(I52="L","Baixa",IF(I52="A","Média",IF(I52="","","Alta"))))</f>
        <v>Baixa</v>
      </c>
      <c r="G52" s="7" t="str">
        <f>CONCATENATE(B52,I52)</f>
        <v>EEL</v>
      </c>
      <c r="H52" s="5">
        <f>IF(ISBLANK(B52),"",IF(B52="ALI",IF(I52="L",7,IF(I52="A",10,15)),IF(B52="AIE",IF(I52="L",5,IF(I52="A",7,10)),IF(B52="SE",IF(I52="L",4,IF(I52="A",5,7)),IF(OR(B52="EE",B52="CE"),IF(I52="L",3,IF(I52="A",4,6)),0)))))</f>
        <v>3</v>
      </c>
      <c r="I52" s="122" t="str">
        <f>IF(OR(ISBLANK(D52),ISBLANK(E52)),IF(OR(B52="ALI",B52="AIE"),"L",IF(OR(B52="EE",B52="SE",B52="CE"),"A","")),IF(B52="EE",IF(E52&gt;=3,IF(D52&gt;=5,"H","A"),IF(E52&gt;=2,IF(D52&gt;=16,"H",IF(D52&lt;=4,"L","A")),IF(D52&lt;=15,"L","A"))),IF(OR(B52="SE",B52="CE"),IF(E52&gt;=4,IF(D52&gt;=6,"H","A"),IF(E52&gt;=2,IF(D52&gt;=20,"H",IF(D52&lt;=5,"L","A")),IF(D52&lt;=19,"L","A"))),IF(OR(B52="ALI",B52="AIE"),IF(E52&gt;=6,IF(D52&gt;=20,"H","A"),IF(E52&gt;=2,IF(D52&gt;=51,"H",IF(D52&lt;=19,"L","A")),IF(D52&lt;=50,"L","A"))),""))))</f>
        <v>L</v>
      </c>
      <c r="J52" s="7" t="str">
        <f>CONCATENATE(B52,C52)</f>
        <v>EE</v>
      </c>
      <c r="K52" s="9">
        <f t="shared" si="5"/>
        <v>3</v>
      </c>
      <c r="L52" s="9" t="str">
        <f>IF(NOT(ISERROR(VLOOKUP(B52,Deflatores!G$42:H$64,2,FALSE))),VLOOKUP(B52,Deflatores!G$42:H$64,2,FALSE),IF(OR(ISBLANK(C52),ISBLANK(B52)),"",VLOOKUP(C52,Deflatores!G$4:H$38,2,FALSE)*H52+VLOOKUP(C52,Deflatores!G$4:I$38,3,FALSE)))</f>
        <v/>
      </c>
      <c r="M52" s="10"/>
      <c r="N52" s="10"/>
      <c r="O52" s="6"/>
    </row>
    <row r="53" spans="1:15" x14ac:dyDescent="0.25">
      <c r="A53" s="126" t="s">
        <v>217</v>
      </c>
      <c r="B53" s="4" t="s">
        <v>103</v>
      </c>
      <c r="C53" s="4"/>
      <c r="D53" s="7">
        <v>9</v>
      </c>
      <c r="E53" s="7">
        <v>5</v>
      </c>
      <c r="F53" s="8" t="str">
        <f>IF(ISBLANK(B53),"",IF(I53="L","Baixa",IF(I53="A","Média",IF(I53="","","Alta"))))</f>
        <v>Alta</v>
      </c>
      <c r="G53" s="7" t="str">
        <f>CONCATENATE(B53,I53)</f>
        <v>SEH</v>
      </c>
      <c r="H53" s="5">
        <f>IF(ISBLANK(B53),"",IF(B53="ALI",IF(I53="L",7,IF(I53="A",10,15)),IF(B53="AIE",IF(I53="L",5,IF(I53="A",7,10)),IF(B53="SE",IF(I53="L",4,IF(I53="A",5,7)),IF(OR(B53="EE",B53="CE"),IF(I53="L",3,IF(I53="A",4,6)),0)))))</f>
        <v>7</v>
      </c>
      <c r="I53" s="122" t="str">
        <f>IF(OR(ISBLANK(D53),ISBLANK(E53)),IF(OR(B53="ALI",B53="AIE"),"L",IF(OR(B53="EE",B53="SE",B53="CE"),"A","")),IF(B53="EE",IF(E53&gt;=3,IF(D53&gt;=5,"H","A"),IF(E53&gt;=2,IF(D53&gt;=16,"H",IF(D53&lt;=4,"L","A")),IF(D53&lt;=15,"L","A"))),IF(OR(B53="SE",B53="CE"),IF(E53&gt;=4,IF(D53&gt;=6,"H","A"),IF(E53&gt;=2,IF(D53&gt;=20,"H",IF(D53&lt;=5,"L","A")),IF(D53&lt;=19,"L","A"))),IF(OR(B53="ALI",B53="AIE"),IF(E53&gt;=6,IF(D53&gt;=20,"H","A"),IF(E53&gt;=2,IF(D53&gt;=51,"H",IF(D53&lt;=19,"L","A")),IF(D53&lt;=50,"L","A"))),""))))</f>
        <v>H</v>
      </c>
      <c r="J53" s="7" t="str">
        <f>CONCATENATE(B53,C53)</f>
        <v>SE</v>
      </c>
      <c r="K53" s="9">
        <f t="shared" si="5"/>
        <v>7</v>
      </c>
      <c r="L53" s="9" t="str">
        <f>IF(NOT(ISERROR(VLOOKUP(B53,Deflatores!G$42:H$64,2,FALSE))),VLOOKUP(B53,Deflatores!G$42:H$64,2,FALSE),IF(OR(ISBLANK(C53),ISBLANK(B53)),"",VLOOKUP(C53,Deflatores!G$4:H$38,2,FALSE)*H53+VLOOKUP(C53,Deflatores!G$4:I$38,3,FALSE)))</f>
        <v/>
      </c>
      <c r="M53" s="10"/>
      <c r="N53" s="10"/>
      <c r="O53" s="6"/>
    </row>
    <row r="54" spans="1:15" x14ac:dyDescent="0.25">
      <c r="A54" s="126" t="s">
        <v>216</v>
      </c>
      <c r="B54" s="4" t="s">
        <v>103</v>
      </c>
      <c r="C54" s="4"/>
      <c r="D54" s="7">
        <v>6</v>
      </c>
      <c r="E54" s="7">
        <v>4</v>
      </c>
      <c r="F54" s="8" t="str">
        <f t="shared" si="0"/>
        <v>Alta</v>
      </c>
      <c r="G54" s="7" t="str">
        <f t="shared" si="1"/>
        <v>SEH</v>
      </c>
      <c r="H54" s="5">
        <f t="shared" si="2"/>
        <v>7</v>
      </c>
      <c r="I54" s="122" t="str">
        <f t="shared" si="3"/>
        <v>H</v>
      </c>
      <c r="J54" s="7" t="str">
        <f t="shared" si="4"/>
        <v>SE</v>
      </c>
      <c r="K54" s="9">
        <f t="shared" si="5"/>
        <v>7</v>
      </c>
      <c r="L54" s="9" t="str">
        <f>IF(NOT(ISERROR(VLOOKUP(B54,Deflatores!G$42:H$64,2,FALSE))),VLOOKUP(B54,Deflatores!G$42:H$64,2,FALSE),IF(OR(ISBLANK(C54),ISBLANK(B54)),"",VLOOKUP(C54,Deflatores!G$4:H$38,2,FALSE)*H54+VLOOKUP(C54,Deflatores!G$4:I$38,3,FALSE)))</f>
        <v/>
      </c>
      <c r="M54" s="10"/>
      <c r="N54" s="10"/>
      <c r="O54" s="6"/>
    </row>
    <row r="55" spans="1:15" x14ac:dyDescent="0.25">
      <c r="A55" s="126" t="s">
        <v>219</v>
      </c>
      <c r="B55" s="4" t="s">
        <v>103</v>
      </c>
      <c r="C55" s="4"/>
      <c r="D55" s="7">
        <v>12</v>
      </c>
      <c r="E55" s="7">
        <v>5</v>
      </c>
      <c r="F55" s="8" t="str">
        <f t="shared" si="0"/>
        <v>Alta</v>
      </c>
      <c r="G55" s="7" t="str">
        <f t="shared" si="1"/>
        <v>SEH</v>
      </c>
      <c r="H55" s="5">
        <f t="shared" si="2"/>
        <v>7</v>
      </c>
      <c r="I55" s="122" t="str">
        <f t="shared" si="3"/>
        <v>H</v>
      </c>
      <c r="J55" s="7" t="str">
        <f t="shared" si="4"/>
        <v>SE</v>
      </c>
      <c r="K55" s="9">
        <f t="shared" si="5"/>
        <v>7</v>
      </c>
      <c r="L55" s="9" t="str">
        <f>IF(NOT(ISERROR(VLOOKUP(B55,Deflatores!G$42:H$64,2,FALSE))),VLOOKUP(B55,Deflatores!G$42:H$64,2,FALSE),IF(OR(ISBLANK(C55),ISBLANK(B55)),"",VLOOKUP(C55,Deflatores!G$4:H$38,2,FALSE)*H55+VLOOKUP(C55,Deflatores!G$4:I$38,3,FALSE)))</f>
        <v/>
      </c>
      <c r="M55" s="10"/>
      <c r="N55" s="10"/>
      <c r="O55" s="6"/>
    </row>
    <row r="56" spans="1:15" x14ac:dyDescent="0.25">
      <c r="A56" s="126" t="s">
        <v>218</v>
      </c>
      <c r="B56" s="4" t="s">
        <v>103</v>
      </c>
      <c r="C56" s="4"/>
      <c r="D56" s="7">
        <v>8</v>
      </c>
      <c r="E56" s="7">
        <v>5</v>
      </c>
      <c r="F56" s="8" t="str">
        <f t="shared" si="0"/>
        <v>Alta</v>
      </c>
      <c r="G56" s="7" t="str">
        <f t="shared" si="1"/>
        <v>SEH</v>
      </c>
      <c r="H56" s="5">
        <f t="shared" si="2"/>
        <v>7</v>
      </c>
      <c r="I56" s="122" t="str">
        <f t="shared" si="3"/>
        <v>H</v>
      </c>
      <c r="J56" s="7" t="str">
        <f t="shared" si="4"/>
        <v>SE</v>
      </c>
      <c r="K56" s="9">
        <f t="shared" si="5"/>
        <v>7</v>
      </c>
      <c r="L56" s="9" t="str">
        <f>IF(NOT(ISERROR(VLOOKUP(B56,Deflatores!G$42:H$64,2,FALSE))),VLOOKUP(B56,Deflatores!G$42:H$64,2,FALSE),IF(OR(ISBLANK(C56),ISBLANK(B56)),"",VLOOKUP(C56,Deflatores!G$4:H$38,2,FALSE)*H56+VLOOKUP(C56,Deflatores!G$4:I$38,3,FALSE)))</f>
        <v/>
      </c>
      <c r="M56" s="10"/>
      <c r="N56" s="10"/>
      <c r="O56" s="6"/>
    </row>
    <row r="57" spans="1:15" x14ac:dyDescent="0.25">
      <c r="A57" s="126"/>
      <c r="B57" s="4"/>
      <c r="C57" s="4"/>
      <c r="D57" s="7"/>
      <c r="E57" s="7"/>
      <c r="F57" s="8" t="str">
        <f t="shared" si="0"/>
        <v/>
      </c>
      <c r="G57" s="7" t="str">
        <f t="shared" si="1"/>
        <v/>
      </c>
      <c r="H57" s="5" t="str">
        <f t="shared" si="2"/>
        <v/>
      </c>
      <c r="I57" s="122" t="str">
        <f t="shared" si="3"/>
        <v/>
      </c>
      <c r="J57" s="7" t="str">
        <f t="shared" si="4"/>
        <v/>
      </c>
      <c r="K57" s="9" t="str">
        <f t="shared" si="5"/>
        <v/>
      </c>
      <c r="L57" s="9" t="str">
        <f>IF(NOT(ISERROR(VLOOKUP(B57,Deflatores!G$42:H$64,2,FALSE))),VLOOKUP(B57,Deflatores!G$42:H$64,2,FALSE),IF(OR(ISBLANK(C57),ISBLANK(B57)),"",VLOOKUP(C57,Deflatores!G$4:H$38,2,FALSE)*H57+VLOOKUP(C57,Deflatores!G$4:I$38,3,FALSE)))</f>
        <v/>
      </c>
      <c r="M57" s="10"/>
      <c r="N57" s="10"/>
      <c r="O57" s="6"/>
    </row>
    <row r="58" spans="1:15" x14ac:dyDescent="0.25">
      <c r="A58" s="126"/>
      <c r="B58" s="4"/>
      <c r="C58" s="4"/>
      <c r="D58" s="7"/>
      <c r="E58" s="7"/>
      <c r="F58" s="8" t="str">
        <f t="shared" si="0"/>
        <v/>
      </c>
      <c r="G58" s="7" t="str">
        <f t="shared" si="1"/>
        <v/>
      </c>
      <c r="H58" s="5" t="str">
        <f t="shared" si="2"/>
        <v/>
      </c>
      <c r="I58" s="122" t="str">
        <f t="shared" si="3"/>
        <v/>
      </c>
      <c r="J58" s="7" t="str">
        <f t="shared" si="4"/>
        <v/>
      </c>
      <c r="K58" s="9" t="str">
        <f t="shared" si="5"/>
        <v/>
      </c>
      <c r="L58" s="9" t="str">
        <f>IF(NOT(ISERROR(VLOOKUP(B58,Deflatores!G$42:H$64,2,FALSE))),VLOOKUP(B58,Deflatores!G$42:H$64,2,FALSE),IF(OR(ISBLANK(C58),ISBLANK(B58)),"",VLOOKUP(C58,Deflatores!G$4:H$38,2,FALSE)*H58+VLOOKUP(C58,Deflatores!G$4:I$38,3,FALSE)))</f>
        <v/>
      </c>
      <c r="M58" s="10"/>
      <c r="N58" s="10"/>
      <c r="O58" s="6"/>
    </row>
    <row r="59" spans="1:15" x14ac:dyDescent="0.25">
      <c r="A59" s="126"/>
      <c r="B59" s="4"/>
      <c r="C59" s="4"/>
      <c r="D59" s="7"/>
      <c r="E59" s="7"/>
      <c r="F59" s="8" t="str">
        <f t="shared" si="0"/>
        <v/>
      </c>
      <c r="G59" s="7" t="str">
        <f t="shared" si="1"/>
        <v/>
      </c>
      <c r="H59" s="5" t="str">
        <f t="shared" si="2"/>
        <v/>
      </c>
      <c r="I59" s="122" t="str">
        <f t="shared" si="3"/>
        <v/>
      </c>
      <c r="J59" s="7" t="str">
        <f t="shared" si="4"/>
        <v/>
      </c>
      <c r="K59" s="9" t="str">
        <f t="shared" si="5"/>
        <v/>
      </c>
      <c r="L59" s="9" t="str">
        <f>IF(NOT(ISERROR(VLOOKUP(B59,Deflatores!G$42:H$64,2,FALSE))),VLOOKUP(B59,Deflatores!G$42:H$64,2,FALSE),IF(OR(ISBLANK(C59),ISBLANK(B59)),"",VLOOKUP(C59,Deflatores!G$4:H$38,2,FALSE)*H59+VLOOKUP(C59,Deflatores!G$4:I$38,3,FALSE)))</f>
        <v/>
      </c>
      <c r="M59" s="10"/>
      <c r="N59" s="10"/>
      <c r="O59" s="6"/>
    </row>
    <row r="60" spans="1:15" x14ac:dyDescent="0.25">
      <c r="A60" s="126"/>
      <c r="B60" s="4"/>
      <c r="C60" s="4"/>
      <c r="D60" s="7"/>
      <c r="E60" s="7"/>
      <c r="F60" s="8" t="str">
        <f t="shared" si="0"/>
        <v/>
      </c>
      <c r="G60" s="7" t="str">
        <f t="shared" si="1"/>
        <v/>
      </c>
      <c r="H60" s="5" t="str">
        <f t="shared" si="2"/>
        <v/>
      </c>
      <c r="I60" s="122" t="str">
        <f t="shared" si="3"/>
        <v/>
      </c>
      <c r="J60" s="7" t="str">
        <f t="shared" si="4"/>
        <v/>
      </c>
      <c r="K60" s="9" t="str">
        <f t="shared" si="5"/>
        <v/>
      </c>
      <c r="L60" s="9" t="str">
        <f>IF(NOT(ISERROR(VLOOKUP(B60,Deflatores!G$42:H$64,2,FALSE))),VLOOKUP(B60,Deflatores!G$42:H$64,2,FALSE),IF(OR(ISBLANK(C60),ISBLANK(B60)),"",VLOOKUP(C60,Deflatores!G$4:H$38,2,FALSE)*H60+VLOOKUP(C60,Deflatores!G$4:I$38,3,FALSE)))</f>
        <v/>
      </c>
      <c r="M60" s="10"/>
      <c r="N60" s="10"/>
      <c r="O60" s="6"/>
    </row>
    <row r="61" spans="1:15" x14ac:dyDescent="0.25">
      <c r="A61" s="126"/>
      <c r="B61" s="4"/>
      <c r="C61" s="4"/>
      <c r="D61" s="7"/>
      <c r="E61" s="7"/>
      <c r="F61" s="8" t="str">
        <f t="shared" si="0"/>
        <v/>
      </c>
      <c r="G61" s="7" t="str">
        <f t="shared" si="1"/>
        <v/>
      </c>
      <c r="H61" s="5" t="str">
        <f t="shared" si="2"/>
        <v/>
      </c>
      <c r="I61" s="122" t="str">
        <f t="shared" si="3"/>
        <v/>
      </c>
      <c r="J61" s="7" t="str">
        <f t="shared" si="4"/>
        <v/>
      </c>
      <c r="K61" s="9" t="str">
        <f t="shared" si="5"/>
        <v/>
      </c>
      <c r="L61" s="9" t="str">
        <f>IF(NOT(ISERROR(VLOOKUP(B61,Deflatores!G$42:H$64,2,FALSE))),VLOOKUP(B61,Deflatores!G$42:H$64,2,FALSE),IF(OR(ISBLANK(C61),ISBLANK(B61)),"",VLOOKUP(C61,Deflatores!G$4:H$38,2,FALSE)*H61+VLOOKUP(C61,Deflatores!G$4:I$38,3,FALSE)))</f>
        <v/>
      </c>
      <c r="M61" s="10"/>
      <c r="N61" s="10"/>
      <c r="O61" s="6"/>
    </row>
    <row r="62" spans="1:15" x14ac:dyDescent="0.25">
      <c r="A62" s="126"/>
      <c r="B62" s="4"/>
      <c r="C62" s="4"/>
      <c r="D62" s="7"/>
      <c r="E62" s="7"/>
      <c r="F62" s="8" t="str">
        <f t="shared" ref="F62:F125" si="6">IF(ISBLANK(B62),"",IF(I62="L","Baixa",IF(I62="A","Média",IF(I62="","","Alta"))))</f>
        <v/>
      </c>
      <c r="G62" s="7" t="str">
        <f t="shared" ref="G62:G125" si="7">CONCATENATE(B62,I62)</f>
        <v/>
      </c>
      <c r="H62" s="5" t="str">
        <f t="shared" ref="H62:H125" si="8">IF(ISBLANK(B62),"",IF(B62="ALI",IF(I62="L",7,IF(I62="A",10,15)),IF(B62="AIE",IF(I62="L",5,IF(I62="A",7,10)),IF(B62="SE",IF(I62="L",4,IF(I62="A",5,7)),IF(OR(B62="EE",B62="CE"),IF(I62="L",3,IF(I62="A",4,6)),0)))))</f>
        <v/>
      </c>
      <c r="I62" s="122" t="str">
        <f t="shared" ref="I62:I125" si="9">IF(OR(ISBLANK(D62),ISBLANK(E62)),IF(OR(B62="ALI",B62="AIE"),"L",IF(OR(B62="EE",B62="SE",B62="CE"),"A","")),IF(B62="EE",IF(E62&gt;=3,IF(D62&gt;=5,"H","A"),IF(E62&gt;=2,IF(D62&gt;=16,"H",IF(D62&lt;=4,"L","A")),IF(D62&lt;=15,"L","A"))),IF(OR(B62="SE",B62="CE"),IF(E62&gt;=4,IF(D62&gt;=6,"H","A"),IF(E62&gt;=2,IF(D62&gt;=20,"H",IF(D62&lt;=5,"L","A")),IF(D62&lt;=19,"L","A"))),IF(OR(B62="ALI",B62="AIE"),IF(E62&gt;=6,IF(D62&gt;=20,"H","A"),IF(E62&gt;=2,IF(D62&gt;=51,"H",IF(D62&lt;=19,"L","A")),IF(D62&lt;=50,"L","A"))),""))))</f>
        <v/>
      </c>
      <c r="J62" s="7" t="str">
        <f t="shared" ref="J62:J125" si="10">CONCATENATE(B62,C62)</f>
        <v/>
      </c>
      <c r="K62" s="9" t="str">
        <f t="shared" si="5"/>
        <v/>
      </c>
      <c r="L62" s="9" t="str">
        <f>IF(NOT(ISERROR(VLOOKUP(B62,Deflatores!G$42:H$64,2,FALSE))),VLOOKUP(B62,Deflatores!G$42:H$64,2,FALSE),IF(OR(ISBLANK(C62),ISBLANK(B62)),"",VLOOKUP(C62,Deflatores!G$4:H$38,2,FALSE)*H62+VLOOKUP(C62,Deflatores!G$4:I$38,3,FALSE)))</f>
        <v/>
      </c>
      <c r="M62" s="10"/>
      <c r="N62" s="10"/>
      <c r="O62" s="6"/>
    </row>
    <row r="63" spans="1:15" x14ac:dyDescent="0.25">
      <c r="A63" s="126"/>
      <c r="B63" s="4"/>
      <c r="C63" s="4"/>
      <c r="D63" s="7"/>
      <c r="E63" s="7"/>
      <c r="F63" s="8" t="str">
        <f t="shared" si="6"/>
        <v/>
      </c>
      <c r="G63" s="7" t="str">
        <f t="shared" si="7"/>
        <v/>
      </c>
      <c r="H63" s="5" t="str">
        <f t="shared" si="8"/>
        <v/>
      </c>
      <c r="I63" s="122" t="str">
        <f t="shared" si="9"/>
        <v/>
      </c>
      <c r="J63" s="7" t="str">
        <f t="shared" si="10"/>
        <v/>
      </c>
      <c r="K63" s="9" t="str">
        <f t="shared" si="5"/>
        <v/>
      </c>
      <c r="L63" s="9" t="str">
        <f>IF(NOT(ISERROR(VLOOKUP(B63,Deflatores!G$42:H$64,2,FALSE))),VLOOKUP(B63,Deflatores!G$42:H$64,2,FALSE),IF(OR(ISBLANK(C63),ISBLANK(B63)),"",VLOOKUP(C63,Deflatores!G$4:H$38,2,FALSE)*H63+VLOOKUP(C63,Deflatores!G$4:I$38,3,FALSE)))</f>
        <v/>
      </c>
      <c r="M63" s="10"/>
      <c r="N63" s="10"/>
      <c r="O63" s="6"/>
    </row>
    <row r="64" spans="1:15" x14ac:dyDescent="0.25">
      <c r="A64" s="126"/>
      <c r="B64" s="4"/>
      <c r="C64" s="4"/>
      <c r="D64" s="7"/>
      <c r="E64" s="7"/>
      <c r="F64" s="8" t="str">
        <f t="shared" si="6"/>
        <v/>
      </c>
      <c r="G64" s="7" t="str">
        <f t="shared" si="7"/>
        <v/>
      </c>
      <c r="H64" s="5" t="str">
        <f t="shared" si="8"/>
        <v/>
      </c>
      <c r="I64" s="122" t="str">
        <f t="shared" si="9"/>
        <v/>
      </c>
      <c r="J64" s="7" t="str">
        <f t="shared" si="10"/>
        <v/>
      </c>
      <c r="K64" s="9" t="str">
        <f t="shared" ref="K64:K127" si="11">IF(OR(H64="",H64=0),L64,H64)</f>
        <v/>
      </c>
      <c r="L64" s="9" t="str">
        <f>IF(NOT(ISERROR(VLOOKUP(B64,Deflatores!G$42:H$64,2,FALSE))),VLOOKUP(B64,Deflatores!G$42:H$64,2,FALSE),IF(OR(ISBLANK(C64),ISBLANK(B64)),"",VLOOKUP(C64,Deflatores!G$4:H$38,2,FALSE)*H64+VLOOKUP(C64,Deflatores!G$4:I$38,3,FALSE)))</f>
        <v/>
      </c>
      <c r="M64" s="10"/>
      <c r="N64" s="10"/>
      <c r="O64" s="6"/>
    </row>
    <row r="65" spans="1:15" x14ac:dyDescent="0.25">
      <c r="A65" s="126"/>
      <c r="B65" s="4"/>
      <c r="C65" s="4"/>
      <c r="D65" s="7"/>
      <c r="E65" s="7"/>
      <c r="F65" s="8" t="str">
        <f t="shared" si="6"/>
        <v/>
      </c>
      <c r="G65" s="7" t="str">
        <f t="shared" si="7"/>
        <v/>
      </c>
      <c r="H65" s="5" t="str">
        <f t="shared" si="8"/>
        <v/>
      </c>
      <c r="I65" s="122" t="str">
        <f t="shared" si="9"/>
        <v/>
      </c>
      <c r="J65" s="7" t="str">
        <f t="shared" si="10"/>
        <v/>
      </c>
      <c r="K65" s="9" t="str">
        <f t="shared" si="11"/>
        <v/>
      </c>
      <c r="L65" s="9" t="str">
        <f>IF(NOT(ISERROR(VLOOKUP(B65,Deflatores!G$42:H$64,2,FALSE))),VLOOKUP(B65,Deflatores!G$42:H$64,2,FALSE),IF(OR(ISBLANK(C65),ISBLANK(B65)),"",VLOOKUP(C65,Deflatores!G$4:H$38,2,FALSE)*H65+VLOOKUP(C65,Deflatores!G$4:I$38,3,FALSE)))</f>
        <v/>
      </c>
      <c r="M65" s="10"/>
      <c r="N65" s="10"/>
      <c r="O65" s="6"/>
    </row>
    <row r="66" spans="1:15" x14ac:dyDescent="0.25">
      <c r="A66" s="126"/>
      <c r="B66" s="4"/>
      <c r="C66" s="4"/>
      <c r="D66" s="7"/>
      <c r="E66" s="7"/>
      <c r="F66" s="8" t="str">
        <f t="shared" si="6"/>
        <v/>
      </c>
      <c r="G66" s="7" t="str">
        <f t="shared" si="7"/>
        <v/>
      </c>
      <c r="H66" s="5" t="str">
        <f t="shared" si="8"/>
        <v/>
      </c>
      <c r="I66" s="122" t="str">
        <f t="shared" si="9"/>
        <v/>
      </c>
      <c r="J66" s="7" t="str">
        <f t="shared" si="10"/>
        <v/>
      </c>
      <c r="K66" s="9" t="str">
        <f t="shared" si="11"/>
        <v/>
      </c>
      <c r="L66" s="9" t="str">
        <f>IF(NOT(ISERROR(VLOOKUP(B66,Deflatores!G$42:H$64,2,FALSE))),VLOOKUP(B66,Deflatores!G$42:H$64,2,FALSE),IF(OR(ISBLANK(C66),ISBLANK(B66)),"",VLOOKUP(C66,Deflatores!G$4:H$38,2,FALSE)*H66+VLOOKUP(C66,Deflatores!G$4:I$38,3,FALSE)))</f>
        <v/>
      </c>
      <c r="M66" s="10"/>
      <c r="N66" s="10"/>
      <c r="O66" s="6"/>
    </row>
    <row r="67" spans="1:15" x14ac:dyDescent="0.25">
      <c r="A67" s="126"/>
      <c r="B67" s="4"/>
      <c r="C67" s="4"/>
      <c r="D67" s="7"/>
      <c r="E67" s="7"/>
      <c r="F67" s="8" t="str">
        <f t="shared" si="6"/>
        <v/>
      </c>
      <c r="G67" s="7" t="str">
        <f t="shared" si="7"/>
        <v/>
      </c>
      <c r="H67" s="5" t="str">
        <f t="shared" si="8"/>
        <v/>
      </c>
      <c r="I67" s="122" t="str">
        <f t="shared" si="9"/>
        <v/>
      </c>
      <c r="J67" s="7" t="str">
        <f t="shared" si="10"/>
        <v/>
      </c>
      <c r="K67" s="9" t="str">
        <f t="shared" si="11"/>
        <v/>
      </c>
      <c r="L67" s="9" t="str">
        <f>IF(NOT(ISERROR(VLOOKUP(B67,Deflatores!G$42:H$64,2,FALSE))),VLOOKUP(B67,Deflatores!G$42:H$64,2,FALSE),IF(OR(ISBLANK(C67),ISBLANK(B67)),"",VLOOKUP(C67,Deflatores!G$4:H$38,2,FALSE)*H67+VLOOKUP(C67,Deflatores!G$4:I$38,3,FALSE)))</f>
        <v/>
      </c>
      <c r="M67" s="10"/>
      <c r="N67" s="10"/>
      <c r="O67" s="6"/>
    </row>
    <row r="68" spans="1:15" x14ac:dyDescent="0.25">
      <c r="A68" s="126"/>
      <c r="B68" s="4"/>
      <c r="C68" s="4"/>
      <c r="D68" s="7"/>
      <c r="E68" s="7"/>
      <c r="F68" s="8" t="str">
        <f t="shared" si="6"/>
        <v/>
      </c>
      <c r="G68" s="7" t="str">
        <f t="shared" si="7"/>
        <v/>
      </c>
      <c r="H68" s="5" t="str">
        <f t="shared" si="8"/>
        <v/>
      </c>
      <c r="I68" s="122" t="str">
        <f t="shared" si="9"/>
        <v/>
      </c>
      <c r="J68" s="7" t="str">
        <f t="shared" si="10"/>
        <v/>
      </c>
      <c r="K68" s="9" t="str">
        <f t="shared" si="11"/>
        <v/>
      </c>
      <c r="L68" s="9" t="str">
        <f>IF(NOT(ISERROR(VLOOKUP(B68,Deflatores!G$42:H$64,2,FALSE))),VLOOKUP(B68,Deflatores!G$42:H$64,2,FALSE),IF(OR(ISBLANK(C68),ISBLANK(B68)),"",VLOOKUP(C68,Deflatores!G$4:H$38,2,FALSE)*H68+VLOOKUP(C68,Deflatores!G$4:I$38,3,FALSE)))</f>
        <v/>
      </c>
      <c r="M68" s="10"/>
      <c r="N68" s="10"/>
      <c r="O68" s="6"/>
    </row>
    <row r="69" spans="1:15" x14ac:dyDescent="0.25">
      <c r="A69" s="126"/>
      <c r="B69" s="4"/>
      <c r="C69" s="4"/>
      <c r="D69" s="7"/>
      <c r="E69" s="7"/>
      <c r="F69" s="8" t="str">
        <f t="shared" si="6"/>
        <v/>
      </c>
      <c r="G69" s="7" t="str">
        <f t="shared" si="7"/>
        <v/>
      </c>
      <c r="H69" s="5" t="str">
        <f t="shared" si="8"/>
        <v/>
      </c>
      <c r="I69" s="122" t="str">
        <f t="shared" si="9"/>
        <v/>
      </c>
      <c r="J69" s="7" t="str">
        <f t="shared" si="10"/>
        <v/>
      </c>
      <c r="K69" s="9" t="str">
        <f t="shared" si="11"/>
        <v/>
      </c>
      <c r="L69" s="9" t="str">
        <f>IF(NOT(ISERROR(VLOOKUP(B69,Deflatores!G$42:H$64,2,FALSE))),VLOOKUP(B69,Deflatores!G$42:H$64,2,FALSE),IF(OR(ISBLANK(C69),ISBLANK(B69)),"",VLOOKUP(C69,Deflatores!G$4:H$38,2,FALSE)*H69+VLOOKUP(C69,Deflatores!G$4:I$38,3,FALSE)))</f>
        <v/>
      </c>
      <c r="M69" s="10"/>
      <c r="N69" s="10"/>
      <c r="O69" s="6"/>
    </row>
    <row r="70" spans="1:15" x14ac:dyDescent="0.25">
      <c r="A70" s="126"/>
      <c r="B70" s="4"/>
      <c r="C70" s="4"/>
      <c r="D70" s="7"/>
      <c r="E70" s="7"/>
      <c r="F70" s="8" t="str">
        <f t="shared" si="6"/>
        <v/>
      </c>
      <c r="G70" s="7" t="str">
        <f t="shared" si="7"/>
        <v/>
      </c>
      <c r="H70" s="5" t="str">
        <f t="shared" si="8"/>
        <v/>
      </c>
      <c r="I70" s="122" t="str">
        <f t="shared" si="9"/>
        <v/>
      </c>
      <c r="J70" s="7" t="str">
        <f t="shared" si="10"/>
        <v/>
      </c>
      <c r="K70" s="9" t="str">
        <f t="shared" si="11"/>
        <v/>
      </c>
      <c r="L70" s="9" t="str">
        <f>IF(NOT(ISERROR(VLOOKUP(B70,Deflatores!G$42:H$64,2,FALSE))),VLOOKUP(B70,Deflatores!G$42:H$64,2,FALSE),IF(OR(ISBLANK(C70),ISBLANK(B70)),"",VLOOKUP(C70,Deflatores!G$4:H$38,2,FALSE)*H70+VLOOKUP(C70,Deflatores!G$4:I$38,3,FALSE)))</f>
        <v/>
      </c>
      <c r="M70" s="10"/>
      <c r="N70" s="10"/>
      <c r="O70" s="6"/>
    </row>
    <row r="71" spans="1:15" x14ac:dyDescent="0.25">
      <c r="A71" s="126"/>
      <c r="B71" s="4"/>
      <c r="C71" s="4"/>
      <c r="D71" s="7"/>
      <c r="E71" s="7"/>
      <c r="F71" s="8" t="str">
        <f t="shared" si="6"/>
        <v/>
      </c>
      <c r="G71" s="7" t="str">
        <f t="shared" si="7"/>
        <v/>
      </c>
      <c r="H71" s="5" t="str">
        <f t="shared" si="8"/>
        <v/>
      </c>
      <c r="I71" s="122" t="str">
        <f t="shared" si="9"/>
        <v/>
      </c>
      <c r="J71" s="7" t="str">
        <f t="shared" si="10"/>
        <v/>
      </c>
      <c r="K71" s="9" t="str">
        <f t="shared" si="11"/>
        <v/>
      </c>
      <c r="L71" s="9" t="str">
        <f>IF(NOT(ISERROR(VLOOKUP(B71,Deflatores!G$42:H$64,2,FALSE))),VLOOKUP(B71,Deflatores!G$42:H$64,2,FALSE),IF(OR(ISBLANK(C71),ISBLANK(B71)),"",VLOOKUP(C71,Deflatores!G$4:H$38,2,FALSE)*H71+VLOOKUP(C71,Deflatores!G$4:I$38,3,FALSE)))</f>
        <v/>
      </c>
      <c r="M71" s="10"/>
      <c r="N71" s="10"/>
      <c r="O71" s="6"/>
    </row>
    <row r="72" spans="1:15" x14ac:dyDescent="0.25">
      <c r="A72" s="126"/>
      <c r="B72" s="4"/>
      <c r="C72" s="4"/>
      <c r="D72" s="7"/>
      <c r="E72" s="7"/>
      <c r="F72" s="8" t="str">
        <f t="shared" si="6"/>
        <v/>
      </c>
      <c r="G72" s="7" t="str">
        <f t="shared" si="7"/>
        <v/>
      </c>
      <c r="H72" s="5" t="str">
        <f t="shared" si="8"/>
        <v/>
      </c>
      <c r="I72" s="122" t="str">
        <f t="shared" si="9"/>
        <v/>
      </c>
      <c r="J72" s="7" t="str">
        <f t="shared" si="10"/>
        <v/>
      </c>
      <c r="K72" s="9" t="str">
        <f t="shared" si="11"/>
        <v/>
      </c>
      <c r="L72" s="9" t="str">
        <f>IF(NOT(ISERROR(VLOOKUP(B72,Deflatores!G$42:H$64,2,FALSE))),VLOOKUP(B72,Deflatores!G$42:H$64,2,FALSE),IF(OR(ISBLANK(C72),ISBLANK(B72)),"",VLOOKUP(C72,Deflatores!G$4:H$38,2,FALSE)*H72+VLOOKUP(C72,Deflatores!G$4:I$38,3,FALSE)))</f>
        <v/>
      </c>
      <c r="M72" s="10"/>
      <c r="N72" s="10"/>
      <c r="O72" s="6"/>
    </row>
    <row r="73" spans="1:15" x14ac:dyDescent="0.25">
      <c r="A73" s="126"/>
      <c r="B73" s="4"/>
      <c r="C73" s="4"/>
      <c r="D73" s="7"/>
      <c r="E73" s="7"/>
      <c r="F73" s="8" t="str">
        <f t="shared" si="6"/>
        <v/>
      </c>
      <c r="G73" s="7" t="str">
        <f t="shared" si="7"/>
        <v/>
      </c>
      <c r="H73" s="5" t="str">
        <f t="shared" si="8"/>
        <v/>
      </c>
      <c r="I73" s="122" t="str">
        <f t="shared" si="9"/>
        <v/>
      </c>
      <c r="J73" s="7" t="str">
        <f t="shared" si="10"/>
        <v/>
      </c>
      <c r="K73" s="9" t="str">
        <f t="shared" si="11"/>
        <v/>
      </c>
      <c r="L73" s="9" t="str">
        <f>IF(NOT(ISERROR(VLOOKUP(B73,Deflatores!G$42:H$64,2,FALSE))),VLOOKUP(B73,Deflatores!G$42:H$64,2,FALSE),IF(OR(ISBLANK(C73),ISBLANK(B73)),"",VLOOKUP(C73,Deflatores!G$4:H$38,2,FALSE)*H73+VLOOKUP(C73,Deflatores!G$4:I$38,3,FALSE)))</f>
        <v/>
      </c>
      <c r="M73" s="10"/>
      <c r="N73" s="10"/>
      <c r="O73" s="6"/>
    </row>
    <row r="74" spans="1:15" x14ac:dyDescent="0.25">
      <c r="A74" s="126"/>
      <c r="B74" s="4"/>
      <c r="C74" s="4"/>
      <c r="D74" s="7"/>
      <c r="E74" s="7"/>
      <c r="F74" s="8" t="str">
        <f t="shared" si="6"/>
        <v/>
      </c>
      <c r="G74" s="7" t="str">
        <f t="shared" si="7"/>
        <v/>
      </c>
      <c r="H74" s="5" t="str">
        <f t="shared" si="8"/>
        <v/>
      </c>
      <c r="I74" s="122" t="str">
        <f t="shared" si="9"/>
        <v/>
      </c>
      <c r="J74" s="7" t="str">
        <f t="shared" si="10"/>
        <v/>
      </c>
      <c r="K74" s="9" t="str">
        <f t="shared" si="11"/>
        <v/>
      </c>
      <c r="L74" s="9" t="str">
        <f>IF(NOT(ISERROR(VLOOKUP(B74,Deflatores!G$42:H$64,2,FALSE))),VLOOKUP(B74,Deflatores!G$42:H$64,2,FALSE),IF(OR(ISBLANK(C74),ISBLANK(B74)),"",VLOOKUP(C74,Deflatores!G$4:H$38,2,FALSE)*H74+VLOOKUP(C74,Deflatores!G$4:I$38,3,FALSE)))</f>
        <v/>
      </c>
      <c r="M74" s="10"/>
      <c r="N74" s="10"/>
      <c r="O74" s="6"/>
    </row>
    <row r="75" spans="1:15" x14ac:dyDescent="0.25">
      <c r="A75" s="126"/>
      <c r="B75" s="4"/>
      <c r="C75" s="4"/>
      <c r="D75" s="7"/>
      <c r="E75" s="7"/>
      <c r="F75" s="8" t="str">
        <f t="shared" si="6"/>
        <v/>
      </c>
      <c r="G75" s="7" t="str">
        <f t="shared" si="7"/>
        <v/>
      </c>
      <c r="H75" s="5" t="str">
        <f t="shared" si="8"/>
        <v/>
      </c>
      <c r="I75" s="122" t="str">
        <f t="shared" si="9"/>
        <v/>
      </c>
      <c r="J75" s="7" t="str">
        <f t="shared" si="10"/>
        <v/>
      </c>
      <c r="K75" s="9" t="str">
        <f t="shared" si="11"/>
        <v/>
      </c>
      <c r="L75" s="9" t="str">
        <f>IF(NOT(ISERROR(VLOOKUP(B75,Deflatores!G$42:H$64,2,FALSE))),VLOOKUP(B75,Deflatores!G$42:H$64,2,FALSE),IF(OR(ISBLANK(C75),ISBLANK(B75)),"",VLOOKUP(C75,Deflatores!G$4:H$38,2,FALSE)*H75+VLOOKUP(C75,Deflatores!G$4:I$38,3,FALSE)))</f>
        <v/>
      </c>
      <c r="M75" s="10"/>
      <c r="N75" s="10"/>
      <c r="O75" s="6"/>
    </row>
    <row r="76" spans="1:15" x14ac:dyDescent="0.25">
      <c r="A76" s="126"/>
      <c r="B76" s="4"/>
      <c r="C76" s="4"/>
      <c r="D76" s="7"/>
      <c r="E76" s="7"/>
      <c r="F76" s="8" t="str">
        <f t="shared" si="6"/>
        <v/>
      </c>
      <c r="G76" s="7" t="str">
        <f t="shared" si="7"/>
        <v/>
      </c>
      <c r="H76" s="5" t="str">
        <f t="shared" si="8"/>
        <v/>
      </c>
      <c r="I76" s="122" t="str">
        <f t="shared" si="9"/>
        <v/>
      </c>
      <c r="J76" s="7" t="str">
        <f t="shared" si="10"/>
        <v/>
      </c>
      <c r="K76" s="9" t="str">
        <f t="shared" si="11"/>
        <v/>
      </c>
      <c r="L76" s="9" t="str">
        <f>IF(NOT(ISERROR(VLOOKUP(B76,Deflatores!G$42:H$64,2,FALSE))),VLOOKUP(B76,Deflatores!G$42:H$64,2,FALSE),IF(OR(ISBLANK(C76),ISBLANK(B76)),"",VLOOKUP(C76,Deflatores!G$4:H$38,2,FALSE)*H76+VLOOKUP(C76,Deflatores!G$4:I$38,3,FALSE)))</f>
        <v/>
      </c>
      <c r="M76" s="10"/>
      <c r="N76" s="10"/>
      <c r="O76" s="6"/>
    </row>
    <row r="77" spans="1:15" x14ac:dyDescent="0.25">
      <c r="A77" s="126"/>
      <c r="B77" s="4"/>
      <c r="C77" s="4"/>
      <c r="D77" s="7"/>
      <c r="E77" s="7"/>
      <c r="F77" s="8" t="str">
        <f t="shared" si="6"/>
        <v/>
      </c>
      <c r="G77" s="7" t="str">
        <f t="shared" si="7"/>
        <v/>
      </c>
      <c r="H77" s="5" t="str">
        <f t="shared" si="8"/>
        <v/>
      </c>
      <c r="I77" s="122" t="str">
        <f t="shared" si="9"/>
        <v/>
      </c>
      <c r="J77" s="7" t="str">
        <f t="shared" si="10"/>
        <v/>
      </c>
      <c r="K77" s="9" t="str">
        <f t="shared" si="11"/>
        <v/>
      </c>
      <c r="L77" s="9" t="str">
        <f>IF(NOT(ISERROR(VLOOKUP(B77,Deflatores!G$42:H$64,2,FALSE))),VLOOKUP(B77,Deflatores!G$42:H$64,2,FALSE),IF(OR(ISBLANK(C77),ISBLANK(B77)),"",VLOOKUP(C77,Deflatores!G$4:H$38,2,FALSE)*H77+VLOOKUP(C77,Deflatores!G$4:I$38,3,FALSE)))</f>
        <v/>
      </c>
      <c r="M77" s="10"/>
      <c r="N77" s="10"/>
      <c r="O77" s="6"/>
    </row>
    <row r="78" spans="1:15" x14ac:dyDescent="0.25">
      <c r="A78" s="126"/>
      <c r="B78" s="4"/>
      <c r="C78" s="4"/>
      <c r="D78" s="7"/>
      <c r="E78" s="7"/>
      <c r="F78" s="8" t="str">
        <f t="shared" si="6"/>
        <v/>
      </c>
      <c r="G78" s="7" t="str">
        <f t="shared" si="7"/>
        <v/>
      </c>
      <c r="H78" s="5" t="str">
        <f t="shared" si="8"/>
        <v/>
      </c>
      <c r="I78" s="122" t="str">
        <f t="shared" si="9"/>
        <v/>
      </c>
      <c r="J78" s="7" t="str">
        <f t="shared" si="10"/>
        <v/>
      </c>
      <c r="K78" s="9" t="str">
        <f t="shared" si="11"/>
        <v/>
      </c>
      <c r="L78" s="9" t="str">
        <f>IF(NOT(ISERROR(VLOOKUP(B78,Deflatores!G$42:H$64,2,FALSE))),VLOOKUP(B78,Deflatores!G$42:H$64,2,FALSE),IF(OR(ISBLANK(C78),ISBLANK(B78)),"",VLOOKUP(C78,Deflatores!G$4:H$38,2,FALSE)*H78+VLOOKUP(C78,Deflatores!G$4:I$38,3,FALSE)))</f>
        <v/>
      </c>
      <c r="M78" s="10"/>
      <c r="N78" s="10"/>
      <c r="O78" s="6"/>
    </row>
    <row r="79" spans="1:15" x14ac:dyDescent="0.25">
      <c r="A79" s="126"/>
      <c r="B79" s="4"/>
      <c r="C79" s="4"/>
      <c r="D79" s="7"/>
      <c r="E79" s="7"/>
      <c r="F79" s="8" t="str">
        <f t="shared" si="6"/>
        <v/>
      </c>
      <c r="G79" s="7" t="str">
        <f t="shared" si="7"/>
        <v/>
      </c>
      <c r="H79" s="5" t="str">
        <f t="shared" si="8"/>
        <v/>
      </c>
      <c r="I79" s="122" t="str">
        <f t="shared" si="9"/>
        <v/>
      </c>
      <c r="J79" s="7" t="str">
        <f t="shared" si="10"/>
        <v/>
      </c>
      <c r="K79" s="9" t="str">
        <f t="shared" si="11"/>
        <v/>
      </c>
      <c r="L79" s="9" t="str">
        <f>IF(NOT(ISERROR(VLOOKUP(B79,Deflatores!G$42:H$64,2,FALSE))),VLOOKUP(B79,Deflatores!G$42:H$64,2,FALSE),IF(OR(ISBLANK(C79),ISBLANK(B79)),"",VLOOKUP(C79,Deflatores!G$4:H$38,2,FALSE)*H79+VLOOKUP(C79,Deflatores!G$4:I$38,3,FALSE)))</f>
        <v/>
      </c>
      <c r="M79" s="10"/>
      <c r="N79" s="10"/>
      <c r="O79" s="6"/>
    </row>
    <row r="80" spans="1:15" x14ac:dyDescent="0.25">
      <c r="A80" s="126"/>
      <c r="B80" s="4"/>
      <c r="C80" s="4"/>
      <c r="D80" s="7"/>
      <c r="E80" s="7"/>
      <c r="F80" s="8" t="str">
        <f t="shared" si="6"/>
        <v/>
      </c>
      <c r="G80" s="7" t="str">
        <f t="shared" si="7"/>
        <v/>
      </c>
      <c r="H80" s="5" t="str">
        <f t="shared" si="8"/>
        <v/>
      </c>
      <c r="I80" s="122" t="str">
        <f t="shared" si="9"/>
        <v/>
      </c>
      <c r="J80" s="7" t="str">
        <f t="shared" si="10"/>
        <v/>
      </c>
      <c r="K80" s="9" t="str">
        <f t="shared" si="11"/>
        <v/>
      </c>
      <c r="L80" s="9" t="str">
        <f>IF(NOT(ISERROR(VLOOKUP(B80,Deflatores!G$42:H$64,2,FALSE))),VLOOKUP(B80,Deflatores!G$42:H$64,2,FALSE),IF(OR(ISBLANK(C80),ISBLANK(B80)),"",VLOOKUP(C80,Deflatores!G$4:H$38,2,FALSE)*H80+VLOOKUP(C80,Deflatores!G$4:I$38,3,FALSE)))</f>
        <v/>
      </c>
      <c r="M80" s="10"/>
      <c r="N80" s="10"/>
      <c r="O80" s="6"/>
    </row>
    <row r="81" spans="1:15" x14ac:dyDescent="0.25">
      <c r="A81" s="126"/>
      <c r="B81" s="4"/>
      <c r="C81" s="4"/>
      <c r="D81" s="7"/>
      <c r="E81" s="7"/>
      <c r="F81" s="8" t="str">
        <f t="shared" si="6"/>
        <v/>
      </c>
      <c r="G81" s="7" t="str">
        <f t="shared" si="7"/>
        <v/>
      </c>
      <c r="H81" s="5" t="str">
        <f t="shared" si="8"/>
        <v/>
      </c>
      <c r="I81" s="122" t="str">
        <f t="shared" si="9"/>
        <v/>
      </c>
      <c r="J81" s="7" t="str">
        <f t="shared" si="10"/>
        <v/>
      </c>
      <c r="K81" s="9" t="str">
        <f t="shared" si="11"/>
        <v/>
      </c>
      <c r="L81" s="9" t="str">
        <f>IF(NOT(ISERROR(VLOOKUP(B81,Deflatores!G$42:H$64,2,FALSE))),VLOOKUP(B81,Deflatores!G$42:H$64,2,FALSE),IF(OR(ISBLANK(C81),ISBLANK(B81)),"",VLOOKUP(C81,Deflatores!G$4:H$38,2,FALSE)*H81+VLOOKUP(C81,Deflatores!G$4:I$38,3,FALSE)))</f>
        <v/>
      </c>
      <c r="M81" s="10"/>
      <c r="N81" s="10"/>
      <c r="O81" s="6"/>
    </row>
    <row r="82" spans="1:15" x14ac:dyDescent="0.25">
      <c r="A82" s="126"/>
      <c r="B82" s="4"/>
      <c r="C82" s="4"/>
      <c r="D82" s="7"/>
      <c r="E82" s="7"/>
      <c r="F82" s="8" t="str">
        <f t="shared" si="6"/>
        <v/>
      </c>
      <c r="G82" s="7" t="str">
        <f t="shared" si="7"/>
        <v/>
      </c>
      <c r="H82" s="5" t="str">
        <f t="shared" si="8"/>
        <v/>
      </c>
      <c r="I82" s="122" t="str">
        <f t="shared" si="9"/>
        <v/>
      </c>
      <c r="J82" s="7" t="str">
        <f t="shared" si="10"/>
        <v/>
      </c>
      <c r="K82" s="9" t="str">
        <f t="shared" si="11"/>
        <v/>
      </c>
      <c r="L82" s="9" t="str">
        <f>IF(NOT(ISERROR(VLOOKUP(B82,Deflatores!G$42:H$64,2,FALSE))),VLOOKUP(B82,Deflatores!G$42:H$64,2,FALSE),IF(OR(ISBLANK(C82),ISBLANK(B82)),"",VLOOKUP(C82,Deflatores!G$4:H$38,2,FALSE)*H82+VLOOKUP(C82,Deflatores!G$4:I$38,3,FALSE)))</f>
        <v/>
      </c>
      <c r="M82" s="10"/>
      <c r="N82" s="10"/>
      <c r="O82" s="6"/>
    </row>
    <row r="83" spans="1:15" x14ac:dyDescent="0.25">
      <c r="A83" s="126"/>
      <c r="B83" s="4"/>
      <c r="C83" s="4"/>
      <c r="D83" s="7"/>
      <c r="E83" s="7"/>
      <c r="F83" s="8" t="str">
        <f t="shared" si="6"/>
        <v/>
      </c>
      <c r="G83" s="7" t="str">
        <f t="shared" si="7"/>
        <v/>
      </c>
      <c r="H83" s="5" t="str">
        <f t="shared" si="8"/>
        <v/>
      </c>
      <c r="I83" s="122" t="str">
        <f t="shared" si="9"/>
        <v/>
      </c>
      <c r="J83" s="7" t="str">
        <f t="shared" si="10"/>
        <v/>
      </c>
      <c r="K83" s="9" t="str">
        <f t="shared" si="11"/>
        <v/>
      </c>
      <c r="L83" s="9" t="str">
        <f>IF(NOT(ISERROR(VLOOKUP(B83,Deflatores!G$42:H$64,2,FALSE))),VLOOKUP(B83,Deflatores!G$42:H$64,2,FALSE),IF(OR(ISBLANK(C83),ISBLANK(B83)),"",VLOOKUP(C83,Deflatores!G$4:H$38,2,FALSE)*H83+VLOOKUP(C83,Deflatores!G$4:I$38,3,FALSE)))</f>
        <v/>
      </c>
      <c r="M83" s="10"/>
      <c r="N83" s="10"/>
      <c r="O83" s="6"/>
    </row>
    <row r="84" spans="1:15" x14ac:dyDescent="0.25">
      <c r="A84" s="126"/>
      <c r="B84" s="4"/>
      <c r="C84" s="4"/>
      <c r="D84" s="7"/>
      <c r="E84" s="7"/>
      <c r="F84" s="8" t="str">
        <f t="shared" si="6"/>
        <v/>
      </c>
      <c r="G84" s="7" t="str">
        <f t="shared" si="7"/>
        <v/>
      </c>
      <c r="H84" s="5" t="str">
        <f t="shared" si="8"/>
        <v/>
      </c>
      <c r="I84" s="122" t="str">
        <f t="shared" si="9"/>
        <v/>
      </c>
      <c r="J84" s="7" t="str">
        <f t="shared" si="10"/>
        <v/>
      </c>
      <c r="K84" s="9" t="str">
        <f t="shared" si="11"/>
        <v/>
      </c>
      <c r="L84" s="9" t="str">
        <f>IF(NOT(ISERROR(VLOOKUP(B84,Deflatores!G$42:H$64,2,FALSE))),VLOOKUP(B84,Deflatores!G$42:H$64,2,FALSE),IF(OR(ISBLANK(C84),ISBLANK(B84)),"",VLOOKUP(C84,Deflatores!G$4:H$38,2,FALSE)*H84+VLOOKUP(C84,Deflatores!G$4:I$38,3,FALSE)))</f>
        <v/>
      </c>
      <c r="M84" s="10"/>
      <c r="N84" s="10"/>
      <c r="O84" s="6"/>
    </row>
    <row r="85" spans="1:15" x14ac:dyDescent="0.25">
      <c r="A85" s="126"/>
      <c r="B85" s="4"/>
      <c r="C85" s="4"/>
      <c r="D85" s="7"/>
      <c r="E85" s="7"/>
      <c r="F85" s="8" t="str">
        <f t="shared" si="6"/>
        <v/>
      </c>
      <c r="G85" s="7" t="str">
        <f t="shared" si="7"/>
        <v/>
      </c>
      <c r="H85" s="5" t="str">
        <f t="shared" si="8"/>
        <v/>
      </c>
      <c r="I85" s="122" t="str">
        <f t="shared" si="9"/>
        <v/>
      </c>
      <c r="J85" s="7" t="str">
        <f t="shared" si="10"/>
        <v/>
      </c>
      <c r="K85" s="9" t="str">
        <f t="shared" si="11"/>
        <v/>
      </c>
      <c r="L85" s="9" t="str">
        <f>IF(NOT(ISERROR(VLOOKUP(B85,Deflatores!G$42:H$64,2,FALSE))),VLOOKUP(B85,Deflatores!G$42:H$64,2,FALSE),IF(OR(ISBLANK(C85),ISBLANK(B85)),"",VLOOKUP(C85,Deflatores!G$4:H$38,2,FALSE)*H85+VLOOKUP(C85,Deflatores!G$4:I$38,3,FALSE)))</f>
        <v/>
      </c>
      <c r="M85" s="10"/>
      <c r="N85" s="10"/>
      <c r="O85" s="6"/>
    </row>
    <row r="86" spans="1:15" x14ac:dyDescent="0.25">
      <c r="A86" s="126"/>
      <c r="B86" s="4"/>
      <c r="C86" s="4"/>
      <c r="D86" s="7"/>
      <c r="E86" s="7"/>
      <c r="F86" s="8" t="str">
        <f t="shared" si="6"/>
        <v/>
      </c>
      <c r="G86" s="7" t="str">
        <f t="shared" si="7"/>
        <v/>
      </c>
      <c r="H86" s="5" t="str">
        <f t="shared" si="8"/>
        <v/>
      </c>
      <c r="I86" s="122" t="str">
        <f t="shared" si="9"/>
        <v/>
      </c>
      <c r="J86" s="7" t="str">
        <f t="shared" si="10"/>
        <v/>
      </c>
      <c r="K86" s="9" t="str">
        <f t="shared" si="11"/>
        <v/>
      </c>
      <c r="L86" s="9" t="str">
        <f>IF(NOT(ISERROR(VLOOKUP(B86,Deflatores!G$42:H$64,2,FALSE))),VLOOKUP(B86,Deflatores!G$42:H$64,2,FALSE),IF(OR(ISBLANK(C86),ISBLANK(B86)),"",VLOOKUP(C86,Deflatores!G$4:H$38,2,FALSE)*H86+VLOOKUP(C86,Deflatores!G$4:I$38,3,FALSE)))</f>
        <v/>
      </c>
      <c r="M86" s="10"/>
      <c r="N86" s="10"/>
      <c r="O86" s="6"/>
    </row>
    <row r="87" spans="1:15" x14ac:dyDescent="0.25">
      <c r="A87" s="126"/>
      <c r="B87" s="4"/>
      <c r="C87" s="4"/>
      <c r="D87" s="7"/>
      <c r="E87" s="7"/>
      <c r="F87" s="8" t="str">
        <f t="shared" si="6"/>
        <v/>
      </c>
      <c r="G87" s="7" t="str">
        <f t="shared" si="7"/>
        <v/>
      </c>
      <c r="H87" s="5" t="str">
        <f t="shared" si="8"/>
        <v/>
      </c>
      <c r="I87" s="122" t="str">
        <f t="shared" si="9"/>
        <v/>
      </c>
      <c r="J87" s="7" t="str">
        <f t="shared" si="10"/>
        <v/>
      </c>
      <c r="K87" s="9" t="str">
        <f t="shared" si="11"/>
        <v/>
      </c>
      <c r="L87" s="9" t="str">
        <f>IF(NOT(ISERROR(VLOOKUP(B87,Deflatores!G$42:H$64,2,FALSE))),VLOOKUP(B87,Deflatores!G$42:H$64,2,FALSE),IF(OR(ISBLANK(C87),ISBLANK(B87)),"",VLOOKUP(C87,Deflatores!G$4:H$38,2,FALSE)*H87+VLOOKUP(C87,Deflatores!G$4:I$38,3,FALSE)))</f>
        <v/>
      </c>
      <c r="M87" s="10"/>
      <c r="N87" s="10"/>
      <c r="O87" s="6"/>
    </row>
    <row r="88" spans="1:15" x14ac:dyDescent="0.25">
      <c r="A88" s="126"/>
      <c r="B88" s="4"/>
      <c r="C88" s="4"/>
      <c r="D88" s="7"/>
      <c r="E88" s="7"/>
      <c r="F88" s="8" t="str">
        <f t="shared" si="6"/>
        <v/>
      </c>
      <c r="G88" s="7" t="str">
        <f t="shared" si="7"/>
        <v/>
      </c>
      <c r="H88" s="5" t="str">
        <f t="shared" si="8"/>
        <v/>
      </c>
      <c r="I88" s="122" t="str">
        <f t="shared" si="9"/>
        <v/>
      </c>
      <c r="J88" s="7" t="str">
        <f t="shared" si="10"/>
        <v/>
      </c>
      <c r="K88" s="9" t="str">
        <f t="shared" si="11"/>
        <v/>
      </c>
      <c r="L88" s="9" t="str">
        <f>IF(NOT(ISERROR(VLOOKUP(B88,Deflatores!G$42:H$64,2,FALSE))),VLOOKUP(B88,Deflatores!G$42:H$64,2,FALSE),IF(OR(ISBLANK(C88),ISBLANK(B88)),"",VLOOKUP(C88,Deflatores!G$4:H$38,2,FALSE)*H88+VLOOKUP(C88,Deflatores!G$4:I$38,3,FALSE)))</f>
        <v/>
      </c>
      <c r="M88" s="10"/>
      <c r="N88" s="10"/>
      <c r="O88" s="6"/>
    </row>
    <row r="89" spans="1:15" x14ac:dyDescent="0.25">
      <c r="A89" s="126"/>
      <c r="B89" s="4"/>
      <c r="C89" s="4"/>
      <c r="D89" s="7"/>
      <c r="E89" s="7"/>
      <c r="F89" s="8" t="str">
        <f t="shared" si="6"/>
        <v/>
      </c>
      <c r="G89" s="7" t="str">
        <f t="shared" si="7"/>
        <v/>
      </c>
      <c r="H89" s="5" t="str">
        <f t="shared" si="8"/>
        <v/>
      </c>
      <c r="I89" s="122" t="str">
        <f t="shared" si="9"/>
        <v/>
      </c>
      <c r="J89" s="7" t="str">
        <f t="shared" si="10"/>
        <v/>
      </c>
      <c r="K89" s="9" t="str">
        <f t="shared" si="11"/>
        <v/>
      </c>
      <c r="L89" s="9" t="str">
        <f>IF(NOT(ISERROR(VLOOKUP(B89,Deflatores!G$42:H$64,2,FALSE))),VLOOKUP(B89,Deflatores!G$42:H$64,2,FALSE),IF(OR(ISBLANK(C89),ISBLANK(B89)),"",VLOOKUP(C89,Deflatores!G$4:H$38,2,FALSE)*H89+VLOOKUP(C89,Deflatores!G$4:I$38,3,FALSE)))</f>
        <v/>
      </c>
      <c r="M89" s="10"/>
      <c r="N89" s="10"/>
      <c r="O89" s="6"/>
    </row>
    <row r="90" spans="1:15" x14ac:dyDescent="0.25">
      <c r="A90" s="126"/>
      <c r="B90" s="4"/>
      <c r="C90" s="4"/>
      <c r="D90" s="7"/>
      <c r="E90" s="7"/>
      <c r="F90" s="8" t="str">
        <f t="shared" si="6"/>
        <v/>
      </c>
      <c r="G90" s="7" t="str">
        <f t="shared" si="7"/>
        <v/>
      </c>
      <c r="H90" s="5" t="str">
        <f t="shared" si="8"/>
        <v/>
      </c>
      <c r="I90" s="122" t="str">
        <f t="shared" si="9"/>
        <v/>
      </c>
      <c r="J90" s="7" t="str">
        <f t="shared" si="10"/>
        <v/>
      </c>
      <c r="K90" s="9" t="str">
        <f t="shared" si="11"/>
        <v/>
      </c>
      <c r="L90" s="9" t="str">
        <f>IF(NOT(ISERROR(VLOOKUP(B90,Deflatores!G$42:H$64,2,FALSE))),VLOOKUP(B90,Deflatores!G$42:H$64,2,FALSE),IF(OR(ISBLANK(C90),ISBLANK(B90)),"",VLOOKUP(C90,Deflatores!G$4:H$38,2,FALSE)*H90+VLOOKUP(C90,Deflatores!G$4:I$38,3,FALSE)))</f>
        <v/>
      </c>
      <c r="M90" s="10"/>
      <c r="N90" s="10"/>
      <c r="O90" s="6"/>
    </row>
    <row r="91" spans="1:15" x14ac:dyDescent="0.25">
      <c r="A91" s="126"/>
      <c r="B91" s="4"/>
      <c r="C91" s="4"/>
      <c r="D91" s="7"/>
      <c r="E91" s="7"/>
      <c r="F91" s="8" t="str">
        <f t="shared" si="6"/>
        <v/>
      </c>
      <c r="G91" s="7" t="str">
        <f t="shared" si="7"/>
        <v/>
      </c>
      <c r="H91" s="5" t="str">
        <f t="shared" si="8"/>
        <v/>
      </c>
      <c r="I91" s="122" t="str">
        <f t="shared" si="9"/>
        <v/>
      </c>
      <c r="J91" s="7" t="str">
        <f t="shared" si="10"/>
        <v/>
      </c>
      <c r="K91" s="9" t="str">
        <f t="shared" si="11"/>
        <v/>
      </c>
      <c r="L91" s="9" t="str">
        <f>IF(NOT(ISERROR(VLOOKUP(B91,Deflatores!G$42:H$64,2,FALSE))),VLOOKUP(B91,Deflatores!G$42:H$64,2,FALSE),IF(OR(ISBLANK(C91),ISBLANK(B91)),"",VLOOKUP(C91,Deflatores!G$4:H$38,2,FALSE)*H91+VLOOKUP(C91,Deflatores!G$4:I$38,3,FALSE)))</f>
        <v/>
      </c>
      <c r="M91" s="10"/>
      <c r="N91" s="10"/>
      <c r="O91" s="6"/>
    </row>
    <row r="92" spans="1:15" x14ac:dyDescent="0.25">
      <c r="A92" s="126"/>
      <c r="B92" s="4"/>
      <c r="C92" s="4"/>
      <c r="D92" s="7"/>
      <c r="E92" s="7"/>
      <c r="F92" s="8" t="str">
        <f t="shared" si="6"/>
        <v/>
      </c>
      <c r="G92" s="7" t="str">
        <f t="shared" si="7"/>
        <v/>
      </c>
      <c r="H92" s="5" t="str">
        <f t="shared" si="8"/>
        <v/>
      </c>
      <c r="I92" s="122" t="str">
        <f t="shared" si="9"/>
        <v/>
      </c>
      <c r="J92" s="7" t="str">
        <f t="shared" si="10"/>
        <v/>
      </c>
      <c r="K92" s="9" t="str">
        <f t="shared" si="11"/>
        <v/>
      </c>
      <c r="L92" s="9" t="str">
        <f>IF(NOT(ISERROR(VLOOKUP(B92,Deflatores!G$42:H$64,2,FALSE))),VLOOKUP(B92,Deflatores!G$42:H$64,2,FALSE),IF(OR(ISBLANK(C92),ISBLANK(B92)),"",VLOOKUP(C92,Deflatores!G$4:H$38,2,FALSE)*H92+VLOOKUP(C92,Deflatores!G$4:I$38,3,FALSE)))</f>
        <v/>
      </c>
      <c r="M92" s="10"/>
      <c r="N92" s="10"/>
      <c r="O92" s="6"/>
    </row>
    <row r="93" spans="1:15" x14ac:dyDescent="0.25">
      <c r="A93" s="126"/>
      <c r="B93" s="4"/>
      <c r="C93" s="4"/>
      <c r="D93" s="7"/>
      <c r="E93" s="7"/>
      <c r="F93" s="8" t="str">
        <f t="shared" si="6"/>
        <v/>
      </c>
      <c r="G93" s="7" t="str">
        <f t="shared" si="7"/>
        <v/>
      </c>
      <c r="H93" s="5" t="str">
        <f t="shared" si="8"/>
        <v/>
      </c>
      <c r="I93" s="122" t="str">
        <f t="shared" si="9"/>
        <v/>
      </c>
      <c r="J93" s="7" t="str">
        <f t="shared" si="10"/>
        <v/>
      </c>
      <c r="K93" s="9" t="str">
        <f t="shared" si="11"/>
        <v/>
      </c>
      <c r="L93" s="9" t="str">
        <f>IF(NOT(ISERROR(VLOOKUP(B93,Deflatores!G$42:H$64,2,FALSE))),VLOOKUP(B93,Deflatores!G$42:H$64,2,FALSE),IF(OR(ISBLANK(C93),ISBLANK(B93)),"",VLOOKUP(C93,Deflatores!G$4:H$38,2,FALSE)*H93+VLOOKUP(C93,Deflatores!G$4:I$38,3,FALSE)))</f>
        <v/>
      </c>
      <c r="M93" s="10"/>
      <c r="N93" s="10"/>
      <c r="O93" s="6"/>
    </row>
    <row r="94" spans="1:15" x14ac:dyDescent="0.25">
      <c r="A94" s="126"/>
      <c r="B94" s="4"/>
      <c r="C94" s="4"/>
      <c r="D94" s="7"/>
      <c r="E94" s="7"/>
      <c r="F94" s="8" t="str">
        <f t="shared" si="6"/>
        <v/>
      </c>
      <c r="G94" s="7" t="str">
        <f t="shared" si="7"/>
        <v/>
      </c>
      <c r="H94" s="5" t="str">
        <f t="shared" si="8"/>
        <v/>
      </c>
      <c r="I94" s="122" t="str">
        <f t="shared" si="9"/>
        <v/>
      </c>
      <c r="J94" s="7" t="str">
        <f t="shared" si="10"/>
        <v/>
      </c>
      <c r="K94" s="9" t="str">
        <f t="shared" si="11"/>
        <v/>
      </c>
      <c r="L94" s="9" t="str">
        <f>IF(NOT(ISERROR(VLOOKUP(B94,Deflatores!G$42:H$64,2,FALSE))),VLOOKUP(B94,Deflatores!G$42:H$64,2,FALSE),IF(OR(ISBLANK(C94),ISBLANK(B94)),"",VLOOKUP(C94,Deflatores!G$4:H$38,2,FALSE)*H94+VLOOKUP(C94,Deflatores!G$4:I$38,3,FALSE)))</f>
        <v/>
      </c>
      <c r="M94" s="10"/>
      <c r="N94" s="10"/>
      <c r="O94" s="6"/>
    </row>
    <row r="95" spans="1:15" x14ac:dyDescent="0.25">
      <c r="A95" s="126"/>
      <c r="B95" s="4"/>
      <c r="C95" s="4"/>
      <c r="D95" s="7"/>
      <c r="E95" s="7"/>
      <c r="F95" s="8" t="str">
        <f t="shared" si="6"/>
        <v/>
      </c>
      <c r="G95" s="7" t="str">
        <f t="shared" si="7"/>
        <v/>
      </c>
      <c r="H95" s="5" t="str">
        <f t="shared" si="8"/>
        <v/>
      </c>
      <c r="I95" s="122" t="str">
        <f t="shared" si="9"/>
        <v/>
      </c>
      <c r="J95" s="7" t="str">
        <f t="shared" si="10"/>
        <v/>
      </c>
      <c r="K95" s="9" t="str">
        <f t="shared" si="11"/>
        <v/>
      </c>
      <c r="L95" s="9" t="str">
        <f>IF(NOT(ISERROR(VLOOKUP(B95,Deflatores!G$42:H$64,2,FALSE))),VLOOKUP(B95,Deflatores!G$42:H$64,2,FALSE),IF(OR(ISBLANK(C95),ISBLANK(B95)),"",VLOOKUP(C95,Deflatores!G$4:H$38,2,FALSE)*H95+VLOOKUP(C95,Deflatores!G$4:I$38,3,FALSE)))</f>
        <v/>
      </c>
      <c r="M95" s="10"/>
      <c r="N95" s="10"/>
      <c r="O95" s="6"/>
    </row>
    <row r="96" spans="1:15" x14ac:dyDescent="0.25">
      <c r="A96" s="126"/>
      <c r="B96" s="4"/>
      <c r="C96" s="4"/>
      <c r="D96" s="7"/>
      <c r="E96" s="7"/>
      <c r="F96" s="8" t="str">
        <f t="shared" si="6"/>
        <v/>
      </c>
      <c r="G96" s="7" t="str">
        <f t="shared" si="7"/>
        <v/>
      </c>
      <c r="H96" s="5" t="str">
        <f t="shared" si="8"/>
        <v/>
      </c>
      <c r="I96" s="122" t="str">
        <f t="shared" si="9"/>
        <v/>
      </c>
      <c r="J96" s="7" t="str">
        <f t="shared" si="10"/>
        <v/>
      </c>
      <c r="K96" s="9" t="str">
        <f t="shared" si="11"/>
        <v/>
      </c>
      <c r="L96" s="9" t="str">
        <f>IF(NOT(ISERROR(VLOOKUP(B96,Deflatores!G$42:H$64,2,FALSE))),VLOOKUP(B96,Deflatores!G$42:H$64,2,FALSE),IF(OR(ISBLANK(C96),ISBLANK(B96)),"",VLOOKUP(C96,Deflatores!G$4:H$38,2,FALSE)*H96+VLOOKUP(C96,Deflatores!G$4:I$38,3,FALSE)))</f>
        <v/>
      </c>
      <c r="M96" s="10"/>
      <c r="N96" s="10"/>
      <c r="O96" s="6"/>
    </row>
    <row r="97" spans="1:15" x14ac:dyDescent="0.25">
      <c r="A97" s="126"/>
      <c r="B97" s="4"/>
      <c r="C97" s="4"/>
      <c r="D97" s="7"/>
      <c r="E97" s="7"/>
      <c r="F97" s="8" t="str">
        <f t="shared" si="6"/>
        <v/>
      </c>
      <c r="G97" s="7" t="str">
        <f t="shared" si="7"/>
        <v/>
      </c>
      <c r="H97" s="5" t="str">
        <f t="shared" si="8"/>
        <v/>
      </c>
      <c r="I97" s="122" t="str">
        <f t="shared" si="9"/>
        <v/>
      </c>
      <c r="J97" s="7" t="str">
        <f t="shared" si="10"/>
        <v/>
      </c>
      <c r="K97" s="9" t="str">
        <f t="shared" si="11"/>
        <v/>
      </c>
      <c r="L97" s="9" t="str">
        <f>IF(NOT(ISERROR(VLOOKUP(B97,Deflatores!G$42:H$64,2,FALSE))),VLOOKUP(B97,Deflatores!G$42:H$64,2,FALSE),IF(OR(ISBLANK(C97),ISBLANK(B97)),"",VLOOKUP(C97,Deflatores!G$4:H$38,2,FALSE)*H97+VLOOKUP(C97,Deflatores!G$4:I$38,3,FALSE)))</f>
        <v/>
      </c>
      <c r="M97" s="10"/>
      <c r="N97" s="10"/>
      <c r="O97" s="6"/>
    </row>
    <row r="98" spans="1:15" x14ac:dyDescent="0.25">
      <c r="A98" s="126"/>
      <c r="B98" s="4"/>
      <c r="C98" s="4"/>
      <c r="D98" s="7"/>
      <c r="E98" s="7"/>
      <c r="F98" s="8" t="str">
        <f t="shared" si="6"/>
        <v/>
      </c>
      <c r="G98" s="7" t="str">
        <f t="shared" si="7"/>
        <v/>
      </c>
      <c r="H98" s="5" t="str">
        <f t="shared" si="8"/>
        <v/>
      </c>
      <c r="I98" s="122" t="str">
        <f t="shared" si="9"/>
        <v/>
      </c>
      <c r="J98" s="7" t="str">
        <f t="shared" si="10"/>
        <v/>
      </c>
      <c r="K98" s="9" t="str">
        <f t="shared" si="11"/>
        <v/>
      </c>
      <c r="L98" s="9" t="str">
        <f>IF(NOT(ISERROR(VLOOKUP(B98,Deflatores!G$42:H$64,2,FALSE))),VLOOKUP(B98,Deflatores!G$42:H$64,2,FALSE),IF(OR(ISBLANK(C98),ISBLANK(B98)),"",VLOOKUP(C98,Deflatores!G$4:H$38,2,FALSE)*H98+VLOOKUP(C98,Deflatores!G$4:I$38,3,FALSE)))</f>
        <v/>
      </c>
      <c r="M98" s="10"/>
      <c r="N98" s="10"/>
      <c r="O98" s="6"/>
    </row>
    <row r="99" spans="1:15" x14ac:dyDescent="0.25">
      <c r="A99" s="126"/>
      <c r="B99" s="4"/>
      <c r="C99" s="4"/>
      <c r="D99" s="7"/>
      <c r="E99" s="7"/>
      <c r="F99" s="8" t="str">
        <f t="shared" si="6"/>
        <v/>
      </c>
      <c r="G99" s="7" t="str">
        <f t="shared" si="7"/>
        <v/>
      </c>
      <c r="H99" s="5" t="str">
        <f t="shared" si="8"/>
        <v/>
      </c>
      <c r="I99" s="122" t="str">
        <f t="shared" si="9"/>
        <v/>
      </c>
      <c r="J99" s="7" t="str">
        <f t="shared" si="10"/>
        <v/>
      </c>
      <c r="K99" s="9" t="str">
        <f t="shared" si="11"/>
        <v/>
      </c>
      <c r="L99" s="9" t="str">
        <f>IF(NOT(ISERROR(VLOOKUP(B99,Deflatores!G$42:H$64,2,FALSE))),VLOOKUP(B99,Deflatores!G$42:H$64,2,FALSE),IF(OR(ISBLANK(C99),ISBLANK(B99)),"",VLOOKUP(C99,Deflatores!G$4:H$38,2,FALSE)*H99+VLOOKUP(C99,Deflatores!G$4:I$38,3,FALSE)))</f>
        <v/>
      </c>
      <c r="M99" s="10"/>
      <c r="N99" s="10"/>
      <c r="O99" s="6"/>
    </row>
    <row r="100" spans="1:15" x14ac:dyDescent="0.25">
      <c r="A100" s="126"/>
      <c r="B100" s="4"/>
      <c r="C100" s="4"/>
      <c r="D100" s="7"/>
      <c r="E100" s="7"/>
      <c r="F100" s="8" t="str">
        <f t="shared" si="6"/>
        <v/>
      </c>
      <c r="G100" s="7" t="str">
        <f t="shared" si="7"/>
        <v/>
      </c>
      <c r="H100" s="5" t="str">
        <f t="shared" si="8"/>
        <v/>
      </c>
      <c r="I100" s="122" t="str">
        <f t="shared" si="9"/>
        <v/>
      </c>
      <c r="J100" s="7" t="str">
        <f t="shared" si="10"/>
        <v/>
      </c>
      <c r="K100" s="9" t="str">
        <f t="shared" si="11"/>
        <v/>
      </c>
      <c r="L100" s="9" t="str">
        <f>IF(NOT(ISERROR(VLOOKUP(B100,Deflatores!G$42:H$64,2,FALSE))),VLOOKUP(B100,Deflatores!G$42:H$64,2,FALSE),IF(OR(ISBLANK(C100),ISBLANK(B100)),"",VLOOKUP(C100,Deflatores!G$4:H$38,2,FALSE)*H100+VLOOKUP(C100,Deflatores!G$4:I$38,3,FALSE)))</f>
        <v/>
      </c>
      <c r="M100" s="10"/>
      <c r="N100" s="10"/>
      <c r="O100" s="6"/>
    </row>
    <row r="101" spans="1:15" x14ac:dyDescent="0.25">
      <c r="A101" s="126"/>
      <c r="B101" s="4"/>
      <c r="C101" s="4"/>
      <c r="D101" s="7"/>
      <c r="E101" s="7"/>
      <c r="F101" s="8" t="str">
        <f t="shared" si="6"/>
        <v/>
      </c>
      <c r="G101" s="7" t="str">
        <f t="shared" si="7"/>
        <v/>
      </c>
      <c r="H101" s="5" t="str">
        <f t="shared" si="8"/>
        <v/>
      </c>
      <c r="I101" s="122" t="str">
        <f t="shared" si="9"/>
        <v/>
      </c>
      <c r="J101" s="7" t="str">
        <f t="shared" si="10"/>
        <v/>
      </c>
      <c r="K101" s="9" t="str">
        <f t="shared" si="11"/>
        <v/>
      </c>
      <c r="L101" s="9" t="str">
        <f>IF(NOT(ISERROR(VLOOKUP(B101,Deflatores!G$42:H$64,2,FALSE))),VLOOKUP(B101,Deflatores!G$42:H$64,2,FALSE),IF(OR(ISBLANK(C101),ISBLANK(B101)),"",VLOOKUP(C101,Deflatores!G$4:H$38,2,FALSE)*H101+VLOOKUP(C101,Deflatores!G$4:I$38,3,FALSE)))</f>
        <v/>
      </c>
      <c r="M101" s="10"/>
      <c r="N101" s="10"/>
      <c r="O101" s="6"/>
    </row>
    <row r="102" spans="1:15" x14ac:dyDescent="0.25">
      <c r="A102" s="126"/>
      <c r="B102" s="4"/>
      <c r="C102" s="4"/>
      <c r="D102" s="7"/>
      <c r="E102" s="7"/>
      <c r="F102" s="8" t="str">
        <f t="shared" si="6"/>
        <v/>
      </c>
      <c r="G102" s="7" t="str">
        <f t="shared" si="7"/>
        <v/>
      </c>
      <c r="H102" s="5" t="str">
        <f t="shared" si="8"/>
        <v/>
      </c>
      <c r="I102" s="122" t="str">
        <f t="shared" si="9"/>
        <v/>
      </c>
      <c r="J102" s="7" t="str">
        <f t="shared" si="10"/>
        <v/>
      </c>
      <c r="K102" s="9" t="str">
        <f t="shared" si="11"/>
        <v/>
      </c>
      <c r="L102" s="9" t="str">
        <f>IF(NOT(ISERROR(VLOOKUP(B102,Deflatores!G$42:H$64,2,FALSE))),VLOOKUP(B102,Deflatores!G$42:H$64,2,FALSE),IF(OR(ISBLANK(C102),ISBLANK(B102)),"",VLOOKUP(C102,Deflatores!G$4:H$38,2,FALSE)*H102+VLOOKUP(C102,Deflatores!G$4:I$38,3,FALSE)))</f>
        <v/>
      </c>
      <c r="M102" s="10"/>
      <c r="N102" s="10"/>
      <c r="O102" s="6"/>
    </row>
    <row r="103" spans="1:15" x14ac:dyDescent="0.25">
      <c r="A103" s="126"/>
      <c r="B103" s="4"/>
      <c r="C103" s="4"/>
      <c r="D103" s="7"/>
      <c r="E103" s="7"/>
      <c r="F103" s="8" t="str">
        <f t="shared" si="6"/>
        <v/>
      </c>
      <c r="G103" s="7" t="str">
        <f t="shared" si="7"/>
        <v/>
      </c>
      <c r="H103" s="5" t="str">
        <f t="shared" si="8"/>
        <v/>
      </c>
      <c r="I103" s="122" t="str">
        <f t="shared" si="9"/>
        <v/>
      </c>
      <c r="J103" s="7" t="str">
        <f t="shared" si="10"/>
        <v/>
      </c>
      <c r="K103" s="9" t="str">
        <f t="shared" si="11"/>
        <v/>
      </c>
      <c r="L103" s="9" t="str">
        <f>IF(NOT(ISERROR(VLOOKUP(B103,Deflatores!G$42:H$64,2,FALSE))),VLOOKUP(B103,Deflatores!G$42:H$64,2,FALSE),IF(OR(ISBLANK(C103),ISBLANK(B103)),"",VLOOKUP(C103,Deflatores!G$4:H$38,2,FALSE)*H103+VLOOKUP(C103,Deflatores!G$4:I$38,3,FALSE)))</f>
        <v/>
      </c>
      <c r="M103" s="10"/>
      <c r="N103" s="10"/>
      <c r="O103" s="6"/>
    </row>
    <row r="104" spans="1:15" x14ac:dyDescent="0.25">
      <c r="A104" s="126"/>
      <c r="B104" s="4"/>
      <c r="C104" s="4"/>
      <c r="D104" s="7"/>
      <c r="E104" s="7"/>
      <c r="F104" s="8" t="str">
        <f t="shared" si="6"/>
        <v/>
      </c>
      <c r="G104" s="7" t="str">
        <f t="shared" si="7"/>
        <v/>
      </c>
      <c r="H104" s="5" t="str">
        <f t="shared" si="8"/>
        <v/>
      </c>
      <c r="I104" s="122" t="str">
        <f t="shared" si="9"/>
        <v/>
      </c>
      <c r="J104" s="7" t="str">
        <f t="shared" si="10"/>
        <v/>
      </c>
      <c r="K104" s="9" t="str">
        <f t="shared" si="11"/>
        <v/>
      </c>
      <c r="L104" s="9" t="str">
        <f>IF(NOT(ISERROR(VLOOKUP(B104,Deflatores!G$42:H$64,2,FALSE))),VLOOKUP(B104,Deflatores!G$42:H$64,2,FALSE),IF(OR(ISBLANK(C104),ISBLANK(B104)),"",VLOOKUP(C104,Deflatores!G$4:H$38,2,FALSE)*H104+VLOOKUP(C104,Deflatores!G$4:I$38,3,FALSE)))</f>
        <v/>
      </c>
      <c r="M104" s="10"/>
      <c r="N104" s="10"/>
      <c r="O104" s="6"/>
    </row>
    <row r="105" spans="1:15" x14ac:dyDescent="0.25">
      <c r="A105" s="126"/>
      <c r="B105" s="4"/>
      <c r="C105" s="4"/>
      <c r="D105" s="7"/>
      <c r="E105" s="7"/>
      <c r="F105" s="8" t="str">
        <f t="shared" si="6"/>
        <v/>
      </c>
      <c r="G105" s="7" t="str">
        <f t="shared" si="7"/>
        <v/>
      </c>
      <c r="H105" s="5" t="str">
        <f t="shared" si="8"/>
        <v/>
      </c>
      <c r="I105" s="122" t="str">
        <f t="shared" si="9"/>
        <v/>
      </c>
      <c r="J105" s="7" t="str">
        <f t="shared" si="10"/>
        <v/>
      </c>
      <c r="K105" s="9" t="str">
        <f t="shared" si="11"/>
        <v/>
      </c>
      <c r="L105" s="9" t="str">
        <f>IF(NOT(ISERROR(VLOOKUP(B105,Deflatores!G$42:H$64,2,FALSE))),VLOOKUP(B105,Deflatores!G$42:H$64,2,FALSE),IF(OR(ISBLANK(C105),ISBLANK(B105)),"",VLOOKUP(C105,Deflatores!G$4:H$38,2,FALSE)*H105+VLOOKUP(C105,Deflatores!G$4:I$38,3,FALSE)))</f>
        <v/>
      </c>
      <c r="M105" s="10"/>
      <c r="N105" s="10"/>
      <c r="O105" s="6"/>
    </row>
    <row r="106" spans="1:15" x14ac:dyDescent="0.25">
      <c r="A106" s="126"/>
      <c r="B106" s="4"/>
      <c r="C106" s="4"/>
      <c r="D106" s="7"/>
      <c r="E106" s="7"/>
      <c r="F106" s="8" t="str">
        <f t="shared" si="6"/>
        <v/>
      </c>
      <c r="G106" s="7" t="str">
        <f t="shared" si="7"/>
        <v/>
      </c>
      <c r="H106" s="5" t="str">
        <f t="shared" si="8"/>
        <v/>
      </c>
      <c r="I106" s="122" t="str">
        <f t="shared" si="9"/>
        <v/>
      </c>
      <c r="J106" s="7" t="str">
        <f t="shared" si="10"/>
        <v/>
      </c>
      <c r="K106" s="9" t="str">
        <f t="shared" si="11"/>
        <v/>
      </c>
      <c r="L106" s="9" t="str">
        <f>IF(NOT(ISERROR(VLOOKUP(B106,Deflatores!G$42:H$64,2,FALSE))),VLOOKUP(B106,Deflatores!G$42:H$64,2,FALSE),IF(OR(ISBLANK(C106),ISBLANK(B106)),"",VLOOKUP(C106,Deflatores!G$4:H$38,2,FALSE)*H106+VLOOKUP(C106,Deflatores!G$4:I$38,3,FALSE)))</f>
        <v/>
      </c>
      <c r="M106" s="10"/>
      <c r="N106" s="10"/>
      <c r="O106" s="6"/>
    </row>
    <row r="107" spans="1:15" x14ac:dyDescent="0.25">
      <c r="A107" s="126"/>
      <c r="B107" s="4"/>
      <c r="C107" s="4"/>
      <c r="D107" s="7"/>
      <c r="E107" s="7"/>
      <c r="F107" s="8" t="str">
        <f t="shared" si="6"/>
        <v/>
      </c>
      <c r="G107" s="7" t="str">
        <f t="shared" si="7"/>
        <v/>
      </c>
      <c r="H107" s="5" t="str">
        <f t="shared" si="8"/>
        <v/>
      </c>
      <c r="I107" s="122" t="str">
        <f t="shared" si="9"/>
        <v/>
      </c>
      <c r="J107" s="7" t="str">
        <f t="shared" si="10"/>
        <v/>
      </c>
      <c r="K107" s="9" t="str">
        <f t="shared" si="11"/>
        <v/>
      </c>
      <c r="L107" s="9" t="str">
        <f>IF(NOT(ISERROR(VLOOKUP(B107,Deflatores!G$42:H$64,2,FALSE))),VLOOKUP(B107,Deflatores!G$42:H$64,2,FALSE),IF(OR(ISBLANK(C107),ISBLANK(B107)),"",VLOOKUP(C107,Deflatores!G$4:H$38,2,FALSE)*H107+VLOOKUP(C107,Deflatores!G$4:I$38,3,FALSE)))</f>
        <v/>
      </c>
      <c r="M107" s="10"/>
      <c r="N107" s="10"/>
      <c r="O107" s="6"/>
    </row>
    <row r="108" spans="1:15" x14ac:dyDescent="0.25">
      <c r="A108" s="126"/>
      <c r="B108" s="4"/>
      <c r="C108" s="4"/>
      <c r="D108" s="7"/>
      <c r="E108" s="7"/>
      <c r="F108" s="8" t="str">
        <f t="shared" si="6"/>
        <v/>
      </c>
      <c r="G108" s="7" t="str">
        <f t="shared" si="7"/>
        <v/>
      </c>
      <c r="H108" s="5" t="str">
        <f t="shared" si="8"/>
        <v/>
      </c>
      <c r="I108" s="122" t="str">
        <f t="shared" si="9"/>
        <v/>
      </c>
      <c r="J108" s="7" t="str">
        <f t="shared" si="10"/>
        <v/>
      </c>
      <c r="K108" s="9" t="str">
        <f t="shared" si="11"/>
        <v/>
      </c>
      <c r="L108" s="9" t="str">
        <f>IF(NOT(ISERROR(VLOOKUP(B108,Deflatores!G$42:H$64,2,FALSE))),VLOOKUP(B108,Deflatores!G$42:H$64,2,FALSE),IF(OR(ISBLANK(C108),ISBLANK(B108)),"",VLOOKUP(C108,Deflatores!G$4:H$38,2,FALSE)*H108+VLOOKUP(C108,Deflatores!G$4:I$38,3,FALSE)))</f>
        <v/>
      </c>
      <c r="M108" s="10"/>
      <c r="N108" s="10"/>
      <c r="O108" s="6"/>
    </row>
    <row r="109" spans="1:15" x14ac:dyDescent="0.25">
      <c r="A109" s="126"/>
      <c r="B109" s="4"/>
      <c r="C109" s="4"/>
      <c r="D109" s="7"/>
      <c r="E109" s="7"/>
      <c r="F109" s="8" t="str">
        <f t="shared" si="6"/>
        <v/>
      </c>
      <c r="G109" s="7" t="str">
        <f t="shared" si="7"/>
        <v/>
      </c>
      <c r="H109" s="5" t="str">
        <f t="shared" si="8"/>
        <v/>
      </c>
      <c r="I109" s="122" t="str">
        <f t="shared" si="9"/>
        <v/>
      </c>
      <c r="J109" s="7" t="str">
        <f t="shared" si="10"/>
        <v/>
      </c>
      <c r="K109" s="9" t="str">
        <f t="shared" si="11"/>
        <v/>
      </c>
      <c r="L109" s="9" t="str">
        <f>IF(NOT(ISERROR(VLOOKUP(B109,Deflatores!G$42:H$64,2,FALSE))),VLOOKUP(B109,Deflatores!G$42:H$64,2,FALSE),IF(OR(ISBLANK(C109),ISBLANK(B109)),"",VLOOKUP(C109,Deflatores!G$4:H$38,2,FALSE)*H109+VLOOKUP(C109,Deflatores!G$4:I$38,3,FALSE)))</f>
        <v/>
      </c>
      <c r="M109" s="10"/>
      <c r="N109" s="10"/>
      <c r="O109" s="6"/>
    </row>
    <row r="110" spans="1:15" x14ac:dyDescent="0.25">
      <c r="A110" s="126"/>
      <c r="B110" s="4"/>
      <c r="C110" s="4"/>
      <c r="D110" s="7"/>
      <c r="E110" s="7"/>
      <c r="F110" s="8" t="str">
        <f t="shared" si="6"/>
        <v/>
      </c>
      <c r="G110" s="7" t="str">
        <f t="shared" si="7"/>
        <v/>
      </c>
      <c r="H110" s="5" t="str">
        <f t="shared" si="8"/>
        <v/>
      </c>
      <c r="I110" s="122" t="str">
        <f t="shared" si="9"/>
        <v/>
      </c>
      <c r="J110" s="7" t="str">
        <f t="shared" si="10"/>
        <v/>
      </c>
      <c r="K110" s="9" t="str">
        <f t="shared" si="11"/>
        <v/>
      </c>
      <c r="L110" s="9" t="str">
        <f>IF(NOT(ISERROR(VLOOKUP(B110,Deflatores!G$42:H$64,2,FALSE))),VLOOKUP(B110,Deflatores!G$42:H$64,2,FALSE),IF(OR(ISBLANK(C110),ISBLANK(B110)),"",VLOOKUP(C110,Deflatores!G$4:H$38,2,FALSE)*H110+VLOOKUP(C110,Deflatores!G$4:I$38,3,FALSE)))</f>
        <v/>
      </c>
      <c r="M110" s="10"/>
      <c r="N110" s="10"/>
      <c r="O110" s="6"/>
    </row>
    <row r="111" spans="1:15" x14ac:dyDescent="0.25">
      <c r="A111" s="126"/>
      <c r="B111" s="4"/>
      <c r="C111" s="4"/>
      <c r="D111" s="7"/>
      <c r="E111" s="7"/>
      <c r="F111" s="8" t="str">
        <f t="shared" si="6"/>
        <v/>
      </c>
      <c r="G111" s="7" t="str">
        <f t="shared" si="7"/>
        <v/>
      </c>
      <c r="H111" s="5" t="str">
        <f t="shared" si="8"/>
        <v/>
      </c>
      <c r="I111" s="122" t="str">
        <f t="shared" si="9"/>
        <v/>
      </c>
      <c r="J111" s="7" t="str">
        <f t="shared" si="10"/>
        <v/>
      </c>
      <c r="K111" s="9" t="str">
        <f t="shared" si="11"/>
        <v/>
      </c>
      <c r="L111" s="9" t="str">
        <f>IF(NOT(ISERROR(VLOOKUP(B111,Deflatores!G$42:H$64,2,FALSE))),VLOOKUP(B111,Deflatores!G$42:H$64,2,FALSE),IF(OR(ISBLANK(C111),ISBLANK(B111)),"",VLOOKUP(C111,Deflatores!G$4:H$38,2,FALSE)*H111+VLOOKUP(C111,Deflatores!G$4:I$38,3,FALSE)))</f>
        <v/>
      </c>
      <c r="M111" s="10"/>
      <c r="N111" s="10"/>
      <c r="O111" s="6"/>
    </row>
    <row r="112" spans="1:15" x14ac:dyDescent="0.25">
      <c r="A112" s="126"/>
      <c r="B112" s="4"/>
      <c r="C112" s="4"/>
      <c r="D112" s="7"/>
      <c r="E112" s="7"/>
      <c r="F112" s="8" t="str">
        <f t="shared" si="6"/>
        <v/>
      </c>
      <c r="G112" s="7" t="str">
        <f t="shared" si="7"/>
        <v/>
      </c>
      <c r="H112" s="5" t="str">
        <f t="shared" si="8"/>
        <v/>
      </c>
      <c r="I112" s="122" t="str">
        <f t="shared" si="9"/>
        <v/>
      </c>
      <c r="J112" s="7" t="str">
        <f t="shared" si="10"/>
        <v/>
      </c>
      <c r="K112" s="9" t="str">
        <f t="shared" si="11"/>
        <v/>
      </c>
      <c r="L112" s="9" t="str">
        <f>IF(NOT(ISERROR(VLOOKUP(B112,Deflatores!G$42:H$64,2,FALSE))),VLOOKUP(B112,Deflatores!G$42:H$64,2,FALSE),IF(OR(ISBLANK(C112),ISBLANK(B112)),"",VLOOKUP(C112,Deflatores!G$4:H$38,2,FALSE)*H112+VLOOKUP(C112,Deflatores!G$4:I$38,3,FALSE)))</f>
        <v/>
      </c>
      <c r="M112" s="10"/>
      <c r="N112" s="10"/>
      <c r="O112" s="6"/>
    </row>
    <row r="113" spans="1:15" x14ac:dyDescent="0.25">
      <c r="A113" s="126"/>
      <c r="B113" s="4"/>
      <c r="C113" s="4"/>
      <c r="D113" s="7"/>
      <c r="E113" s="7"/>
      <c r="F113" s="8" t="str">
        <f t="shared" si="6"/>
        <v/>
      </c>
      <c r="G113" s="7" t="str">
        <f t="shared" si="7"/>
        <v/>
      </c>
      <c r="H113" s="5" t="str">
        <f t="shared" si="8"/>
        <v/>
      </c>
      <c r="I113" s="122" t="str">
        <f t="shared" si="9"/>
        <v/>
      </c>
      <c r="J113" s="7" t="str">
        <f t="shared" si="10"/>
        <v/>
      </c>
      <c r="K113" s="9" t="str">
        <f t="shared" si="11"/>
        <v/>
      </c>
      <c r="L113" s="9" t="str">
        <f>IF(NOT(ISERROR(VLOOKUP(B113,Deflatores!G$42:H$64,2,FALSE))),VLOOKUP(B113,Deflatores!G$42:H$64,2,FALSE),IF(OR(ISBLANK(C113),ISBLANK(B113)),"",VLOOKUP(C113,Deflatores!G$4:H$38,2,FALSE)*H113+VLOOKUP(C113,Deflatores!G$4:I$38,3,FALSE)))</f>
        <v/>
      </c>
      <c r="M113" s="10"/>
      <c r="N113" s="10"/>
      <c r="O113" s="6"/>
    </row>
    <row r="114" spans="1:15" x14ac:dyDescent="0.25">
      <c r="A114" s="126"/>
      <c r="B114" s="4"/>
      <c r="C114" s="4"/>
      <c r="D114" s="7"/>
      <c r="E114" s="7"/>
      <c r="F114" s="8" t="str">
        <f t="shared" si="6"/>
        <v/>
      </c>
      <c r="G114" s="7" t="str">
        <f t="shared" si="7"/>
        <v/>
      </c>
      <c r="H114" s="5" t="str">
        <f t="shared" si="8"/>
        <v/>
      </c>
      <c r="I114" s="122" t="str">
        <f t="shared" si="9"/>
        <v/>
      </c>
      <c r="J114" s="7" t="str">
        <f t="shared" si="10"/>
        <v/>
      </c>
      <c r="K114" s="9" t="str">
        <f t="shared" si="11"/>
        <v/>
      </c>
      <c r="L114" s="9" t="str">
        <f>IF(NOT(ISERROR(VLOOKUP(B114,Deflatores!G$42:H$64,2,FALSE))),VLOOKUP(B114,Deflatores!G$42:H$64,2,FALSE),IF(OR(ISBLANK(C114),ISBLANK(B114)),"",VLOOKUP(C114,Deflatores!G$4:H$38,2,FALSE)*H114+VLOOKUP(C114,Deflatores!G$4:I$38,3,FALSE)))</f>
        <v/>
      </c>
      <c r="M114" s="10"/>
      <c r="N114" s="10"/>
      <c r="O114" s="6"/>
    </row>
    <row r="115" spans="1:15" x14ac:dyDescent="0.25">
      <c r="A115" s="126"/>
      <c r="B115" s="4"/>
      <c r="C115" s="4"/>
      <c r="D115" s="7"/>
      <c r="E115" s="7"/>
      <c r="F115" s="8" t="str">
        <f t="shared" si="6"/>
        <v/>
      </c>
      <c r="G115" s="7" t="str">
        <f t="shared" si="7"/>
        <v/>
      </c>
      <c r="H115" s="5" t="str">
        <f t="shared" si="8"/>
        <v/>
      </c>
      <c r="I115" s="122" t="str">
        <f t="shared" si="9"/>
        <v/>
      </c>
      <c r="J115" s="7" t="str">
        <f t="shared" si="10"/>
        <v/>
      </c>
      <c r="K115" s="9" t="str">
        <f t="shared" si="11"/>
        <v/>
      </c>
      <c r="L115" s="9" t="str">
        <f>IF(NOT(ISERROR(VLOOKUP(B115,Deflatores!G$42:H$64,2,FALSE))),VLOOKUP(B115,Deflatores!G$42:H$64,2,FALSE),IF(OR(ISBLANK(C115),ISBLANK(B115)),"",VLOOKUP(C115,Deflatores!G$4:H$38,2,FALSE)*H115+VLOOKUP(C115,Deflatores!G$4:I$38,3,FALSE)))</f>
        <v/>
      </c>
      <c r="M115" s="10"/>
      <c r="N115" s="10"/>
      <c r="O115" s="6"/>
    </row>
    <row r="116" spans="1:15" x14ac:dyDescent="0.25">
      <c r="A116" s="126"/>
      <c r="B116" s="4"/>
      <c r="C116" s="4"/>
      <c r="D116" s="7"/>
      <c r="E116" s="7"/>
      <c r="F116" s="8" t="str">
        <f t="shared" si="6"/>
        <v/>
      </c>
      <c r="G116" s="7" t="str">
        <f t="shared" si="7"/>
        <v/>
      </c>
      <c r="H116" s="5" t="str">
        <f t="shared" si="8"/>
        <v/>
      </c>
      <c r="I116" s="122" t="str">
        <f t="shared" si="9"/>
        <v/>
      </c>
      <c r="J116" s="7" t="str">
        <f t="shared" si="10"/>
        <v/>
      </c>
      <c r="K116" s="9" t="str">
        <f t="shared" si="11"/>
        <v/>
      </c>
      <c r="L116" s="9" t="str">
        <f>IF(NOT(ISERROR(VLOOKUP(B116,Deflatores!G$42:H$64,2,FALSE))),VLOOKUP(B116,Deflatores!G$42:H$64,2,FALSE),IF(OR(ISBLANK(C116),ISBLANK(B116)),"",VLOOKUP(C116,Deflatores!G$4:H$38,2,FALSE)*H116+VLOOKUP(C116,Deflatores!G$4:I$38,3,FALSE)))</f>
        <v/>
      </c>
      <c r="M116" s="10"/>
      <c r="N116" s="10"/>
      <c r="O116" s="6"/>
    </row>
    <row r="117" spans="1:15" x14ac:dyDescent="0.25">
      <c r="A117" s="126"/>
      <c r="B117" s="4"/>
      <c r="C117" s="4"/>
      <c r="D117" s="7"/>
      <c r="E117" s="7"/>
      <c r="F117" s="8" t="str">
        <f t="shared" si="6"/>
        <v/>
      </c>
      <c r="G117" s="7" t="str">
        <f t="shared" si="7"/>
        <v/>
      </c>
      <c r="H117" s="5" t="str">
        <f t="shared" si="8"/>
        <v/>
      </c>
      <c r="I117" s="122" t="str">
        <f t="shared" si="9"/>
        <v/>
      </c>
      <c r="J117" s="7" t="str">
        <f t="shared" si="10"/>
        <v/>
      </c>
      <c r="K117" s="9" t="str">
        <f t="shared" si="11"/>
        <v/>
      </c>
      <c r="L117" s="9" t="str">
        <f>IF(NOT(ISERROR(VLOOKUP(B117,Deflatores!G$42:H$64,2,FALSE))),VLOOKUP(B117,Deflatores!G$42:H$64,2,FALSE),IF(OR(ISBLANK(C117),ISBLANK(B117)),"",VLOOKUP(C117,Deflatores!G$4:H$38,2,FALSE)*H117+VLOOKUP(C117,Deflatores!G$4:I$38,3,FALSE)))</f>
        <v/>
      </c>
      <c r="M117" s="10"/>
      <c r="N117" s="10"/>
      <c r="O117" s="6"/>
    </row>
    <row r="118" spans="1:15" x14ac:dyDescent="0.25">
      <c r="A118" s="126"/>
      <c r="B118" s="4"/>
      <c r="C118" s="4"/>
      <c r="D118" s="7"/>
      <c r="E118" s="7"/>
      <c r="F118" s="8" t="str">
        <f t="shared" si="6"/>
        <v/>
      </c>
      <c r="G118" s="7" t="str">
        <f t="shared" si="7"/>
        <v/>
      </c>
      <c r="H118" s="5" t="str">
        <f t="shared" si="8"/>
        <v/>
      </c>
      <c r="I118" s="122" t="str">
        <f t="shared" si="9"/>
        <v/>
      </c>
      <c r="J118" s="7" t="str">
        <f t="shared" si="10"/>
        <v/>
      </c>
      <c r="K118" s="9" t="str">
        <f t="shared" si="11"/>
        <v/>
      </c>
      <c r="L118" s="9" t="str">
        <f>IF(NOT(ISERROR(VLOOKUP(B118,Deflatores!G$42:H$64,2,FALSE))),VLOOKUP(B118,Deflatores!G$42:H$64,2,FALSE),IF(OR(ISBLANK(C118),ISBLANK(B118)),"",VLOOKUP(C118,Deflatores!G$4:H$38,2,FALSE)*H118+VLOOKUP(C118,Deflatores!G$4:I$38,3,FALSE)))</f>
        <v/>
      </c>
      <c r="M118" s="10"/>
      <c r="N118" s="10"/>
      <c r="O118" s="6"/>
    </row>
    <row r="119" spans="1:15" x14ac:dyDescent="0.25">
      <c r="A119" s="126"/>
      <c r="B119" s="4"/>
      <c r="C119" s="4"/>
      <c r="D119" s="7"/>
      <c r="E119" s="7"/>
      <c r="F119" s="8" t="str">
        <f t="shared" si="6"/>
        <v/>
      </c>
      <c r="G119" s="7" t="str">
        <f t="shared" si="7"/>
        <v/>
      </c>
      <c r="H119" s="5" t="str">
        <f t="shared" si="8"/>
        <v/>
      </c>
      <c r="I119" s="122" t="str">
        <f t="shared" si="9"/>
        <v/>
      </c>
      <c r="J119" s="7" t="str">
        <f t="shared" si="10"/>
        <v/>
      </c>
      <c r="K119" s="9" t="str">
        <f t="shared" si="11"/>
        <v/>
      </c>
      <c r="L119" s="9" t="str">
        <f>IF(NOT(ISERROR(VLOOKUP(B119,Deflatores!G$42:H$64,2,FALSE))),VLOOKUP(B119,Deflatores!G$42:H$64,2,FALSE),IF(OR(ISBLANK(C119),ISBLANK(B119)),"",VLOOKUP(C119,Deflatores!G$4:H$38,2,FALSE)*H119+VLOOKUP(C119,Deflatores!G$4:I$38,3,FALSE)))</f>
        <v/>
      </c>
      <c r="M119" s="10"/>
      <c r="N119" s="10"/>
      <c r="O119" s="6"/>
    </row>
    <row r="120" spans="1:15" x14ac:dyDescent="0.25">
      <c r="A120" s="126"/>
      <c r="B120" s="4"/>
      <c r="C120" s="4"/>
      <c r="D120" s="7"/>
      <c r="E120" s="7"/>
      <c r="F120" s="8" t="str">
        <f t="shared" si="6"/>
        <v/>
      </c>
      <c r="G120" s="7" t="str">
        <f t="shared" si="7"/>
        <v/>
      </c>
      <c r="H120" s="5" t="str">
        <f t="shared" si="8"/>
        <v/>
      </c>
      <c r="I120" s="122" t="str">
        <f t="shared" si="9"/>
        <v/>
      </c>
      <c r="J120" s="7" t="str">
        <f t="shared" si="10"/>
        <v/>
      </c>
      <c r="K120" s="9" t="str">
        <f t="shared" si="11"/>
        <v/>
      </c>
      <c r="L120" s="9" t="str">
        <f>IF(NOT(ISERROR(VLOOKUP(B120,Deflatores!G$42:H$64,2,FALSE))),VLOOKUP(B120,Deflatores!G$42:H$64,2,FALSE),IF(OR(ISBLANK(C120),ISBLANK(B120)),"",VLOOKUP(C120,Deflatores!G$4:H$38,2,FALSE)*H120+VLOOKUP(C120,Deflatores!G$4:I$38,3,FALSE)))</f>
        <v/>
      </c>
      <c r="M120" s="10"/>
      <c r="N120" s="10"/>
      <c r="O120" s="6"/>
    </row>
    <row r="121" spans="1:15" x14ac:dyDescent="0.25">
      <c r="A121" s="126"/>
      <c r="B121" s="4"/>
      <c r="C121" s="4"/>
      <c r="D121" s="7"/>
      <c r="E121" s="7"/>
      <c r="F121" s="8" t="str">
        <f t="shared" si="6"/>
        <v/>
      </c>
      <c r="G121" s="7" t="str">
        <f t="shared" si="7"/>
        <v/>
      </c>
      <c r="H121" s="5" t="str">
        <f t="shared" si="8"/>
        <v/>
      </c>
      <c r="I121" s="122" t="str">
        <f t="shared" si="9"/>
        <v/>
      </c>
      <c r="J121" s="7" t="str">
        <f t="shared" si="10"/>
        <v/>
      </c>
      <c r="K121" s="9" t="str">
        <f t="shared" si="11"/>
        <v/>
      </c>
      <c r="L121" s="9" t="str">
        <f>IF(NOT(ISERROR(VLOOKUP(B121,Deflatores!G$42:H$64,2,FALSE))),VLOOKUP(B121,Deflatores!G$42:H$64,2,FALSE),IF(OR(ISBLANK(C121),ISBLANK(B121)),"",VLOOKUP(C121,Deflatores!G$4:H$38,2,FALSE)*H121+VLOOKUP(C121,Deflatores!G$4:I$38,3,FALSE)))</f>
        <v/>
      </c>
      <c r="M121" s="10"/>
      <c r="N121" s="10"/>
      <c r="O121" s="6"/>
    </row>
    <row r="122" spans="1:15" x14ac:dyDescent="0.25">
      <c r="A122" s="126"/>
      <c r="B122" s="4"/>
      <c r="C122" s="4"/>
      <c r="D122" s="7"/>
      <c r="E122" s="7"/>
      <c r="F122" s="8" t="str">
        <f t="shared" si="6"/>
        <v/>
      </c>
      <c r="G122" s="7" t="str">
        <f t="shared" si="7"/>
        <v/>
      </c>
      <c r="H122" s="5" t="str">
        <f t="shared" si="8"/>
        <v/>
      </c>
      <c r="I122" s="122" t="str">
        <f t="shared" si="9"/>
        <v/>
      </c>
      <c r="J122" s="7" t="str">
        <f t="shared" si="10"/>
        <v/>
      </c>
      <c r="K122" s="9" t="str">
        <f t="shared" si="11"/>
        <v/>
      </c>
      <c r="L122" s="9" t="str">
        <f>IF(NOT(ISERROR(VLOOKUP(B122,Deflatores!G$42:H$64,2,FALSE))),VLOOKUP(B122,Deflatores!G$42:H$64,2,FALSE),IF(OR(ISBLANK(C122),ISBLANK(B122)),"",VLOOKUP(C122,Deflatores!G$4:H$38,2,FALSE)*H122+VLOOKUP(C122,Deflatores!G$4:I$38,3,FALSE)))</f>
        <v/>
      </c>
      <c r="M122" s="10"/>
      <c r="N122" s="10"/>
      <c r="O122" s="6"/>
    </row>
    <row r="123" spans="1:15" x14ac:dyDescent="0.25">
      <c r="A123" s="126"/>
      <c r="B123" s="4"/>
      <c r="C123" s="4"/>
      <c r="D123" s="7"/>
      <c r="E123" s="7"/>
      <c r="F123" s="8" t="str">
        <f t="shared" si="6"/>
        <v/>
      </c>
      <c r="G123" s="7" t="str">
        <f t="shared" si="7"/>
        <v/>
      </c>
      <c r="H123" s="5" t="str">
        <f t="shared" si="8"/>
        <v/>
      </c>
      <c r="I123" s="122" t="str">
        <f t="shared" si="9"/>
        <v/>
      </c>
      <c r="J123" s="7" t="str">
        <f t="shared" si="10"/>
        <v/>
      </c>
      <c r="K123" s="9" t="str">
        <f t="shared" si="11"/>
        <v/>
      </c>
      <c r="L123" s="9" t="str">
        <f>IF(NOT(ISERROR(VLOOKUP(B123,Deflatores!G$42:H$64,2,FALSE))),VLOOKUP(B123,Deflatores!G$42:H$64,2,FALSE),IF(OR(ISBLANK(C123),ISBLANK(B123)),"",VLOOKUP(C123,Deflatores!G$4:H$38,2,FALSE)*H123+VLOOKUP(C123,Deflatores!G$4:I$38,3,FALSE)))</f>
        <v/>
      </c>
      <c r="M123" s="10"/>
      <c r="N123" s="10"/>
      <c r="O123" s="6"/>
    </row>
    <row r="124" spans="1:15" x14ac:dyDescent="0.25">
      <c r="A124" s="126"/>
      <c r="B124" s="4"/>
      <c r="C124" s="4"/>
      <c r="D124" s="7"/>
      <c r="E124" s="7"/>
      <c r="F124" s="8" t="str">
        <f t="shared" si="6"/>
        <v/>
      </c>
      <c r="G124" s="7" t="str">
        <f t="shared" si="7"/>
        <v/>
      </c>
      <c r="H124" s="5" t="str">
        <f t="shared" si="8"/>
        <v/>
      </c>
      <c r="I124" s="122" t="str">
        <f t="shared" si="9"/>
        <v/>
      </c>
      <c r="J124" s="7" t="str">
        <f t="shared" si="10"/>
        <v/>
      </c>
      <c r="K124" s="9" t="str">
        <f t="shared" si="11"/>
        <v/>
      </c>
      <c r="L124" s="9" t="str">
        <f>IF(NOT(ISERROR(VLOOKUP(B124,Deflatores!G$42:H$64,2,FALSE))),VLOOKUP(B124,Deflatores!G$42:H$64,2,FALSE),IF(OR(ISBLANK(C124),ISBLANK(B124)),"",VLOOKUP(C124,Deflatores!G$4:H$38,2,FALSE)*H124+VLOOKUP(C124,Deflatores!G$4:I$38,3,FALSE)))</f>
        <v/>
      </c>
      <c r="M124" s="10"/>
      <c r="N124" s="10"/>
      <c r="O124" s="6"/>
    </row>
    <row r="125" spans="1:15" x14ac:dyDescent="0.25">
      <c r="A125" s="126"/>
      <c r="B125" s="4"/>
      <c r="C125" s="4"/>
      <c r="D125" s="7"/>
      <c r="E125" s="7"/>
      <c r="F125" s="8" t="str">
        <f t="shared" si="6"/>
        <v/>
      </c>
      <c r="G125" s="7" t="str">
        <f t="shared" si="7"/>
        <v/>
      </c>
      <c r="H125" s="5" t="str">
        <f t="shared" si="8"/>
        <v/>
      </c>
      <c r="I125" s="122" t="str">
        <f t="shared" si="9"/>
        <v/>
      </c>
      <c r="J125" s="7" t="str">
        <f t="shared" si="10"/>
        <v/>
      </c>
      <c r="K125" s="9" t="str">
        <f t="shared" si="11"/>
        <v/>
      </c>
      <c r="L125" s="9" t="str">
        <f>IF(NOT(ISERROR(VLOOKUP(B125,Deflatores!G$42:H$64,2,FALSE))),VLOOKUP(B125,Deflatores!G$42:H$64,2,FALSE),IF(OR(ISBLANK(C125),ISBLANK(B125)),"",VLOOKUP(C125,Deflatores!G$4:H$38,2,FALSE)*H125+VLOOKUP(C125,Deflatores!G$4:I$38,3,FALSE)))</f>
        <v/>
      </c>
      <c r="M125" s="10"/>
      <c r="N125" s="10"/>
      <c r="O125" s="6"/>
    </row>
    <row r="126" spans="1:15" x14ac:dyDescent="0.25">
      <c r="A126" s="126"/>
      <c r="B126" s="4"/>
      <c r="C126" s="4"/>
      <c r="D126" s="7"/>
      <c r="E126" s="7"/>
      <c r="F126" s="8" t="str">
        <f t="shared" ref="F126:F189" si="12">IF(ISBLANK(B126),"",IF(I126="L","Baixa",IF(I126="A","Média",IF(I126="","","Alta"))))</f>
        <v/>
      </c>
      <c r="G126" s="7" t="str">
        <f t="shared" ref="G126:G189" si="13">CONCATENATE(B126,I126)</f>
        <v/>
      </c>
      <c r="H126" s="5" t="str">
        <f t="shared" ref="H126:H189" si="14">IF(ISBLANK(B126),"",IF(B126="ALI",IF(I126="L",7,IF(I126="A",10,15)),IF(B126="AIE",IF(I126="L",5,IF(I126="A",7,10)),IF(B126="SE",IF(I126="L",4,IF(I126="A",5,7)),IF(OR(B126="EE",B126="CE"),IF(I126="L",3,IF(I126="A",4,6)),0)))))</f>
        <v/>
      </c>
      <c r="I126" s="122" t="str">
        <f t="shared" ref="I126:I189" si="15">IF(OR(ISBLANK(D126),ISBLANK(E126)),IF(OR(B126="ALI",B126="AIE"),"L",IF(OR(B126="EE",B126="SE",B126="CE"),"A","")),IF(B126="EE",IF(E126&gt;=3,IF(D126&gt;=5,"H","A"),IF(E126&gt;=2,IF(D126&gt;=16,"H",IF(D126&lt;=4,"L","A")),IF(D126&lt;=15,"L","A"))),IF(OR(B126="SE",B126="CE"),IF(E126&gt;=4,IF(D126&gt;=6,"H","A"),IF(E126&gt;=2,IF(D126&gt;=20,"H",IF(D126&lt;=5,"L","A")),IF(D126&lt;=19,"L","A"))),IF(OR(B126="ALI",B126="AIE"),IF(E126&gt;=6,IF(D126&gt;=20,"H","A"),IF(E126&gt;=2,IF(D126&gt;=51,"H",IF(D126&lt;=19,"L","A")),IF(D126&lt;=50,"L","A"))),""))))</f>
        <v/>
      </c>
      <c r="J126" s="7" t="str">
        <f t="shared" ref="J126:J189" si="16">CONCATENATE(B126,C126)</f>
        <v/>
      </c>
      <c r="K126" s="9" t="str">
        <f t="shared" si="11"/>
        <v/>
      </c>
      <c r="L126" s="9" t="str">
        <f>IF(NOT(ISERROR(VLOOKUP(B126,Deflatores!G$42:H$64,2,FALSE))),VLOOKUP(B126,Deflatores!G$42:H$64,2,FALSE),IF(OR(ISBLANK(C126),ISBLANK(B126)),"",VLOOKUP(C126,Deflatores!G$4:H$38,2,FALSE)*H126+VLOOKUP(C126,Deflatores!G$4:I$38,3,FALSE)))</f>
        <v/>
      </c>
      <c r="M126" s="10"/>
      <c r="N126" s="10"/>
      <c r="O126" s="6"/>
    </row>
    <row r="127" spans="1:15" x14ac:dyDescent="0.25">
      <c r="A127" s="126"/>
      <c r="B127" s="4"/>
      <c r="C127" s="4"/>
      <c r="D127" s="7"/>
      <c r="E127" s="7"/>
      <c r="F127" s="8" t="str">
        <f t="shared" si="12"/>
        <v/>
      </c>
      <c r="G127" s="7" t="str">
        <f t="shared" si="13"/>
        <v/>
      </c>
      <c r="H127" s="5" t="str">
        <f t="shared" si="14"/>
        <v/>
      </c>
      <c r="I127" s="122" t="str">
        <f t="shared" si="15"/>
        <v/>
      </c>
      <c r="J127" s="7" t="str">
        <f t="shared" si="16"/>
        <v/>
      </c>
      <c r="K127" s="9" t="str">
        <f t="shared" si="11"/>
        <v/>
      </c>
      <c r="L127" s="9" t="str">
        <f>IF(NOT(ISERROR(VLOOKUP(B127,Deflatores!G$42:H$64,2,FALSE))),VLOOKUP(B127,Deflatores!G$42:H$64,2,FALSE),IF(OR(ISBLANK(C127),ISBLANK(B127)),"",VLOOKUP(C127,Deflatores!G$4:H$38,2,FALSE)*H127+VLOOKUP(C127,Deflatores!G$4:I$38,3,FALSE)))</f>
        <v/>
      </c>
      <c r="M127" s="10"/>
      <c r="N127" s="10"/>
      <c r="O127" s="6"/>
    </row>
    <row r="128" spans="1:15" x14ac:dyDescent="0.25">
      <c r="A128" s="126"/>
      <c r="B128" s="4"/>
      <c r="C128" s="4"/>
      <c r="D128" s="7"/>
      <c r="E128" s="7"/>
      <c r="F128" s="8" t="str">
        <f t="shared" si="12"/>
        <v/>
      </c>
      <c r="G128" s="7" t="str">
        <f t="shared" si="13"/>
        <v/>
      </c>
      <c r="H128" s="5" t="str">
        <f t="shared" si="14"/>
        <v/>
      </c>
      <c r="I128" s="122" t="str">
        <f t="shared" si="15"/>
        <v/>
      </c>
      <c r="J128" s="7" t="str">
        <f t="shared" si="16"/>
        <v/>
      </c>
      <c r="K128" s="9" t="str">
        <f t="shared" ref="K128:K191" si="17">IF(OR(H128="",H128=0),L128,H128)</f>
        <v/>
      </c>
      <c r="L128" s="9" t="str">
        <f>IF(NOT(ISERROR(VLOOKUP(B128,Deflatores!G$42:H$64,2,FALSE))),VLOOKUP(B128,Deflatores!G$42:H$64,2,FALSE),IF(OR(ISBLANK(C128),ISBLANK(B128)),"",VLOOKUP(C128,Deflatores!G$4:H$38,2,FALSE)*H128+VLOOKUP(C128,Deflatores!G$4:I$38,3,FALSE)))</f>
        <v/>
      </c>
      <c r="M128" s="10"/>
      <c r="N128" s="10"/>
      <c r="O128" s="6"/>
    </row>
    <row r="129" spans="1:15" x14ac:dyDescent="0.25">
      <c r="A129" s="126"/>
      <c r="B129" s="4"/>
      <c r="C129" s="4"/>
      <c r="D129" s="7"/>
      <c r="E129" s="7"/>
      <c r="F129" s="8" t="str">
        <f t="shared" si="12"/>
        <v/>
      </c>
      <c r="G129" s="7" t="str">
        <f t="shared" si="13"/>
        <v/>
      </c>
      <c r="H129" s="5" t="str">
        <f t="shared" si="14"/>
        <v/>
      </c>
      <c r="I129" s="122" t="str">
        <f t="shared" si="15"/>
        <v/>
      </c>
      <c r="J129" s="7" t="str">
        <f t="shared" si="16"/>
        <v/>
      </c>
      <c r="K129" s="9" t="str">
        <f t="shared" si="17"/>
        <v/>
      </c>
      <c r="L129" s="9" t="str">
        <f>IF(NOT(ISERROR(VLOOKUP(B129,Deflatores!G$42:H$64,2,FALSE))),VLOOKUP(B129,Deflatores!G$42:H$64,2,FALSE),IF(OR(ISBLANK(C129),ISBLANK(B129)),"",VLOOKUP(C129,Deflatores!G$4:H$38,2,FALSE)*H129+VLOOKUP(C129,Deflatores!G$4:I$38,3,FALSE)))</f>
        <v/>
      </c>
      <c r="M129" s="10"/>
      <c r="N129" s="10"/>
      <c r="O129" s="6"/>
    </row>
    <row r="130" spans="1:15" x14ac:dyDescent="0.25">
      <c r="A130" s="126"/>
      <c r="B130" s="4"/>
      <c r="C130" s="4"/>
      <c r="D130" s="7"/>
      <c r="E130" s="7"/>
      <c r="F130" s="8" t="str">
        <f t="shared" si="12"/>
        <v/>
      </c>
      <c r="G130" s="7" t="str">
        <f t="shared" si="13"/>
        <v/>
      </c>
      <c r="H130" s="5" t="str">
        <f t="shared" si="14"/>
        <v/>
      </c>
      <c r="I130" s="122" t="str">
        <f t="shared" si="15"/>
        <v/>
      </c>
      <c r="J130" s="7" t="str">
        <f t="shared" si="16"/>
        <v/>
      </c>
      <c r="K130" s="9" t="str">
        <f t="shared" si="17"/>
        <v/>
      </c>
      <c r="L130" s="9" t="str">
        <f>IF(NOT(ISERROR(VLOOKUP(B130,Deflatores!G$42:H$64,2,FALSE))),VLOOKUP(B130,Deflatores!G$42:H$64,2,FALSE),IF(OR(ISBLANK(C130),ISBLANK(B130)),"",VLOOKUP(C130,Deflatores!G$4:H$38,2,FALSE)*H130+VLOOKUP(C130,Deflatores!G$4:I$38,3,FALSE)))</f>
        <v/>
      </c>
      <c r="M130" s="10"/>
      <c r="N130" s="10"/>
      <c r="O130" s="6"/>
    </row>
    <row r="131" spans="1:15" x14ac:dyDescent="0.25">
      <c r="A131" s="126"/>
      <c r="B131" s="4"/>
      <c r="C131" s="4"/>
      <c r="D131" s="7"/>
      <c r="E131" s="7"/>
      <c r="F131" s="8" t="str">
        <f t="shared" si="12"/>
        <v/>
      </c>
      <c r="G131" s="7" t="str">
        <f t="shared" si="13"/>
        <v/>
      </c>
      <c r="H131" s="5" t="str">
        <f t="shared" si="14"/>
        <v/>
      </c>
      <c r="I131" s="122" t="str">
        <f t="shared" si="15"/>
        <v/>
      </c>
      <c r="J131" s="7" t="str">
        <f t="shared" si="16"/>
        <v/>
      </c>
      <c r="K131" s="9" t="str">
        <f t="shared" si="17"/>
        <v/>
      </c>
      <c r="L131" s="9" t="str">
        <f>IF(NOT(ISERROR(VLOOKUP(B131,Deflatores!G$42:H$64,2,FALSE))),VLOOKUP(B131,Deflatores!G$42:H$64,2,FALSE),IF(OR(ISBLANK(C131),ISBLANK(B131)),"",VLOOKUP(C131,Deflatores!G$4:H$38,2,FALSE)*H131+VLOOKUP(C131,Deflatores!G$4:I$38,3,FALSE)))</f>
        <v/>
      </c>
      <c r="M131" s="10"/>
      <c r="N131" s="10"/>
      <c r="O131" s="6"/>
    </row>
    <row r="132" spans="1:15" x14ac:dyDescent="0.25">
      <c r="A132" s="126"/>
      <c r="B132" s="4"/>
      <c r="C132" s="4"/>
      <c r="D132" s="7"/>
      <c r="E132" s="7"/>
      <c r="F132" s="8" t="str">
        <f t="shared" si="12"/>
        <v/>
      </c>
      <c r="G132" s="7" t="str">
        <f t="shared" si="13"/>
        <v/>
      </c>
      <c r="H132" s="5" t="str">
        <f t="shared" si="14"/>
        <v/>
      </c>
      <c r="I132" s="122" t="str">
        <f t="shared" si="15"/>
        <v/>
      </c>
      <c r="J132" s="7" t="str">
        <f t="shared" si="16"/>
        <v/>
      </c>
      <c r="K132" s="9" t="str">
        <f t="shared" si="17"/>
        <v/>
      </c>
      <c r="L132" s="9" t="str">
        <f>IF(NOT(ISERROR(VLOOKUP(B132,Deflatores!G$42:H$64,2,FALSE))),VLOOKUP(B132,Deflatores!G$42:H$64,2,FALSE),IF(OR(ISBLANK(C132),ISBLANK(B132)),"",VLOOKUP(C132,Deflatores!G$4:H$38,2,FALSE)*H132+VLOOKUP(C132,Deflatores!G$4:I$38,3,FALSE)))</f>
        <v/>
      </c>
      <c r="M132" s="10"/>
      <c r="N132" s="10"/>
      <c r="O132" s="6"/>
    </row>
    <row r="133" spans="1:15" x14ac:dyDescent="0.25">
      <c r="A133" s="126"/>
      <c r="B133" s="4"/>
      <c r="C133" s="4"/>
      <c r="D133" s="7"/>
      <c r="E133" s="7"/>
      <c r="F133" s="8" t="str">
        <f t="shared" si="12"/>
        <v/>
      </c>
      <c r="G133" s="7" t="str">
        <f t="shared" si="13"/>
        <v/>
      </c>
      <c r="H133" s="5" t="str">
        <f t="shared" si="14"/>
        <v/>
      </c>
      <c r="I133" s="122" t="str">
        <f t="shared" si="15"/>
        <v/>
      </c>
      <c r="J133" s="7" t="str">
        <f t="shared" si="16"/>
        <v/>
      </c>
      <c r="K133" s="9" t="str">
        <f t="shared" si="17"/>
        <v/>
      </c>
      <c r="L133" s="9" t="str">
        <f>IF(NOT(ISERROR(VLOOKUP(B133,Deflatores!G$42:H$64,2,FALSE))),VLOOKUP(B133,Deflatores!G$42:H$64,2,FALSE),IF(OR(ISBLANK(C133),ISBLANK(B133)),"",VLOOKUP(C133,Deflatores!G$4:H$38,2,FALSE)*H133+VLOOKUP(C133,Deflatores!G$4:I$38,3,FALSE)))</f>
        <v/>
      </c>
      <c r="M133" s="10"/>
      <c r="N133" s="10"/>
      <c r="O133" s="6"/>
    </row>
    <row r="134" spans="1:15" x14ac:dyDescent="0.25">
      <c r="A134" s="126"/>
      <c r="B134" s="4"/>
      <c r="C134" s="4"/>
      <c r="D134" s="7"/>
      <c r="E134" s="7"/>
      <c r="F134" s="8" t="str">
        <f t="shared" si="12"/>
        <v/>
      </c>
      <c r="G134" s="7" t="str">
        <f t="shared" si="13"/>
        <v/>
      </c>
      <c r="H134" s="5" t="str">
        <f t="shared" si="14"/>
        <v/>
      </c>
      <c r="I134" s="122" t="str">
        <f t="shared" si="15"/>
        <v/>
      </c>
      <c r="J134" s="7" t="str">
        <f t="shared" si="16"/>
        <v/>
      </c>
      <c r="K134" s="9" t="str">
        <f t="shared" si="17"/>
        <v/>
      </c>
      <c r="L134" s="9" t="str">
        <f>IF(NOT(ISERROR(VLOOKUP(B134,Deflatores!G$42:H$64,2,FALSE))),VLOOKUP(B134,Deflatores!G$42:H$64,2,FALSE),IF(OR(ISBLANK(C134),ISBLANK(B134)),"",VLOOKUP(C134,Deflatores!G$4:H$38,2,FALSE)*H134+VLOOKUP(C134,Deflatores!G$4:I$38,3,FALSE)))</f>
        <v/>
      </c>
      <c r="M134" s="10"/>
      <c r="N134" s="10"/>
      <c r="O134" s="6"/>
    </row>
    <row r="135" spans="1:15" x14ac:dyDescent="0.25">
      <c r="A135" s="126"/>
      <c r="B135" s="4"/>
      <c r="C135" s="4"/>
      <c r="D135" s="7"/>
      <c r="E135" s="7"/>
      <c r="F135" s="8" t="str">
        <f t="shared" si="12"/>
        <v/>
      </c>
      <c r="G135" s="7" t="str">
        <f t="shared" si="13"/>
        <v/>
      </c>
      <c r="H135" s="5" t="str">
        <f t="shared" si="14"/>
        <v/>
      </c>
      <c r="I135" s="122" t="str">
        <f t="shared" si="15"/>
        <v/>
      </c>
      <c r="J135" s="7" t="str">
        <f t="shared" si="16"/>
        <v/>
      </c>
      <c r="K135" s="9" t="str">
        <f t="shared" si="17"/>
        <v/>
      </c>
      <c r="L135" s="9" t="str">
        <f>IF(NOT(ISERROR(VLOOKUP(B135,Deflatores!G$42:H$64,2,FALSE))),VLOOKUP(B135,Deflatores!G$42:H$64,2,FALSE),IF(OR(ISBLANK(C135),ISBLANK(B135)),"",VLOOKUP(C135,Deflatores!G$4:H$38,2,FALSE)*H135+VLOOKUP(C135,Deflatores!G$4:I$38,3,FALSE)))</f>
        <v/>
      </c>
      <c r="M135" s="10"/>
      <c r="N135" s="10"/>
      <c r="O135" s="6"/>
    </row>
    <row r="136" spans="1:15" x14ac:dyDescent="0.25">
      <c r="A136" s="126"/>
      <c r="B136" s="4"/>
      <c r="C136" s="4"/>
      <c r="D136" s="7"/>
      <c r="E136" s="7"/>
      <c r="F136" s="8" t="str">
        <f t="shared" si="12"/>
        <v/>
      </c>
      <c r="G136" s="7" t="str">
        <f t="shared" si="13"/>
        <v/>
      </c>
      <c r="H136" s="5" t="str">
        <f t="shared" si="14"/>
        <v/>
      </c>
      <c r="I136" s="122" t="str">
        <f t="shared" si="15"/>
        <v/>
      </c>
      <c r="J136" s="7" t="str">
        <f t="shared" si="16"/>
        <v/>
      </c>
      <c r="K136" s="9" t="str">
        <f t="shared" si="17"/>
        <v/>
      </c>
      <c r="L136" s="9" t="str">
        <f>IF(NOT(ISERROR(VLOOKUP(B136,Deflatores!G$42:H$64,2,FALSE))),VLOOKUP(B136,Deflatores!G$42:H$64,2,FALSE),IF(OR(ISBLANK(C136),ISBLANK(B136)),"",VLOOKUP(C136,Deflatores!G$4:H$38,2,FALSE)*H136+VLOOKUP(C136,Deflatores!G$4:I$38,3,FALSE)))</f>
        <v/>
      </c>
      <c r="M136" s="10"/>
      <c r="N136" s="10"/>
      <c r="O136" s="6"/>
    </row>
    <row r="137" spans="1:15" x14ac:dyDescent="0.25">
      <c r="A137" s="126"/>
      <c r="B137" s="4"/>
      <c r="C137" s="4"/>
      <c r="D137" s="7"/>
      <c r="E137" s="7"/>
      <c r="F137" s="8" t="str">
        <f t="shared" si="12"/>
        <v/>
      </c>
      <c r="G137" s="7" t="str">
        <f t="shared" si="13"/>
        <v/>
      </c>
      <c r="H137" s="5" t="str">
        <f t="shared" si="14"/>
        <v/>
      </c>
      <c r="I137" s="122" t="str">
        <f t="shared" si="15"/>
        <v/>
      </c>
      <c r="J137" s="7" t="str">
        <f t="shared" si="16"/>
        <v/>
      </c>
      <c r="K137" s="9" t="str">
        <f t="shared" si="17"/>
        <v/>
      </c>
      <c r="L137" s="9" t="str">
        <f>IF(NOT(ISERROR(VLOOKUP(B137,Deflatores!G$42:H$64,2,FALSE))),VLOOKUP(B137,Deflatores!G$42:H$64,2,FALSE),IF(OR(ISBLANK(C137),ISBLANK(B137)),"",VLOOKUP(C137,Deflatores!G$4:H$38,2,FALSE)*H137+VLOOKUP(C137,Deflatores!G$4:I$38,3,FALSE)))</f>
        <v/>
      </c>
      <c r="M137" s="10"/>
      <c r="N137" s="10"/>
      <c r="O137" s="6"/>
    </row>
    <row r="138" spans="1:15" x14ac:dyDescent="0.25">
      <c r="A138" s="126"/>
      <c r="B138" s="4"/>
      <c r="C138" s="4"/>
      <c r="D138" s="7"/>
      <c r="E138" s="7"/>
      <c r="F138" s="8" t="str">
        <f t="shared" si="12"/>
        <v/>
      </c>
      <c r="G138" s="7" t="str">
        <f t="shared" si="13"/>
        <v/>
      </c>
      <c r="H138" s="5" t="str">
        <f t="shared" si="14"/>
        <v/>
      </c>
      <c r="I138" s="122" t="str">
        <f t="shared" si="15"/>
        <v/>
      </c>
      <c r="J138" s="7" t="str">
        <f t="shared" si="16"/>
        <v/>
      </c>
      <c r="K138" s="9" t="str">
        <f t="shared" si="17"/>
        <v/>
      </c>
      <c r="L138" s="9" t="str">
        <f>IF(NOT(ISERROR(VLOOKUP(B138,Deflatores!G$42:H$64,2,FALSE))),VLOOKUP(B138,Deflatores!G$42:H$64,2,FALSE),IF(OR(ISBLANK(C138),ISBLANK(B138)),"",VLOOKUP(C138,Deflatores!G$4:H$38,2,FALSE)*H138+VLOOKUP(C138,Deflatores!G$4:I$38,3,FALSE)))</f>
        <v/>
      </c>
      <c r="M138" s="10"/>
      <c r="N138" s="10"/>
      <c r="O138" s="6"/>
    </row>
    <row r="139" spans="1:15" x14ac:dyDescent="0.25">
      <c r="A139" s="126"/>
      <c r="B139" s="4"/>
      <c r="C139" s="4"/>
      <c r="D139" s="7"/>
      <c r="E139" s="7"/>
      <c r="F139" s="8" t="str">
        <f t="shared" si="12"/>
        <v/>
      </c>
      <c r="G139" s="7" t="str">
        <f t="shared" si="13"/>
        <v/>
      </c>
      <c r="H139" s="5" t="str">
        <f t="shared" si="14"/>
        <v/>
      </c>
      <c r="I139" s="122" t="str">
        <f t="shared" si="15"/>
        <v/>
      </c>
      <c r="J139" s="7" t="str">
        <f t="shared" si="16"/>
        <v/>
      </c>
      <c r="K139" s="9" t="str">
        <f t="shared" si="17"/>
        <v/>
      </c>
      <c r="L139" s="9" t="str">
        <f>IF(NOT(ISERROR(VLOOKUP(B139,Deflatores!G$42:H$64,2,FALSE))),VLOOKUP(B139,Deflatores!G$42:H$64,2,FALSE),IF(OR(ISBLANK(C139),ISBLANK(B139)),"",VLOOKUP(C139,Deflatores!G$4:H$38,2,FALSE)*H139+VLOOKUP(C139,Deflatores!G$4:I$38,3,FALSE)))</f>
        <v/>
      </c>
      <c r="M139" s="10"/>
      <c r="N139" s="10"/>
      <c r="O139" s="6"/>
    </row>
    <row r="140" spans="1:15" x14ac:dyDescent="0.25">
      <c r="A140" s="126"/>
      <c r="B140" s="4"/>
      <c r="C140" s="4"/>
      <c r="D140" s="7"/>
      <c r="E140" s="7"/>
      <c r="F140" s="8" t="str">
        <f t="shared" si="12"/>
        <v/>
      </c>
      <c r="G140" s="7" t="str">
        <f t="shared" si="13"/>
        <v/>
      </c>
      <c r="H140" s="5" t="str">
        <f t="shared" si="14"/>
        <v/>
      </c>
      <c r="I140" s="122" t="str">
        <f t="shared" si="15"/>
        <v/>
      </c>
      <c r="J140" s="7" t="str">
        <f t="shared" si="16"/>
        <v/>
      </c>
      <c r="K140" s="9" t="str">
        <f t="shared" si="17"/>
        <v/>
      </c>
      <c r="L140" s="9" t="str">
        <f>IF(NOT(ISERROR(VLOOKUP(B140,Deflatores!G$42:H$64,2,FALSE))),VLOOKUP(B140,Deflatores!G$42:H$64,2,FALSE),IF(OR(ISBLANK(C140),ISBLANK(B140)),"",VLOOKUP(C140,Deflatores!G$4:H$38,2,FALSE)*H140+VLOOKUP(C140,Deflatores!G$4:I$38,3,FALSE)))</f>
        <v/>
      </c>
      <c r="M140" s="10"/>
      <c r="N140" s="10"/>
      <c r="O140" s="6"/>
    </row>
    <row r="141" spans="1:15" x14ac:dyDescent="0.25">
      <c r="A141" s="126"/>
      <c r="B141" s="4"/>
      <c r="C141" s="4"/>
      <c r="D141" s="7"/>
      <c r="E141" s="7"/>
      <c r="F141" s="8" t="str">
        <f t="shared" si="12"/>
        <v/>
      </c>
      <c r="G141" s="7" t="str">
        <f t="shared" si="13"/>
        <v/>
      </c>
      <c r="H141" s="5" t="str">
        <f t="shared" si="14"/>
        <v/>
      </c>
      <c r="I141" s="122" t="str">
        <f t="shared" si="15"/>
        <v/>
      </c>
      <c r="J141" s="7" t="str">
        <f t="shared" si="16"/>
        <v/>
      </c>
      <c r="K141" s="9" t="str">
        <f t="shared" si="17"/>
        <v/>
      </c>
      <c r="L141" s="9" t="str">
        <f>IF(NOT(ISERROR(VLOOKUP(B141,Deflatores!G$42:H$64,2,FALSE))),VLOOKUP(B141,Deflatores!G$42:H$64,2,FALSE),IF(OR(ISBLANK(C141),ISBLANK(B141)),"",VLOOKUP(C141,Deflatores!G$4:H$38,2,FALSE)*H141+VLOOKUP(C141,Deflatores!G$4:I$38,3,FALSE)))</f>
        <v/>
      </c>
      <c r="M141" s="10"/>
      <c r="N141" s="10"/>
      <c r="O141" s="6"/>
    </row>
    <row r="142" spans="1:15" x14ac:dyDescent="0.25">
      <c r="A142" s="126"/>
      <c r="B142" s="4"/>
      <c r="C142" s="4"/>
      <c r="D142" s="7"/>
      <c r="E142" s="7"/>
      <c r="F142" s="8" t="str">
        <f t="shared" si="12"/>
        <v/>
      </c>
      <c r="G142" s="7" t="str">
        <f t="shared" si="13"/>
        <v/>
      </c>
      <c r="H142" s="5" t="str">
        <f t="shared" si="14"/>
        <v/>
      </c>
      <c r="I142" s="122" t="str">
        <f t="shared" si="15"/>
        <v/>
      </c>
      <c r="J142" s="7" t="str">
        <f t="shared" si="16"/>
        <v/>
      </c>
      <c r="K142" s="9" t="str">
        <f t="shared" si="17"/>
        <v/>
      </c>
      <c r="L142" s="9" t="str">
        <f>IF(NOT(ISERROR(VLOOKUP(B142,Deflatores!G$42:H$64,2,FALSE))),VLOOKUP(B142,Deflatores!G$42:H$64,2,FALSE),IF(OR(ISBLANK(C142),ISBLANK(B142)),"",VLOOKUP(C142,Deflatores!G$4:H$38,2,FALSE)*H142+VLOOKUP(C142,Deflatores!G$4:I$38,3,FALSE)))</f>
        <v/>
      </c>
      <c r="M142" s="10"/>
      <c r="N142" s="10"/>
      <c r="O142" s="6"/>
    </row>
    <row r="143" spans="1:15" x14ac:dyDescent="0.25">
      <c r="A143" s="126"/>
      <c r="B143" s="4"/>
      <c r="C143" s="4"/>
      <c r="D143" s="7"/>
      <c r="E143" s="7"/>
      <c r="F143" s="8" t="str">
        <f t="shared" si="12"/>
        <v/>
      </c>
      <c r="G143" s="7" t="str">
        <f t="shared" si="13"/>
        <v/>
      </c>
      <c r="H143" s="5" t="str">
        <f t="shared" si="14"/>
        <v/>
      </c>
      <c r="I143" s="122" t="str">
        <f t="shared" si="15"/>
        <v/>
      </c>
      <c r="J143" s="7" t="str">
        <f t="shared" si="16"/>
        <v/>
      </c>
      <c r="K143" s="9" t="str">
        <f t="shared" si="17"/>
        <v/>
      </c>
      <c r="L143" s="9" t="str">
        <f>IF(NOT(ISERROR(VLOOKUP(B143,Deflatores!G$42:H$64,2,FALSE))),VLOOKUP(B143,Deflatores!G$42:H$64,2,FALSE),IF(OR(ISBLANK(C143),ISBLANK(B143)),"",VLOOKUP(C143,Deflatores!G$4:H$38,2,FALSE)*H143+VLOOKUP(C143,Deflatores!G$4:I$38,3,FALSE)))</f>
        <v/>
      </c>
      <c r="M143" s="10"/>
      <c r="N143" s="10"/>
      <c r="O143" s="6"/>
    </row>
    <row r="144" spans="1:15" x14ac:dyDescent="0.25">
      <c r="A144" s="126"/>
      <c r="B144" s="4"/>
      <c r="C144" s="4"/>
      <c r="D144" s="7"/>
      <c r="E144" s="7"/>
      <c r="F144" s="8" t="str">
        <f t="shared" si="12"/>
        <v/>
      </c>
      <c r="G144" s="7" t="str">
        <f t="shared" si="13"/>
        <v/>
      </c>
      <c r="H144" s="5" t="str">
        <f t="shared" si="14"/>
        <v/>
      </c>
      <c r="I144" s="122" t="str">
        <f t="shared" si="15"/>
        <v/>
      </c>
      <c r="J144" s="7" t="str">
        <f t="shared" si="16"/>
        <v/>
      </c>
      <c r="K144" s="9" t="str">
        <f t="shared" si="17"/>
        <v/>
      </c>
      <c r="L144" s="9" t="str">
        <f>IF(NOT(ISERROR(VLOOKUP(B144,Deflatores!G$42:H$64,2,FALSE))),VLOOKUP(B144,Deflatores!G$42:H$64,2,FALSE),IF(OR(ISBLANK(C144),ISBLANK(B144)),"",VLOOKUP(C144,Deflatores!G$4:H$38,2,FALSE)*H144+VLOOKUP(C144,Deflatores!G$4:I$38,3,FALSE)))</f>
        <v/>
      </c>
      <c r="M144" s="10"/>
      <c r="N144" s="10"/>
      <c r="O144" s="6"/>
    </row>
    <row r="145" spans="1:15" x14ac:dyDescent="0.25">
      <c r="A145" s="126"/>
      <c r="B145" s="4"/>
      <c r="C145" s="4"/>
      <c r="D145" s="7"/>
      <c r="E145" s="7"/>
      <c r="F145" s="8" t="str">
        <f t="shared" si="12"/>
        <v/>
      </c>
      <c r="G145" s="7" t="str">
        <f t="shared" si="13"/>
        <v/>
      </c>
      <c r="H145" s="5" t="str">
        <f t="shared" si="14"/>
        <v/>
      </c>
      <c r="I145" s="122" t="str">
        <f t="shared" si="15"/>
        <v/>
      </c>
      <c r="J145" s="7" t="str">
        <f t="shared" si="16"/>
        <v/>
      </c>
      <c r="K145" s="9" t="str">
        <f t="shared" si="17"/>
        <v/>
      </c>
      <c r="L145" s="9" t="str">
        <f>IF(NOT(ISERROR(VLOOKUP(B145,Deflatores!G$42:H$64,2,FALSE))),VLOOKUP(B145,Deflatores!G$42:H$64,2,FALSE),IF(OR(ISBLANK(C145),ISBLANK(B145)),"",VLOOKUP(C145,Deflatores!G$4:H$38,2,FALSE)*H145+VLOOKUP(C145,Deflatores!G$4:I$38,3,FALSE)))</f>
        <v/>
      </c>
      <c r="M145" s="10"/>
      <c r="N145" s="10"/>
      <c r="O145" s="6"/>
    </row>
    <row r="146" spans="1:15" x14ac:dyDescent="0.25">
      <c r="A146" s="126"/>
      <c r="B146" s="4"/>
      <c r="C146" s="4"/>
      <c r="D146" s="7"/>
      <c r="E146" s="7"/>
      <c r="F146" s="8" t="str">
        <f t="shared" si="12"/>
        <v/>
      </c>
      <c r="G146" s="7" t="str">
        <f t="shared" si="13"/>
        <v/>
      </c>
      <c r="H146" s="5" t="str">
        <f t="shared" si="14"/>
        <v/>
      </c>
      <c r="I146" s="122" t="str">
        <f t="shared" si="15"/>
        <v/>
      </c>
      <c r="J146" s="7" t="str">
        <f t="shared" si="16"/>
        <v/>
      </c>
      <c r="K146" s="9" t="str">
        <f t="shared" si="17"/>
        <v/>
      </c>
      <c r="L146" s="9" t="str">
        <f>IF(NOT(ISERROR(VLOOKUP(B146,Deflatores!G$42:H$64,2,FALSE))),VLOOKUP(B146,Deflatores!G$42:H$64,2,FALSE),IF(OR(ISBLANK(C146),ISBLANK(B146)),"",VLOOKUP(C146,Deflatores!G$4:H$38,2,FALSE)*H146+VLOOKUP(C146,Deflatores!G$4:I$38,3,FALSE)))</f>
        <v/>
      </c>
      <c r="M146" s="10"/>
      <c r="N146" s="10"/>
      <c r="O146" s="6"/>
    </row>
    <row r="147" spans="1:15" x14ac:dyDescent="0.25">
      <c r="A147" s="126"/>
      <c r="B147" s="4"/>
      <c r="C147" s="4"/>
      <c r="D147" s="7"/>
      <c r="E147" s="7"/>
      <c r="F147" s="8" t="str">
        <f t="shared" si="12"/>
        <v/>
      </c>
      <c r="G147" s="7" t="str">
        <f t="shared" si="13"/>
        <v/>
      </c>
      <c r="H147" s="5" t="str">
        <f t="shared" si="14"/>
        <v/>
      </c>
      <c r="I147" s="122" t="str">
        <f t="shared" si="15"/>
        <v/>
      </c>
      <c r="J147" s="7" t="str">
        <f t="shared" si="16"/>
        <v/>
      </c>
      <c r="K147" s="9" t="str">
        <f t="shared" si="17"/>
        <v/>
      </c>
      <c r="L147" s="9" t="str">
        <f>IF(NOT(ISERROR(VLOOKUP(B147,Deflatores!G$42:H$64,2,FALSE))),VLOOKUP(B147,Deflatores!G$42:H$64,2,FALSE),IF(OR(ISBLANK(C147),ISBLANK(B147)),"",VLOOKUP(C147,Deflatores!G$4:H$38,2,FALSE)*H147+VLOOKUP(C147,Deflatores!G$4:I$38,3,FALSE)))</f>
        <v/>
      </c>
      <c r="M147" s="10"/>
      <c r="N147" s="10"/>
      <c r="O147" s="6"/>
    </row>
    <row r="148" spans="1:15" x14ac:dyDescent="0.25">
      <c r="A148" s="126"/>
      <c r="B148" s="4"/>
      <c r="C148" s="4"/>
      <c r="D148" s="7"/>
      <c r="E148" s="7"/>
      <c r="F148" s="8" t="str">
        <f t="shared" si="12"/>
        <v/>
      </c>
      <c r="G148" s="7" t="str">
        <f t="shared" si="13"/>
        <v/>
      </c>
      <c r="H148" s="5" t="str">
        <f t="shared" si="14"/>
        <v/>
      </c>
      <c r="I148" s="122" t="str">
        <f t="shared" si="15"/>
        <v/>
      </c>
      <c r="J148" s="7" t="str">
        <f t="shared" si="16"/>
        <v/>
      </c>
      <c r="K148" s="9" t="str">
        <f t="shared" si="17"/>
        <v/>
      </c>
      <c r="L148" s="9" t="str">
        <f>IF(NOT(ISERROR(VLOOKUP(B148,Deflatores!G$42:H$64,2,FALSE))),VLOOKUP(B148,Deflatores!G$42:H$64,2,FALSE),IF(OR(ISBLANK(C148),ISBLANK(B148)),"",VLOOKUP(C148,Deflatores!G$4:H$38,2,FALSE)*H148+VLOOKUP(C148,Deflatores!G$4:I$38,3,FALSE)))</f>
        <v/>
      </c>
      <c r="M148" s="10"/>
      <c r="N148" s="10"/>
      <c r="O148" s="6"/>
    </row>
    <row r="149" spans="1:15" x14ac:dyDescent="0.25">
      <c r="A149" s="126"/>
      <c r="B149" s="4"/>
      <c r="C149" s="4"/>
      <c r="D149" s="7"/>
      <c r="E149" s="7"/>
      <c r="F149" s="8" t="str">
        <f t="shared" si="12"/>
        <v/>
      </c>
      <c r="G149" s="7" t="str">
        <f t="shared" si="13"/>
        <v/>
      </c>
      <c r="H149" s="5" t="str">
        <f t="shared" si="14"/>
        <v/>
      </c>
      <c r="I149" s="122" t="str">
        <f t="shared" si="15"/>
        <v/>
      </c>
      <c r="J149" s="7" t="str">
        <f t="shared" si="16"/>
        <v/>
      </c>
      <c r="K149" s="9" t="str">
        <f t="shared" si="17"/>
        <v/>
      </c>
      <c r="L149" s="9" t="str">
        <f>IF(NOT(ISERROR(VLOOKUP(B149,Deflatores!G$42:H$64,2,FALSE))),VLOOKUP(B149,Deflatores!G$42:H$64,2,FALSE),IF(OR(ISBLANK(C149),ISBLANK(B149)),"",VLOOKUP(C149,Deflatores!G$4:H$38,2,FALSE)*H149+VLOOKUP(C149,Deflatores!G$4:I$38,3,FALSE)))</f>
        <v/>
      </c>
      <c r="M149" s="10"/>
      <c r="N149" s="10"/>
      <c r="O149" s="6"/>
    </row>
    <row r="150" spans="1:15" x14ac:dyDescent="0.25">
      <c r="A150" s="126"/>
      <c r="B150" s="4"/>
      <c r="C150" s="4"/>
      <c r="D150" s="7"/>
      <c r="E150" s="7"/>
      <c r="F150" s="8" t="str">
        <f t="shared" si="12"/>
        <v/>
      </c>
      <c r="G150" s="7" t="str">
        <f t="shared" si="13"/>
        <v/>
      </c>
      <c r="H150" s="5" t="str">
        <f t="shared" si="14"/>
        <v/>
      </c>
      <c r="I150" s="122" t="str">
        <f t="shared" si="15"/>
        <v/>
      </c>
      <c r="J150" s="7" t="str">
        <f t="shared" si="16"/>
        <v/>
      </c>
      <c r="K150" s="9" t="str">
        <f t="shared" si="17"/>
        <v/>
      </c>
      <c r="L150" s="9" t="str">
        <f>IF(NOT(ISERROR(VLOOKUP(B150,Deflatores!G$42:H$64,2,FALSE))),VLOOKUP(B150,Deflatores!G$42:H$64,2,FALSE),IF(OR(ISBLANK(C150),ISBLANK(B150)),"",VLOOKUP(C150,Deflatores!G$4:H$38,2,FALSE)*H150+VLOOKUP(C150,Deflatores!G$4:I$38,3,FALSE)))</f>
        <v/>
      </c>
      <c r="M150" s="10"/>
      <c r="N150" s="10"/>
      <c r="O150" s="6"/>
    </row>
    <row r="151" spans="1:15" x14ac:dyDescent="0.25">
      <c r="A151" s="126"/>
      <c r="B151" s="4"/>
      <c r="C151" s="4"/>
      <c r="D151" s="7"/>
      <c r="E151" s="7"/>
      <c r="F151" s="8" t="str">
        <f t="shared" si="12"/>
        <v/>
      </c>
      <c r="G151" s="7" t="str">
        <f t="shared" si="13"/>
        <v/>
      </c>
      <c r="H151" s="5" t="str">
        <f t="shared" si="14"/>
        <v/>
      </c>
      <c r="I151" s="122" t="str">
        <f t="shared" si="15"/>
        <v/>
      </c>
      <c r="J151" s="7" t="str">
        <f t="shared" si="16"/>
        <v/>
      </c>
      <c r="K151" s="9" t="str">
        <f t="shared" si="17"/>
        <v/>
      </c>
      <c r="L151" s="9" t="str">
        <f>IF(NOT(ISERROR(VLOOKUP(B151,Deflatores!G$42:H$64,2,FALSE))),VLOOKUP(B151,Deflatores!G$42:H$64,2,FALSE),IF(OR(ISBLANK(C151),ISBLANK(B151)),"",VLOOKUP(C151,Deflatores!G$4:H$38,2,FALSE)*H151+VLOOKUP(C151,Deflatores!G$4:I$38,3,FALSE)))</f>
        <v/>
      </c>
      <c r="M151" s="10"/>
      <c r="N151" s="10"/>
      <c r="O151" s="6"/>
    </row>
    <row r="152" spans="1:15" x14ac:dyDescent="0.25">
      <c r="A152" s="126"/>
      <c r="B152" s="4"/>
      <c r="C152" s="4"/>
      <c r="D152" s="7"/>
      <c r="E152" s="7"/>
      <c r="F152" s="8" t="str">
        <f t="shared" si="12"/>
        <v/>
      </c>
      <c r="G152" s="7" t="str">
        <f t="shared" si="13"/>
        <v/>
      </c>
      <c r="H152" s="5" t="str">
        <f t="shared" si="14"/>
        <v/>
      </c>
      <c r="I152" s="122" t="str">
        <f t="shared" si="15"/>
        <v/>
      </c>
      <c r="J152" s="7" t="str">
        <f t="shared" si="16"/>
        <v/>
      </c>
      <c r="K152" s="9" t="str">
        <f t="shared" si="17"/>
        <v/>
      </c>
      <c r="L152" s="9" t="str">
        <f>IF(NOT(ISERROR(VLOOKUP(B152,Deflatores!G$42:H$64,2,FALSE))),VLOOKUP(B152,Deflatores!G$42:H$64,2,FALSE),IF(OR(ISBLANK(C152),ISBLANK(B152)),"",VLOOKUP(C152,Deflatores!G$4:H$38,2,FALSE)*H152+VLOOKUP(C152,Deflatores!G$4:I$38,3,FALSE)))</f>
        <v/>
      </c>
      <c r="M152" s="10"/>
      <c r="N152" s="10"/>
      <c r="O152" s="6"/>
    </row>
    <row r="153" spans="1:15" x14ac:dyDescent="0.25">
      <c r="A153" s="126"/>
      <c r="B153" s="4"/>
      <c r="C153" s="4"/>
      <c r="D153" s="7"/>
      <c r="E153" s="7"/>
      <c r="F153" s="8" t="str">
        <f t="shared" si="12"/>
        <v/>
      </c>
      <c r="G153" s="7" t="str">
        <f t="shared" si="13"/>
        <v/>
      </c>
      <c r="H153" s="5" t="str">
        <f t="shared" si="14"/>
        <v/>
      </c>
      <c r="I153" s="122" t="str">
        <f t="shared" si="15"/>
        <v/>
      </c>
      <c r="J153" s="7" t="str">
        <f t="shared" si="16"/>
        <v/>
      </c>
      <c r="K153" s="9" t="str">
        <f t="shared" si="17"/>
        <v/>
      </c>
      <c r="L153" s="9" t="str">
        <f>IF(NOT(ISERROR(VLOOKUP(B153,Deflatores!G$42:H$64,2,FALSE))),VLOOKUP(B153,Deflatores!G$42:H$64,2,FALSE),IF(OR(ISBLANK(C153),ISBLANK(B153)),"",VLOOKUP(C153,Deflatores!G$4:H$38,2,FALSE)*H153+VLOOKUP(C153,Deflatores!G$4:I$38,3,FALSE)))</f>
        <v/>
      </c>
      <c r="M153" s="10"/>
      <c r="N153" s="10"/>
      <c r="O153" s="6"/>
    </row>
    <row r="154" spans="1:15" x14ac:dyDescent="0.25">
      <c r="A154" s="126"/>
      <c r="B154" s="4"/>
      <c r="C154" s="4"/>
      <c r="D154" s="7"/>
      <c r="E154" s="7"/>
      <c r="F154" s="8" t="str">
        <f t="shared" si="12"/>
        <v/>
      </c>
      <c r="G154" s="7" t="str">
        <f t="shared" si="13"/>
        <v/>
      </c>
      <c r="H154" s="5" t="str">
        <f t="shared" si="14"/>
        <v/>
      </c>
      <c r="I154" s="122" t="str">
        <f t="shared" si="15"/>
        <v/>
      </c>
      <c r="J154" s="7" t="str">
        <f t="shared" si="16"/>
        <v/>
      </c>
      <c r="K154" s="9" t="str">
        <f t="shared" si="17"/>
        <v/>
      </c>
      <c r="L154" s="9" t="str">
        <f>IF(NOT(ISERROR(VLOOKUP(B154,Deflatores!G$42:H$64,2,FALSE))),VLOOKUP(B154,Deflatores!G$42:H$64,2,FALSE),IF(OR(ISBLANK(C154),ISBLANK(B154)),"",VLOOKUP(C154,Deflatores!G$4:H$38,2,FALSE)*H154+VLOOKUP(C154,Deflatores!G$4:I$38,3,FALSE)))</f>
        <v/>
      </c>
      <c r="M154" s="10"/>
      <c r="N154" s="10"/>
      <c r="O154" s="6"/>
    </row>
    <row r="155" spans="1:15" x14ac:dyDescent="0.25">
      <c r="A155" s="126"/>
      <c r="B155" s="4"/>
      <c r="C155" s="4"/>
      <c r="D155" s="7"/>
      <c r="E155" s="7"/>
      <c r="F155" s="8" t="str">
        <f t="shared" si="12"/>
        <v/>
      </c>
      <c r="G155" s="7" t="str">
        <f t="shared" si="13"/>
        <v/>
      </c>
      <c r="H155" s="5" t="str">
        <f t="shared" si="14"/>
        <v/>
      </c>
      <c r="I155" s="122" t="str">
        <f t="shared" si="15"/>
        <v/>
      </c>
      <c r="J155" s="7" t="str">
        <f t="shared" si="16"/>
        <v/>
      </c>
      <c r="K155" s="9" t="str">
        <f t="shared" si="17"/>
        <v/>
      </c>
      <c r="L155" s="9" t="str">
        <f>IF(NOT(ISERROR(VLOOKUP(B155,Deflatores!G$42:H$64,2,FALSE))),VLOOKUP(B155,Deflatores!G$42:H$64,2,FALSE),IF(OR(ISBLANK(C155),ISBLANK(B155)),"",VLOOKUP(C155,Deflatores!G$4:H$38,2,FALSE)*H155+VLOOKUP(C155,Deflatores!G$4:I$38,3,FALSE)))</f>
        <v/>
      </c>
      <c r="M155" s="10"/>
      <c r="N155" s="10"/>
      <c r="O155" s="6"/>
    </row>
    <row r="156" spans="1:15" x14ac:dyDescent="0.25">
      <c r="A156" s="126"/>
      <c r="B156" s="4"/>
      <c r="C156" s="4"/>
      <c r="D156" s="7"/>
      <c r="E156" s="7"/>
      <c r="F156" s="8" t="str">
        <f t="shared" si="12"/>
        <v/>
      </c>
      <c r="G156" s="7" t="str">
        <f t="shared" si="13"/>
        <v/>
      </c>
      <c r="H156" s="5" t="str">
        <f t="shared" si="14"/>
        <v/>
      </c>
      <c r="I156" s="122" t="str">
        <f t="shared" si="15"/>
        <v/>
      </c>
      <c r="J156" s="7" t="str">
        <f t="shared" si="16"/>
        <v/>
      </c>
      <c r="K156" s="9" t="str">
        <f t="shared" si="17"/>
        <v/>
      </c>
      <c r="L156" s="9" t="str">
        <f>IF(NOT(ISERROR(VLOOKUP(B156,Deflatores!G$42:H$64,2,FALSE))),VLOOKUP(B156,Deflatores!G$42:H$64,2,FALSE),IF(OR(ISBLANK(C156),ISBLANK(B156)),"",VLOOKUP(C156,Deflatores!G$4:H$38,2,FALSE)*H156+VLOOKUP(C156,Deflatores!G$4:I$38,3,FALSE)))</f>
        <v/>
      </c>
      <c r="M156" s="10"/>
      <c r="N156" s="10"/>
      <c r="O156" s="6"/>
    </row>
    <row r="157" spans="1:15" x14ac:dyDescent="0.25">
      <c r="A157" s="126"/>
      <c r="B157" s="4"/>
      <c r="C157" s="4"/>
      <c r="D157" s="7"/>
      <c r="E157" s="7"/>
      <c r="F157" s="8" t="str">
        <f t="shared" si="12"/>
        <v/>
      </c>
      <c r="G157" s="7" t="str">
        <f t="shared" si="13"/>
        <v/>
      </c>
      <c r="H157" s="5" t="str">
        <f t="shared" si="14"/>
        <v/>
      </c>
      <c r="I157" s="122" t="str">
        <f t="shared" si="15"/>
        <v/>
      </c>
      <c r="J157" s="7" t="str">
        <f t="shared" si="16"/>
        <v/>
      </c>
      <c r="K157" s="9" t="str">
        <f t="shared" si="17"/>
        <v/>
      </c>
      <c r="L157" s="9" t="str">
        <f>IF(NOT(ISERROR(VLOOKUP(B157,Deflatores!G$42:H$64,2,FALSE))),VLOOKUP(B157,Deflatores!G$42:H$64,2,FALSE),IF(OR(ISBLANK(C157),ISBLANK(B157)),"",VLOOKUP(C157,Deflatores!G$4:H$38,2,FALSE)*H157+VLOOKUP(C157,Deflatores!G$4:I$38,3,FALSE)))</f>
        <v/>
      </c>
      <c r="M157" s="10"/>
      <c r="N157" s="10"/>
      <c r="O157" s="6"/>
    </row>
    <row r="158" spans="1:15" x14ac:dyDescent="0.25">
      <c r="A158" s="126"/>
      <c r="B158" s="4"/>
      <c r="C158" s="4"/>
      <c r="D158" s="7"/>
      <c r="E158" s="7"/>
      <c r="F158" s="8" t="str">
        <f t="shared" si="12"/>
        <v/>
      </c>
      <c r="G158" s="7" t="str">
        <f t="shared" si="13"/>
        <v/>
      </c>
      <c r="H158" s="5" t="str">
        <f t="shared" si="14"/>
        <v/>
      </c>
      <c r="I158" s="122" t="str">
        <f t="shared" si="15"/>
        <v/>
      </c>
      <c r="J158" s="7" t="str">
        <f t="shared" si="16"/>
        <v/>
      </c>
      <c r="K158" s="9" t="str">
        <f t="shared" si="17"/>
        <v/>
      </c>
      <c r="L158" s="9" t="str">
        <f>IF(NOT(ISERROR(VLOOKUP(B158,Deflatores!G$42:H$64,2,FALSE))),VLOOKUP(B158,Deflatores!G$42:H$64,2,FALSE),IF(OR(ISBLANK(C158),ISBLANK(B158)),"",VLOOKUP(C158,Deflatores!G$4:H$38,2,FALSE)*H158+VLOOKUP(C158,Deflatores!G$4:I$38,3,FALSE)))</f>
        <v/>
      </c>
      <c r="M158" s="10"/>
      <c r="N158" s="10"/>
      <c r="O158" s="6"/>
    </row>
    <row r="159" spans="1:15" x14ac:dyDescent="0.25">
      <c r="A159" s="126"/>
      <c r="B159" s="4"/>
      <c r="C159" s="4"/>
      <c r="D159" s="7"/>
      <c r="E159" s="7"/>
      <c r="F159" s="8" t="str">
        <f t="shared" si="12"/>
        <v/>
      </c>
      <c r="G159" s="7" t="str">
        <f t="shared" si="13"/>
        <v/>
      </c>
      <c r="H159" s="5" t="str">
        <f t="shared" si="14"/>
        <v/>
      </c>
      <c r="I159" s="122" t="str">
        <f t="shared" si="15"/>
        <v/>
      </c>
      <c r="J159" s="7" t="str">
        <f t="shared" si="16"/>
        <v/>
      </c>
      <c r="K159" s="9" t="str">
        <f t="shared" si="17"/>
        <v/>
      </c>
      <c r="L159" s="9" t="str">
        <f>IF(NOT(ISERROR(VLOOKUP(B159,Deflatores!G$42:H$64,2,FALSE))),VLOOKUP(B159,Deflatores!G$42:H$64,2,FALSE),IF(OR(ISBLANK(C159),ISBLANK(B159)),"",VLOOKUP(C159,Deflatores!G$4:H$38,2,FALSE)*H159+VLOOKUP(C159,Deflatores!G$4:I$38,3,FALSE)))</f>
        <v/>
      </c>
      <c r="M159" s="10"/>
      <c r="N159" s="10"/>
      <c r="O159" s="6"/>
    </row>
    <row r="160" spans="1:15" x14ac:dyDescent="0.25">
      <c r="A160" s="126"/>
      <c r="B160" s="4"/>
      <c r="C160" s="4"/>
      <c r="D160" s="7"/>
      <c r="E160" s="7"/>
      <c r="F160" s="8" t="str">
        <f t="shared" si="12"/>
        <v/>
      </c>
      <c r="G160" s="7" t="str">
        <f t="shared" si="13"/>
        <v/>
      </c>
      <c r="H160" s="5" t="str">
        <f t="shared" si="14"/>
        <v/>
      </c>
      <c r="I160" s="122" t="str">
        <f t="shared" si="15"/>
        <v/>
      </c>
      <c r="J160" s="7" t="str">
        <f t="shared" si="16"/>
        <v/>
      </c>
      <c r="K160" s="9" t="str">
        <f t="shared" si="17"/>
        <v/>
      </c>
      <c r="L160" s="9" t="str">
        <f>IF(NOT(ISERROR(VLOOKUP(B160,Deflatores!G$42:H$64,2,FALSE))),VLOOKUP(B160,Deflatores!G$42:H$64,2,FALSE),IF(OR(ISBLANK(C160),ISBLANK(B160)),"",VLOOKUP(C160,Deflatores!G$4:H$38,2,FALSE)*H160+VLOOKUP(C160,Deflatores!G$4:I$38,3,FALSE)))</f>
        <v/>
      </c>
      <c r="M160" s="10"/>
      <c r="N160" s="10"/>
      <c r="O160" s="6"/>
    </row>
    <row r="161" spans="1:15" x14ac:dyDescent="0.25">
      <c r="A161" s="126"/>
      <c r="B161" s="4"/>
      <c r="C161" s="4"/>
      <c r="D161" s="7"/>
      <c r="E161" s="7"/>
      <c r="F161" s="8" t="str">
        <f t="shared" si="12"/>
        <v/>
      </c>
      <c r="G161" s="7" t="str">
        <f t="shared" si="13"/>
        <v/>
      </c>
      <c r="H161" s="5" t="str">
        <f t="shared" si="14"/>
        <v/>
      </c>
      <c r="I161" s="122" t="str">
        <f t="shared" si="15"/>
        <v/>
      </c>
      <c r="J161" s="7" t="str">
        <f t="shared" si="16"/>
        <v/>
      </c>
      <c r="K161" s="9" t="str">
        <f t="shared" si="17"/>
        <v/>
      </c>
      <c r="L161" s="9" t="str">
        <f>IF(NOT(ISERROR(VLOOKUP(B161,Deflatores!G$42:H$64,2,FALSE))),VLOOKUP(B161,Deflatores!G$42:H$64,2,FALSE),IF(OR(ISBLANK(C161),ISBLANK(B161)),"",VLOOKUP(C161,Deflatores!G$4:H$38,2,FALSE)*H161+VLOOKUP(C161,Deflatores!G$4:I$38,3,FALSE)))</f>
        <v/>
      </c>
      <c r="M161" s="10"/>
      <c r="N161" s="10"/>
      <c r="O161" s="6"/>
    </row>
    <row r="162" spans="1:15" x14ac:dyDescent="0.25">
      <c r="A162" s="126"/>
      <c r="B162" s="4"/>
      <c r="C162" s="4"/>
      <c r="D162" s="7"/>
      <c r="E162" s="7"/>
      <c r="F162" s="8" t="str">
        <f t="shared" si="12"/>
        <v/>
      </c>
      <c r="G162" s="7" t="str">
        <f t="shared" si="13"/>
        <v/>
      </c>
      <c r="H162" s="5" t="str">
        <f t="shared" si="14"/>
        <v/>
      </c>
      <c r="I162" s="122" t="str">
        <f t="shared" si="15"/>
        <v/>
      </c>
      <c r="J162" s="7" t="str">
        <f t="shared" si="16"/>
        <v/>
      </c>
      <c r="K162" s="9" t="str">
        <f t="shared" si="17"/>
        <v/>
      </c>
      <c r="L162" s="9" t="str">
        <f>IF(NOT(ISERROR(VLOOKUP(B162,Deflatores!G$42:H$64,2,FALSE))),VLOOKUP(B162,Deflatores!G$42:H$64,2,FALSE),IF(OR(ISBLANK(C162),ISBLANK(B162)),"",VLOOKUP(C162,Deflatores!G$4:H$38,2,FALSE)*H162+VLOOKUP(C162,Deflatores!G$4:I$38,3,FALSE)))</f>
        <v/>
      </c>
      <c r="M162" s="10"/>
      <c r="N162" s="10"/>
      <c r="O162" s="6"/>
    </row>
    <row r="163" spans="1:15" x14ac:dyDescent="0.25">
      <c r="A163" s="126"/>
      <c r="B163" s="4"/>
      <c r="C163" s="4"/>
      <c r="D163" s="7"/>
      <c r="E163" s="7"/>
      <c r="F163" s="8" t="str">
        <f t="shared" si="12"/>
        <v/>
      </c>
      <c r="G163" s="7" t="str">
        <f t="shared" si="13"/>
        <v/>
      </c>
      <c r="H163" s="5" t="str">
        <f t="shared" si="14"/>
        <v/>
      </c>
      <c r="I163" s="122" t="str">
        <f t="shared" si="15"/>
        <v/>
      </c>
      <c r="J163" s="7" t="str">
        <f t="shared" si="16"/>
        <v/>
      </c>
      <c r="K163" s="9" t="str">
        <f t="shared" si="17"/>
        <v/>
      </c>
      <c r="L163" s="9" t="str">
        <f>IF(NOT(ISERROR(VLOOKUP(B163,Deflatores!G$42:H$64,2,FALSE))),VLOOKUP(B163,Deflatores!G$42:H$64,2,FALSE),IF(OR(ISBLANK(C163),ISBLANK(B163)),"",VLOOKUP(C163,Deflatores!G$4:H$38,2,FALSE)*H163+VLOOKUP(C163,Deflatores!G$4:I$38,3,FALSE)))</f>
        <v/>
      </c>
      <c r="M163" s="10"/>
      <c r="N163" s="10"/>
      <c r="O163" s="6"/>
    </row>
    <row r="164" spans="1:15" x14ac:dyDescent="0.25">
      <c r="A164" s="126"/>
      <c r="B164" s="4"/>
      <c r="C164" s="4"/>
      <c r="D164" s="7"/>
      <c r="E164" s="7"/>
      <c r="F164" s="8" t="str">
        <f t="shared" si="12"/>
        <v/>
      </c>
      <c r="G164" s="7" t="str">
        <f t="shared" si="13"/>
        <v/>
      </c>
      <c r="H164" s="5" t="str">
        <f t="shared" si="14"/>
        <v/>
      </c>
      <c r="I164" s="122" t="str">
        <f t="shared" si="15"/>
        <v/>
      </c>
      <c r="J164" s="7" t="str">
        <f t="shared" si="16"/>
        <v/>
      </c>
      <c r="K164" s="9" t="str">
        <f t="shared" si="17"/>
        <v/>
      </c>
      <c r="L164" s="9" t="str">
        <f>IF(NOT(ISERROR(VLOOKUP(B164,Deflatores!G$42:H$64,2,FALSE))),VLOOKUP(B164,Deflatores!G$42:H$64,2,FALSE),IF(OR(ISBLANK(C164),ISBLANK(B164)),"",VLOOKUP(C164,Deflatores!G$4:H$38,2,FALSE)*H164+VLOOKUP(C164,Deflatores!G$4:I$38,3,FALSE)))</f>
        <v/>
      </c>
      <c r="M164" s="10"/>
      <c r="N164" s="10"/>
      <c r="O164" s="6"/>
    </row>
    <row r="165" spans="1:15" x14ac:dyDescent="0.25">
      <c r="A165" s="126"/>
      <c r="B165" s="4"/>
      <c r="C165" s="4"/>
      <c r="D165" s="7"/>
      <c r="E165" s="7"/>
      <c r="F165" s="8" t="str">
        <f t="shared" si="12"/>
        <v/>
      </c>
      <c r="G165" s="7" t="str">
        <f t="shared" si="13"/>
        <v/>
      </c>
      <c r="H165" s="5" t="str">
        <f t="shared" si="14"/>
        <v/>
      </c>
      <c r="I165" s="122" t="str">
        <f t="shared" si="15"/>
        <v/>
      </c>
      <c r="J165" s="7" t="str">
        <f t="shared" si="16"/>
        <v/>
      </c>
      <c r="K165" s="9" t="str">
        <f t="shared" si="17"/>
        <v/>
      </c>
      <c r="L165" s="9" t="str">
        <f>IF(NOT(ISERROR(VLOOKUP(B165,Deflatores!G$42:H$64,2,FALSE))),VLOOKUP(B165,Deflatores!G$42:H$64,2,FALSE),IF(OR(ISBLANK(C165),ISBLANK(B165)),"",VLOOKUP(C165,Deflatores!G$4:H$38,2,FALSE)*H165+VLOOKUP(C165,Deflatores!G$4:I$38,3,FALSE)))</f>
        <v/>
      </c>
      <c r="M165" s="10"/>
      <c r="N165" s="10"/>
      <c r="O165" s="6"/>
    </row>
    <row r="166" spans="1:15" x14ac:dyDescent="0.25">
      <c r="A166" s="126"/>
      <c r="B166" s="4"/>
      <c r="C166" s="4"/>
      <c r="D166" s="7"/>
      <c r="E166" s="7"/>
      <c r="F166" s="8" t="str">
        <f t="shared" si="12"/>
        <v/>
      </c>
      <c r="G166" s="7" t="str">
        <f t="shared" si="13"/>
        <v/>
      </c>
      <c r="H166" s="5" t="str">
        <f t="shared" si="14"/>
        <v/>
      </c>
      <c r="I166" s="122" t="str">
        <f t="shared" si="15"/>
        <v/>
      </c>
      <c r="J166" s="7" t="str">
        <f t="shared" si="16"/>
        <v/>
      </c>
      <c r="K166" s="9" t="str">
        <f t="shared" si="17"/>
        <v/>
      </c>
      <c r="L166" s="9" t="str">
        <f>IF(NOT(ISERROR(VLOOKUP(B166,Deflatores!G$42:H$64,2,FALSE))),VLOOKUP(B166,Deflatores!G$42:H$64,2,FALSE),IF(OR(ISBLANK(C166),ISBLANK(B166)),"",VLOOKUP(C166,Deflatores!G$4:H$38,2,FALSE)*H166+VLOOKUP(C166,Deflatores!G$4:I$38,3,FALSE)))</f>
        <v/>
      </c>
      <c r="M166" s="10"/>
      <c r="N166" s="10"/>
      <c r="O166" s="6"/>
    </row>
    <row r="167" spans="1:15" x14ac:dyDescent="0.25">
      <c r="A167" s="126"/>
      <c r="B167" s="4"/>
      <c r="C167" s="4"/>
      <c r="D167" s="7"/>
      <c r="E167" s="7"/>
      <c r="F167" s="8" t="str">
        <f t="shared" si="12"/>
        <v/>
      </c>
      <c r="G167" s="7" t="str">
        <f t="shared" si="13"/>
        <v/>
      </c>
      <c r="H167" s="5" t="str">
        <f t="shared" si="14"/>
        <v/>
      </c>
      <c r="I167" s="122" t="str">
        <f t="shared" si="15"/>
        <v/>
      </c>
      <c r="J167" s="7" t="str">
        <f t="shared" si="16"/>
        <v/>
      </c>
      <c r="K167" s="9" t="str">
        <f t="shared" si="17"/>
        <v/>
      </c>
      <c r="L167" s="9" t="str">
        <f>IF(NOT(ISERROR(VLOOKUP(B167,Deflatores!G$42:H$64,2,FALSE))),VLOOKUP(B167,Deflatores!G$42:H$64,2,FALSE),IF(OR(ISBLANK(C167),ISBLANK(B167)),"",VLOOKUP(C167,Deflatores!G$4:H$38,2,FALSE)*H167+VLOOKUP(C167,Deflatores!G$4:I$38,3,FALSE)))</f>
        <v/>
      </c>
      <c r="M167" s="10"/>
      <c r="N167" s="10"/>
      <c r="O167" s="6"/>
    </row>
    <row r="168" spans="1:15" x14ac:dyDescent="0.25">
      <c r="A168" s="126"/>
      <c r="B168" s="4"/>
      <c r="C168" s="4"/>
      <c r="D168" s="7"/>
      <c r="E168" s="7"/>
      <c r="F168" s="8" t="str">
        <f t="shared" si="12"/>
        <v/>
      </c>
      <c r="G168" s="7" t="str">
        <f t="shared" si="13"/>
        <v/>
      </c>
      <c r="H168" s="5" t="str">
        <f t="shared" si="14"/>
        <v/>
      </c>
      <c r="I168" s="122" t="str">
        <f t="shared" si="15"/>
        <v/>
      </c>
      <c r="J168" s="7" t="str">
        <f t="shared" si="16"/>
        <v/>
      </c>
      <c r="K168" s="9" t="str">
        <f t="shared" si="17"/>
        <v/>
      </c>
      <c r="L168" s="9" t="str">
        <f>IF(NOT(ISERROR(VLOOKUP(B168,Deflatores!G$42:H$64,2,FALSE))),VLOOKUP(B168,Deflatores!G$42:H$64,2,FALSE),IF(OR(ISBLANK(C168),ISBLANK(B168)),"",VLOOKUP(C168,Deflatores!G$4:H$38,2,FALSE)*H168+VLOOKUP(C168,Deflatores!G$4:I$38,3,FALSE)))</f>
        <v/>
      </c>
      <c r="M168" s="10"/>
      <c r="N168" s="10"/>
      <c r="O168" s="6"/>
    </row>
    <row r="169" spans="1:15" x14ac:dyDescent="0.25">
      <c r="A169" s="126"/>
      <c r="B169" s="4"/>
      <c r="C169" s="4"/>
      <c r="D169" s="7"/>
      <c r="E169" s="7"/>
      <c r="F169" s="8" t="str">
        <f t="shared" si="12"/>
        <v/>
      </c>
      <c r="G169" s="7" t="str">
        <f t="shared" si="13"/>
        <v/>
      </c>
      <c r="H169" s="5" t="str">
        <f t="shared" si="14"/>
        <v/>
      </c>
      <c r="I169" s="122" t="str">
        <f t="shared" si="15"/>
        <v/>
      </c>
      <c r="J169" s="7" t="str">
        <f t="shared" si="16"/>
        <v/>
      </c>
      <c r="K169" s="9" t="str">
        <f t="shared" si="17"/>
        <v/>
      </c>
      <c r="L169" s="9" t="str">
        <f>IF(NOT(ISERROR(VLOOKUP(B169,Deflatores!G$42:H$64,2,FALSE))),VLOOKUP(B169,Deflatores!G$42:H$64,2,FALSE),IF(OR(ISBLANK(C169),ISBLANK(B169)),"",VLOOKUP(C169,Deflatores!G$4:H$38,2,FALSE)*H169+VLOOKUP(C169,Deflatores!G$4:I$38,3,FALSE)))</f>
        <v/>
      </c>
      <c r="M169" s="10"/>
      <c r="N169" s="10"/>
      <c r="O169" s="6"/>
    </row>
    <row r="170" spans="1:15" x14ac:dyDescent="0.25">
      <c r="A170" s="126"/>
      <c r="B170" s="4"/>
      <c r="C170" s="4"/>
      <c r="D170" s="7"/>
      <c r="E170" s="7"/>
      <c r="F170" s="8" t="str">
        <f t="shared" si="12"/>
        <v/>
      </c>
      <c r="G170" s="7" t="str">
        <f t="shared" si="13"/>
        <v/>
      </c>
      <c r="H170" s="5" t="str">
        <f t="shared" si="14"/>
        <v/>
      </c>
      <c r="I170" s="122" t="str">
        <f t="shared" si="15"/>
        <v/>
      </c>
      <c r="J170" s="7" t="str">
        <f t="shared" si="16"/>
        <v/>
      </c>
      <c r="K170" s="9" t="str">
        <f t="shared" si="17"/>
        <v/>
      </c>
      <c r="L170" s="9" t="str">
        <f>IF(NOT(ISERROR(VLOOKUP(B170,Deflatores!G$42:H$64,2,FALSE))),VLOOKUP(B170,Deflatores!G$42:H$64,2,FALSE),IF(OR(ISBLANK(C170),ISBLANK(B170)),"",VLOOKUP(C170,Deflatores!G$4:H$38,2,FALSE)*H170+VLOOKUP(C170,Deflatores!G$4:I$38,3,FALSE)))</f>
        <v/>
      </c>
      <c r="M170" s="10"/>
      <c r="N170" s="10"/>
      <c r="O170" s="6"/>
    </row>
    <row r="171" spans="1:15" x14ac:dyDescent="0.25">
      <c r="A171" s="126"/>
      <c r="B171" s="4"/>
      <c r="C171" s="4"/>
      <c r="D171" s="7"/>
      <c r="E171" s="7"/>
      <c r="F171" s="8" t="str">
        <f t="shared" si="12"/>
        <v/>
      </c>
      <c r="G171" s="7" t="str">
        <f t="shared" si="13"/>
        <v/>
      </c>
      <c r="H171" s="5" t="str">
        <f t="shared" si="14"/>
        <v/>
      </c>
      <c r="I171" s="122" t="str">
        <f t="shared" si="15"/>
        <v/>
      </c>
      <c r="J171" s="7" t="str">
        <f t="shared" si="16"/>
        <v/>
      </c>
      <c r="K171" s="9" t="str">
        <f t="shared" si="17"/>
        <v/>
      </c>
      <c r="L171" s="9" t="str">
        <f>IF(NOT(ISERROR(VLOOKUP(B171,Deflatores!G$42:H$64,2,FALSE))),VLOOKUP(B171,Deflatores!G$42:H$64,2,FALSE),IF(OR(ISBLANK(C171),ISBLANK(B171)),"",VLOOKUP(C171,Deflatores!G$4:H$38,2,FALSE)*H171+VLOOKUP(C171,Deflatores!G$4:I$38,3,FALSE)))</f>
        <v/>
      </c>
      <c r="M171" s="10"/>
      <c r="N171" s="10"/>
      <c r="O171" s="6"/>
    </row>
    <row r="172" spans="1:15" x14ac:dyDescent="0.25">
      <c r="A172" s="126"/>
      <c r="B172" s="4"/>
      <c r="C172" s="4"/>
      <c r="D172" s="7"/>
      <c r="E172" s="7"/>
      <c r="F172" s="8" t="str">
        <f t="shared" si="12"/>
        <v/>
      </c>
      <c r="G172" s="7" t="str">
        <f t="shared" si="13"/>
        <v/>
      </c>
      <c r="H172" s="5" t="str">
        <f t="shared" si="14"/>
        <v/>
      </c>
      <c r="I172" s="122" t="str">
        <f t="shared" si="15"/>
        <v/>
      </c>
      <c r="J172" s="7" t="str">
        <f t="shared" si="16"/>
        <v/>
      </c>
      <c r="K172" s="9" t="str">
        <f t="shared" si="17"/>
        <v/>
      </c>
      <c r="L172" s="9" t="str">
        <f>IF(NOT(ISERROR(VLOOKUP(B172,Deflatores!G$42:H$64,2,FALSE))),VLOOKUP(B172,Deflatores!G$42:H$64,2,FALSE),IF(OR(ISBLANK(C172),ISBLANK(B172)),"",VLOOKUP(C172,Deflatores!G$4:H$38,2,FALSE)*H172+VLOOKUP(C172,Deflatores!G$4:I$38,3,FALSE)))</f>
        <v/>
      </c>
      <c r="M172" s="10"/>
      <c r="N172" s="10"/>
      <c r="O172" s="6"/>
    </row>
    <row r="173" spans="1:15" x14ac:dyDescent="0.25">
      <c r="A173" s="126"/>
      <c r="B173" s="4"/>
      <c r="C173" s="4"/>
      <c r="D173" s="7"/>
      <c r="E173" s="7"/>
      <c r="F173" s="8" t="str">
        <f t="shared" si="12"/>
        <v/>
      </c>
      <c r="G173" s="7" t="str">
        <f t="shared" si="13"/>
        <v/>
      </c>
      <c r="H173" s="5" t="str">
        <f t="shared" si="14"/>
        <v/>
      </c>
      <c r="I173" s="122" t="str">
        <f t="shared" si="15"/>
        <v/>
      </c>
      <c r="J173" s="7" t="str">
        <f t="shared" si="16"/>
        <v/>
      </c>
      <c r="K173" s="9" t="str">
        <f t="shared" si="17"/>
        <v/>
      </c>
      <c r="L173" s="9" t="str">
        <f>IF(NOT(ISERROR(VLOOKUP(B173,Deflatores!G$42:H$64,2,FALSE))),VLOOKUP(B173,Deflatores!G$42:H$64,2,FALSE),IF(OR(ISBLANK(C173),ISBLANK(B173)),"",VLOOKUP(C173,Deflatores!G$4:H$38,2,FALSE)*H173+VLOOKUP(C173,Deflatores!G$4:I$38,3,FALSE)))</f>
        <v/>
      </c>
      <c r="M173" s="10"/>
      <c r="N173" s="10"/>
      <c r="O173" s="6"/>
    </row>
    <row r="174" spans="1:15" x14ac:dyDescent="0.25">
      <c r="A174" s="126"/>
      <c r="B174" s="4"/>
      <c r="C174" s="4"/>
      <c r="D174" s="7"/>
      <c r="E174" s="7"/>
      <c r="F174" s="8" t="str">
        <f t="shared" si="12"/>
        <v/>
      </c>
      <c r="G174" s="7" t="str">
        <f t="shared" si="13"/>
        <v/>
      </c>
      <c r="H174" s="5" t="str">
        <f t="shared" si="14"/>
        <v/>
      </c>
      <c r="I174" s="122" t="str">
        <f t="shared" si="15"/>
        <v/>
      </c>
      <c r="J174" s="7" t="str">
        <f t="shared" si="16"/>
        <v/>
      </c>
      <c r="K174" s="9" t="str">
        <f t="shared" si="17"/>
        <v/>
      </c>
      <c r="L174" s="9" t="str">
        <f>IF(NOT(ISERROR(VLOOKUP(B174,Deflatores!G$42:H$64,2,FALSE))),VLOOKUP(B174,Deflatores!G$42:H$64,2,FALSE),IF(OR(ISBLANK(C174),ISBLANK(B174)),"",VLOOKUP(C174,Deflatores!G$4:H$38,2,FALSE)*H174+VLOOKUP(C174,Deflatores!G$4:I$38,3,FALSE)))</f>
        <v/>
      </c>
      <c r="M174" s="10"/>
      <c r="N174" s="10"/>
      <c r="O174" s="6"/>
    </row>
    <row r="175" spans="1:15" x14ac:dyDescent="0.25">
      <c r="A175" s="126"/>
      <c r="B175" s="4"/>
      <c r="C175" s="4"/>
      <c r="D175" s="7"/>
      <c r="E175" s="7"/>
      <c r="F175" s="8" t="str">
        <f t="shared" si="12"/>
        <v/>
      </c>
      <c r="G175" s="7" t="str">
        <f t="shared" si="13"/>
        <v/>
      </c>
      <c r="H175" s="5" t="str">
        <f t="shared" si="14"/>
        <v/>
      </c>
      <c r="I175" s="122" t="str">
        <f t="shared" si="15"/>
        <v/>
      </c>
      <c r="J175" s="7" t="str">
        <f t="shared" si="16"/>
        <v/>
      </c>
      <c r="K175" s="9" t="str">
        <f t="shared" si="17"/>
        <v/>
      </c>
      <c r="L175" s="9" t="str">
        <f>IF(NOT(ISERROR(VLOOKUP(B175,Deflatores!G$42:H$64,2,FALSE))),VLOOKUP(B175,Deflatores!G$42:H$64,2,FALSE),IF(OR(ISBLANK(C175),ISBLANK(B175)),"",VLOOKUP(C175,Deflatores!G$4:H$38,2,FALSE)*H175+VLOOKUP(C175,Deflatores!G$4:I$38,3,FALSE)))</f>
        <v/>
      </c>
      <c r="M175" s="10"/>
      <c r="N175" s="10"/>
      <c r="O175" s="6"/>
    </row>
    <row r="176" spans="1:15" x14ac:dyDescent="0.25">
      <c r="A176" s="126"/>
      <c r="B176" s="4"/>
      <c r="C176" s="4"/>
      <c r="D176" s="7"/>
      <c r="E176" s="7"/>
      <c r="F176" s="8" t="str">
        <f t="shared" si="12"/>
        <v/>
      </c>
      <c r="G176" s="7" t="str">
        <f t="shared" si="13"/>
        <v/>
      </c>
      <c r="H176" s="5" t="str">
        <f t="shared" si="14"/>
        <v/>
      </c>
      <c r="I176" s="122" t="str">
        <f t="shared" si="15"/>
        <v/>
      </c>
      <c r="J176" s="7" t="str">
        <f t="shared" si="16"/>
        <v/>
      </c>
      <c r="K176" s="9" t="str">
        <f t="shared" si="17"/>
        <v/>
      </c>
      <c r="L176" s="9" t="str">
        <f>IF(NOT(ISERROR(VLOOKUP(B176,Deflatores!G$42:H$64,2,FALSE))),VLOOKUP(B176,Deflatores!G$42:H$64,2,FALSE),IF(OR(ISBLANK(C176),ISBLANK(B176)),"",VLOOKUP(C176,Deflatores!G$4:H$38,2,FALSE)*H176+VLOOKUP(C176,Deflatores!G$4:I$38,3,FALSE)))</f>
        <v/>
      </c>
      <c r="M176" s="10"/>
      <c r="N176" s="10"/>
      <c r="O176" s="6"/>
    </row>
    <row r="177" spans="1:15" x14ac:dyDescent="0.25">
      <c r="A177" s="126"/>
      <c r="B177" s="4"/>
      <c r="C177" s="4"/>
      <c r="D177" s="7"/>
      <c r="E177" s="7"/>
      <c r="F177" s="8" t="str">
        <f t="shared" si="12"/>
        <v/>
      </c>
      <c r="G177" s="7" t="str">
        <f t="shared" si="13"/>
        <v/>
      </c>
      <c r="H177" s="5" t="str">
        <f t="shared" si="14"/>
        <v/>
      </c>
      <c r="I177" s="122" t="str">
        <f t="shared" si="15"/>
        <v/>
      </c>
      <c r="J177" s="7" t="str">
        <f t="shared" si="16"/>
        <v/>
      </c>
      <c r="K177" s="9" t="str">
        <f t="shared" si="17"/>
        <v/>
      </c>
      <c r="L177" s="9" t="str">
        <f>IF(NOT(ISERROR(VLOOKUP(B177,Deflatores!G$42:H$64,2,FALSE))),VLOOKUP(B177,Deflatores!G$42:H$64,2,FALSE),IF(OR(ISBLANK(C177),ISBLANK(B177)),"",VLOOKUP(C177,Deflatores!G$4:H$38,2,FALSE)*H177+VLOOKUP(C177,Deflatores!G$4:I$38,3,FALSE)))</f>
        <v/>
      </c>
      <c r="M177" s="10"/>
      <c r="N177" s="10"/>
      <c r="O177" s="6"/>
    </row>
    <row r="178" spans="1:15" x14ac:dyDescent="0.25">
      <c r="A178" s="126"/>
      <c r="B178" s="4"/>
      <c r="C178" s="4"/>
      <c r="D178" s="7"/>
      <c r="E178" s="7"/>
      <c r="F178" s="8" t="str">
        <f t="shared" si="12"/>
        <v/>
      </c>
      <c r="G178" s="7" t="str">
        <f t="shared" si="13"/>
        <v/>
      </c>
      <c r="H178" s="5" t="str">
        <f t="shared" si="14"/>
        <v/>
      </c>
      <c r="I178" s="122" t="str">
        <f t="shared" si="15"/>
        <v/>
      </c>
      <c r="J178" s="7" t="str">
        <f t="shared" si="16"/>
        <v/>
      </c>
      <c r="K178" s="9" t="str">
        <f t="shared" si="17"/>
        <v/>
      </c>
      <c r="L178" s="9" t="str">
        <f>IF(NOT(ISERROR(VLOOKUP(B178,Deflatores!G$42:H$64,2,FALSE))),VLOOKUP(B178,Deflatores!G$42:H$64,2,FALSE),IF(OR(ISBLANK(C178),ISBLANK(B178)),"",VLOOKUP(C178,Deflatores!G$4:H$38,2,FALSE)*H178+VLOOKUP(C178,Deflatores!G$4:I$38,3,FALSE)))</f>
        <v/>
      </c>
      <c r="M178" s="10"/>
      <c r="N178" s="10"/>
      <c r="O178" s="6"/>
    </row>
    <row r="179" spans="1:15" x14ac:dyDescent="0.25">
      <c r="A179" s="126"/>
      <c r="B179" s="4"/>
      <c r="C179" s="4"/>
      <c r="D179" s="7"/>
      <c r="E179" s="7"/>
      <c r="F179" s="8" t="str">
        <f t="shared" si="12"/>
        <v/>
      </c>
      <c r="G179" s="7" t="str">
        <f t="shared" si="13"/>
        <v/>
      </c>
      <c r="H179" s="5" t="str">
        <f t="shared" si="14"/>
        <v/>
      </c>
      <c r="I179" s="122" t="str">
        <f t="shared" si="15"/>
        <v/>
      </c>
      <c r="J179" s="7" t="str">
        <f t="shared" si="16"/>
        <v/>
      </c>
      <c r="K179" s="9" t="str">
        <f t="shared" si="17"/>
        <v/>
      </c>
      <c r="L179" s="9" t="str">
        <f>IF(NOT(ISERROR(VLOOKUP(B179,Deflatores!G$42:H$64,2,FALSE))),VLOOKUP(B179,Deflatores!G$42:H$64,2,FALSE),IF(OR(ISBLANK(C179),ISBLANK(B179)),"",VLOOKUP(C179,Deflatores!G$4:H$38,2,FALSE)*H179+VLOOKUP(C179,Deflatores!G$4:I$38,3,FALSE)))</f>
        <v/>
      </c>
      <c r="M179" s="10"/>
      <c r="N179" s="10"/>
      <c r="O179" s="6"/>
    </row>
    <row r="180" spans="1:15" x14ac:dyDescent="0.25">
      <c r="A180" s="126"/>
      <c r="B180" s="4"/>
      <c r="C180" s="4"/>
      <c r="D180" s="7"/>
      <c r="E180" s="7"/>
      <c r="F180" s="8" t="str">
        <f t="shared" si="12"/>
        <v/>
      </c>
      <c r="G180" s="7" t="str">
        <f t="shared" si="13"/>
        <v/>
      </c>
      <c r="H180" s="5" t="str">
        <f t="shared" si="14"/>
        <v/>
      </c>
      <c r="I180" s="122" t="str">
        <f t="shared" si="15"/>
        <v/>
      </c>
      <c r="J180" s="7" t="str">
        <f t="shared" si="16"/>
        <v/>
      </c>
      <c r="K180" s="9" t="str">
        <f t="shared" si="17"/>
        <v/>
      </c>
      <c r="L180" s="9" t="str">
        <f>IF(NOT(ISERROR(VLOOKUP(B180,Deflatores!G$42:H$64,2,FALSE))),VLOOKUP(B180,Deflatores!G$42:H$64,2,FALSE),IF(OR(ISBLANK(C180),ISBLANK(B180)),"",VLOOKUP(C180,Deflatores!G$4:H$38,2,FALSE)*H180+VLOOKUP(C180,Deflatores!G$4:I$38,3,FALSE)))</f>
        <v/>
      </c>
      <c r="M180" s="10"/>
      <c r="N180" s="10"/>
      <c r="O180" s="6"/>
    </row>
    <row r="181" spans="1:15" x14ac:dyDescent="0.25">
      <c r="A181" s="126"/>
      <c r="B181" s="4"/>
      <c r="C181" s="4"/>
      <c r="D181" s="7"/>
      <c r="E181" s="7"/>
      <c r="F181" s="8" t="str">
        <f t="shared" si="12"/>
        <v/>
      </c>
      <c r="G181" s="7" t="str">
        <f t="shared" si="13"/>
        <v/>
      </c>
      <c r="H181" s="5" t="str">
        <f t="shared" si="14"/>
        <v/>
      </c>
      <c r="I181" s="122" t="str">
        <f t="shared" si="15"/>
        <v/>
      </c>
      <c r="J181" s="7" t="str">
        <f t="shared" si="16"/>
        <v/>
      </c>
      <c r="K181" s="9" t="str">
        <f t="shared" si="17"/>
        <v/>
      </c>
      <c r="L181" s="9" t="str">
        <f>IF(NOT(ISERROR(VLOOKUP(B181,Deflatores!G$42:H$64,2,FALSE))),VLOOKUP(B181,Deflatores!G$42:H$64,2,FALSE),IF(OR(ISBLANK(C181),ISBLANK(B181)),"",VLOOKUP(C181,Deflatores!G$4:H$38,2,FALSE)*H181+VLOOKUP(C181,Deflatores!G$4:I$38,3,FALSE)))</f>
        <v/>
      </c>
      <c r="M181" s="10"/>
      <c r="N181" s="10"/>
      <c r="O181" s="6"/>
    </row>
    <row r="182" spans="1:15" x14ac:dyDescent="0.25">
      <c r="A182" s="126"/>
      <c r="B182" s="4"/>
      <c r="C182" s="4"/>
      <c r="D182" s="7"/>
      <c r="E182" s="7"/>
      <c r="F182" s="8" t="str">
        <f t="shared" si="12"/>
        <v/>
      </c>
      <c r="G182" s="7" t="str">
        <f t="shared" si="13"/>
        <v/>
      </c>
      <c r="H182" s="5" t="str">
        <f t="shared" si="14"/>
        <v/>
      </c>
      <c r="I182" s="122" t="str">
        <f t="shared" si="15"/>
        <v/>
      </c>
      <c r="J182" s="7" t="str">
        <f t="shared" si="16"/>
        <v/>
      </c>
      <c r="K182" s="9" t="str">
        <f t="shared" si="17"/>
        <v/>
      </c>
      <c r="L182" s="9" t="str">
        <f>IF(NOT(ISERROR(VLOOKUP(B182,Deflatores!G$42:H$64,2,FALSE))),VLOOKUP(B182,Deflatores!G$42:H$64,2,FALSE),IF(OR(ISBLANK(C182),ISBLANK(B182)),"",VLOOKUP(C182,Deflatores!G$4:H$38,2,FALSE)*H182+VLOOKUP(C182,Deflatores!G$4:I$38,3,FALSE)))</f>
        <v/>
      </c>
      <c r="M182" s="10"/>
      <c r="N182" s="10"/>
      <c r="O182" s="6"/>
    </row>
    <row r="183" spans="1:15" x14ac:dyDescent="0.25">
      <c r="A183" s="126"/>
      <c r="B183" s="4"/>
      <c r="C183" s="4"/>
      <c r="D183" s="7"/>
      <c r="E183" s="7"/>
      <c r="F183" s="8" t="str">
        <f t="shared" si="12"/>
        <v/>
      </c>
      <c r="G183" s="7" t="str">
        <f t="shared" si="13"/>
        <v/>
      </c>
      <c r="H183" s="5" t="str">
        <f t="shared" si="14"/>
        <v/>
      </c>
      <c r="I183" s="122" t="str">
        <f t="shared" si="15"/>
        <v/>
      </c>
      <c r="J183" s="7" t="str">
        <f t="shared" si="16"/>
        <v/>
      </c>
      <c r="K183" s="9" t="str">
        <f t="shared" si="17"/>
        <v/>
      </c>
      <c r="L183" s="9" t="str">
        <f>IF(NOT(ISERROR(VLOOKUP(B183,Deflatores!G$42:H$64,2,FALSE))),VLOOKUP(B183,Deflatores!G$42:H$64,2,FALSE),IF(OR(ISBLANK(C183),ISBLANK(B183)),"",VLOOKUP(C183,Deflatores!G$4:H$38,2,FALSE)*H183+VLOOKUP(C183,Deflatores!G$4:I$38,3,FALSE)))</f>
        <v/>
      </c>
      <c r="M183" s="10"/>
      <c r="N183" s="10"/>
      <c r="O183" s="6"/>
    </row>
    <row r="184" spans="1:15" x14ac:dyDescent="0.25">
      <c r="A184" s="126"/>
      <c r="B184" s="4"/>
      <c r="C184" s="4"/>
      <c r="D184" s="7"/>
      <c r="E184" s="7"/>
      <c r="F184" s="8" t="str">
        <f t="shared" si="12"/>
        <v/>
      </c>
      <c r="G184" s="7" t="str">
        <f t="shared" si="13"/>
        <v/>
      </c>
      <c r="H184" s="5" t="str">
        <f t="shared" si="14"/>
        <v/>
      </c>
      <c r="I184" s="122" t="str">
        <f t="shared" si="15"/>
        <v/>
      </c>
      <c r="J184" s="7" t="str">
        <f t="shared" si="16"/>
        <v/>
      </c>
      <c r="K184" s="9" t="str">
        <f t="shared" si="17"/>
        <v/>
      </c>
      <c r="L184" s="9" t="str">
        <f>IF(NOT(ISERROR(VLOOKUP(B184,Deflatores!G$42:H$64,2,FALSE))),VLOOKUP(B184,Deflatores!G$42:H$64,2,FALSE),IF(OR(ISBLANK(C184),ISBLANK(B184)),"",VLOOKUP(C184,Deflatores!G$4:H$38,2,FALSE)*H184+VLOOKUP(C184,Deflatores!G$4:I$38,3,FALSE)))</f>
        <v/>
      </c>
      <c r="M184" s="10"/>
      <c r="N184" s="10"/>
      <c r="O184" s="6"/>
    </row>
    <row r="185" spans="1:15" x14ac:dyDescent="0.25">
      <c r="A185" s="126"/>
      <c r="B185" s="4"/>
      <c r="C185" s="4"/>
      <c r="D185" s="7"/>
      <c r="E185" s="7"/>
      <c r="F185" s="8" t="str">
        <f t="shared" si="12"/>
        <v/>
      </c>
      <c r="G185" s="7" t="str">
        <f t="shared" si="13"/>
        <v/>
      </c>
      <c r="H185" s="5" t="str">
        <f t="shared" si="14"/>
        <v/>
      </c>
      <c r="I185" s="122" t="str">
        <f t="shared" si="15"/>
        <v/>
      </c>
      <c r="J185" s="7" t="str">
        <f t="shared" si="16"/>
        <v/>
      </c>
      <c r="K185" s="9" t="str">
        <f t="shared" si="17"/>
        <v/>
      </c>
      <c r="L185" s="9" t="str">
        <f>IF(NOT(ISERROR(VLOOKUP(B185,Deflatores!G$42:H$64,2,FALSE))),VLOOKUP(B185,Deflatores!G$42:H$64,2,FALSE),IF(OR(ISBLANK(C185),ISBLANK(B185)),"",VLOOKUP(C185,Deflatores!G$4:H$38,2,FALSE)*H185+VLOOKUP(C185,Deflatores!G$4:I$38,3,FALSE)))</f>
        <v/>
      </c>
      <c r="M185" s="10"/>
      <c r="N185" s="10"/>
      <c r="O185" s="6"/>
    </row>
    <row r="186" spans="1:15" x14ac:dyDescent="0.25">
      <c r="A186" s="126"/>
      <c r="B186" s="4"/>
      <c r="C186" s="4"/>
      <c r="D186" s="7"/>
      <c r="E186" s="7"/>
      <c r="F186" s="8" t="str">
        <f t="shared" si="12"/>
        <v/>
      </c>
      <c r="G186" s="7" t="str">
        <f t="shared" si="13"/>
        <v/>
      </c>
      <c r="H186" s="5" t="str">
        <f t="shared" si="14"/>
        <v/>
      </c>
      <c r="I186" s="122" t="str">
        <f t="shared" si="15"/>
        <v/>
      </c>
      <c r="J186" s="7" t="str">
        <f t="shared" si="16"/>
        <v/>
      </c>
      <c r="K186" s="9" t="str">
        <f t="shared" si="17"/>
        <v/>
      </c>
      <c r="L186" s="9" t="str">
        <f>IF(NOT(ISERROR(VLOOKUP(B186,Deflatores!G$42:H$64,2,FALSE))),VLOOKUP(B186,Deflatores!G$42:H$64,2,FALSE),IF(OR(ISBLANK(C186),ISBLANK(B186)),"",VLOOKUP(C186,Deflatores!G$4:H$38,2,FALSE)*H186+VLOOKUP(C186,Deflatores!G$4:I$38,3,FALSE)))</f>
        <v/>
      </c>
      <c r="M186" s="10"/>
      <c r="N186" s="10"/>
      <c r="O186" s="6"/>
    </row>
    <row r="187" spans="1:15" x14ac:dyDescent="0.25">
      <c r="A187" s="126"/>
      <c r="B187" s="4"/>
      <c r="C187" s="4"/>
      <c r="D187" s="7"/>
      <c r="E187" s="7"/>
      <c r="F187" s="8" t="str">
        <f t="shared" si="12"/>
        <v/>
      </c>
      <c r="G187" s="7" t="str">
        <f t="shared" si="13"/>
        <v/>
      </c>
      <c r="H187" s="5" t="str">
        <f t="shared" si="14"/>
        <v/>
      </c>
      <c r="I187" s="122" t="str">
        <f t="shared" si="15"/>
        <v/>
      </c>
      <c r="J187" s="7" t="str">
        <f t="shared" si="16"/>
        <v/>
      </c>
      <c r="K187" s="9" t="str">
        <f t="shared" si="17"/>
        <v/>
      </c>
      <c r="L187" s="9" t="str">
        <f>IF(NOT(ISERROR(VLOOKUP(B187,Deflatores!G$42:H$64,2,FALSE))),VLOOKUP(B187,Deflatores!G$42:H$64,2,FALSE),IF(OR(ISBLANK(C187),ISBLANK(B187)),"",VLOOKUP(C187,Deflatores!G$4:H$38,2,FALSE)*H187+VLOOKUP(C187,Deflatores!G$4:I$38,3,FALSE)))</f>
        <v/>
      </c>
      <c r="M187" s="10"/>
      <c r="N187" s="10"/>
      <c r="O187" s="6"/>
    </row>
    <row r="188" spans="1:15" x14ac:dyDescent="0.25">
      <c r="A188" s="126"/>
      <c r="B188" s="4"/>
      <c r="C188" s="4"/>
      <c r="D188" s="7"/>
      <c r="E188" s="7"/>
      <c r="F188" s="8" t="str">
        <f t="shared" si="12"/>
        <v/>
      </c>
      <c r="G188" s="7" t="str">
        <f t="shared" si="13"/>
        <v/>
      </c>
      <c r="H188" s="5" t="str">
        <f t="shared" si="14"/>
        <v/>
      </c>
      <c r="I188" s="122" t="str">
        <f t="shared" si="15"/>
        <v/>
      </c>
      <c r="J188" s="7" t="str">
        <f t="shared" si="16"/>
        <v/>
      </c>
      <c r="K188" s="9" t="str">
        <f t="shared" si="17"/>
        <v/>
      </c>
      <c r="L188" s="9" t="str">
        <f>IF(NOT(ISERROR(VLOOKUP(B188,Deflatores!G$42:H$64,2,FALSE))),VLOOKUP(B188,Deflatores!G$42:H$64,2,FALSE),IF(OR(ISBLANK(C188),ISBLANK(B188)),"",VLOOKUP(C188,Deflatores!G$4:H$38,2,FALSE)*H188+VLOOKUP(C188,Deflatores!G$4:I$38,3,FALSE)))</f>
        <v/>
      </c>
      <c r="M188" s="10"/>
      <c r="N188" s="10"/>
      <c r="O188" s="6"/>
    </row>
    <row r="189" spans="1:15" x14ac:dyDescent="0.25">
      <c r="A189" s="126"/>
      <c r="B189" s="4"/>
      <c r="C189" s="4"/>
      <c r="D189" s="7"/>
      <c r="E189" s="7"/>
      <c r="F189" s="8" t="str">
        <f t="shared" si="12"/>
        <v/>
      </c>
      <c r="G189" s="7" t="str">
        <f t="shared" si="13"/>
        <v/>
      </c>
      <c r="H189" s="5" t="str">
        <f t="shared" si="14"/>
        <v/>
      </c>
      <c r="I189" s="122" t="str">
        <f t="shared" si="15"/>
        <v/>
      </c>
      <c r="J189" s="7" t="str">
        <f t="shared" si="16"/>
        <v/>
      </c>
      <c r="K189" s="9" t="str">
        <f t="shared" si="17"/>
        <v/>
      </c>
      <c r="L189" s="9" t="str">
        <f>IF(NOT(ISERROR(VLOOKUP(B189,Deflatores!G$42:H$64,2,FALSE))),VLOOKUP(B189,Deflatores!G$42:H$64,2,FALSE),IF(OR(ISBLANK(C189),ISBLANK(B189)),"",VLOOKUP(C189,Deflatores!G$4:H$38,2,FALSE)*H189+VLOOKUP(C189,Deflatores!G$4:I$38,3,FALSE)))</f>
        <v/>
      </c>
      <c r="M189" s="10"/>
      <c r="N189" s="10"/>
      <c r="O189" s="6"/>
    </row>
    <row r="190" spans="1:15" x14ac:dyDescent="0.25">
      <c r="A190" s="126"/>
      <c r="B190" s="4"/>
      <c r="C190" s="4"/>
      <c r="D190" s="7"/>
      <c r="E190" s="7"/>
      <c r="F190" s="8" t="str">
        <f t="shared" ref="F190:F253" si="18">IF(ISBLANK(B190),"",IF(I190="L","Baixa",IF(I190="A","Média",IF(I190="","","Alta"))))</f>
        <v/>
      </c>
      <c r="G190" s="7" t="str">
        <f t="shared" ref="G190:G253" si="19">CONCATENATE(B190,I190)</f>
        <v/>
      </c>
      <c r="H190" s="5" t="str">
        <f t="shared" ref="H190:H253" si="20">IF(ISBLANK(B190),"",IF(B190="ALI",IF(I190="L",7,IF(I190="A",10,15)),IF(B190="AIE",IF(I190="L",5,IF(I190="A",7,10)),IF(B190="SE",IF(I190="L",4,IF(I190="A",5,7)),IF(OR(B190="EE",B190="CE"),IF(I190="L",3,IF(I190="A",4,6)),0)))))</f>
        <v/>
      </c>
      <c r="I190" s="122" t="str">
        <f t="shared" ref="I190:I253" si="21">IF(OR(ISBLANK(D190),ISBLANK(E190)),IF(OR(B190="ALI",B190="AIE"),"L",IF(OR(B190="EE",B190="SE",B190="CE"),"A","")),IF(B190="EE",IF(E190&gt;=3,IF(D190&gt;=5,"H","A"),IF(E190&gt;=2,IF(D190&gt;=16,"H",IF(D190&lt;=4,"L","A")),IF(D190&lt;=15,"L","A"))),IF(OR(B190="SE",B190="CE"),IF(E190&gt;=4,IF(D190&gt;=6,"H","A"),IF(E190&gt;=2,IF(D190&gt;=20,"H",IF(D190&lt;=5,"L","A")),IF(D190&lt;=19,"L","A"))),IF(OR(B190="ALI",B190="AIE"),IF(E190&gt;=6,IF(D190&gt;=20,"H","A"),IF(E190&gt;=2,IF(D190&gt;=51,"H",IF(D190&lt;=19,"L","A")),IF(D190&lt;=50,"L","A"))),""))))</f>
        <v/>
      </c>
      <c r="J190" s="7" t="str">
        <f t="shared" ref="J190:J253" si="22">CONCATENATE(B190,C190)</f>
        <v/>
      </c>
      <c r="K190" s="9" t="str">
        <f t="shared" si="17"/>
        <v/>
      </c>
      <c r="L190" s="9" t="str">
        <f>IF(NOT(ISERROR(VLOOKUP(B190,Deflatores!G$42:H$64,2,FALSE))),VLOOKUP(B190,Deflatores!G$42:H$64,2,FALSE),IF(OR(ISBLANK(C190),ISBLANK(B190)),"",VLOOKUP(C190,Deflatores!G$4:H$38,2,FALSE)*H190+VLOOKUP(C190,Deflatores!G$4:I$38,3,FALSE)))</f>
        <v/>
      </c>
      <c r="M190" s="10"/>
      <c r="N190" s="10"/>
      <c r="O190" s="6"/>
    </row>
    <row r="191" spans="1:15" x14ac:dyDescent="0.25">
      <c r="A191" s="126"/>
      <c r="B191" s="4"/>
      <c r="C191" s="4"/>
      <c r="D191" s="7"/>
      <c r="E191" s="7"/>
      <c r="F191" s="8" t="str">
        <f t="shared" si="18"/>
        <v/>
      </c>
      <c r="G191" s="7" t="str">
        <f t="shared" si="19"/>
        <v/>
      </c>
      <c r="H191" s="5" t="str">
        <f t="shared" si="20"/>
        <v/>
      </c>
      <c r="I191" s="122" t="str">
        <f t="shared" si="21"/>
        <v/>
      </c>
      <c r="J191" s="7" t="str">
        <f t="shared" si="22"/>
        <v/>
      </c>
      <c r="K191" s="9" t="str">
        <f t="shared" si="17"/>
        <v/>
      </c>
      <c r="L191" s="9" t="str">
        <f>IF(NOT(ISERROR(VLOOKUP(B191,Deflatores!G$42:H$64,2,FALSE))),VLOOKUP(B191,Deflatores!G$42:H$64,2,FALSE),IF(OR(ISBLANK(C191),ISBLANK(B191)),"",VLOOKUP(C191,Deflatores!G$4:H$38,2,FALSE)*H191+VLOOKUP(C191,Deflatores!G$4:I$38,3,FALSE)))</f>
        <v/>
      </c>
      <c r="M191" s="10"/>
      <c r="N191" s="10"/>
      <c r="O191" s="6"/>
    </row>
    <row r="192" spans="1:15" x14ac:dyDescent="0.25">
      <c r="A192" s="126"/>
      <c r="B192" s="4"/>
      <c r="C192" s="4"/>
      <c r="D192" s="7"/>
      <c r="E192" s="7"/>
      <c r="F192" s="8" t="str">
        <f t="shared" si="18"/>
        <v/>
      </c>
      <c r="G192" s="7" t="str">
        <f t="shared" si="19"/>
        <v/>
      </c>
      <c r="H192" s="5" t="str">
        <f t="shared" si="20"/>
        <v/>
      </c>
      <c r="I192" s="122" t="str">
        <f t="shared" si="21"/>
        <v/>
      </c>
      <c r="J192" s="7" t="str">
        <f t="shared" si="22"/>
        <v/>
      </c>
      <c r="K192" s="9" t="str">
        <f t="shared" ref="K192:K255" si="23">IF(OR(H192="",H192=0),L192,H192)</f>
        <v/>
      </c>
      <c r="L192" s="9" t="str">
        <f>IF(NOT(ISERROR(VLOOKUP(B192,Deflatores!G$42:H$64,2,FALSE))),VLOOKUP(B192,Deflatores!G$42:H$64,2,FALSE),IF(OR(ISBLANK(C192),ISBLANK(B192)),"",VLOOKUP(C192,Deflatores!G$4:H$38,2,FALSE)*H192+VLOOKUP(C192,Deflatores!G$4:I$38,3,FALSE)))</f>
        <v/>
      </c>
      <c r="M192" s="10"/>
      <c r="N192" s="10"/>
      <c r="O192" s="6"/>
    </row>
    <row r="193" spans="1:15" x14ac:dyDescent="0.25">
      <c r="A193" s="126"/>
      <c r="B193" s="4"/>
      <c r="C193" s="4"/>
      <c r="D193" s="7"/>
      <c r="E193" s="7"/>
      <c r="F193" s="8" t="str">
        <f t="shared" si="18"/>
        <v/>
      </c>
      <c r="G193" s="7" t="str">
        <f t="shared" si="19"/>
        <v/>
      </c>
      <c r="H193" s="5" t="str">
        <f t="shared" si="20"/>
        <v/>
      </c>
      <c r="I193" s="122" t="str">
        <f t="shared" si="21"/>
        <v/>
      </c>
      <c r="J193" s="7" t="str">
        <f t="shared" si="22"/>
        <v/>
      </c>
      <c r="K193" s="9" t="str">
        <f t="shared" si="23"/>
        <v/>
      </c>
      <c r="L193" s="9" t="str">
        <f>IF(NOT(ISERROR(VLOOKUP(B193,Deflatores!G$42:H$64,2,FALSE))),VLOOKUP(B193,Deflatores!G$42:H$64,2,FALSE),IF(OR(ISBLANK(C193),ISBLANK(B193)),"",VLOOKUP(C193,Deflatores!G$4:H$38,2,FALSE)*H193+VLOOKUP(C193,Deflatores!G$4:I$38,3,FALSE)))</f>
        <v/>
      </c>
      <c r="M193" s="10"/>
      <c r="N193" s="10"/>
      <c r="O193" s="6"/>
    </row>
    <row r="194" spans="1:15" x14ac:dyDescent="0.25">
      <c r="A194" s="126"/>
      <c r="B194" s="4"/>
      <c r="C194" s="4"/>
      <c r="D194" s="7"/>
      <c r="E194" s="7"/>
      <c r="F194" s="8" t="str">
        <f t="shared" si="18"/>
        <v/>
      </c>
      <c r="G194" s="7" t="str">
        <f t="shared" si="19"/>
        <v/>
      </c>
      <c r="H194" s="5" t="str">
        <f t="shared" si="20"/>
        <v/>
      </c>
      <c r="I194" s="122" t="str">
        <f t="shared" si="21"/>
        <v/>
      </c>
      <c r="J194" s="7" t="str">
        <f t="shared" si="22"/>
        <v/>
      </c>
      <c r="K194" s="9" t="str">
        <f t="shared" si="23"/>
        <v/>
      </c>
      <c r="L194" s="9" t="str">
        <f>IF(NOT(ISERROR(VLOOKUP(B194,Deflatores!G$42:H$64,2,FALSE))),VLOOKUP(B194,Deflatores!G$42:H$64,2,FALSE),IF(OR(ISBLANK(C194),ISBLANK(B194)),"",VLOOKUP(C194,Deflatores!G$4:H$38,2,FALSE)*H194+VLOOKUP(C194,Deflatores!G$4:I$38,3,FALSE)))</f>
        <v/>
      </c>
      <c r="M194" s="10"/>
      <c r="N194" s="10"/>
      <c r="O194" s="6"/>
    </row>
    <row r="195" spans="1:15" x14ac:dyDescent="0.25">
      <c r="A195" s="126"/>
      <c r="B195" s="4"/>
      <c r="C195" s="4"/>
      <c r="D195" s="7"/>
      <c r="E195" s="7"/>
      <c r="F195" s="8" t="str">
        <f t="shared" si="18"/>
        <v/>
      </c>
      <c r="G195" s="7" t="str">
        <f t="shared" si="19"/>
        <v/>
      </c>
      <c r="H195" s="5" t="str">
        <f t="shared" si="20"/>
        <v/>
      </c>
      <c r="I195" s="122" t="str">
        <f t="shared" si="21"/>
        <v/>
      </c>
      <c r="J195" s="7" t="str">
        <f t="shared" si="22"/>
        <v/>
      </c>
      <c r="K195" s="9" t="str">
        <f t="shared" si="23"/>
        <v/>
      </c>
      <c r="L195" s="9" t="str">
        <f>IF(NOT(ISERROR(VLOOKUP(B195,Deflatores!G$42:H$64,2,FALSE))),VLOOKUP(B195,Deflatores!G$42:H$64,2,FALSE),IF(OR(ISBLANK(C195),ISBLANK(B195)),"",VLOOKUP(C195,Deflatores!G$4:H$38,2,FALSE)*H195+VLOOKUP(C195,Deflatores!G$4:I$38,3,FALSE)))</f>
        <v/>
      </c>
      <c r="M195" s="10"/>
      <c r="N195" s="10"/>
      <c r="O195" s="6"/>
    </row>
    <row r="196" spans="1:15" x14ac:dyDescent="0.25">
      <c r="A196" s="126"/>
      <c r="B196" s="4"/>
      <c r="C196" s="4"/>
      <c r="D196" s="7"/>
      <c r="E196" s="7"/>
      <c r="F196" s="8" t="str">
        <f t="shared" si="18"/>
        <v/>
      </c>
      <c r="G196" s="7" t="str">
        <f t="shared" si="19"/>
        <v/>
      </c>
      <c r="H196" s="5" t="str">
        <f t="shared" si="20"/>
        <v/>
      </c>
      <c r="I196" s="122" t="str">
        <f t="shared" si="21"/>
        <v/>
      </c>
      <c r="J196" s="7" t="str">
        <f t="shared" si="22"/>
        <v/>
      </c>
      <c r="K196" s="9" t="str">
        <f t="shared" si="23"/>
        <v/>
      </c>
      <c r="L196" s="9" t="str">
        <f>IF(NOT(ISERROR(VLOOKUP(B196,Deflatores!G$42:H$64,2,FALSE))),VLOOKUP(B196,Deflatores!G$42:H$64,2,FALSE),IF(OR(ISBLANK(C196),ISBLANK(B196)),"",VLOOKUP(C196,Deflatores!G$4:H$38,2,FALSE)*H196+VLOOKUP(C196,Deflatores!G$4:I$38,3,FALSE)))</f>
        <v/>
      </c>
      <c r="M196" s="10"/>
      <c r="N196" s="10"/>
      <c r="O196" s="6"/>
    </row>
    <row r="197" spans="1:15" x14ac:dyDescent="0.25">
      <c r="A197" s="126"/>
      <c r="B197" s="4"/>
      <c r="C197" s="4"/>
      <c r="D197" s="7"/>
      <c r="E197" s="7"/>
      <c r="F197" s="8" t="str">
        <f t="shared" si="18"/>
        <v/>
      </c>
      <c r="G197" s="7" t="str">
        <f t="shared" si="19"/>
        <v/>
      </c>
      <c r="H197" s="5" t="str">
        <f t="shared" si="20"/>
        <v/>
      </c>
      <c r="I197" s="122" t="str">
        <f t="shared" si="21"/>
        <v/>
      </c>
      <c r="J197" s="7" t="str">
        <f t="shared" si="22"/>
        <v/>
      </c>
      <c r="K197" s="9" t="str">
        <f t="shared" si="23"/>
        <v/>
      </c>
      <c r="L197" s="9" t="str">
        <f>IF(NOT(ISERROR(VLOOKUP(B197,Deflatores!G$42:H$64,2,FALSE))),VLOOKUP(B197,Deflatores!G$42:H$64,2,FALSE),IF(OR(ISBLANK(C197),ISBLANK(B197)),"",VLOOKUP(C197,Deflatores!G$4:H$38,2,FALSE)*H197+VLOOKUP(C197,Deflatores!G$4:I$38,3,FALSE)))</f>
        <v/>
      </c>
      <c r="M197" s="10"/>
      <c r="N197" s="10"/>
      <c r="O197" s="6"/>
    </row>
    <row r="198" spans="1:15" x14ac:dyDescent="0.25">
      <c r="A198" s="126"/>
      <c r="B198" s="4"/>
      <c r="C198" s="4"/>
      <c r="D198" s="7"/>
      <c r="E198" s="7"/>
      <c r="F198" s="8" t="str">
        <f t="shared" si="18"/>
        <v/>
      </c>
      <c r="G198" s="7" t="str">
        <f t="shared" si="19"/>
        <v/>
      </c>
      <c r="H198" s="5" t="str">
        <f t="shared" si="20"/>
        <v/>
      </c>
      <c r="I198" s="122" t="str">
        <f t="shared" si="21"/>
        <v/>
      </c>
      <c r="J198" s="7" t="str">
        <f t="shared" si="22"/>
        <v/>
      </c>
      <c r="K198" s="9" t="str">
        <f t="shared" si="23"/>
        <v/>
      </c>
      <c r="L198" s="9" t="str">
        <f>IF(NOT(ISERROR(VLOOKUP(B198,Deflatores!G$42:H$64,2,FALSE))),VLOOKUP(B198,Deflatores!G$42:H$64,2,FALSE),IF(OR(ISBLANK(C198),ISBLANK(B198)),"",VLOOKUP(C198,Deflatores!G$4:H$38,2,FALSE)*H198+VLOOKUP(C198,Deflatores!G$4:I$38,3,FALSE)))</f>
        <v/>
      </c>
      <c r="M198" s="10"/>
      <c r="N198" s="10"/>
      <c r="O198" s="6"/>
    </row>
    <row r="199" spans="1:15" x14ac:dyDescent="0.25">
      <c r="A199" s="126"/>
      <c r="B199" s="4"/>
      <c r="C199" s="4"/>
      <c r="D199" s="7"/>
      <c r="E199" s="7"/>
      <c r="F199" s="8" t="str">
        <f t="shared" si="18"/>
        <v/>
      </c>
      <c r="G199" s="7" t="str">
        <f t="shared" si="19"/>
        <v/>
      </c>
      <c r="H199" s="5" t="str">
        <f t="shared" si="20"/>
        <v/>
      </c>
      <c r="I199" s="122" t="str">
        <f t="shared" si="21"/>
        <v/>
      </c>
      <c r="J199" s="7" t="str">
        <f t="shared" si="22"/>
        <v/>
      </c>
      <c r="K199" s="9" t="str">
        <f t="shared" si="23"/>
        <v/>
      </c>
      <c r="L199" s="9" t="str">
        <f>IF(NOT(ISERROR(VLOOKUP(B199,Deflatores!G$42:H$64,2,FALSE))),VLOOKUP(B199,Deflatores!G$42:H$64,2,FALSE),IF(OR(ISBLANK(C199),ISBLANK(B199)),"",VLOOKUP(C199,Deflatores!G$4:H$38,2,FALSE)*H199+VLOOKUP(C199,Deflatores!G$4:I$38,3,FALSE)))</f>
        <v/>
      </c>
      <c r="M199" s="10"/>
      <c r="N199" s="10"/>
      <c r="O199" s="6"/>
    </row>
    <row r="200" spans="1:15" x14ac:dyDescent="0.25">
      <c r="A200" s="126"/>
      <c r="B200" s="4"/>
      <c r="C200" s="4"/>
      <c r="D200" s="7"/>
      <c r="E200" s="7"/>
      <c r="F200" s="8" t="str">
        <f t="shared" si="18"/>
        <v/>
      </c>
      <c r="G200" s="7" t="str">
        <f t="shared" si="19"/>
        <v/>
      </c>
      <c r="H200" s="5" t="str">
        <f t="shared" si="20"/>
        <v/>
      </c>
      <c r="I200" s="122" t="str">
        <f t="shared" si="21"/>
        <v/>
      </c>
      <c r="J200" s="7" t="str">
        <f t="shared" si="22"/>
        <v/>
      </c>
      <c r="K200" s="9" t="str">
        <f t="shared" si="23"/>
        <v/>
      </c>
      <c r="L200" s="9" t="str">
        <f>IF(NOT(ISERROR(VLOOKUP(B200,Deflatores!G$42:H$64,2,FALSE))),VLOOKUP(B200,Deflatores!G$42:H$64,2,FALSE),IF(OR(ISBLANK(C200),ISBLANK(B200)),"",VLOOKUP(C200,Deflatores!G$4:H$38,2,FALSE)*H200+VLOOKUP(C200,Deflatores!G$4:I$38,3,FALSE)))</f>
        <v/>
      </c>
      <c r="M200" s="10"/>
      <c r="N200" s="10"/>
      <c r="O200" s="6"/>
    </row>
    <row r="201" spans="1:15" x14ac:dyDescent="0.25">
      <c r="A201" s="126"/>
      <c r="B201" s="4"/>
      <c r="C201" s="4"/>
      <c r="D201" s="7"/>
      <c r="E201" s="7"/>
      <c r="F201" s="8" t="str">
        <f t="shared" si="18"/>
        <v/>
      </c>
      <c r="G201" s="7" t="str">
        <f t="shared" si="19"/>
        <v/>
      </c>
      <c r="H201" s="5" t="str">
        <f t="shared" si="20"/>
        <v/>
      </c>
      <c r="I201" s="122" t="str">
        <f t="shared" si="21"/>
        <v/>
      </c>
      <c r="J201" s="7" t="str">
        <f t="shared" si="22"/>
        <v/>
      </c>
      <c r="K201" s="9" t="str">
        <f t="shared" si="23"/>
        <v/>
      </c>
      <c r="L201" s="9" t="str">
        <f>IF(NOT(ISERROR(VLOOKUP(B201,Deflatores!G$42:H$64,2,FALSE))),VLOOKUP(B201,Deflatores!G$42:H$64,2,FALSE),IF(OR(ISBLANK(C201),ISBLANK(B201)),"",VLOOKUP(C201,Deflatores!G$4:H$38,2,FALSE)*H201+VLOOKUP(C201,Deflatores!G$4:I$38,3,FALSE)))</f>
        <v/>
      </c>
      <c r="M201" s="10"/>
      <c r="N201" s="10"/>
      <c r="O201" s="6"/>
    </row>
    <row r="202" spans="1:15" x14ac:dyDescent="0.25">
      <c r="A202" s="126"/>
      <c r="B202" s="4"/>
      <c r="C202" s="4"/>
      <c r="D202" s="7"/>
      <c r="E202" s="7"/>
      <c r="F202" s="8" t="str">
        <f t="shared" si="18"/>
        <v/>
      </c>
      <c r="G202" s="7" t="str">
        <f t="shared" si="19"/>
        <v/>
      </c>
      <c r="H202" s="5" t="str">
        <f t="shared" si="20"/>
        <v/>
      </c>
      <c r="I202" s="122" t="str">
        <f t="shared" si="21"/>
        <v/>
      </c>
      <c r="J202" s="7" t="str">
        <f t="shared" si="22"/>
        <v/>
      </c>
      <c r="K202" s="9" t="str">
        <f t="shared" si="23"/>
        <v/>
      </c>
      <c r="L202" s="9" t="str">
        <f>IF(NOT(ISERROR(VLOOKUP(B202,Deflatores!G$42:H$64,2,FALSE))),VLOOKUP(B202,Deflatores!G$42:H$64,2,FALSE),IF(OR(ISBLANK(C202),ISBLANK(B202)),"",VLOOKUP(C202,Deflatores!G$4:H$38,2,FALSE)*H202+VLOOKUP(C202,Deflatores!G$4:I$38,3,FALSE)))</f>
        <v/>
      </c>
      <c r="M202" s="10"/>
      <c r="N202" s="10"/>
      <c r="O202" s="6"/>
    </row>
    <row r="203" spans="1:15" x14ac:dyDescent="0.25">
      <c r="A203" s="126"/>
      <c r="B203" s="4"/>
      <c r="C203" s="4"/>
      <c r="D203" s="7"/>
      <c r="E203" s="7"/>
      <c r="F203" s="8" t="str">
        <f t="shared" si="18"/>
        <v/>
      </c>
      <c r="G203" s="7" t="str">
        <f t="shared" si="19"/>
        <v/>
      </c>
      <c r="H203" s="5" t="str">
        <f t="shared" si="20"/>
        <v/>
      </c>
      <c r="I203" s="122" t="str">
        <f t="shared" si="21"/>
        <v/>
      </c>
      <c r="J203" s="7" t="str">
        <f t="shared" si="22"/>
        <v/>
      </c>
      <c r="K203" s="9" t="str">
        <f t="shared" si="23"/>
        <v/>
      </c>
      <c r="L203" s="9" t="str">
        <f>IF(NOT(ISERROR(VLOOKUP(B203,Deflatores!G$42:H$64,2,FALSE))),VLOOKUP(B203,Deflatores!G$42:H$64,2,FALSE),IF(OR(ISBLANK(C203),ISBLANK(B203)),"",VLOOKUP(C203,Deflatores!G$4:H$38,2,FALSE)*H203+VLOOKUP(C203,Deflatores!G$4:I$38,3,FALSE)))</f>
        <v/>
      </c>
      <c r="M203" s="10"/>
      <c r="N203" s="10"/>
      <c r="O203" s="6"/>
    </row>
    <row r="204" spans="1:15" x14ac:dyDescent="0.25">
      <c r="A204" s="126"/>
      <c r="B204" s="4"/>
      <c r="C204" s="4"/>
      <c r="D204" s="7"/>
      <c r="E204" s="7"/>
      <c r="F204" s="8" t="str">
        <f t="shared" si="18"/>
        <v/>
      </c>
      <c r="G204" s="7" t="str">
        <f t="shared" si="19"/>
        <v/>
      </c>
      <c r="H204" s="5" t="str">
        <f t="shared" si="20"/>
        <v/>
      </c>
      <c r="I204" s="122" t="str">
        <f t="shared" si="21"/>
        <v/>
      </c>
      <c r="J204" s="7" t="str">
        <f t="shared" si="22"/>
        <v/>
      </c>
      <c r="K204" s="9" t="str">
        <f t="shared" si="23"/>
        <v/>
      </c>
      <c r="L204" s="9" t="str">
        <f>IF(NOT(ISERROR(VLOOKUP(B204,Deflatores!G$42:H$64,2,FALSE))),VLOOKUP(B204,Deflatores!G$42:H$64,2,FALSE),IF(OR(ISBLANK(C204),ISBLANK(B204)),"",VLOOKUP(C204,Deflatores!G$4:H$38,2,FALSE)*H204+VLOOKUP(C204,Deflatores!G$4:I$38,3,FALSE)))</f>
        <v/>
      </c>
      <c r="M204" s="10"/>
      <c r="N204" s="10"/>
      <c r="O204" s="6"/>
    </row>
    <row r="205" spans="1:15" x14ac:dyDescent="0.25">
      <c r="A205" s="126"/>
      <c r="B205" s="4"/>
      <c r="C205" s="4"/>
      <c r="D205" s="7"/>
      <c r="E205" s="7"/>
      <c r="F205" s="8" t="str">
        <f t="shared" si="18"/>
        <v/>
      </c>
      <c r="G205" s="7" t="str">
        <f t="shared" si="19"/>
        <v/>
      </c>
      <c r="H205" s="5" t="str">
        <f t="shared" si="20"/>
        <v/>
      </c>
      <c r="I205" s="122" t="str">
        <f t="shared" si="21"/>
        <v/>
      </c>
      <c r="J205" s="7" t="str">
        <f t="shared" si="22"/>
        <v/>
      </c>
      <c r="K205" s="9" t="str">
        <f t="shared" si="23"/>
        <v/>
      </c>
      <c r="L205" s="9" t="str">
        <f>IF(NOT(ISERROR(VLOOKUP(B205,Deflatores!G$42:H$64,2,FALSE))),VLOOKUP(B205,Deflatores!G$42:H$64,2,FALSE),IF(OR(ISBLANK(C205),ISBLANK(B205)),"",VLOOKUP(C205,Deflatores!G$4:H$38,2,FALSE)*H205+VLOOKUP(C205,Deflatores!G$4:I$38,3,FALSE)))</f>
        <v/>
      </c>
      <c r="M205" s="10"/>
      <c r="N205" s="10"/>
      <c r="O205" s="6"/>
    </row>
    <row r="206" spans="1:15" x14ac:dyDescent="0.25">
      <c r="A206" s="126"/>
      <c r="B206" s="4"/>
      <c r="C206" s="4"/>
      <c r="D206" s="7"/>
      <c r="E206" s="7"/>
      <c r="F206" s="8" t="str">
        <f t="shared" si="18"/>
        <v/>
      </c>
      <c r="G206" s="7" t="str">
        <f t="shared" si="19"/>
        <v/>
      </c>
      <c r="H206" s="5" t="str">
        <f t="shared" si="20"/>
        <v/>
      </c>
      <c r="I206" s="122" t="str">
        <f t="shared" si="21"/>
        <v/>
      </c>
      <c r="J206" s="7" t="str">
        <f t="shared" si="22"/>
        <v/>
      </c>
      <c r="K206" s="9" t="str">
        <f t="shared" si="23"/>
        <v/>
      </c>
      <c r="L206" s="9" t="str">
        <f>IF(NOT(ISERROR(VLOOKUP(B206,Deflatores!G$42:H$64,2,FALSE))),VLOOKUP(B206,Deflatores!G$42:H$64,2,FALSE),IF(OR(ISBLANK(C206),ISBLANK(B206)),"",VLOOKUP(C206,Deflatores!G$4:H$38,2,FALSE)*H206+VLOOKUP(C206,Deflatores!G$4:I$38,3,FALSE)))</f>
        <v/>
      </c>
      <c r="M206" s="10"/>
      <c r="N206" s="10"/>
      <c r="O206" s="6"/>
    </row>
    <row r="207" spans="1:15" x14ac:dyDescent="0.25">
      <c r="A207" s="126"/>
      <c r="B207" s="4"/>
      <c r="C207" s="4"/>
      <c r="D207" s="7"/>
      <c r="E207" s="7"/>
      <c r="F207" s="8" t="str">
        <f t="shared" si="18"/>
        <v/>
      </c>
      <c r="G207" s="7" t="str">
        <f t="shared" si="19"/>
        <v/>
      </c>
      <c r="H207" s="5" t="str">
        <f t="shared" si="20"/>
        <v/>
      </c>
      <c r="I207" s="122" t="str">
        <f t="shared" si="21"/>
        <v/>
      </c>
      <c r="J207" s="7" t="str">
        <f t="shared" si="22"/>
        <v/>
      </c>
      <c r="K207" s="9" t="str">
        <f t="shared" si="23"/>
        <v/>
      </c>
      <c r="L207" s="9" t="str">
        <f>IF(NOT(ISERROR(VLOOKUP(B207,Deflatores!G$42:H$64,2,FALSE))),VLOOKUP(B207,Deflatores!G$42:H$64,2,FALSE),IF(OR(ISBLANK(C207),ISBLANK(B207)),"",VLOOKUP(C207,Deflatores!G$4:H$38,2,FALSE)*H207+VLOOKUP(C207,Deflatores!G$4:I$38,3,FALSE)))</f>
        <v/>
      </c>
      <c r="M207" s="10"/>
      <c r="N207" s="10"/>
      <c r="O207" s="6"/>
    </row>
    <row r="208" spans="1:15" x14ac:dyDescent="0.25">
      <c r="A208" s="126"/>
      <c r="B208" s="4"/>
      <c r="C208" s="4"/>
      <c r="D208" s="7"/>
      <c r="E208" s="7"/>
      <c r="F208" s="8" t="str">
        <f t="shared" si="18"/>
        <v/>
      </c>
      <c r="G208" s="7" t="str">
        <f t="shared" si="19"/>
        <v/>
      </c>
      <c r="H208" s="5" t="str">
        <f t="shared" si="20"/>
        <v/>
      </c>
      <c r="I208" s="122" t="str">
        <f t="shared" si="21"/>
        <v/>
      </c>
      <c r="J208" s="7" t="str">
        <f t="shared" si="22"/>
        <v/>
      </c>
      <c r="K208" s="9" t="str">
        <f t="shared" si="23"/>
        <v/>
      </c>
      <c r="L208" s="9" t="str">
        <f>IF(NOT(ISERROR(VLOOKUP(B208,Deflatores!G$42:H$64,2,FALSE))),VLOOKUP(B208,Deflatores!G$42:H$64,2,FALSE),IF(OR(ISBLANK(C208),ISBLANK(B208)),"",VLOOKUP(C208,Deflatores!G$4:H$38,2,FALSE)*H208+VLOOKUP(C208,Deflatores!G$4:I$38,3,FALSE)))</f>
        <v/>
      </c>
      <c r="M208" s="10"/>
      <c r="N208" s="10"/>
      <c r="O208" s="6"/>
    </row>
    <row r="209" spans="1:15" x14ac:dyDescent="0.25">
      <c r="A209" s="126"/>
      <c r="B209" s="4"/>
      <c r="C209" s="4"/>
      <c r="D209" s="7"/>
      <c r="E209" s="7"/>
      <c r="F209" s="8" t="str">
        <f t="shared" si="18"/>
        <v/>
      </c>
      <c r="G209" s="7" t="str">
        <f t="shared" si="19"/>
        <v/>
      </c>
      <c r="H209" s="5" t="str">
        <f t="shared" si="20"/>
        <v/>
      </c>
      <c r="I209" s="122" t="str">
        <f t="shared" si="21"/>
        <v/>
      </c>
      <c r="J209" s="7" t="str">
        <f t="shared" si="22"/>
        <v/>
      </c>
      <c r="K209" s="9" t="str">
        <f t="shared" si="23"/>
        <v/>
      </c>
      <c r="L209" s="9" t="str">
        <f>IF(NOT(ISERROR(VLOOKUP(B209,Deflatores!G$42:H$64,2,FALSE))),VLOOKUP(B209,Deflatores!G$42:H$64,2,FALSE),IF(OR(ISBLANK(C209),ISBLANK(B209)),"",VLOOKUP(C209,Deflatores!G$4:H$38,2,FALSE)*H209+VLOOKUP(C209,Deflatores!G$4:I$38,3,FALSE)))</f>
        <v/>
      </c>
      <c r="M209" s="10"/>
      <c r="N209" s="10"/>
      <c r="O209" s="6"/>
    </row>
    <row r="210" spans="1:15" x14ac:dyDescent="0.25">
      <c r="A210" s="126"/>
      <c r="B210" s="4"/>
      <c r="C210" s="4"/>
      <c r="D210" s="7"/>
      <c r="E210" s="7"/>
      <c r="F210" s="8" t="str">
        <f t="shared" si="18"/>
        <v/>
      </c>
      <c r="G210" s="7" t="str">
        <f t="shared" si="19"/>
        <v/>
      </c>
      <c r="H210" s="5" t="str">
        <f t="shared" si="20"/>
        <v/>
      </c>
      <c r="I210" s="122" t="str">
        <f t="shared" si="21"/>
        <v/>
      </c>
      <c r="J210" s="7" t="str">
        <f t="shared" si="22"/>
        <v/>
      </c>
      <c r="K210" s="9" t="str">
        <f t="shared" si="23"/>
        <v/>
      </c>
      <c r="L210" s="9" t="str">
        <f>IF(NOT(ISERROR(VLOOKUP(B210,Deflatores!G$42:H$64,2,FALSE))),VLOOKUP(B210,Deflatores!G$42:H$64,2,FALSE),IF(OR(ISBLANK(C210),ISBLANK(B210)),"",VLOOKUP(C210,Deflatores!G$4:H$38,2,FALSE)*H210+VLOOKUP(C210,Deflatores!G$4:I$38,3,FALSE)))</f>
        <v/>
      </c>
      <c r="M210" s="10"/>
      <c r="N210" s="10"/>
      <c r="O210" s="6"/>
    </row>
    <row r="211" spans="1:15" x14ac:dyDescent="0.25">
      <c r="A211" s="126"/>
      <c r="B211" s="4"/>
      <c r="C211" s="4"/>
      <c r="D211" s="7"/>
      <c r="E211" s="7"/>
      <c r="F211" s="8" t="str">
        <f t="shared" si="18"/>
        <v/>
      </c>
      <c r="G211" s="7" t="str">
        <f t="shared" si="19"/>
        <v/>
      </c>
      <c r="H211" s="5" t="str">
        <f t="shared" si="20"/>
        <v/>
      </c>
      <c r="I211" s="122" t="str">
        <f t="shared" si="21"/>
        <v/>
      </c>
      <c r="J211" s="7" t="str">
        <f t="shared" si="22"/>
        <v/>
      </c>
      <c r="K211" s="9" t="str">
        <f t="shared" si="23"/>
        <v/>
      </c>
      <c r="L211" s="9" t="str">
        <f>IF(NOT(ISERROR(VLOOKUP(B211,Deflatores!G$42:H$64,2,FALSE))),VLOOKUP(B211,Deflatores!G$42:H$64,2,FALSE),IF(OR(ISBLANK(C211),ISBLANK(B211)),"",VLOOKUP(C211,Deflatores!G$4:H$38,2,FALSE)*H211+VLOOKUP(C211,Deflatores!G$4:I$38,3,FALSE)))</f>
        <v/>
      </c>
      <c r="M211" s="10"/>
      <c r="N211" s="10"/>
      <c r="O211" s="6"/>
    </row>
    <row r="212" spans="1:15" x14ac:dyDescent="0.25">
      <c r="A212" s="126"/>
      <c r="B212" s="4"/>
      <c r="C212" s="4"/>
      <c r="D212" s="7"/>
      <c r="E212" s="7"/>
      <c r="F212" s="8" t="str">
        <f t="shared" si="18"/>
        <v/>
      </c>
      <c r="G212" s="7" t="str">
        <f t="shared" si="19"/>
        <v/>
      </c>
      <c r="H212" s="5" t="str">
        <f t="shared" si="20"/>
        <v/>
      </c>
      <c r="I212" s="122" t="str">
        <f t="shared" si="21"/>
        <v/>
      </c>
      <c r="J212" s="7" t="str">
        <f t="shared" si="22"/>
        <v/>
      </c>
      <c r="K212" s="9" t="str">
        <f t="shared" si="23"/>
        <v/>
      </c>
      <c r="L212" s="9" t="str">
        <f>IF(NOT(ISERROR(VLOOKUP(B212,Deflatores!G$42:H$64,2,FALSE))),VLOOKUP(B212,Deflatores!G$42:H$64,2,FALSE),IF(OR(ISBLANK(C212),ISBLANK(B212)),"",VLOOKUP(C212,Deflatores!G$4:H$38,2,FALSE)*H212+VLOOKUP(C212,Deflatores!G$4:I$38,3,FALSE)))</f>
        <v/>
      </c>
      <c r="M212" s="10"/>
      <c r="N212" s="10"/>
      <c r="O212" s="6"/>
    </row>
    <row r="213" spans="1:15" x14ac:dyDescent="0.25">
      <c r="A213" s="126"/>
      <c r="B213" s="4"/>
      <c r="C213" s="4"/>
      <c r="D213" s="7"/>
      <c r="E213" s="7"/>
      <c r="F213" s="8" t="str">
        <f t="shared" si="18"/>
        <v/>
      </c>
      <c r="G213" s="7" t="str">
        <f t="shared" si="19"/>
        <v/>
      </c>
      <c r="H213" s="5" t="str">
        <f t="shared" si="20"/>
        <v/>
      </c>
      <c r="I213" s="122" t="str">
        <f t="shared" si="21"/>
        <v/>
      </c>
      <c r="J213" s="7" t="str">
        <f t="shared" si="22"/>
        <v/>
      </c>
      <c r="K213" s="9" t="str">
        <f t="shared" si="23"/>
        <v/>
      </c>
      <c r="L213" s="9" t="str">
        <f>IF(NOT(ISERROR(VLOOKUP(B213,Deflatores!G$42:H$64,2,FALSE))),VLOOKUP(B213,Deflatores!G$42:H$64,2,FALSE),IF(OR(ISBLANK(C213),ISBLANK(B213)),"",VLOOKUP(C213,Deflatores!G$4:H$38,2,FALSE)*H213+VLOOKUP(C213,Deflatores!G$4:I$38,3,FALSE)))</f>
        <v/>
      </c>
      <c r="M213" s="10"/>
      <c r="N213" s="10"/>
      <c r="O213" s="6"/>
    </row>
    <row r="214" spans="1:15" x14ac:dyDescent="0.25">
      <c r="A214" s="126"/>
      <c r="B214" s="4"/>
      <c r="C214" s="4"/>
      <c r="D214" s="7"/>
      <c r="E214" s="7"/>
      <c r="F214" s="8" t="str">
        <f t="shared" si="18"/>
        <v/>
      </c>
      <c r="G214" s="7" t="str">
        <f t="shared" si="19"/>
        <v/>
      </c>
      <c r="H214" s="5" t="str">
        <f t="shared" si="20"/>
        <v/>
      </c>
      <c r="I214" s="122" t="str">
        <f t="shared" si="21"/>
        <v/>
      </c>
      <c r="J214" s="7" t="str">
        <f t="shared" si="22"/>
        <v/>
      </c>
      <c r="K214" s="9" t="str">
        <f t="shared" si="23"/>
        <v/>
      </c>
      <c r="L214" s="9" t="str">
        <f>IF(NOT(ISERROR(VLOOKUP(B214,Deflatores!G$42:H$64,2,FALSE))),VLOOKUP(B214,Deflatores!G$42:H$64,2,FALSE),IF(OR(ISBLANK(C214),ISBLANK(B214)),"",VLOOKUP(C214,Deflatores!G$4:H$38,2,FALSE)*H214+VLOOKUP(C214,Deflatores!G$4:I$38,3,FALSE)))</f>
        <v/>
      </c>
      <c r="M214" s="10"/>
      <c r="N214" s="10"/>
      <c r="O214" s="6"/>
    </row>
    <row r="215" spans="1:15" x14ac:dyDescent="0.25">
      <c r="A215" s="126"/>
      <c r="B215" s="4"/>
      <c r="C215" s="4"/>
      <c r="D215" s="7"/>
      <c r="E215" s="7"/>
      <c r="F215" s="8" t="str">
        <f t="shared" si="18"/>
        <v/>
      </c>
      <c r="G215" s="7" t="str">
        <f t="shared" si="19"/>
        <v/>
      </c>
      <c r="H215" s="5" t="str">
        <f t="shared" si="20"/>
        <v/>
      </c>
      <c r="I215" s="122" t="str">
        <f t="shared" si="21"/>
        <v/>
      </c>
      <c r="J215" s="7" t="str">
        <f t="shared" si="22"/>
        <v/>
      </c>
      <c r="K215" s="9" t="str">
        <f t="shared" si="23"/>
        <v/>
      </c>
      <c r="L215" s="9" t="str">
        <f>IF(NOT(ISERROR(VLOOKUP(B215,Deflatores!G$42:H$64,2,FALSE))),VLOOKUP(B215,Deflatores!G$42:H$64,2,FALSE),IF(OR(ISBLANK(C215),ISBLANK(B215)),"",VLOOKUP(C215,Deflatores!G$4:H$38,2,FALSE)*H215+VLOOKUP(C215,Deflatores!G$4:I$38,3,FALSE)))</f>
        <v/>
      </c>
      <c r="M215" s="10"/>
      <c r="N215" s="10"/>
      <c r="O215" s="6"/>
    </row>
    <row r="216" spans="1:15" x14ac:dyDescent="0.25">
      <c r="A216" s="126"/>
      <c r="B216" s="4"/>
      <c r="C216" s="4"/>
      <c r="D216" s="7"/>
      <c r="E216" s="7"/>
      <c r="F216" s="8" t="str">
        <f t="shared" si="18"/>
        <v/>
      </c>
      <c r="G216" s="7" t="str">
        <f t="shared" si="19"/>
        <v/>
      </c>
      <c r="H216" s="5" t="str">
        <f t="shared" si="20"/>
        <v/>
      </c>
      <c r="I216" s="122" t="str">
        <f t="shared" si="21"/>
        <v/>
      </c>
      <c r="J216" s="7" t="str">
        <f t="shared" si="22"/>
        <v/>
      </c>
      <c r="K216" s="9" t="str">
        <f t="shared" si="23"/>
        <v/>
      </c>
      <c r="L216" s="9" t="str">
        <f>IF(NOT(ISERROR(VLOOKUP(B216,Deflatores!G$42:H$64,2,FALSE))),VLOOKUP(B216,Deflatores!G$42:H$64,2,FALSE),IF(OR(ISBLANK(C216),ISBLANK(B216)),"",VLOOKUP(C216,Deflatores!G$4:H$38,2,FALSE)*H216+VLOOKUP(C216,Deflatores!G$4:I$38,3,FALSE)))</f>
        <v/>
      </c>
      <c r="M216" s="10"/>
      <c r="N216" s="10"/>
      <c r="O216" s="6"/>
    </row>
    <row r="217" spans="1:15" x14ac:dyDescent="0.25">
      <c r="A217" s="126"/>
      <c r="B217" s="4"/>
      <c r="C217" s="4"/>
      <c r="D217" s="7"/>
      <c r="E217" s="7"/>
      <c r="F217" s="8" t="str">
        <f t="shared" si="18"/>
        <v/>
      </c>
      <c r="G217" s="7" t="str">
        <f t="shared" si="19"/>
        <v/>
      </c>
      <c r="H217" s="5" t="str">
        <f t="shared" si="20"/>
        <v/>
      </c>
      <c r="I217" s="122" t="str">
        <f t="shared" si="21"/>
        <v/>
      </c>
      <c r="J217" s="7" t="str">
        <f t="shared" si="22"/>
        <v/>
      </c>
      <c r="K217" s="9" t="str">
        <f t="shared" si="23"/>
        <v/>
      </c>
      <c r="L217" s="9" t="str">
        <f>IF(NOT(ISERROR(VLOOKUP(B217,Deflatores!G$42:H$64,2,FALSE))),VLOOKUP(B217,Deflatores!G$42:H$64,2,FALSE),IF(OR(ISBLANK(C217),ISBLANK(B217)),"",VLOOKUP(C217,Deflatores!G$4:H$38,2,FALSE)*H217+VLOOKUP(C217,Deflatores!G$4:I$38,3,FALSE)))</f>
        <v/>
      </c>
      <c r="M217" s="10"/>
      <c r="N217" s="10"/>
      <c r="O217" s="6"/>
    </row>
    <row r="218" spans="1:15" x14ac:dyDescent="0.25">
      <c r="A218" s="126"/>
      <c r="B218" s="4"/>
      <c r="C218" s="4"/>
      <c r="D218" s="7"/>
      <c r="E218" s="7"/>
      <c r="F218" s="8" t="str">
        <f t="shared" si="18"/>
        <v/>
      </c>
      <c r="G218" s="7" t="str">
        <f t="shared" si="19"/>
        <v/>
      </c>
      <c r="H218" s="5" t="str">
        <f t="shared" si="20"/>
        <v/>
      </c>
      <c r="I218" s="122" t="str">
        <f t="shared" si="21"/>
        <v/>
      </c>
      <c r="J218" s="7" t="str">
        <f t="shared" si="22"/>
        <v/>
      </c>
      <c r="K218" s="9" t="str">
        <f t="shared" si="23"/>
        <v/>
      </c>
      <c r="L218" s="9" t="str">
        <f>IF(NOT(ISERROR(VLOOKUP(B218,Deflatores!G$42:H$64,2,FALSE))),VLOOKUP(B218,Deflatores!G$42:H$64,2,FALSE),IF(OR(ISBLANK(C218),ISBLANK(B218)),"",VLOOKUP(C218,Deflatores!G$4:H$38,2,FALSE)*H218+VLOOKUP(C218,Deflatores!G$4:I$38,3,FALSE)))</f>
        <v/>
      </c>
      <c r="M218" s="10"/>
      <c r="N218" s="10"/>
      <c r="O218" s="6"/>
    </row>
    <row r="219" spans="1:15" x14ac:dyDescent="0.25">
      <c r="A219" s="126"/>
      <c r="B219" s="4"/>
      <c r="C219" s="4"/>
      <c r="D219" s="7"/>
      <c r="E219" s="7"/>
      <c r="F219" s="8" t="str">
        <f t="shared" si="18"/>
        <v/>
      </c>
      <c r="G219" s="7" t="str">
        <f t="shared" si="19"/>
        <v/>
      </c>
      <c r="H219" s="5" t="str">
        <f t="shared" si="20"/>
        <v/>
      </c>
      <c r="I219" s="122" t="str">
        <f t="shared" si="21"/>
        <v/>
      </c>
      <c r="J219" s="7" t="str">
        <f t="shared" si="22"/>
        <v/>
      </c>
      <c r="K219" s="9" t="str">
        <f t="shared" si="23"/>
        <v/>
      </c>
      <c r="L219" s="9" t="str">
        <f>IF(NOT(ISERROR(VLOOKUP(B219,Deflatores!G$42:H$64,2,FALSE))),VLOOKUP(B219,Deflatores!G$42:H$64,2,FALSE),IF(OR(ISBLANK(C219),ISBLANK(B219)),"",VLOOKUP(C219,Deflatores!G$4:H$38,2,FALSE)*H219+VLOOKUP(C219,Deflatores!G$4:I$38,3,FALSE)))</f>
        <v/>
      </c>
      <c r="M219" s="10"/>
      <c r="N219" s="10"/>
      <c r="O219" s="6"/>
    </row>
    <row r="220" spans="1:15" x14ac:dyDescent="0.25">
      <c r="A220" s="126"/>
      <c r="B220" s="4"/>
      <c r="C220" s="4"/>
      <c r="D220" s="7"/>
      <c r="E220" s="7"/>
      <c r="F220" s="8" t="str">
        <f t="shared" si="18"/>
        <v/>
      </c>
      <c r="G220" s="7" t="str">
        <f t="shared" si="19"/>
        <v/>
      </c>
      <c r="H220" s="5" t="str">
        <f t="shared" si="20"/>
        <v/>
      </c>
      <c r="I220" s="122" t="str">
        <f t="shared" si="21"/>
        <v/>
      </c>
      <c r="J220" s="7" t="str">
        <f t="shared" si="22"/>
        <v/>
      </c>
      <c r="K220" s="9" t="str">
        <f t="shared" si="23"/>
        <v/>
      </c>
      <c r="L220" s="9" t="str">
        <f>IF(NOT(ISERROR(VLOOKUP(B220,Deflatores!G$42:H$64,2,FALSE))),VLOOKUP(B220,Deflatores!G$42:H$64,2,FALSE),IF(OR(ISBLANK(C220),ISBLANK(B220)),"",VLOOKUP(C220,Deflatores!G$4:H$38,2,FALSE)*H220+VLOOKUP(C220,Deflatores!G$4:I$38,3,FALSE)))</f>
        <v/>
      </c>
      <c r="M220" s="10"/>
      <c r="N220" s="10"/>
      <c r="O220" s="6"/>
    </row>
    <row r="221" spans="1:15" x14ac:dyDescent="0.25">
      <c r="A221" s="126"/>
      <c r="B221" s="4"/>
      <c r="C221" s="4"/>
      <c r="D221" s="7"/>
      <c r="E221" s="7"/>
      <c r="F221" s="8" t="str">
        <f t="shared" si="18"/>
        <v/>
      </c>
      <c r="G221" s="7" t="str">
        <f t="shared" si="19"/>
        <v/>
      </c>
      <c r="H221" s="5" t="str">
        <f t="shared" si="20"/>
        <v/>
      </c>
      <c r="I221" s="122" t="str">
        <f t="shared" si="21"/>
        <v/>
      </c>
      <c r="J221" s="7" t="str">
        <f t="shared" si="22"/>
        <v/>
      </c>
      <c r="K221" s="9" t="str">
        <f t="shared" si="23"/>
        <v/>
      </c>
      <c r="L221" s="9" t="str">
        <f>IF(NOT(ISERROR(VLOOKUP(B221,Deflatores!G$42:H$64,2,FALSE))),VLOOKUP(B221,Deflatores!G$42:H$64,2,FALSE),IF(OR(ISBLANK(C221),ISBLANK(B221)),"",VLOOKUP(C221,Deflatores!G$4:H$38,2,FALSE)*H221+VLOOKUP(C221,Deflatores!G$4:I$38,3,FALSE)))</f>
        <v/>
      </c>
      <c r="M221" s="10"/>
      <c r="N221" s="10"/>
      <c r="O221" s="6"/>
    </row>
    <row r="222" spans="1:15" x14ac:dyDescent="0.25">
      <c r="A222" s="126"/>
      <c r="B222" s="4"/>
      <c r="C222" s="4"/>
      <c r="D222" s="7"/>
      <c r="E222" s="7"/>
      <c r="F222" s="8" t="str">
        <f t="shared" si="18"/>
        <v/>
      </c>
      <c r="G222" s="7" t="str">
        <f t="shared" si="19"/>
        <v/>
      </c>
      <c r="H222" s="5" t="str">
        <f t="shared" si="20"/>
        <v/>
      </c>
      <c r="I222" s="122" t="str">
        <f t="shared" si="21"/>
        <v/>
      </c>
      <c r="J222" s="7" t="str">
        <f t="shared" si="22"/>
        <v/>
      </c>
      <c r="K222" s="9" t="str">
        <f t="shared" si="23"/>
        <v/>
      </c>
      <c r="L222" s="9" t="str">
        <f>IF(NOT(ISERROR(VLOOKUP(B222,Deflatores!G$42:H$64,2,FALSE))),VLOOKUP(B222,Deflatores!G$42:H$64,2,FALSE),IF(OR(ISBLANK(C222),ISBLANK(B222)),"",VLOOKUP(C222,Deflatores!G$4:H$38,2,FALSE)*H222+VLOOKUP(C222,Deflatores!G$4:I$38,3,FALSE)))</f>
        <v/>
      </c>
      <c r="M222" s="10"/>
      <c r="N222" s="10"/>
      <c r="O222" s="6"/>
    </row>
    <row r="223" spans="1:15" x14ac:dyDescent="0.25">
      <c r="A223" s="126"/>
      <c r="B223" s="4"/>
      <c r="C223" s="4"/>
      <c r="D223" s="7"/>
      <c r="E223" s="7"/>
      <c r="F223" s="8" t="str">
        <f t="shared" si="18"/>
        <v/>
      </c>
      <c r="G223" s="7" t="str">
        <f t="shared" si="19"/>
        <v/>
      </c>
      <c r="H223" s="5" t="str">
        <f t="shared" si="20"/>
        <v/>
      </c>
      <c r="I223" s="122" t="str">
        <f t="shared" si="21"/>
        <v/>
      </c>
      <c r="J223" s="7" t="str">
        <f t="shared" si="22"/>
        <v/>
      </c>
      <c r="K223" s="9" t="str">
        <f t="shared" si="23"/>
        <v/>
      </c>
      <c r="L223" s="9" t="str">
        <f>IF(NOT(ISERROR(VLOOKUP(B223,Deflatores!G$42:H$64,2,FALSE))),VLOOKUP(B223,Deflatores!G$42:H$64,2,FALSE),IF(OR(ISBLANK(C223),ISBLANK(B223)),"",VLOOKUP(C223,Deflatores!G$4:H$38,2,FALSE)*H223+VLOOKUP(C223,Deflatores!G$4:I$38,3,FALSE)))</f>
        <v/>
      </c>
      <c r="M223" s="10"/>
      <c r="N223" s="10"/>
      <c r="O223" s="6"/>
    </row>
    <row r="224" spans="1:15" x14ac:dyDescent="0.25">
      <c r="A224" s="126"/>
      <c r="B224" s="4"/>
      <c r="C224" s="4"/>
      <c r="D224" s="7"/>
      <c r="E224" s="7"/>
      <c r="F224" s="8" t="str">
        <f t="shared" si="18"/>
        <v/>
      </c>
      <c r="G224" s="7" t="str">
        <f t="shared" si="19"/>
        <v/>
      </c>
      <c r="H224" s="5" t="str">
        <f t="shared" si="20"/>
        <v/>
      </c>
      <c r="I224" s="122" t="str">
        <f t="shared" si="21"/>
        <v/>
      </c>
      <c r="J224" s="7" t="str">
        <f t="shared" si="22"/>
        <v/>
      </c>
      <c r="K224" s="9" t="str">
        <f t="shared" si="23"/>
        <v/>
      </c>
      <c r="L224" s="9" t="str">
        <f>IF(NOT(ISERROR(VLOOKUP(B224,Deflatores!G$42:H$64,2,FALSE))),VLOOKUP(B224,Deflatores!G$42:H$64,2,FALSE),IF(OR(ISBLANK(C224),ISBLANK(B224)),"",VLOOKUP(C224,Deflatores!G$4:H$38,2,FALSE)*H224+VLOOKUP(C224,Deflatores!G$4:I$38,3,FALSE)))</f>
        <v/>
      </c>
      <c r="M224" s="10"/>
      <c r="N224" s="10"/>
      <c r="O224" s="6"/>
    </row>
    <row r="225" spans="1:15" x14ac:dyDescent="0.25">
      <c r="A225" s="126"/>
      <c r="B225" s="4"/>
      <c r="C225" s="4"/>
      <c r="D225" s="7"/>
      <c r="E225" s="7"/>
      <c r="F225" s="8" t="str">
        <f t="shared" si="18"/>
        <v/>
      </c>
      <c r="G225" s="7" t="str">
        <f t="shared" si="19"/>
        <v/>
      </c>
      <c r="H225" s="5" t="str">
        <f t="shared" si="20"/>
        <v/>
      </c>
      <c r="I225" s="122" t="str">
        <f t="shared" si="21"/>
        <v/>
      </c>
      <c r="J225" s="7" t="str">
        <f t="shared" si="22"/>
        <v/>
      </c>
      <c r="K225" s="9" t="str">
        <f t="shared" si="23"/>
        <v/>
      </c>
      <c r="L225" s="9" t="str">
        <f>IF(NOT(ISERROR(VLOOKUP(B225,Deflatores!G$42:H$64,2,FALSE))),VLOOKUP(B225,Deflatores!G$42:H$64,2,FALSE),IF(OR(ISBLANK(C225),ISBLANK(B225)),"",VLOOKUP(C225,Deflatores!G$4:H$38,2,FALSE)*H225+VLOOKUP(C225,Deflatores!G$4:I$38,3,FALSE)))</f>
        <v/>
      </c>
      <c r="M225" s="10"/>
      <c r="N225" s="10"/>
      <c r="O225" s="6"/>
    </row>
    <row r="226" spans="1:15" x14ac:dyDescent="0.25">
      <c r="A226" s="126"/>
      <c r="B226" s="4"/>
      <c r="C226" s="4"/>
      <c r="D226" s="7"/>
      <c r="E226" s="7"/>
      <c r="F226" s="8" t="str">
        <f t="shared" si="18"/>
        <v/>
      </c>
      <c r="G226" s="7" t="str">
        <f t="shared" si="19"/>
        <v/>
      </c>
      <c r="H226" s="5" t="str">
        <f t="shared" si="20"/>
        <v/>
      </c>
      <c r="I226" s="122" t="str">
        <f t="shared" si="21"/>
        <v/>
      </c>
      <c r="J226" s="7" t="str">
        <f t="shared" si="22"/>
        <v/>
      </c>
      <c r="K226" s="9" t="str">
        <f t="shared" si="23"/>
        <v/>
      </c>
      <c r="L226" s="9" t="str">
        <f>IF(NOT(ISERROR(VLOOKUP(B226,Deflatores!G$42:H$64,2,FALSE))),VLOOKUP(B226,Deflatores!G$42:H$64,2,FALSE),IF(OR(ISBLANK(C226),ISBLANK(B226)),"",VLOOKUP(C226,Deflatores!G$4:H$38,2,FALSE)*H226+VLOOKUP(C226,Deflatores!G$4:I$38,3,FALSE)))</f>
        <v/>
      </c>
      <c r="M226" s="10"/>
      <c r="N226" s="10"/>
      <c r="O226" s="6"/>
    </row>
    <row r="227" spans="1:15" x14ac:dyDescent="0.25">
      <c r="A227" s="126"/>
      <c r="B227" s="4"/>
      <c r="C227" s="4"/>
      <c r="D227" s="7"/>
      <c r="E227" s="7"/>
      <c r="F227" s="8" t="str">
        <f t="shared" si="18"/>
        <v/>
      </c>
      <c r="G227" s="7" t="str">
        <f t="shared" si="19"/>
        <v/>
      </c>
      <c r="H227" s="5" t="str">
        <f t="shared" si="20"/>
        <v/>
      </c>
      <c r="I227" s="122" t="str">
        <f t="shared" si="21"/>
        <v/>
      </c>
      <c r="J227" s="7" t="str">
        <f t="shared" si="22"/>
        <v/>
      </c>
      <c r="K227" s="9" t="str">
        <f t="shared" si="23"/>
        <v/>
      </c>
      <c r="L227" s="9" t="str">
        <f>IF(NOT(ISERROR(VLOOKUP(B227,Deflatores!G$42:H$64,2,FALSE))),VLOOKUP(B227,Deflatores!G$42:H$64,2,FALSE),IF(OR(ISBLANK(C227),ISBLANK(B227)),"",VLOOKUP(C227,Deflatores!G$4:H$38,2,FALSE)*H227+VLOOKUP(C227,Deflatores!G$4:I$38,3,FALSE)))</f>
        <v/>
      </c>
      <c r="M227" s="10"/>
      <c r="N227" s="10"/>
      <c r="O227" s="6"/>
    </row>
    <row r="228" spans="1:15" x14ac:dyDescent="0.25">
      <c r="A228" s="126"/>
      <c r="B228" s="4"/>
      <c r="C228" s="4"/>
      <c r="D228" s="7"/>
      <c r="E228" s="7"/>
      <c r="F228" s="8" t="str">
        <f t="shared" si="18"/>
        <v/>
      </c>
      <c r="G228" s="7" t="str">
        <f t="shared" si="19"/>
        <v/>
      </c>
      <c r="H228" s="5" t="str">
        <f t="shared" si="20"/>
        <v/>
      </c>
      <c r="I228" s="122" t="str">
        <f t="shared" si="21"/>
        <v/>
      </c>
      <c r="J228" s="7" t="str">
        <f t="shared" si="22"/>
        <v/>
      </c>
      <c r="K228" s="9" t="str">
        <f t="shared" si="23"/>
        <v/>
      </c>
      <c r="L228" s="9" t="str">
        <f>IF(NOT(ISERROR(VLOOKUP(B228,Deflatores!G$42:H$64,2,FALSE))),VLOOKUP(B228,Deflatores!G$42:H$64,2,FALSE),IF(OR(ISBLANK(C228),ISBLANK(B228)),"",VLOOKUP(C228,Deflatores!G$4:H$38,2,FALSE)*H228+VLOOKUP(C228,Deflatores!G$4:I$38,3,FALSE)))</f>
        <v/>
      </c>
      <c r="M228" s="10"/>
      <c r="N228" s="10"/>
      <c r="O228" s="6"/>
    </row>
    <row r="229" spans="1:15" x14ac:dyDescent="0.25">
      <c r="A229" s="126"/>
      <c r="B229" s="4"/>
      <c r="C229" s="4"/>
      <c r="D229" s="7"/>
      <c r="E229" s="7"/>
      <c r="F229" s="8" t="str">
        <f t="shared" si="18"/>
        <v/>
      </c>
      <c r="G229" s="7" t="str">
        <f t="shared" si="19"/>
        <v/>
      </c>
      <c r="H229" s="5" t="str">
        <f t="shared" si="20"/>
        <v/>
      </c>
      <c r="I229" s="122" t="str">
        <f t="shared" si="21"/>
        <v/>
      </c>
      <c r="J229" s="7" t="str">
        <f t="shared" si="22"/>
        <v/>
      </c>
      <c r="K229" s="9" t="str">
        <f t="shared" si="23"/>
        <v/>
      </c>
      <c r="L229" s="9" t="str">
        <f>IF(NOT(ISERROR(VLOOKUP(B229,Deflatores!G$42:H$64,2,FALSE))),VLOOKUP(B229,Deflatores!G$42:H$64,2,FALSE),IF(OR(ISBLANK(C229),ISBLANK(B229)),"",VLOOKUP(C229,Deflatores!G$4:H$38,2,FALSE)*H229+VLOOKUP(C229,Deflatores!G$4:I$38,3,FALSE)))</f>
        <v/>
      </c>
      <c r="M229" s="10"/>
      <c r="N229" s="10"/>
      <c r="O229" s="6"/>
    </row>
    <row r="230" spans="1:15" x14ac:dyDescent="0.25">
      <c r="A230" s="126"/>
      <c r="B230" s="4"/>
      <c r="C230" s="4"/>
      <c r="D230" s="7"/>
      <c r="E230" s="7"/>
      <c r="F230" s="8" t="str">
        <f t="shared" si="18"/>
        <v/>
      </c>
      <c r="G230" s="7" t="str">
        <f t="shared" si="19"/>
        <v/>
      </c>
      <c r="H230" s="5" t="str">
        <f t="shared" si="20"/>
        <v/>
      </c>
      <c r="I230" s="122" t="str">
        <f t="shared" si="21"/>
        <v/>
      </c>
      <c r="J230" s="7" t="str">
        <f t="shared" si="22"/>
        <v/>
      </c>
      <c r="K230" s="9" t="str">
        <f t="shared" si="23"/>
        <v/>
      </c>
      <c r="L230" s="9" t="str">
        <f>IF(NOT(ISERROR(VLOOKUP(B230,Deflatores!G$42:H$64,2,FALSE))),VLOOKUP(B230,Deflatores!G$42:H$64,2,FALSE),IF(OR(ISBLANK(C230),ISBLANK(B230)),"",VLOOKUP(C230,Deflatores!G$4:H$38,2,FALSE)*H230+VLOOKUP(C230,Deflatores!G$4:I$38,3,FALSE)))</f>
        <v/>
      </c>
      <c r="M230" s="10"/>
      <c r="N230" s="10"/>
      <c r="O230" s="6"/>
    </row>
    <row r="231" spans="1:15" x14ac:dyDescent="0.25">
      <c r="A231" s="126"/>
      <c r="B231" s="4"/>
      <c r="C231" s="4"/>
      <c r="D231" s="7"/>
      <c r="E231" s="7"/>
      <c r="F231" s="8" t="str">
        <f t="shared" si="18"/>
        <v/>
      </c>
      <c r="G231" s="7" t="str">
        <f t="shared" si="19"/>
        <v/>
      </c>
      <c r="H231" s="5" t="str">
        <f t="shared" si="20"/>
        <v/>
      </c>
      <c r="I231" s="122" t="str">
        <f t="shared" si="21"/>
        <v/>
      </c>
      <c r="J231" s="7" t="str">
        <f t="shared" si="22"/>
        <v/>
      </c>
      <c r="K231" s="9" t="str">
        <f t="shared" si="23"/>
        <v/>
      </c>
      <c r="L231" s="9" t="str">
        <f>IF(NOT(ISERROR(VLOOKUP(B231,Deflatores!G$42:H$64,2,FALSE))),VLOOKUP(B231,Deflatores!G$42:H$64,2,FALSE),IF(OR(ISBLANK(C231),ISBLANK(B231)),"",VLOOKUP(C231,Deflatores!G$4:H$38,2,FALSE)*H231+VLOOKUP(C231,Deflatores!G$4:I$38,3,FALSE)))</f>
        <v/>
      </c>
      <c r="M231" s="10"/>
      <c r="N231" s="10"/>
      <c r="O231" s="6"/>
    </row>
    <row r="232" spans="1:15" x14ac:dyDescent="0.25">
      <c r="A232" s="126"/>
      <c r="B232" s="4"/>
      <c r="C232" s="4"/>
      <c r="D232" s="7"/>
      <c r="E232" s="7"/>
      <c r="F232" s="8" t="str">
        <f t="shared" si="18"/>
        <v/>
      </c>
      <c r="G232" s="7" t="str">
        <f t="shared" si="19"/>
        <v/>
      </c>
      <c r="H232" s="5" t="str">
        <f t="shared" si="20"/>
        <v/>
      </c>
      <c r="I232" s="122" t="str">
        <f t="shared" si="21"/>
        <v/>
      </c>
      <c r="J232" s="7" t="str">
        <f t="shared" si="22"/>
        <v/>
      </c>
      <c r="K232" s="9" t="str">
        <f t="shared" si="23"/>
        <v/>
      </c>
      <c r="L232" s="9" t="str">
        <f>IF(NOT(ISERROR(VLOOKUP(B232,Deflatores!G$42:H$64,2,FALSE))),VLOOKUP(B232,Deflatores!G$42:H$64,2,FALSE),IF(OR(ISBLANK(C232),ISBLANK(B232)),"",VLOOKUP(C232,Deflatores!G$4:H$38,2,FALSE)*H232+VLOOKUP(C232,Deflatores!G$4:I$38,3,FALSE)))</f>
        <v/>
      </c>
      <c r="M232" s="10"/>
      <c r="N232" s="10"/>
      <c r="O232" s="6"/>
    </row>
    <row r="233" spans="1:15" x14ac:dyDescent="0.25">
      <c r="A233" s="126"/>
      <c r="B233" s="4"/>
      <c r="C233" s="4"/>
      <c r="D233" s="7"/>
      <c r="E233" s="7"/>
      <c r="F233" s="8" t="str">
        <f t="shared" si="18"/>
        <v/>
      </c>
      <c r="G233" s="7" t="str">
        <f t="shared" si="19"/>
        <v/>
      </c>
      <c r="H233" s="5" t="str">
        <f t="shared" si="20"/>
        <v/>
      </c>
      <c r="I233" s="122" t="str">
        <f t="shared" si="21"/>
        <v/>
      </c>
      <c r="J233" s="7" t="str">
        <f t="shared" si="22"/>
        <v/>
      </c>
      <c r="K233" s="9" t="str">
        <f t="shared" si="23"/>
        <v/>
      </c>
      <c r="L233" s="9" t="str">
        <f>IF(NOT(ISERROR(VLOOKUP(B233,Deflatores!G$42:H$64,2,FALSE))),VLOOKUP(B233,Deflatores!G$42:H$64,2,FALSE),IF(OR(ISBLANK(C233),ISBLANK(B233)),"",VLOOKUP(C233,Deflatores!G$4:H$38,2,FALSE)*H233+VLOOKUP(C233,Deflatores!G$4:I$38,3,FALSE)))</f>
        <v/>
      </c>
      <c r="M233" s="10"/>
      <c r="N233" s="10"/>
      <c r="O233" s="6"/>
    </row>
    <row r="234" spans="1:15" x14ac:dyDescent="0.25">
      <c r="A234" s="126"/>
      <c r="B234" s="4"/>
      <c r="C234" s="4"/>
      <c r="D234" s="7"/>
      <c r="E234" s="7"/>
      <c r="F234" s="8" t="str">
        <f t="shared" si="18"/>
        <v/>
      </c>
      <c r="G234" s="7" t="str">
        <f t="shared" si="19"/>
        <v/>
      </c>
      <c r="H234" s="5" t="str">
        <f t="shared" si="20"/>
        <v/>
      </c>
      <c r="I234" s="122" t="str">
        <f t="shared" si="21"/>
        <v/>
      </c>
      <c r="J234" s="7" t="str">
        <f t="shared" si="22"/>
        <v/>
      </c>
      <c r="K234" s="9" t="str">
        <f t="shared" si="23"/>
        <v/>
      </c>
      <c r="L234" s="9" t="str">
        <f>IF(NOT(ISERROR(VLOOKUP(B234,Deflatores!G$42:H$64,2,FALSE))),VLOOKUP(B234,Deflatores!G$42:H$64,2,FALSE),IF(OR(ISBLANK(C234),ISBLANK(B234)),"",VLOOKUP(C234,Deflatores!G$4:H$38,2,FALSE)*H234+VLOOKUP(C234,Deflatores!G$4:I$38,3,FALSE)))</f>
        <v/>
      </c>
      <c r="M234" s="10"/>
      <c r="N234" s="10"/>
      <c r="O234" s="6"/>
    </row>
    <row r="235" spans="1:15" x14ac:dyDescent="0.25">
      <c r="A235" s="126"/>
      <c r="B235" s="4"/>
      <c r="C235" s="4"/>
      <c r="D235" s="7"/>
      <c r="E235" s="7"/>
      <c r="F235" s="8" t="str">
        <f t="shared" si="18"/>
        <v/>
      </c>
      <c r="G235" s="7" t="str">
        <f t="shared" si="19"/>
        <v/>
      </c>
      <c r="H235" s="5" t="str">
        <f t="shared" si="20"/>
        <v/>
      </c>
      <c r="I235" s="122" t="str">
        <f t="shared" si="21"/>
        <v/>
      </c>
      <c r="J235" s="7" t="str">
        <f t="shared" si="22"/>
        <v/>
      </c>
      <c r="K235" s="9" t="str">
        <f t="shared" si="23"/>
        <v/>
      </c>
      <c r="L235" s="9" t="str">
        <f>IF(NOT(ISERROR(VLOOKUP(B235,Deflatores!G$42:H$64,2,FALSE))),VLOOKUP(B235,Deflatores!G$42:H$64,2,FALSE),IF(OR(ISBLANK(C235),ISBLANK(B235)),"",VLOOKUP(C235,Deflatores!G$4:H$38,2,FALSE)*H235+VLOOKUP(C235,Deflatores!G$4:I$38,3,FALSE)))</f>
        <v/>
      </c>
      <c r="M235" s="10"/>
      <c r="N235" s="10"/>
      <c r="O235" s="6"/>
    </row>
    <row r="236" spans="1:15" x14ac:dyDescent="0.25">
      <c r="A236" s="126"/>
      <c r="B236" s="4"/>
      <c r="C236" s="4"/>
      <c r="D236" s="7"/>
      <c r="E236" s="7"/>
      <c r="F236" s="8" t="str">
        <f t="shared" si="18"/>
        <v/>
      </c>
      <c r="G236" s="7" t="str">
        <f t="shared" si="19"/>
        <v/>
      </c>
      <c r="H236" s="5" t="str">
        <f t="shared" si="20"/>
        <v/>
      </c>
      <c r="I236" s="122" t="str">
        <f t="shared" si="21"/>
        <v/>
      </c>
      <c r="J236" s="7" t="str">
        <f t="shared" si="22"/>
        <v/>
      </c>
      <c r="K236" s="9" t="str">
        <f t="shared" si="23"/>
        <v/>
      </c>
      <c r="L236" s="9" t="str">
        <f>IF(NOT(ISERROR(VLOOKUP(B236,Deflatores!G$42:H$64,2,FALSE))),VLOOKUP(B236,Deflatores!G$42:H$64,2,FALSE),IF(OR(ISBLANK(C236),ISBLANK(B236)),"",VLOOKUP(C236,Deflatores!G$4:H$38,2,FALSE)*H236+VLOOKUP(C236,Deflatores!G$4:I$38,3,FALSE)))</f>
        <v/>
      </c>
      <c r="M236" s="10"/>
      <c r="N236" s="10"/>
      <c r="O236" s="6"/>
    </row>
    <row r="237" spans="1:15" x14ac:dyDescent="0.25">
      <c r="A237" s="126"/>
      <c r="B237" s="4"/>
      <c r="C237" s="4"/>
      <c r="D237" s="7"/>
      <c r="E237" s="7"/>
      <c r="F237" s="8" t="str">
        <f t="shared" si="18"/>
        <v/>
      </c>
      <c r="G237" s="7" t="str">
        <f t="shared" si="19"/>
        <v/>
      </c>
      <c r="H237" s="5" t="str">
        <f t="shared" si="20"/>
        <v/>
      </c>
      <c r="I237" s="122" t="str">
        <f t="shared" si="21"/>
        <v/>
      </c>
      <c r="J237" s="7" t="str">
        <f t="shared" si="22"/>
        <v/>
      </c>
      <c r="K237" s="9" t="str">
        <f t="shared" si="23"/>
        <v/>
      </c>
      <c r="L237" s="9" t="str">
        <f>IF(NOT(ISERROR(VLOOKUP(B237,Deflatores!G$42:H$64,2,FALSE))),VLOOKUP(B237,Deflatores!G$42:H$64,2,FALSE),IF(OR(ISBLANK(C237),ISBLANK(B237)),"",VLOOKUP(C237,Deflatores!G$4:H$38,2,FALSE)*H237+VLOOKUP(C237,Deflatores!G$4:I$38,3,FALSE)))</f>
        <v/>
      </c>
      <c r="M237" s="10"/>
      <c r="N237" s="10"/>
      <c r="O237" s="6"/>
    </row>
    <row r="238" spans="1:15" x14ac:dyDescent="0.25">
      <c r="A238" s="126"/>
      <c r="B238" s="4"/>
      <c r="C238" s="4"/>
      <c r="D238" s="7"/>
      <c r="E238" s="7"/>
      <c r="F238" s="8" t="str">
        <f t="shared" si="18"/>
        <v/>
      </c>
      <c r="G238" s="7" t="str">
        <f t="shared" si="19"/>
        <v/>
      </c>
      <c r="H238" s="5" t="str">
        <f t="shared" si="20"/>
        <v/>
      </c>
      <c r="I238" s="122" t="str">
        <f t="shared" si="21"/>
        <v/>
      </c>
      <c r="J238" s="7" t="str">
        <f t="shared" si="22"/>
        <v/>
      </c>
      <c r="K238" s="9" t="str">
        <f t="shared" si="23"/>
        <v/>
      </c>
      <c r="L238" s="9" t="str">
        <f>IF(NOT(ISERROR(VLOOKUP(B238,Deflatores!G$42:H$64,2,FALSE))),VLOOKUP(B238,Deflatores!G$42:H$64,2,FALSE),IF(OR(ISBLANK(C238),ISBLANK(B238)),"",VLOOKUP(C238,Deflatores!G$4:H$38,2,FALSE)*H238+VLOOKUP(C238,Deflatores!G$4:I$38,3,FALSE)))</f>
        <v/>
      </c>
      <c r="M238" s="10"/>
      <c r="N238" s="10"/>
      <c r="O238" s="6"/>
    </row>
    <row r="239" spans="1:15" x14ac:dyDescent="0.25">
      <c r="A239" s="126"/>
      <c r="B239" s="4"/>
      <c r="C239" s="4"/>
      <c r="D239" s="7"/>
      <c r="E239" s="7"/>
      <c r="F239" s="8" t="str">
        <f t="shared" si="18"/>
        <v/>
      </c>
      <c r="G239" s="7" t="str">
        <f t="shared" si="19"/>
        <v/>
      </c>
      <c r="H239" s="5" t="str">
        <f t="shared" si="20"/>
        <v/>
      </c>
      <c r="I239" s="122" t="str">
        <f t="shared" si="21"/>
        <v/>
      </c>
      <c r="J239" s="7" t="str">
        <f t="shared" si="22"/>
        <v/>
      </c>
      <c r="K239" s="9" t="str">
        <f t="shared" si="23"/>
        <v/>
      </c>
      <c r="L239" s="9" t="str">
        <f>IF(NOT(ISERROR(VLOOKUP(B239,Deflatores!G$42:H$64,2,FALSE))),VLOOKUP(B239,Deflatores!G$42:H$64,2,FALSE),IF(OR(ISBLANK(C239),ISBLANK(B239)),"",VLOOKUP(C239,Deflatores!G$4:H$38,2,FALSE)*H239+VLOOKUP(C239,Deflatores!G$4:I$38,3,FALSE)))</f>
        <v/>
      </c>
      <c r="M239" s="10"/>
      <c r="N239" s="10"/>
      <c r="O239" s="6"/>
    </row>
    <row r="240" spans="1:15" x14ac:dyDescent="0.25">
      <c r="A240" s="126"/>
      <c r="B240" s="4"/>
      <c r="C240" s="4"/>
      <c r="D240" s="7"/>
      <c r="E240" s="7"/>
      <c r="F240" s="8" t="str">
        <f t="shared" si="18"/>
        <v/>
      </c>
      <c r="G240" s="7" t="str">
        <f t="shared" si="19"/>
        <v/>
      </c>
      <c r="H240" s="5" t="str">
        <f t="shared" si="20"/>
        <v/>
      </c>
      <c r="I240" s="122" t="str">
        <f t="shared" si="21"/>
        <v/>
      </c>
      <c r="J240" s="7" t="str">
        <f t="shared" si="22"/>
        <v/>
      </c>
      <c r="K240" s="9" t="str">
        <f t="shared" si="23"/>
        <v/>
      </c>
      <c r="L240" s="9" t="str">
        <f>IF(NOT(ISERROR(VLOOKUP(B240,Deflatores!G$42:H$64,2,FALSE))),VLOOKUP(B240,Deflatores!G$42:H$64,2,FALSE),IF(OR(ISBLANK(C240),ISBLANK(B240)),"",VLOOKUP(C240,Deflatores!G$4:H$38,2,FALSE)*H240+VLOOKUP(C240,Deflatores!G$4:I$38,3,FALSE)))</f>
        <v/>
      </c>
      <c r="M240" s="10"/>
      <c r="N240" s="10"/>
      <c r="O240" s="6"/>
    </row>
    <row r="241" spans="1:15" x14ac:dyDescent="0.25">
      <c r="A241" s="126"/>
      <c r="B241" s="4"/>
      <c r="C241" s="4"/>
      <c r="D241" s="7"/>
      <c r="E241" s="7"/>
      <c r="F241" s="8" t="str">
        <f t="shared" si="18"/>
        <v/>
      </c>
      <c r="G241" s="7" t="str">
        <f t="shared" si="19"/>
        <v/>
      </c>
      <c r="H241" s="5" t="str">
        <f t="shared" si="20"/>
        <v/>
      </c>
      <c r="I241" s="122" t="str">
        <f t="shared" si="21"/>
        <v/>
      </c>
      <c r="J241" s="7" t="str">
        <f t="shared" si="22"/>
        <v/>
      </c>
      <c r="K241" s="9" t="str">
        <f t="shared" si="23"/>
        <v/>
      </c>
      <c r="L241" s="9" t="str">
        <f>IF(NOT(ISERROR(VLOOKUP(B241,Deflatores!G$42:H$64,2,FALSE))),VLOOKUP(B241,Deflatores!G$42:H$64,2,FALSE),IF(OR(ISBLANK(C241),ISBLANK(B241)),"",VLOOKUP(C241,Deflatores!G$4:H$38,2,FALSE)*H241+VLOOKUP(C241,Deflatores!G$4:I$38,3,FALSE)))</f>
        <v/>
      </c>
      <c r="M241" s="10"/>
      <c r="N241" s="10"/>
      <c r="O241" s="6"/>
    </row>
    <row r="242" spans="1:15" x14ac:dyDescent="0.25">
      <c r="A242" s="126"/>
      <c r="B242" s="4"/>
      <c r="C242" s="4"/>
      <c r="D242" s="7"/>
      <c r="E242" s="7"/>
      <c r="F242" s="8" t="str">
        <f t="shared" si="18"/>
        <v/>
      </c>
      <c r="G242" s="7" t="str">
        <f t="shared" si="19"/>
        <v/>
      </c>
      <c r="H242" s="5" t="str">
        <f t="shared" si="20"/>
        <v/>
      </c>
      <c r="I242" s="122" t="str">
        <f t="shared" si="21"/>
        <v/>
      </c>
      <c r="J242" s="7" t="str">
        <f t="shared" si="22"/>
        <v/>
      </c>
      <c r="K242" s="9" t="str">
        <f t="shared" si="23"/>
        <v/>
      </c>
      <c r="L242" s="9" t="str">
        <f>IF(NOT(ISERROR(VLOOKUP(B242,Deflatores!G$42:H$64,2,FALSE))),VLOOKUP(B242,Deflatores!G$42:H$64,2,FALSE),IF(OR(ISBLANK(C242),ISBLANK(B242)),"",VLOOKUP(C242,Deflatores!G$4:H$38,2,FALSE)*H242+VLOOKUP(C242,Deflatores!G$4:I$38,3,FALSE)))</f>
        <v/>
      </c>
      <c r="M242" s="10"/>
      <c r="N242" s="10"/>
      <c r="O242" s="6"/>
    </row>
    <row r="243" spans="1:15" x14ac:dyDescent="0.25">
      <c r="A243" s="126"/>
      <c r="B243" s="4"/>
      <c r="C243" s="4"/>
      <c r="D243" s="7"/>
      <c r="E243" s="7"/>
      <c r="F243" s="8" t="str">
        <f t="shared" si="18"/>
        <v/>
      </c>
      <c r="G243" s="7" t="str">
        <f t="shared" si="19"/>
        <v/>
      </c>
      <c r="H243" s="5" t="str">
        <f t="shared" si="20"/>
        <v/>
      </c>
      <c r="I243" s="122" t="str">
        <f t="shared" si="21"/>
        <v/>
      </c>
      <c r="J243" s="7" t="str">
        <f t="shared" si="22"/>
        <v/>
      </c>
      <c r="K243" s="9" t="str">
        <f t="shared" si="23"/>
        <v/>
      </c>
      <c r="L243" s="9" t="str">
        <f>IF(NOT(ISERROR(VLOOKUP(B243,Deflatores!G$42:H$64,2,FALSE))),VLOOKUP(B243,Deflatores!G$42:H$64,2,FALSE),IF(OR(ISBLANK(C243),ISBLANK(B243)),"",VLOOKUP(C243,Deflatores!G$4:H$38,2,FALSE)*H243+VLOOKUP(C243,Deflatores!G$4:I$38,3,FALSE)))</f>
        <v/>
      </c>
      <c r="M243" s="10"/>
      <c r="N243" s="10"/>
      <c r="O243" s="6"/>
    </row>
    <row r="244" spans="1:15" x14ac:dyDescent="0.25">
      <c r="A244" s="126"/>
      <c r="B244" s="4"/>
      <c r="C244" s="4"/>
      <c r="D244" s="7"/>
      <c r="E244" s="7"/>
      <c r="F244" s="8" t="str">
        <f t="shared" si="18"/>
        <v/>
      </c>
      <c r="G244" s="7" t="str">
        <f t="shared" si="19"/>
        <v/>
      </c>
      <c r="H244" s="5" t="str">
        <f t="shared" si="20"/>
        <v/>
      </c>
      <c r="I244" s="122" t="str">
        <f t="shared" si="21"/>
        <v/>
      </c>
      <c r="J244" s="7" t="str">
        <f t="shared" si="22"/>
        <v/>
      </c>
      <c r="K244" s="9" t="str">
        <f t="shared" si="23"/>
        <v/>
      </c>
      <c r="L244" s="9" t="str">
        <f>IF(NOT(ISERROR(VLOOKUP(B244,Deflatores!G$42:H$64,2,FALSE))),VLOOKUP(B244,Deflatores!G$42:H$64,2,FALSE),IF(OR(ISBLANK(C244),ISBLANK(B244)),"",VLOOKUP(C244,Deflatores!G$4:H$38,2,FALSE)*H244+VLOOKUP(C244,Deflatores!G$4:I$38,3,FALSE)))</f>
        <v/>
      </c>
      <c r="M244" s="10"/>
      <c r="N244" s="10"/>
      <c r="O244" s="6"/>
    </row>
    <row r="245" spans="1:15" x14ac:dyDescent="0.25">
      <c r="A245" s="126"/>
      <c r="B245" s="4"/>
      <c r="C245" s="4"/>
      <c r="D245" s="7"/>
      <c r="E245" s="7"/>
      <c r="F245" s="8" t="str">
        <f t="shared" si="18"/>
        <v/>
      </c>
      <c r="G245" s="7" t="str">
        <f t="shared" si="19"/>
        <v/>
      </c>
      <c r="H245" s="5" t="str">
        <f t="shared" si="20"/>
        <v/>
      </c>
      <c r="I245" s="122" t="str">
        <f t="shared" si="21"/>
        <v/>
      </c>
      <c r="J245" s="7" t="str">
        <f t="shared" si="22"/>
        <v/>
      </c>
      <c r="K245" s="9" t="str">
        <f t="shared" si="23"/>
        <v/>
      </c>
      <c r="L245" s="9" t="str">
        <f>IF(NOT(ISERROR(VLOOKUP(B245,Deflatores!G$42:H$64,2,FALSE))),VLOOKUP(B245,Deflatores!G$42:H$64,2,FALSE),IF(OR(ISBLANK(C245),ISBLANK(B245)),"",VLOOKUP(C245,Deflatores!G$4:H$38,2,FALSE)*H245+VLOOKUP(C245,Deflatores!G$4:I$38,3,FALSE)))</f>
        <v/>
      </c>
      <c r="M245" s="10"/>
      <c r="N245" s="10"/>
      <c r="O245" s="6"/>
    </row>
    <row r="246" spans="1:15" x14ac:dyDescent="0.25">
      <c r="A246" s="126"/>
      <c r="B246" s="4"/>
      <c r="C246" s="4"/>
      <c r="D246" s="7"/>
      <c r="E246" s="7"/>
      <c r="F246" s="8" t="str">
        <f t="shared" si="18"/>
        <v/>
      </c>
      <c r="G246" s="7" t="str">
        <f t="shared" si="19"/>
        <v/>
      </c>
      <c r="H246" s="5" t="str">
        <f t="shared" si="20"/>
        <v/>
      </c>
      <c r="I246" s="122" t="str">
        <f t="shared" si="21"/>
        <v/>
      </c>
      <c r="J246" s="7" t="str">
        <f t="shared" si="22"/>
        <v/>
      </c>
      <c r="K246" s="9" t="str">
        <f t="shared" si="23"/>
        <v/>
      </c>
      <c r="L246" s="9" t="str">
        <f>IF(NOT(ISERROR(VLOOKUP(B246,Deflatores!G$42:H$64,2,FALSE))),VLOOKUP(B246,Deflatores!G$42:H$64,2,FALSE),IF(OR(ISBLANK(C246),ISBLANK(B246)),"",VLOOKUP(C246,Deflatores!G$4:H$38,2,FALSE)*H246+VLOOKUP(C246,Deflatores!G$4:I$38,3,FALSE)))</f>
        <v/>
      </c>
      <c r="M246" s="10"/>
      <c r="N246" s="10"/>
      <c r="O246" s="6"/>
    </row>
    <row r="247" spans="1:15" x14ac:dyDescent="0.25">
      <c r="A247" s="126"/>
      <c r="B247" s="4"/>
      <c r="C247" s="4"/>
      <c r="D247" s="7"/>
      <c r="E247" s="7"/>
      <c r="F247" s="8" t="str">
        <f t="shared" si="18"/>
        <v/>
      </c>
      <c r="G247" s="7" t="str">
        <f t="shared" si="19"/>
        <v/>
      </c>
      <c r="H247" s="5" t="str">
        <f t="shared" si="20"/>
        <v/>
      </c>
      <c r="I247" s="122" t="str">
        <f t="shared" si="21"/>
        <v/>
      </c>
      <c r="J247" s="7" t="str">
        <f t="shared" si="22"/>
        <v/>
      </c>
      <c r="K247" s="9" t="str">
        <f t="shared" si="23"/>
        <v/>
      </c>
      <c r="L247" s="9" t="str">
        <f>IF(NOT(ISERROR(VLOOKUP(B247,Deflatores!G$42:H$64,2,FALSE))),VLOOKUP(B247,Deflatores!G$42:H$64,2,FALSE),IF(OR(ISBLANK(C247),ISBLANK(B247)),"",VLOOKUP(C247,Deflatores!G$4:H$38,2,FALSE)*H247+VLOOKUP(C247,Deflatores!G$4:I$38,3,FALSE)))</f>
        <v/>
      </c>
      <c r="M247" s="10"/>
      <c r="N247" s="10"/>
      <c r="O247" s="6"/>
    </row>
    <row r="248" spans="1:15" x14ac:dyDescent="0.25">
      <c r="A248" s="126"/>
      <c r="B248" s="4"/>
      <c r="C248" s="4"/>
      <c r="D248" s="7"/>
      <c r="E248" s="7"/>
      <c r="F248" s="8" t="str">
        <f t="shared" si="18"/>
        <v/>
      </c>
      <c r="G248" s="7" t="str">
        <f t="shared" si="19"/>
        <v/>
      </c>
      <c r="H248" s="5" t="str">
        <f t="shared" si="20"/>
        <v/>
      </c>
      <c r="I248" s="122" t="str">
        <f t="shared" si="21"/>
        <v/>
      </c>
      <c r="J248" s="7" t="str">
        <f t="shared" si="22"/>
        <v/>
      </c>
      <c r="K248" s="9" t="str">
        <f t="shared" si="23"/>
        <v/>
      </c>
      <c r="L248" s="9" t="str">
        <f>IF(NOT(ISERROR(VLOOKUP(B248,Deflatores!G$42:H$64,2,FALSE))),VLOOKUP(B248,Deflatores!G$42:H$64,2,FALSE),IF(OR(ISBLANK(C248),ISBLANK(B248)),"",VLOOKUP(C248,Deflatores!G$4:H$38,2,FALSE)*H248+VLOOKUP(C248,Deflatores!G$4:I$38,3,FALSE)))</f>
        <v/>
      </c>
      <c r="M248" s="10"/>
      <c r="N248" s="10"/>
      <c r="O248" s="6"/>
    </row>
    <row r="249" spans="1:15" x14ac:dyDescent="0.25">
      <c r="A249" s="126"/>
      <c r="B249" s="4"/>
      <c r="C249" s="4"/>
      <c r="D249" s="7"/>
      <c r="E249" s="7"/>
      <c r="F249" s="8" t="str">
        <f t="shared" si="18"/>
        <v/>
      </c>
      <c r="G249" s="7" t="str">
        <f t="shared" si="19"/>
        <v/>
      </c>
      <c r="H249" s="5" t="str">
        <f t="shared" si="20"/>
        <v/>
      </c>
      <c r="I249" s="122" t="str">
        <f t="shared" si="21"/>
        <v/>
      </c>
      <c r="J249" s="7" t="str">
        <f t="shared" si="22"/>
        <v/>
      </c>
      <c r="K249" s="9" t="str">
        <f t="shared" si="23"/>
        <v/>
      </c>
      <c r="L249" s="9" t="str">
        <f>IF(NOT(ISERROR(VLOOKUP(B249,Deflatores!G$42:H$64,2,FALSE))),VLOOKUP(B249,Deflatores!G$42:H$64,2,FALSE),IF(OR(ISBLANK(C249),ISBLANK(B249)),"",VLOOKUP(C249,Deflatores!G$4:H$38,2,FALSE)*H249+VLOOKUP(C249,Deflatores!G$4:I$38,3,FALSE)))</f>
        <v/>
      </c>
      <c r="M249" s="10"/>
      <c r="N249" s="10"/>
      <c r="O249" s="6"/>
    </row>
    <row r="250" spans="1:15" x14ac:dyDescent="0.25">
      <c r="A250" s="126"/>
      <c r="B250" s="4"/>
      <c r="C250" s="4"/>
      <c r="D250" s="7"/>
      <c r="E250" s="7"/>
      <c r="F250" s="8" t="str">
        <f t="shared" si="18"/>
        <v/>
      </c>
      <c r="G250" s="7" t="str">
        <f t="shared" si="19"/>
        <v/>
      </c>
      <c r="H250" s="5" t="str">
        <f t="shared" si="20"/>
        <v/>
      </c>
      <c r="I250" s="122" t="str">
        <f t="shared" si="21"/>
        <v/>
      </c>
      <c r="J250" s="7" t="str">
        <f t="shared" si="22"/>
        <v/>
      </c>
      <c r="K250" s="9" t="str">
        <f t="shared" si="23"/>
        <v/>
      </c>
      <c r="L250" s="9" t="str">
        <f>IF(NOT(ISERROR(VLOOKUP(B250,Deflatores!G$42:H$64,2,FALSE))),VLOOKUP(B250,Deflatores!G$42:H$64,2,FALSE),IF(OR(ISBLANK(C250),ISBLANK(B250)),"",VLOOKUP(C250,Deflatores!G$4:H$38,2,FALSE)*H250+VLOOKUP(C250,Deflatores!G$4:I$38,3,FALSE)))</f>
        <v/>
      </c>
      <c r="M250" s="10"/>
      <c r="N250" s="10"/>
      <c r="O250" s="6"/>
    </row>
    <row r="251" spans="1:15" x14ac:dyDescent="0.25">
      <c r="A251" s="126"/>
      <c r="B251" s="4"/>
      <c r="C251" s="4"/>
      <c r="D251" s="7"/>
      <c r="E251" s="7"/>
      <c r="F251" s="8" t="str">
        <f t="shared" si="18"/>
        <v/>
      </c>
      <c r="G251" s="7" t="str">
        <f t="shared" si="19"/>
        <v/>
      </c>
      <c r="H251" s="5" t="str">
        <f t="shared" si="20"/>
        <v/>
      </c>
      <c r="I251" s="122" t="str">
        <f t="shared" si="21"/>
        <v/>
      </c>
      <c r="J251" s="7" t="str">
        <f t="shared" si="22"/>
        <v/>
      </c>
      <c r="K251" s="9" t="str">
        <f t="shared" si="23"/>
        <v/>
      </c>
      <c r="L251" s="9" t="str">
        <f>IF(NOT(ISERROR(VLOOKUP(B251,Deflatores!G$42:H$64,2,FALSE))),VLOOKUP(B251,Deflatores!G$42:H$64,2,FALSE),IF(OR(ISBLANK(C251),ISBLANK(B251)),"",VLOOKUP(C251,Deflatores!G$4:H$38,2,FALSE)*H251+VLOOKUP(C251,Deflatores!G$4:I$38,3,FALSE)))</f>
        <v/>
      </c>
      <c r="M251" s="10"/>
      <c r="N251" s="10"/>
      <c r="O251" s="6"/>
    </row>
    <row r="252" spans="1:15" x14ac:dyDescent="0.25">
      <c r="A252" s="126"/>
      <c r="B252" s="4"/>
      <c r="C252" s="4"/>
      <c r="D252" s="7"/>
      <c r="E252" s="7"/>
      <c r="F252" s="8" t="str">
        <f t="shared" si="18"/>
        <v/>
      </c>
      <c r="G252" s="7" t="str">
        <f t="shared" si="19"/>
        <v/>
      </c>
      <c r="H252" s="5" t="str">
        <f t="shared" si="20"/>
        <v/>
      </c>
      <c r="I252" s="122" t="str">
        <f t="shared" si="21"/>
        <v/>
      </c>
      <c r="J252" s="7" t="str">
        <f t="shared" si="22"/>
        <v/>
      </c>
      <c r="K252" s="9" t="str">
        <f t="shared" si="23"/>
        <v/>
      </c>
      <c r="L252" s="9" t="str">
        <f>IF(NOT(ISERROR(VLOOKUP(B252,Deflatores!G$42:H$64,2,FALSE))),VLOOKUP(B252,Deflatores!G$42:H$64,2,FALSE),IF(OR(ISBLANK(C252),ISBLANK(B252)),"",VLOOKUP(C252,Deflatores!G$4:H$38,2,FALSE)*H252+VLOOKUP(C252,Deflatores!G$4:I$38,3,FALSE)))</f>
        <v/>
      </c>
      <c r="M252" s="10"/>
      <c r="N252" s="10"/>
      <c r="O252" s="6"/>
    </row>
    <row r="253" spans="1:15" x14ac:dyDescent="0.25">
      <c r="A253" s="126"/>
      <c r="B253" s="4"/>
      <c r="C253" s="4"/>
      <c r="D253" s="7"/>
      <c r="E253" s="7"/>
      <c r="F253" s="8" t="str">
        <f t="shared" si="18"/>
        <v/>
      </c>
      <c r="G253" s="7" t="str">
        <f t="shared" si="19"/>
        <v/>
      </c>
      <c r="H253" s="5" t="str">
        <f t="shared" si="20"/>
        <v/>
      </c>
      <c r="I253" s="122" t="str">
        <f t="shared" si="21"/>
        <v/>
      </c>
      <c r="J253" s="7" t="str">
        <f t="shared" si="22"/>
        <v/>
      </c>
      <c r="K253" s="9" t="str">
        <f t="shared" si="23"/>
        <v/>
      </c>
      <c r="L253" s="9" t="str">
        <f>IF(NOT(ISERROR(VLOOKUP(B253,Deflatores!G$42:H$64,2,FALSE))),VLOOKUP(B253,Deflatores!G$42:H$64,2,FALSE),IF(OR(ISBLANK(C253),ISBLANK(B253)),"",VLOOKUP(C253,Deflatores!G$4:H$38,2,FALSE)*H253+VLOOKUP(C253,Deflatores!G$4:I$38,3,FALSE)))</f>
        <v/>
      </c>
      <c r="M253" s="10"/>
      <c r="N253" s="10"/>
      <c r="O253" s="6"/>
    </row>
    <row r="254" spans="1:15" x14ac:dyDescent="0.25">
      <c r="A254" s="126"/>
      <c r="B254" s="4"/>
      <c r="C254" s="4"/>
      <c r="D254" s="7"/>
      <c r="E254" s="7"/>
      <c r="F254" s="8" t="str">
        <f t="shared" ref="F254:F317" si="24">IF(ISBLANK(B254),"",IF(I254="L","Baixa",IF(I254="A","Média",IF(I254="","","Alta"))))</f>
        <v/>
      </c>
      <c r="G254" s="7" t="str">
        <f t="shared" ref="G254:G317" si="25">CONCATENATE(B254,I254)</f>
        <v/>
      </c>
      <c r="H254" s="5" t="str">
        <f t="shared" ref="H254:H317" si="26">IF(ISBLANK(B254),"",IF(B254="ALI",IF(I254="L",7,IF(I254="A",10,15)),IF(B254="AIE",IF(I254="L",5,IF(I254="A",7,10)),IF(B254="SE",IF(I254="L",4,IF(I254="A",5,7)),IF(OR(B254="EE",B254="CE"),IF(I254="L",3,IF(I254="A",4,6)),0)))))</f>
        <v/>
      </c>
      <c r="I254" s="122" t="str">
        <f t="shared" ref="I254:I317" si="27">IF(OR(ISBLANK(D254),ISBLANK(E254)),IF(OR(B254="ALI",B254="AIE"),"L",IF(OR(B254="EE",B254="SE",B254="CE"),"A","")),IF(B254="EE",IF(E254&gt;=3,IF(D254&gt;=5,"H","A"),IF(E254&gt;=2,IF(D254&gt;=16,"H",IF(D254&lt;=4,"L","A")),IF(D254&lt;=15,"L","A"))),IF(OR(B254="SE",B254="CE"),IF(E254&gt;=4,IF(D254&gt;=6,"H","A"),IF(E254&gt;=2,IF(D254&gt;=20,"H",IF(D254&lt;=5,"L","A")),IF(D254&lt;=19,"L","A"))),IF(OR(B254="ALI",B254="AIE"),IF(E254&gt;=6,IF(D254&gt;=20,"H","A"),IF(E254&gt;=2,IF(D254&gt;=51,"H",IF(D254&lt;=19,"L","A")),IF(D254&lt;=50,"L","A"))),""))))</f>
        <v/>
      </c>
      <c r="J254" s="7" t="str">
        <f t="shared" ref="J254:J317" si="28">CONCATENATE(B254,C254)</f>
        <v/>
      </c>
      <c r="K254" s="9" t="str">
        <f t="shared" si="23"/>
        <v/>
      </c>
      <c r="L254" s="9" t="str">
        <f>IF(NOT(ISERROR(VLOOKUP(B254,Deflatores!G$42:H$64,2,FALSE))),VLOOKUP(B254,Deflatores!G$42:H$64,2,FALSE),IF(OR(ISBLANK(C254),ISBLANK(B254)),"",VLOOKUP(C254,Deflatores!G$4:H$38,2,FALSE)*H254+VLOOKUP(C254,Deflatores!G$4:I$38,3,FALSE)))</f>
        <v/>
      </c>
      <c r="M254" s="10"/>
      <c r="N254" s="10"/>
      <c r="O254" s="6"/>
    </row>
    <row r="255" spans="1:15" x14ac:dyDescent="0.25">
      <c r="A255" s="126"/>
      <c r="B255" s="4"/>
      <c r="C255" s="4"/>
      <c r="D255" s="7"/>
      <c r="E255" s="7"/>
      <c r="F255" s="8" t="str">
        <f t="shared" si="24"/>
        <v/>
      </c>
      <c r="G255" s="7" t="str">
        <f t="shared" si="25"/>
        <v/>
      </c>
      <c r="H255" s="5" t="str">
        <f t="shared" si="26"/>
        <v/>
      </c>
      <c r="I255" s="122" t="str">
        <f t="shared" si="27"/>
        <v/>
      </c>
      <c r="J255" s="7" t="str">
        <f t="shared" si="28"/>
        <v/>
      </c>
      <c r="K255" s="9" t="str">
        <f t="shared" si="23"/>
        <v/>
      </c>
      <c r="L255" s="9" t="str">
        <f>IF(NOT(ISERROR(VLOOKUP(B255,Deflatores!G$42:H$64,2,FALSE))),VLOOKUP(B255,Deflatores!G$42:H$64,2,FALSE),IF(OR(ISBLANK(C255),ISBLANK(B255)),"",VLOOKUP(C255,Deflatores!G$4:H$38,2,FALSE)*H255+VLOOKUP(C255,Deflatores!G$4:I$38,3,FALSE)))</f>
        <v/>
      </c>
      <c r="M255" s="10"/>
      <c r="N255" s="10"/>
      <c r="O255" s="6"/>
    </row>
    <row r="256" spans="1:15" x14ac:dyDescent="0.25">
      <c r="A256" s="126"/>
      <c r="B256" s="4"/>
      <c r="C256" s="4"/>
      <c r="D256" s="7"/>
      <c r="E256" s="7"/>
      <c r="F256" s="8" t="str">
        <f t="shared" si="24"/>
        <v/>
      </c>
      <c r="G256" s="7" t="str">
        <f t="shared" si="25"/>
        <v/>
      </c>
      <c r="H256" s="5" t="str">
        <f t="shared" si="26"/>
        <v/>
      </c>
      <c r="I256" s="122" t="str">
        <f t="shared" si="27"/>
        <v/>
      </c>
      <c r="J256" s="7" t="str">
        <f t="shared" si="28"/>
        <v/>
      </c>
      <c r="K256" s="9" t="str">
        <f t="shared" ref="K256:K319" si="29">IF(OR(H256="",H256=0),L256,H256)</f>
        <v/>
      </c>
      <c r="L256" s="9" t="str">
        <f>IF(NOT(ISERROR(VLOOKUP(B256,Deflatores!G$42:H$64,2,FALSE))),VLOOKUP(B256,Deflatores!G$42:H$64,2,FALSE),IF(OR(ISBLANK(C256),ISBLANK(B256)),"",VLOOKUP(C256,Deflatores!G$4:H$38,2,FALSE)*H256+VLOOKUP(C256,Deflatores!G$4:I$38,3,FALSE)))</f>
        <v/>
      </c>
      <c r="M256" s="10"/>
      <c r="N256" s="10"/>
      <c r="O256" s="6"/>
    </row>
    <row r="257" spans="1:15" x14ac:dyDescent="0.25">
      <c r="A257" s="126"/>
      <c r="B257" s="4"/>
      <c r="C257" s="4"/>
      <c r="D257" s="7"/>
      <c r="E257" s="7"/>
      <c r="F257" s="8" t="str">
        <f t="shared" si="24"/>
        <v/>
      </c>
      <c r="G257" s="7" t="str">
        <f t="shared" si="25"/>
        <v/>
      </c>
      <c r="H257" s="5" t="str">
        <f t="shared" si="26"/>
        <v/>
      </c>
      <c r="I257" s="122" t="str">
        <f t="shared" si="27"/>
        <v/>
      </c>
      <c r="J257" s="7" t="str">
        <f t="shared" si="28"/>
        <v/>
      </c>
      <c r="K257" s="9" t="str">
        <f t="shared" si="29"/>
        <v/>
      </c>
      <c r="L257" s="9" t="str">
        <f>IF(NOT(ISERROR(VLOOKUP(B257,Deflatores!G$42:H$64,2,FALSE))),VLOOKUP(B257,Deflatores!G$42:H$64,2,FALSE),IF(OR(ISBLANK(C257),ISBLANK(B257)),"",VLOOKUP(C257,Deflatores!G$4:H$38,2,FALSE)*H257+VLOOKUP(C257,Deflatores!G$4:I$38,3,FALSE)))</f>
        <v/>
      </c>
      <c r="M257" s="10"/>
      <c r="N257" s="10"/>
      <c r="O257" s="6"/>
    </row>
    <row r="258" spans="1:15" x14ac:dyDescent="0.25">
      <c r="A258" s="126"/>
      <c r="B258" s="4"/>
      <c r="C258" s="4"/>
      <c r="D258" s="7"/>
      <c r="E258" s="7"/>
      <c r="F258" s="8" t="str">
        <f t="shared" si="24"/>
        <v/>
      </c>
      <c r="G258" s="7" t="str">
        <f t="shared" si="25"/>
        <v/>
      </c>
      <c r="H258" s="5" t="str">
        <f t="shared" si="26"/>
        <v/>
      </c>
      <c r="I258" s="122" t="str">
        <f t="shared" si="27"/>
        <v/>
      </c>
      <c r="J258" s="7" t="str">
        <f t="shared" si="28"/>
        <v/>
      </c>
      <c r="K258" s="9" t="str">
        <f t="shared" si="29"/>
        <v/>
      </c>
      <c r="L258" s="9" t="str">
        <f>IF(NOT(ISERROR(VLOOKUP(B258,Deflatores!G$42:H$64,2,FALSE))),VLOOKUP(B258,Deflatores!G$42:H$64,2,FALSE),IF(OR(ISBLANK(C258),ISBLANK(B258)),"",VLOOKUP(C258,Deflatores!G$4:H$38,2,FALSE)*H258+VLOOKUP(C258,Deflatores!G$4:I$38,3,FALSE)))</f>
        <v/>
      </c>
      <c r="M258" s="10"/>
      <c r="N258" s="10"/>
      <c r="O258" s="6"/>
    </row>
    <row r="259" spans="1:15" x14ac:dyDescent="0.25">
      <c r="A259" s="126"/>
      <c r="B259" s="4"/>
      <c r="C259" s="4"/>
      <c r="D259" s="7"/>
      <c r="E259" s="7"/>
      <c r="F259" s="8" t="str">
        <f t="shared" si="24"/>
        <v/>
      </c>
      <c r="G259" s="7" t="str">
        <f t="shared" si="25"/>
        <v/>
      </c>
      <c r="H259" s="5" t="str">
        <f t="shared" si="26"/>
        <v/>
      </c>
      <c r="I259" s="122" t="str">
        <f t="shared" si="27"/>
        <v/>
      </c>
      <c r="J259" s="7" t="str">
        <f t="shared" si="28"/>
        <v/>
      </c>
      <c r="K259" s="9" t="str">
        <f t="shared" si="29"/>
        <v/>
      </c>
      <c r="L259" s="9" t="str">
        <f>IF(NOT(ISERROR(VLOOKUP(B259,Deflatores!G$42:H$64,2,FALSE))),VLOOKUP(B259,Deflatores!G$42:H$64,2,FALSE),IF(OR(ISBLANK(C259),ISBLANK(B259)),"",VLOOKUP(C259,Deflatores!G$4:H$38,2,FALSE)*H259+VLOOKUP(C259,Deflatores!G$4:I$38,3,FALSE)))</f>
        <v/>
      </c>
      <c r="M259" s="10"/>
      <c r="N259" s="10"/>
      <c r="O259" s="6"/>
    </row>
    <row r="260" spans="1:15" x14ac:dyDescent="0.25">
      <c r="A260" s="126"/>
      <c r="B260" s="4"/>
      <c r="C260" s="4"/>
      <c r="D260" s="7"/>
      <c r="E260" s="7"/>
      <c r="F260" s="8" t="str">
        <f t="shared" si="24"/>
        <v/>
      </c>
      <c r="G260" s="7" t="str">
        <f t="shared" si="25"/>
        <v/>
      </c>
      <c r="H260" s="5" t="str">
        <f t="shared" si="26"/>
        <v/>
      </c>
      <c r="I260" s="122" t="str">
        <f t="shared" si="27"/>
        <v/>
      </c>
      <c r="J260" s="7" t="str">
        <f t="shared" si="28"/>
        <v/>
      </c>
      <c r="K260" s="9" t="str">
        <f t="shared" si="29"/>
        <v/>
      </c>
      <c r="L260" s="9" t="str">
        <f>IF(NOT(ISERROR(VLOOKUP(B260,Deflatores!G$42:H$64,2,FALSE))),VLOOKUP(B260,Deflatores!G$42:H$64,2,FALSE),IF(OR(ISBLANK(C260),ISBLANK(B260)),"",VLOOKUP(C260,Deflatores!G$4:H$38,2,FALSE)*H260+VLOOKUP(C260,Deflatores!G$4:I$38,3,FALSE)))</f>
        <v/>
      </c>
      <c r="M260" s="10"/>
      <c r="N260" s="10"/>
      <c r="O260" s="6"/>
    </row>
    <row r="261" spans="1:15" x14ac:dyDescent="0.25">
      <c r="A261" s="126"/>
      <c r="B261" s="4"/>
      <c r="C261" s="4"/>
      <c r="D261" s="7"/>
      <c r="E261" s="7"/>
      <c r="F261" s="8" t="str">
        <f t="shared" si="24"/>
        <v/>
      </c>
      <c r="G261" s="7" t="str">
        <f t="shared" si="25"/>
        <v/>
      </c>
      <c r="H261" s="5" t="str">
        <f t="shared" si="26"/>
        <v/>
      </c>
      <c r="I261" s="122" t="str">
        <f t="shared" si="27"/>
        <v/>
      </c>
      <c r="J261" s="7" t="str">
        <f t="shared" si="28"/>
        <v/>
      </c>
      <c r="K261" s="9" t="str">
        <f t="shared" si="29"/>
        <v/>
      </c>
      <c r="L261" s="9" t="str">
        <f>IF(NOT(ISERROR(VLOOKUP(B261,Deflatores!G$42:H$64,2,FALSE))),VLOOKUP(B261,Deflatores!G$42:H$64,2,FALSE),IF(OR(ISBLANK(C261),ISBLANK(B261)),"",VLOOKUP(C261,Deflatores!G$4:H$38,2,FALSE)*H261+VLOOKUP(C261,Deflatores!G$4:I$38,3,FALSE)))</f>
        <v/>
      </c>
      <c r="M261" s="10"/>
      <c r="N261" s="10"/>
      <c r="O261" s="6"/>
    </row>
    <row r="262" spans="1:15" x14ac:dyDescent="0.25">
      <c r="A262" s="126"/>
      <c r="B262" s="4"/>
      <c r="C262" s="4"/>
      <c r="D262" s="7"/>
      <c r="E262" s="7"/>
      <c r="F262" s="8" t="str">
        <f t="shared" si="24"/>
        <v/>
      </c>
      <c r="G262" s="7" t="str">
        <f t="shared" si="25"/>
        <v/>
      </c>
      <c r="H262" s="5" t="str">
        <f t="shared" si="26"/>
        <v/>
      </c>
      <c r="I262" s="122" t="str">
        <f t="shared" si="27"/>
        <v/>
      </c>
      <c r="J262" s="7" t="str">
        <f t="shared" si="28"/>
        <v/>
      </c>
      <c r="K262" s="9" t="str">
        <f t="shared" si="29"/>
        <v/>
      </c>
      <c r="L262" s="9" t="str">
        <f>IF(NOT(ISERROR(VLOOKUP(B262,Deflatores!G$42:H$64,2,FALSE))),VLOOKUP(B262,Deflatores!G$42:H$64,2,FALSE),IF(OR(ISBLANK(C262),ISBLANK(B262)),"",VLOOKUP(C262,Deflatores!G$4:H$38,2,FALSE)*H262+VLOOKUP(C262,Deflatores!G$4:I$38,3,FALSE)))</f>
        <v/>
      </c>
      <c r="M262" s="10"/>
      <c r="N262" s="10"/>
      <c r="O262" s="6"/>
    </row>
    <row r="263" spans="1:15" x14ac:dyDescent="0.25">
      <c r="A263" s="126"/>
      <c r="B263" s="4"/>
      <c r="C263" s="4"/>
      <c r="D263" s="7"/>
      <c r="E263" s="7"/>
      <c r="F263" s="8" t="str">
        <f t="shared" si="24"/>
        <v/>
      </c>
      <c r="G263" s="7" t="str">
        <f t="shared" si="25"/>
        <v/>
      </c>
      <c r="H263" s="5" t="str">
        <f t="shared" si="26"/>
        <v/>
      </c>
      <c r="I263" s="122" t="str">
        <f t="shared" si="27"/>
        <v/>
      </c>
      <c r="J263" s="7" t="str">
        <f t="shared" si="28"/>
        <v/>
      </c>
      <c r="K263" s="9" t="str">
        <f t="shared" si="29"/>
        <v/>
      </c>
      <c r="L263" s="9" t="str">
        <f>IF(NOT(ISERROR(VLOOKUP(B263,Deflatores!G$42:H$64,2,FALSE))),VLOOKUP(B263,Deflatores!G$42:H$64,2,FALSE),IF(OR(ISBLANK(C263),ISBLANK(B263)),"",VLOOKUP(C263,Deflatores!G$4:H$38,2,FALSE)*H263+VLOOKUP(C263,Deflatores!G$4:I$38,3,FALSE)))</f>
        <v/>
      </c>
      <c r="M263" s="10"/>
      <c r="N263" s="10"/>
      <c r="O263" s="6"/>
    </row>
    <row r="264" spans="1:15" x14ac:dyDescent="0.25">
      <c r="A264" s="126"/>
      <c r="B264" s="4"/>
      <c r="C264" s="4"/>
      <c r="D264" s="7"/>
      <c r="E264" s="7"/>
      <c r="F264" s="8" t="str">
        <f t="shared" si="24"/>
        <v/>
      </c>
      <c r="G264" s="7" t="str">
        <f t="shared" si="25"/>
        <v/>
      </c>
      <c r="H264" s="5" t="str">
        <f t="shared" si="26"/>
        <v/>
      </c>
      <c r="I264" s="122" t="str">
        <f t="shared" si="27"/>
        <v/>
      </c>
      <c r="J264" s="7" t="str">
        <f t="shared" si="28"/>
        <v/>
      </c>
      <c r="K264" s="9" t="str">
        <f t="shared" si="29"/>
        <v/>
      </c>
      <c r="L264" s="9" t="str">
        <f>IF(NOT(ISERROR(VLOOKUP(B264,Deflatores!G$42:H$64,2,FALSE))),VLOOKUP(B264,Deflatores!G$42:H$64,2,FALSE),IF(OR(ISBLANK(C264),ISBLANK(B264)),"",VLOOKUP(C264,Deflatores!G$4:H$38,2,FALSE)*H264+VLOOKUP(C264,Deflatores!G$4:I$38,3,FALSE)))</f>
        <v/>
      </c>
      <c r="M264" s="10"/>
      <c r="N264" s="10"/>
      <c r="O264" s="6"/>
    </row>
    <row r="265" spans="1:15" x14ac:dyDescent="0.25">
      <c r="A265" s="126"/>
      <c r="B265" s="4"/>
      <c r="C265" s="4"/>
      <c r="D265" s="7"/>
      <c r="E265" s="7"/>
      <c r="F265" s="8" t="str">
        <f t="shared" si="24"/>
        <v/>
      </c>
      <c r="G265" s="7" t="str">
        <f t="shared" si="25"/>
        <v/>
      </c>
      <c r="H265" s="5" t="str">
        <f t="shared" si="26"/>
        <v/>
      </c>
      <c r="I265" s="122" t="str">
        <f t="shared" si="27"/>
        <v/>
      </c>
      <c r="J265" s="7" t="str">
        <f t="shared" si="28"/>
        <v/>
      </c>
      <c r="K265" s="9" t="str">
        <f t="shared" si="29"/>
        <v/>
      </c>
      <c r="L265" s="9" t="str">
        <f>IF(NOT(ISERROR(VLOOKUP(B265,Deflatores!G$42:H$64,2,FALSE))),VLOOKUP(B265,Deflatores!G$42:H$64,2,FALSE),IF(OR(ISBLANK(C265),ISBLANK(B265)),"",VLOOKUP(C265,Deflatores!G$4:H$38,2,FALSE)*H265+VLOOKUP(C265,Deflatores!G$4:I$38,3,FALSE)))</f>
        <v/>
      </c>
      <c r="M265" s="10"/>
      <c r="N265" s="10"/>
      <c r="O265" s="6"/>
    </row>
    <row r="266" spans="1:15" x14ac:dyDescent="0.25">
      <c r="A266" s="126"/>
      <c r="B266" s="4"/>
      <c r="C266" s="4"/>
      <c r="D266" s="7"/>
      <c r="E266" s="7"/>
      <c r="F266" s="8" t="str">
        <f t="shared" si="24"/>
        <v/>
      </c>
      <c r="G266" s="7" t="str">
        <f t="shared" si="25"/>
        <v/>
      </c>
      <c r="H266" s="5" t="str">
        <f t="shared" si="26"/>
        <v/>
      </c>
      <c r="I266" s="122" t="str">
        <f t="shared" si="27"/>
        <v/>
      </c>
      <c r="J266" s="7" t="str">
        <f t="shared" si="28"/>
        <v/>
      </c>
      <c r="K266" s="9" t="str">
        <f t="shared" si="29"/>
        <v/>
      </c>
      <c r="L266" s="9" t="str">
        <f>IF(NOT(ISERROR(VLOOKUP(B266,Deflatores!G$42:H$64,2,FALSE))),VLOOKUP(B266,Deflatores!G$42:H$64,2,FALSE),IF(OR(ISBLANK(C266),ISBLANK(B266)),"",VLOOKUP(C266,Deflatores!G$4:H$38,2,FALSE)*H266+VLOOKUP(C266,Deflatores!G$4:I$38,3,FALSE)))</f>
        <v/>
      </c>
      <c r="M266" s="10"/>
      <c r="N266" s="10"/>
      <c r="O266" s="6"/>
    </row>
    <row r="267" spans="1:15" x14ac:dyDescent="0.25">
      <c r="A267" s="126"/>
      <c r="B267" s="4"/>
      <c r="C267" s="4"/>
      <c r="D267" s="7"/>
      <c r="E267" s="7"/>
      <c r="F267" s="8" t="str">
        <f t="shared" si="24"/>
        <v/>
      </c>
      <c r="G267" s="7" t="str">
        <f t="shared" si="25"/>
        <v/>
      </c>
      <c r="H267" s="5" t="str">
        <f t="shared" si="26"/>
        <v/>
      </c>
      <c r="I267" s="122" t="str">
        <f t="shared" si="27"/>
        <v/>
      </c>
      <c r="J267" s="7" t="str">
        <f t="shared" si="28"/>
        <v/>
      </c>
      <c r="K267" s="9" t="str">
        <f t="shared" si="29"/>
        <v/>
      </c>
      <c r="L267" s="9" t="str">
        <f>IF(NOT(ISERROR(VLOOKUP(B267,Deflatores!G$42:H$64,2,FALSE))),VLOOKUP(B267,Deflatores!G$42:H$64,2,FALSE),IF(OR(ISBLANK(C267),ISBLANK(B267)),"",VLOOKUP(C267,Deflatores!G$4:H$38,2,FALSE)*H267+VLOOKUP(C267,Deflatores!G$4:I$38,3,FALSE)))</f>
        <v/>
      </c>
      <c r="M267" s="10"/>
      <c r="N267" s="10"/>
      <c r="O267" s="6"/>
    </row>
    <row r="268" spans="1:15" x14ac:dyDescent="0.25">
      <c r="A268" s="126"/>
      <c r="B268" s="4"/>
      <c r="C268" s="4"/>
      <c r="D268" s="7"/>
      <c r="E268" s="7"/>
      <c r="F268" s="8" t="str">
        <f t="shared" si="24"/>
        <v/>
      </c>
      <c r="G268" s="7" t="str">
        <f t="shared" si="25"/>
        <v/>
      </c>
      <c r="H268" s="5" t="str">
        <f t="shared" si="26"/>
        <v/>
      </c>
      <c r="I268" s="122" t="str">
        <f t="shared" si="27"/>
        <v/>
      </c>
      <c r="J268" s="7" t="str">
        <f t="shared" si="28"/>
        <v/>
      </c>
      <c r="K268" s="9" t="str">
        <f t="shared" si="29"/>
        <v/>
      </c>
      <c r="L268" s="9" t="str">
        <f>IF(NOT(ISERROR(VLOOKUP(B268,Deflatores!G$42:H$64,2,FALSE))),VLOOKUP(B268,Deflatores!G$42:H$64,2,FALSE),IF(OR(ISBLANK(C268),ISBLANK(B268)),"",VLOOKUP(C268,Deflatores!G$4:H$38,2,FALSE)*H268+VLOOKUP(C268,Deflatores!G$4:I$38,3,FALSE)))</f>
        <v/>
      </c>
      <c r="M268" s="10"/>
      <c r="N268" s="10"/>
      <c r="O268" s="6"/>
    </row>
    <row r="269" spans="1:15" x14ac:dyDescent="0.25">
      <c r="A269" s="126"/>
      <c r="B269" s="4"/>
      <c r="C269" s="4"/>
      <c r="D269" s="7"/>
      <c r="E269" s="7"/>
      <c r="F269" s="8" t="str">
        <f t="shared" si="24"/>
        <v/>
      </c>
      <c r="G269" s="7" t="str">
        <f t="shared" si="25"/>
        <v/>
      </c>
      <c r="H269" s="5" t="str">
        <f t="shared" si="26"/>
        <v/>
      </c>
      <c r="I269" s="122" t="str">
        <f t="shared" si="27"/>
        <v/>
      </c>
      <c r="J269" s="7" t="str">
        <f t="shared" si="28"/>
        <v/>
      </c>
      <c r="K269" s="9" t="str">
        <f t="shared" si="29"/>
        <v/>
      </c>
      <c r="L269" s="9" t="str">
        <f>IF(NOT(ISERROR(VLOOKUP(B269,Deflatores!G$42:H$64,2,FALSE))),VLOOKUP(B269,Deflatores!G$42:H$64,2,FALSE),IF(OR(ISBLANK(C269),ISBLANK(B269)),"",VLOOKUP(C269,Deflatores!G$4:H$38,2,FALSE)*H269+VLOOKUP(C269,Deflatores!G$4:I$38,3,FALSE)))</f>
        <v/>
      </c>
      <c r="M269" s="10"/>
      <c r="N269" s="10"/>
      <c r="O269" s="6"/>
    </row>
    <row r="270" spans="1:15" x14ac:dyDescent="0.25">
      <c r="A270" s="126"/>
      <c r="B270" s="4"/>
      <c r="C270" s="4"/>
      <c r="D270" s="7"/>
      <c r="E270" s="7"/>
      <c r="F270" s="8" t="str">
        <f t="shared" si="24"/>
        <v/>
      </c>
      <c r="G270" s="7" t="str">
        <f t="shared" si="25"/>
        <v/>
      </c>
      <c r="H270" s="5" t="str">
        <f t="shared" si="26"/>
        <v/>
      </c>
      <c r="I270" s="122" t="str">
        <f t="shared" si="27"/>
        <v/>
      </c>
      <c r="J270" s="7" t="str">
        <f t="shared" si="28"/>
        <v/>
      </c>
      <c r="K270" s="9" t="str">
        <f t="shared" si="29"/>
        <v/>
      </c>
      <c r="L270" s="9" t="str">
        <f>IF(NOT(ISERROR(VLOOKUP(B270,Deflatores!G$42:H$64,2,FALSE))),VLOOKUP(B270,Deflatores!G$42:H$64,2,FALSE),IF(OR(ISBLANK(C270),ISBLANK(B270)),"",VLOOKUP(C270,Deflatores!G$4:H$38,2,FALSE)*H270+VLOOKUP(C270,Deflatores!G$4:I$38,3,FALSE)))</f>
        <v/>
      </c>
      <c r="M270" s="10"/>
      <c r="N270" s="10"/>
      <c r="O270" s="6"/>
    </row>
    <row r="271" spans="1:15" x14ac:dyDescent="0.25">
      <c r="A271" s="126"/>
      <c r="B271" s="4"/>
      <c r="C271" s="4"/>
      <c r="D271" s="7"/>
      <c r="E271" s="7"/>
      <c r="F271" s="8" t="str">
        <f t="shared" si="24"/>
        <v/>
      </c>
      <c r="G271" s="7" t="str">
        <f t="shared" si="25"/>
        <v/>
      </c>
      <c r="H271" s="5" t="str">
        <f t="shared" si="26"/>
        <v/>
      </c>
      <c r="I271" s="122" t="str">
        <f t="shared" si="27"/>
        <v/>
      </c>
      <c r="J271" s="7" t="str">
        <f t="shared" si="28"/>
        <v/>
      </c>
      <c r="K271" s="9" t="str">
        <f t="shared" si="29"/>
        <v/>
      </c>
      <c r="L271" s="9" t="str">
        <f>IF(NOT(ISERROR(VLOOKUP(B271,Deflatores!G$42:H$64,2,FALSE))),VLOOKUP(B271,Deflatores!G$42:H$64,2,FALSE),IF(OR(ISBLANK(C271),ISBLANK(B271)),"",VLOOKUP(C271,Deflatores!G$4:H$38,2,FALSE)*H271+VLOOKUP(C271,Deflatores!G$4:I$38,3,FALSE)))</f>
        <v/>
      </c>
      <c r="M271" s="10"/>
      <c r="N271" s="10"/>
      <c r="O271" s="6"/>
    </row>
    <row r="272" spans="1:15" x14ac:dyDescent="0.25">
      <c r="A272" s="126"/>
      <c r="B272" s="4"/>
      <c r="C272" s="4"/>
      <c r="D272" s="7"/>
      <c r="E272" s="7"/>
      <c r="F272" s="8" t="str">
        <f t="shared" si="24"/>
        <v/>
      </c>
      <c r="G272" s="7" t="str">
        <f t="shared" si="25"/>
        <v/>
      </c>
      <c r="H272" s="5" t="str">
        <f t="shared" si="26"/>
        <v/>
      </c>
      <c r="I272" s="122" t="str">
        <f t="shared" si="27"/>
        <v/>
      </c>
      <c r="J272" s="7" t="str">
        <f t="shared" si="28"/>
        <v/>
      </c>
      <c r="K272" s="9" t="str">
        <f t="shared" si="29"/>
        <v/>
      </c>
      <c r="L272" s="9" t="str">
        <f>IF(NOT(ISERROR(VLOOKUP(B272,Deflatores!G$42:H$64,2,FALSE))),VLOOKUP(B272,Deflatores!G$42:H$64,2,FALSE),IF(OR(ISBLANK(C272),ISBLANK(B272)),"",VLOOKUP(C272,Deflatores!G$4:H$38,2,FALSE)*H272+VLOOKUP(C272,Deflatores!G$4:I$38,3,FALSE)))</f>
        <v/>
      </c>
      <c r="M272" s="10"/>
      <c r="N272" s="10"/>
      <c r="O272" s="6"/>
    </row>
    <row r="273" spans="1:15" x14ac:dyDescent="0.25">
      <c r="A273" s="126"/>
      <c r="B273" s="4"/>
      <c r="C273" s="4"/>
      <c r="D273" s="7"/>
      <c r="E273" s="7"/>
      <c r="F273" s="8" t="str">
        <f t="shared" si="24"/>
        <v/>
      </c>
      <c r="G273" s="7" t="str">
        <f t="shared" si="25"/>
        <v/>
      </c>
      <c r="H273" s="5" t="str">
        <f t="shared" si="26"/>
        <v/>
      </c>
      <c r="I273" s="122" t="str">
        <f t="shared" si="27"/>
        <v/>
      </c>
      <c r="J273" s="7" t="str">
        <f t="shared" si="28"/>
        <v/>
      </c>
      <c r="K273" s="9" t="str">
        <f t="shared" si="29"/>
        <v/>
      </c>
      <c r="L273" s="9" t="str">
        <f>IF(NOT(ISERROR(VLOOKUP(B273,Deflatores!G$42:H$64,2,FALSE))),VLOOKUP(B273,Deflatores!G$42:H$64,2,FALSE),IF(OR(ISBLANK(C273),ISBLANK(B273)),"",VLOOKUP(C273,Deflatores!G$4:H$38,2,FALSE)*H273+VLOOKUP(C273,Deflatores!G$4:I$38,3,FALSE)))</f>
        <v/>
      </c>
      <c r="M273" s="10"/>
      <c r="N273" s="10"/>
      <c r="O273" s="6"/>
    </row>
    <row r="274" spans="1:15" x14ac:dyDescent="0.25">
      <c r="A274" s="126"/>
      <c r="B274" s="4"/>
      <c r="C274" s="4"/>
      <c r="D274" s="7"/>
      <c r="E274" s="7"/>
      <c r="F274" s="8" t="str">
        <f t="shared" si="24"/>
        <v/>
      </c>
      <c r="G274" s="7" t="str">
        <f t="shared" si="25"/>
        <v/>
      </c>
      <c r="H274" s="5" t="str">
        <f t="shared" si="26"/>
        <v/>
      </c>
      <c r="I274" s="122" t="str">
        <f t="shared" si="27"/>
        <v/>
      </c>
      <c r="J274" s="7" t="str">
        <f t="shared" si="28"/>
        <v/>
      </c>
      <c r="K274" s="9" t="str">
        <f t="shared" si="29"/>
        <v/>
      </c>
      <c r="L274" s="9" t="str">
        <f>IF(NOT(ISERROR(VLOOKUP(B274,Deflatores!G$42:H$64,2,FALSE))),VLOOKUP(B274,Deflatores!G$42:H$64,2,FALSE),IF(OR(ISBLANK(C274),ISBLANK(B274)),"",VLOOKUP(C274,Deflatores!G$4:H$38,2,FALSE)*H274+VLOOKUP(C274,Deflatores!G$4:I$38,3,FALSE)))</f>
        <v/>
      </c>
      <c r="M274" s="10"/>
      <c r="N274" s="10"/>
      <c r="O274" s="6"/>
    </row>
    <row r="275" spans="1:15" x14ac:dyDescent="0.25">
      <c r="A275" s="126"/>
      <c r="B275" s="4"/>
      <c r="C275" s="4"/>
      <c r="D275" s="7"/>
      <c r="E275" s="7"/>
      <c r="F275" s="8" t="str">
        <f t="shared" si="24"/>
        <v/>
      </c>
      <c r="G275" s="7" t="str">
        <f t="shared" si="25"/>
        <v/>
      </c>
      <c r="H275" s="5" t="str">
        <f t="shared" si="26"/>
        <v/>
      </c>
      <c r="I275" s="122" t="str">
        <f t="shared" si="27"/>
        <v/>
      </c>
      <c r="J275" s="7" t="str">
        <f t="shared" si="28"/>
        <v/>
      </c>
      <c r="K275" s="9" t="str">
        <f t="shared" si="29"/>
        <v/>
      </c>
      <c r="L275" s="9" t="str">
        <f>IF(NOT(ISERROR(VLOOKUP(B275,Deflatores!G$42:H$64,2,FALSE))),VLOOKUP(B275,Deflatores!G$42:H$64,2,FALSE),IF(OR(ISBLANK(C275),ISBLANK(B275)),"",VLOOKUP(C275,Deflatores!G$4:H$38,2,FALSE)*H275+VLOOKUP(C275,Deflatores!G$4:I$38,3,FALSE)))</f>
        <v/>
      </c>
      <c r="M275" s="10"/>
      <c r="N275" s="10"/>
      <c r="O275" s="6"/>
    </row>
    <row r="276" spans="1:15" x14ac:dyDescent="0.25">
      <c r="A276" s="126"/>
      <c r="B276" s="4"/>
      <c r="C276" s="4"/>
      <c r="D276" s="7"/>
      <c r="E276" s="7"/>
      <c r="F276" s="8" t="str">
        <f t="shared" si="24"/>
        <v/>
      </c>
      <c r="G276" s="7" t="str">
        <f t="shared" si="25"/>
        <v/>
      </c>
      <c r="H276" s="5" t="str">
        <f t="shared" si="26"/>
        <v/>
      </c>
      <c r="I276" s="122" t="str">
        <f t="shared" si="27"/>
        <v/>
      </c>
      <c r="J276" s="7" t="str">
        <f t="shared" si="28"/>
        <v/>
      </c>
      <c r="K276" s="9" t="str">
        <f t="shared" si="29"/>
        <v/>
      </c>
      <c r="L276" s="9" t="str">
        <f>IF(NOT(ISERROR(VLOOKUP(B276,Deflatores!G$42:H$64,2,FALSE))),VLOOKUP(B276,Deflatores!G$42:H$64,2,FALSE),IF(OR(ISBLANK(C276),ISBLANK(B276)),"",VLOOKUP(C276,Deflatores!G$4:H$38,2,FALSE)*H276+VLOOKUP(C276,Deflatores!G$4:I$38,3,FALSE)))</f>
        <v/>
      </c>
      <c r="M276" s="10"/>
      <c r="N276" s="10"/>
      <c r="O276" s="6"/>
    </row>
    <row r="277" spans="1:15" x14ac:dyDescent="0.25">
      <c r="A277" s="126"/>
      <c r="B277" s="4"/>
      <c r="C277" s="4"/>
      <c r="D277" s="7"/>
      <c r="E277" s="7"/>
      <c r="F277" s="8" t="str">
        <f t="shared" si="24"/>
        <v/>
      </c>
      <c r="G277" s="7" t="str">
        <f t="shared" si="25"/>
        <v/>
      </c>
      <c r="H277" s="5" t="str">
        <f t="shared" si="26"/>
        <v/>
      </c>
      <c r="I277" s="122" t="str">
        <f t="shared" si="27"/>
        <v/>
      </c>
      <c r="J277" s="7" t="str">
        <f t="shared" si="28"/>
        <v/>
      </c>
      <c r="K277" s="9" t="str">
        <f t="shared" si="29"/>
        <v/>
      </c>
      <c r="L277" s="9" t="str">
        <f>IF(NOT(ISERROR(VLOOKUP(B277,Deflatores!G$42:H$64,2,FALSE))),VLOOKUP(B277,Deflatores!G$42:H$64,2,FALSE),IF(OR(ISBLANK(C277),ISBLANK(B277)),"",VLOOKUP(C277,Deflatores!G$4:H$38,2,FALSE)*H277+VLOOKUP(C277,Deflatores!G$4:I$38,3,FALSE)))</f>
        <v/>
      </c>
      <c r="M277" s="10"/>
      <c r="N277" s="10"/>
      <c r="O277" s="6"/>
    </row>
    <row r="278" spans="1:15" x14ac:dyDescent="0.25">
      <c r="A278" s="126"/>
      <c r="B278" s="4"/>
      <c r="C278" s="4"/>
      <c r="D278" s="7"/>
      <c r="E278" s="7"/>
      <c r="F278" s="8" t="str">
        <f t="shared" si="24"/>
        <v/>
      </c>
      <c r="G278" s="7" t="str">
        <f t="shared" si="25"/>
        <v/>
      </c>
      <c r="H278" s="5" t="str">
        <f t="shared" si="26"/>
        <v/>
      </c>
      <c r="I278" s="122" t="str">
        <f t="shared" si="27"/>
        <v/>
      </c>
      <c r="J278" s="7" t="str">
        <f t="shared" si="28"/>
        <v/>
      </c>
      <c r="K278" s="9" t="str">
        <f t="shared" si="29"/>
        <v/>
      </c>
      <c r="L278" s="9" t="str">
        <f>IF(NOT(ISERROR(VLOOKUP(B278,Deflatores!G$42:H$64,2,FALSE))),VLOOKUP(B278,Deflatores!G$42:H$64,2,FALSE),IF(OR(ISBLANK(C278),ISBLANK(B278)),"",VLOOKUP(C278,Deflatores!G$4:H$38,2,FALSE)*H278+VLOOKUP(C278,Deflatores!G$4:I$38,3,FALSE)))</f>
        <v/>
      </c>
      <c r="M278" s="10"/>
      <c r="N278" s="10"/>
      <c r="O278" s="6"/>
    </row>
    <row r="279" spans="1:15" x14ac:dyDescent="0.25">
      <c r="A279" s="126"/>
      <c r="B279" s="4"/>
      <c r="C279" s="4"/>
      <c r="D279" s="7"/>
      <c r="E279" s="7"/>
      <c r="F279" s="8" t="str">
        <f t="shared" si="24"/>
        <v/>
      </c>
      <c r="G279" s="7" t="str">
        <f t="shared" si="25"/>
        <v/>
      </c>
      <c r="H279" s="5" t="str">
        <f t="shared" si="26"/>
        <v/>
      </c>
      <c r="I279" s="122" t="str">
        <f t="shared" si="27"/>
        <v/>
      </c>
      <c r="J279" s="7" t="str">
        <f t="shared" si="28"/>
        <v/>
      </c>
      <c r="K279" s="9" t="str">
        <f t="shared" si="29"/>
        <v/>
      </c>
      <c r="L279" s="9" t="str">
        <f>IF(NOT(ISERROR(VLOOKUP(B279,Deflatores!G$42:H$64,2,FALSE))),VLOOKUP(B279,Deflatores!G$42:H$64,2,FALSE),IF(OR(ISBLANK(C279),ISBLANK(B279)),"",VLOOKUP(C279,Deflatores!G$4:H$38,2,FALSE)*H279+VLOOKUP(C279,Deflatores!G$4:I$38,3,FALSE)))</f>
        <v/>
      </c>
      <c r="M279" s="10"/>
      <c r="N279" s="10"/>
      <c r="O279" s="6"/>
    </row>
    <row r="280" spans="1:15" x14ac:dyDescent="0.25">
      <c r="A280" s="126"/>
      <c r="B280" s="4"/>
      <c r="C280" s="4"/>
      <c r="D280" s="7"/>
      <c r="E280" s="7"/>
      <c r="F280" s="8" t="str">
        <f t="shared" si="24"/>
        <v/>
      </c>
      <c r="G280" s="7" t="str">
        <f t="shared" si="25"/>
        <v/>
      </c>
      <c r="H280" s="5" t="str">
        <f t="shared" si="26"/>
        <v/>
      </c>
      <c r="I280" s="122" t="str">
        <f t="shared" si="27"/>
        <v/>
      </c>
      <c r="J280" s="7" t="str">
        <f t="shared" si="28"/>
        <v/>
      </c>
      <c r="K280" s="9" t="str">
        <f t="shared" si="29"/>
        <v/>
      </c>
      <c r="L280" s="9" t="str">
        <f>IF(NOT(ISERROR(VLOOKUP(B280,Deflatores!G$42:H$64,2,FALSE))),VLOOKUP(B280,Deflatores!G$42:H$64,2,FALSE),IF(OR(ISBLANK(C280),ISBLANK(B280)),"",VLOOKUP(C280,Deflatores!G$4:H$38,2,FALSE)*H280+VLOOKUP(C280,Deflatores!G$4:I$38,3,FALSE)))</f>
        <v/>
      </c>
      <c r="M280" s="10"/>
      <c r="N280" s="10"/>
      <c r="O280" s="6"/>
    </row>
    <row r="281" spans="1:15" x14ac:dyDescent="0.25">
      <c r="A281" s="126"/>
      <c r="B281" s="4"/>
      <c r="C281" s="4"/>
      <c r="D281" s="7"/>
      <c r="E281" s="7"/>
      <c r="F281" s="8" t="str">
        <f t="shared" si="24"/>
        <v/>
      </c>
      <c r="G281" s="7" t="str">
        <f t="shared" si="25"/>
        <v/>
      </c>
      <c r="H281" s="5" t="str">
        <f t="shared" si="26"/>
        <v/>
      </c>
      <c r="I281" s="122" t="str">
        <f t="shared" si="27"/>
        <v/>
      </c>
      <c r="J281" s="7" t="str">
        <f t="shared" si="28"/>
        <v/>
      </c>
      <c r="K281" s="9" t="str">
        <f t="shared" si="29"/>
        <v/>
      </c>
      <c r="L281" s="9" t="str">
        <f>IF(NOT(ISERROR(VLOOKUP(B281,Deflatores!G$42:H$64,2,FALSE))),VLOOKUP(B281,Deflatores!G$42:H$64,2,FALSE),IF(OR(ISBLANK(C281),ISBLANK(B281)),"",VLOOKUP(C281,Deflatores!G$4:H$38,2,FALSE)*H281+VLOOKUP(C281,Deflatores!G$4:I$38,3,FALSE)))</f>
        <v/>
      </c>
      <c r="M281" s="10"/>
      <c r="N281" s="10"/>
      <c r="O281" s="6"/>
    </row>
    <row r="282" spans="1:15" x14ac:dyDescent="0.25">
      <c r="A282" s="126"/>
      <c r="B282" s="4"/>
      <c r="C282" s="4"/>
      <c r="D282" s="7"/>
      <c r="E282" s="7"/>
      <c r="F282" s="8" t="str">
        <f t="shared" si="24"/>
        <v/>
      </c>
      <c r="G282" s="7" t="str">
        <f t="shared" si="25"/>
        <v/>
      </c>
      <c r="H282" s="5" t="str">
        <f t="shared" si="26"/>
        <v/>
      </c>
      <c r="I282" s="122" t="str">
        <f t="shared" si="27"/>
        <v/>
      </c>
      <c r="J282" s="7" t="str">
        <f t="shared" si="28"/>
        <v/>
      </c>
      <c r="K282" s="9" t="str">
        <f t="shared" si="29"/>
        <v/>
      </c>
      <c r="L282" s="9" t="str">
        <f>IF(NOT(ISERROR(VLOOKUP(B282,Deflatores!G$42:H$64,2,FALSE))),VLOOKUP(B282,Deflatores!G$42:H$64,2,FALSE),IF(OR(ISBLANK(C282),ISBLANK(B282)),"",VLOOKUP(C282,Deflatores!G$4:H$38,2,FALSE)*H282+VLOOKUP(C282,Deflatores!G$4:I$38,3,FALSE)))</f>
        <v/>
      </c>
      <c r="M282" s="10"/>
      <c r="N282" s="10"/>
      <c r="O282" s="6"/>
    </row>
    <row r="283" spans="1:15" x14ac:dyDescent="0.25">
      <c r="A283" s="126"/>
      <c r="B283" s="4"/>
      <c r="C283" s="4"/>
      <c r="D283" s="7"/>
      <c r="E283" s="7"/>
      <c r="F283" s="8" t="str">
        <f t="shared" si="24"/>
        <v/>
      </c>
      <c r="G283" s="7" t="str">
        <f t="shared" si="25"/>
        <v/>
      </c>
      <c r="H283" s="5" t="str">
        <f t="shared" si="26"/>
        <v/>
      </c>
      <c r="I283" s="122" t="str">
        <f t="shared" si="27"/>
        <v/>
      </c>
      <c r="J283" s="7" t="str">
        <f t="shared" si="28"/>
        <v/>
      </c>
      <c r="K283" s="9" t="str">
        <f t="shared" si="29"/>
        <v/>
      </c>
      <c r="L283" s="9" t="str">
        <f>IF(NOT(ISERROR(VLOOKUP(B283,Deflatores!G$42:H$64,2,FALSE))),VLOOKUP(B283,Deflatores!G$42:H$64,2,FALSE),IF(OR(ISBLANK(C283),ISBLANK(B283)),"",VLOOKUP(C283,Deflatores!G$4:H$38,2,FALSE)*H283+VLOOKUP(C283,Deflatores!G$4:I$38,3,FALSE)))</f>
        <v/>
      </c>
      <c r="M283" s="10"/>
      <c r="N283" s="10"/>
      <c r="O283" s="6"/>
    </row>
    <row r="284" spans="1:15" x14ac:dyDescent="0.25">
      <c r="A284" s="126"/>
      <c r="B284" s="4"/>
      <c r="C284" s="4"/>
      <c r="D284" s="7"/>
      <c r="E284" s="7"/>
      <c r="F284" s="8" t="str">
        <f t="shared" si="24"/>
        <v/>
      </c>
      <c r="G284" s="7" t="str">
        <f t="shared" si="25"/>
        <v/>
      </c>
      <c r="H284" s="5" t="str">
        <f t="shared" si="26"/>
        <v/>
      </c>
      <c r="I284" s="122" t="str">
        <f t="shared" si="27"/>
        <v/>
      </c>
      <c r="J284" s="7" t="str">
        <f t="shared" si="28"/>
        <v/>
      </c>
      <c r="K284" s="9" t="str">
        <f t="shared" si="29"/>
        <v/>
      </c>
      <c r="L284" s="9" t="str">
        <f>IF(NOT(ISERROR(VLOOKUP(B284,Deflatores!G$42:H$64,2,FALSE))),VLOOKUP(B284,Deflatores!G$42:H$64,2,FALSE),IF(OR(ISBLANK(C284),ISBLANK(B284)),"",VLOOKUP(C284,Deflatores!G$4:H$38,2,FALSE)*H284+VLOOKUP(C284,Deflatores!G$4:I$38,3,FALSE)))</f>
        <v/>
      </c>
      <c r="M284" s="10"/>
      <c r="N284" s="10"/>
      <c r="O284" s="6"/>
    </row>
    <row r="285" spans="1:15" x14ac:dyDescent="0.25">
      <c r="A285" s="126"/>
      <c r="B285" s="4"/>
      <c r="C285" s="4"/>
      <c r="D285" s="7"/>
      <c r="E285" s="7"/>
      <c r="F285" s="8" t="str">
        <f t="shared" si="24"/>
        <v/>
      </c>
      <c r="G285" s="7" t="str">
        <f t="shared" si="25"/>
        <v/>
      </c>
      <c r="H285" s="5" t="str">
        <f t="shared" si="26"/>
        <v/>
      </c>
      <c r="I285" s="122" t="str">
        <f t="shared" si="27"/>
        <v/>
      </c>
      <c r="J285" s="7" t="str">
        <f t="shared" si="28"/>
        <v/>
      </c>
      <c r="K285" s="9" t="str">
        <f t="shared" si="29"/>
        <v/>
      </c>
      <c r="L285" s="9" t="str">
        <f>IF(NOT(ISERROR(VLOOKUP(B285,Deflatores!G$42:H$64,2,FALSE))),VLOOKUP(B285,Deflatores!G$42:H$64,2,FALSE),IF(OR(ISBLANK(C285),ISBLANK(B285)),"",VLOOKUP(C285,Deflatores!G$4:H$38,2,FALSE)*H285+VLOOKUP(C285,Deflatores!G$4:I$38,3,FALSE)))</f>
        <v/>
      </c>
      <c r="M285" s="10"/>
      <c r="N285" s="10"/>
      <c r="O285" s="6"/>
    </row>
    <row r="286" spans="1:15" x14ac:dyDescent="0.25">
      <c r="A286" s="126"/>
      <c r="B286" s="4"/>
      <c r="C286" s="4"/>
      <c r="D286" s="7"/>
      <c r="E286" s="7"/>
      <c r="F286" s="8" t="str">
        <f t="shared" si="24"/>
        <v/>
      </c>
      <c r="G286" s="7" t="str">
        <f t="shared" si="25"/>
        <v/>
      </c>
      <c r="H286" s="5" t="str">
        <f t="shared" si="26"/>
        <v/>
      </c>
      <c r="I286" s="122" t="str">
        <f t="shared" si="27"/>
        <v/>
      </c>
      <c r="J286" s="7" t="str">
        <f t="shared" si="28"/>
        <v/>
      </c>
      <c r="K286" s="9" t="str">
        <f t="shared" si="29"/>
        <v/>
      </c>
      <c r="L286" s="9" t="str">
        <f>IF(NOT(ISERROR(VLOOKUP(B286,Deflatores!G$42:H$64,2,FALSE))),VLOOKUP(B286,Deflatores!G$42:H$64,2,FALSE),IF(OR(ISBLANK(C286),ISBLANK(B286)),"",VLOOKUP(C286,Deflatores!G$4:H$38,2,FALSE)*H286+VLOOKUP(C286,Deflatores!G$4:I$38,3,FALSE)))</f>
        <v/>
      </c>
      <c r="M286" s="10"/>
      <c r="N286" s="10"/>
      <c r="O286" s="6"/>
    </row>
    <row r="287" spans="1:15" x14ac:dyDescent="0.25">
      <c r="A287" s="126"/>
      <c r="B287" s="4"/>
      <c r="C287" s="4"/>
      <c r="D287" s="7"/>
      <c r="E287" s="7"/>
      <c r="F287" s="8" t="str">
        <f t="shared" si="24"/>
        <v/>
      </c>
      <c r="G287" s="7" t="str">
        <f t="shared" si="25"/>
        <v/>
      </c>
      <c r="H287" s="5" t="str">
        <f t="shared" si="26"/>
        <v/>
      </c>
      <c r="I287" s="122" t="str">
        <f t="shared" si="27"/>
        <v/>
      </c>
      <c r="J287" s="7" t="str">
        <f t="shared" si="28"/>
        <v/>
      </c>
      <c r="K287" s="9" t="str">
        <f t="shared" si="29"/>
        <v/>
      </c>
      <c r="L287" s="9" t="str">
        <f>IF(NOT(ISERROR(VLOOKUP(B287,Deflatores!G$42:H$64,2,FALSE))),VLOOKUP(B287,Deflatores!G$42:H$64,2,FALSE),IF(OR(ISBLANK(C287),ISBLANK(B287)),"",VLOOKUP(C287,Deflatores!G$4:H$38,2,FALSE)*H287+VLOOKUP(C287,Deflatores!G$4:I$38,3,FALSE)))</f>
        <v/>
      </c>
      <c r="M287" s="10"/>
      <c r="N287" s="10"/>
      <c r="O287" s="6"/>
    </row>
    <row r="288" spans="1:15" x14ac:dyDescent="0.25">
      <c r="A288" s="126"/>
      <c r="B288" s="4"/>
      <c r="C288" s="4"/>
      <c r="D288" s="7"/>
      <c r="E288" s="7"/>
      <c r="F288" s="8" t="str">
        <f t="shared" si="24"/>
        <v/>
      </c>
      <c r="G288" s="7" t="str">
        <f t="shared" si="25"/>
        <v/>
      </c>
      <c r="H288" s="5" t="str">
        <f t="shared" si="26"/>
        <v/>
      </c>
      <c r="I288" s="122" t="str">
        <f t="shared" si="27"/>
        <v/>
      </c>
      <c r="J288" s="7" t="str">
        <f t="shared" si="28"/>
        <v/>
      </c>
      <c r="K288" s="9" t="str">
        <f t="shared" si="29"/>
        <v/>
      </c>
      <c r="L288" s="9" t="str">
        <f>IF(NOT(ISERROR(VLOOKUP(B288,Deflatores!G$42:H$64,2,FALSE))),VLOOKUP(B288,Deflatores!G$42:H$64,2,FALSE),IF(OR(ISBLANK(C288),ISBLANK(B288)),"",VLOOKUP(C288,Deflatores!G$4:H$38,2,FALSE)*H288+VLOOKUP(C288,Deflatores!G$4:I$38,3,FALSE)))</f>
        <v/>
      </c>
      <c r="M288" s="10"/>
      <c r="N288" s="10"/>
      <c r="O288" s="6"/>
    </row>
    <row r="289" spans="1:15" x14ac:dyDescent="0.25">
      <c r="A289" s="126"/>
      <c r="B289" s="4"/>
      <c r="C289" s="4"/>
      <c r="D289" s="7"/>
      <c r="E289" s="7"/>
      <c r="F289" s="8" t="str">
        <f t="shared" si="24"/>
        <v/>
      </c>
      <c r="G289" s="7" t="str">
        <f t="shared" si="25"/>
        <v/>
      </c>
      <c r="H289" s="5" t="str">
        <f t="shared" si="26"/>
        <v/>
      </c>
      <c r="I289" s="122" t="str">
        <f t="shared" si="27"/>
        <v/>
      </c>
      <c r="J289" s="7" t="str">
        <f t="shared" si="28"/>
        <v/>
      </c>
      <c r="K289" s="9" t="str">
        <f t="shared" si="29"/>
        <v/>
      </c>
      <c r="L289" s="9" t="str">
        <f>IF(NOT(ISERROR(VLOOKUP(B289,Deflatores!G$42:H$64,2,FALSE))),VLOOKUP(B289,Deflatores!G$42:H$64,2,FALSE),IF(OR(ISBLANK(C289),ISBLANK(B289)),"",VLOOKUP(C289,Deflatores!G$4:H$38,2,FALSE)*H289+VLOOKUP(C289,Deflatores!G$4:I$38,3,FALSE)))</f>
        <v/>
      </c>
      <c r="M289" s="10"/>
      <c r="N289" s="10"/>
      <c r="O289" s="6"/>
    </row>
    <row r="290" spans="1:15" x14ac:dyDescent="0.25">
      <c r="A290" s="126"/>
      <c r="B290" s="4"/>
      <c r="C290" s="4"/>
      <c r="D290" s="7"/>
      <c r="E290" s="7"/>
      <c r="F290" s="8" t="str">
        <f t="shared" si="24"/>
        <v/>
      </c>
      <c r="G290" s="7" t="str">
        <f t="shared" si="25"/>
        <v/>
      </c>
      <c r="H290" s="5" t="str">
        <f t="shared" si="26"/>
        <v/>
      </c>
      <c r="I290" s="122" t="str">
        <f t="shared" si="27"/>
        <v/>
      </c>
      <c r="J290" s="7" t="str">
        <f t="shared" si="28"/>
        <v/>
      </c>
      <c r="K290" s="9" t="str">
        <f t="shared" si="29"/>
        <v/>
      </c>
      <c r="L290" s="9" t="str">
        <f>IF(NOT(ISERROR(VLOOKUP(B290,Deflatores!G$42:H$64,2,FALSE))),VLOOKUP(B290,Deflatores!G$42:H$64,2,FALSE),IF(OR(ISBLANK(C290),ISBLANK(B290)),"",VLOOKUP(C290,Deflatores!G$4:H$38,2,FALSE)*H290+VLOOKUP(C290,Deflatores!G$4:I$38,3,FALSE)))</f>
        <v/>
      </c>
      <c r="M290" s="10"/>
      <c r="N290" s="10"/>
      <c r="O290" s="6"/>
    </row>
    <row r="291" spans="1:15" x14ac:dyDescent="0.25">
      <c r="A291" s="126"/>
      <c r="B291" s="4"/>
      <c r="C291" s="4"/>
      <c r="D291" s="7"/>
      <c r="E291" s="7"/>
      <c r="F291" s="8" t="str">
        <f t="shared" si="24"/>
        <v/>
      </c>
      <c r="G291" s="7" t="str">
        <f t="shared" si="25"/>
        <v/>
      </c>
      <c r="H291" s="5" t="str">
        <f t="shared" si="26"/>
        <v/>
      </c>
      <c r="I291" s="122" t="str">
        <f t="shared" si="27"/>
        <v/>
      </c>
      <c r="J291" s="7" t="str">
        <f t="shared" si="28"/>
        <v/>
      </c>
      <c r="K291" s="9" t="str">
        <f t="shared" si="29"/>
        <v/>
      </c>
      <c r="L291" s="9" t="str">
        <f>IF(NOT(ISERROR(VLOOKUP(B291,Deflatores!G$42:H$64,2,FALSE))),VLOOKUP(B291,Deflatores!G$42:H$64,2,FALSE),IF(OR(ISBLANK(C291),ISBLANK(B291)),"",VLOOKUP(C291,Deflatores!G$4:H$38,2,FALSE)*H291+VLOOKUP(C291,Deflatores!G$4:I$38,3,FALSE)))</f>
        <v/>
      </c>
      <c r="M291" s="10"/>
      <c r="N291" s="10"/>
      <c r="O291" s="6"/>
    </row>
    <row r="292" spans="1:15" x14ac:dyDescent="0.25">
      <c r="A292" s="126"/>
      <c r="B292" s="4"/>
      <c r="C292" s="4"/>
      <c r="D292" s="7"/>
      <c r="E292" s="7"/>
      <c r="F292" s="8" t="str">
        <f t="shared" si="24"/>
        <v/>
      </c>
      <c r="G292" s="7" t="str">
        <f t="shared" si="25"/>
        <v/>
      </c>
      <c r="H292" s="5" t="str">
        <f t="shared" si="26"/>
        <v/>
      </c>
      <c r="I292" s="122" t="str">
        <f t="shared" si="27"/>
        <v/>
      </c>
      <c r="J292" s="7" t="str">
        <f t="shared" si="28"/>
        <v/>
      </c>
      <c r="K292" s="9" t="str">
        <f t="shared" si="29"/>
        <v/>
      </c>
      <c r="L292" s="9" t="str">
        <f>IF(NOT(ISERROR(VLOOKUP(B292,Deflatores!G$42:H$64,2,FALSE))),VLOOKUP(B292,Deflatores!G$42:H$64,2,FALSE),IF(OR(ISBLANK(C292),ISBLANK(B292)),"",VLOOKUP(C292,Deflatores!G$4:H$38,2,FALSE)*H292+VLOOKUP(C292,Deflatores!G$4:I$38,3,FALSE)))</f>
        <v/>
      </c>
      <c r="M292" s="10"/>
      <c r="N292" s="10"/>
      <c r="O292" s="6"/>
    </row>
    <row r="293" spans="1:15" x14ac:dyDescent="0.25">
      <c r="A293" s="126"/>
      <c r="B293" s="4"/>
      <c r="C293" s="4"/>
      <c r="D293" s="7"/>
      <c r="E293" s="7"/>
      <c r="F293" s="8" t="str">
        <f t="shared" si="24"/>
        <v/>
      </c>
      <c r="G293" s="7" t="str">
        <f t="shared" si="25"/>
        <v/>
      </c>
      <c r="H293" s="5" t="str">
        <f t="shared" si="26"/>
        <v/>
      </c>
      <c r="I293" s="122" t="str">
        <f t="shared" si="27"/>
        <v/>
      </c>
      <c r="J293" s="7" t="str">
        <f t="shared" si="28"/>
        <v/>
      </c>
      <c r="K293" s="9" t="str">
        <f t="shared" si="29"/>
        <v/>
      </c>
      <c r="L293" s="9" t="str">
        <f>IF(NOT(ISERROR(VLOOKUP(B293,Deflatores!G$42:H$64,2,FALSE))),VLOOKUP(B293,Deflatores!G$42:H$64,2,FALSE),IF(OR(ISBLANK(C293),ISBLANK(B293)),"",VLOOKUP(C293,Deflatores!G$4:H$38,2,FALSE)*H293+VLOOKUP(C293,Deflatores!G$4:I$38,3,FALSE)))</f>
        <v/>
      </c>
      <c r="M293" s="10"/>
      <c r="N293" s="10"/>
      <c r="O293" s="6"/>
    </row>
    <row r="294" spans="1:15" x14ac:dyDescent="0.25">
      <c r="A294" s="126"/>
      <c r="B294" s="4"/>
      <c r="C294" s="4"/>
      <c r="D294" s="7"/>
      <c r="E294" s="7"/>
      <c r="F294" s="8" t="str">
        <f t="shared" si="24"/>
        <v/>
      </c>
      <c r="G294" s="7" t="str">
        <f t="shared" si="25"/>
        <v/>
      </c>
      <c r="H294" s="5" t="str">
        <f t="shared" si="26"/>
        <v/>
      </c>
      <c r="I294" s="122" t="str">
        <f t="shared" si="27"/>
        <v/>
      </c>
      <c r="J294" s="7" t="str">
        <f t="shared" si="28"/>
        <v/>
      </c>
      <c r="K294" s="9" t="str">
        <f t="shared" si="29"/>
        <v/>
      </c>
      <c r="L294" s="9" t="str">
        <f>IF(NOT(ISERROR(VLOOKUP(B294,Deflatores!G$42:H$64,2,FALSE))),VLOOKUP(B294,Deflatores!G$42:H$64,2,FALSE),IF(OR(ISBLANK(C294),ISBLANK(B294)),"",VLOOKUP(C294,Deflatores!G$4:H$38,2,FALSE)*H294+VLOOKUP(C294,Deflatores!G$4:I$38,3,FALSE)))</f>
        <v/>
      </c>
      <c r="M294" s="10"/>
      <c r="N294" s="10"/>
      <c r="O294" s="6"/>
    </row>
    <row r="295" spans="1:15" x14ac:dyDescent="0.25">
      <c r="A295" s="126"/>
      <c r="B295" s="4"/>
      <c r="C295" s="4"/>
      <c r="D295" s="7"/>
      <c r="E295" s="7"/>
      <c r="F295" s="8" t="str">
        <f t="shared" si="24"/>
        <v/>
      </c>
      <c r="G295" s="7" t="str">
        <f t="shared" si="25"/>
        <v/>
      </c>
      <c r="H295" s="5" t="str">
        <f t="shared" si="26"/>
        <v/>
      </c>
      <c r="I295" s="122" t="str">
        <f t="shared" si="27"/>
        <v/>
      </c>
      <c r="J295" s="7" t="str">
        <f t="shared" si="28"/>
        <v/>
      </c>
      <c r="K295" s="9" t="str">
        <f t="shared" si="29"/>
        <v/>
      </c>
      <c r="L295" s="9" t="str">
        <f>IF(NOT(ISERROR(VLOOKUP(B295,Deflatores!G$42:H$64,2,FALSE))),VLOOKUP(B295,Deflatores!G$42:H$64,2,FALSE),IF(OR(ISBLANK(C295),ISBLANK(B295)),"",VLOOKUP(C295,Deflatores!G$4:H$38,2,FALSE)*H295+VLOOKUP(C295,Deflatores!G$4:I$38,3,FALSE)))</f>
        <v/>
      </c>
      <c r="M295" s="10"/>
      <c r="N295" s="10"/>
      <c r="O295" s="6"/>
    </row>
    <row r="296" spans="1:15" x14ac:dyDescent="0.25">
      <c r="A296" s="126"/>
      <c r="B296" s="4"/>
      <c r="C296" s="4"/>
      <c r="D296" s="7"/>
      <c r="E296" s="7"/>
      <c r="F296" s="8" t="str">
        <f t="shared" si="24"/>
        <v/>
      </c>
      <c r="G296" s="7" t="str">
        <f t="shared" si="25"/>
        <v/>
      </c>
      <c r="H296" s="5" t="str">
        <f t="shared" si="26"/>
        <v/>
      </c>
      <c r="I296" s="122" t="str">
        <f t="shared" si="27"/>
        <v/>
      </c>
      <c r="J296" s="7" t="str">
        <f t="shared" si="28"/>
        <v/>
      </c>
      <c r="K296" s="9" t="str">
        <f t="shared" si="29"/>
        <v/>
      </c>
      <c r="L296" s="9" t="str">
        <f>IF(NOT(ISERROR(VLOOKUP(B296,Deflatores!G$42:H$64,2,FALSE))),VLOOKUP(B296,Deflatores!G$42:H$64,2,FALSE),IF(OR(ISBLANK(C296),ISBLANK(B296)),"",VLOOKUP(C296,Deflatores!G$4:H$38,2,FALSE)*H296+VLOOKUP(C296,Deflatores!G$4:I$38,3,FALSE)))</f>
        <v/>
      </c>
      <c r="M296" s="10"/>
      <c r="N296" s="10"/>
      <c r="O296" s="6"/>
    </row>
    <row r="297" spans="1:15" x14ac:dyDescent="0.25">
      <c r="A297" s="126"/>
      <c r="B297" s="4"/>
      <c r="C297" s="4"/>
      <c r="D297" s="7"/>
      <c r="E297" s="7"/>
      <c r="F297" s="8" t="str">
        <f t="shared" si="24"/>
        <v/>
      </c>
      <c r="G297" s="7" t="str">
        <f t="shared" si="25"/>
        <v/>
      </c>
      <c r="H297" s="5" t="str">
        <f t="shared" si="26"/>
        <v/>
      </c>
      <c r="I297" s="122" t="str">
        <f t="shared" si="27"/>
        <v/>
      </c>
      <c r="J297" s="7" t="str">
        <f t="shared" si="28"/>
        <v/>
      </c>
      <c r="K297" s="9" t="str">
        <f t="shared" si="29"/>
        <v/>
      </c>
      <c r="L297" s="9" t="str">
        <f>IF(NOT(ISERROR(VLOOKUP(B297,Deflatores!G$42:H$64,2,FALSE))),VLOOKUP(B297,Deflatores!G$42:H$64,2,FALSE),IF(OR(ISBLANK(C297),ISBLANK(B297)),"",VLOOKUP(C297,Deflatores!G$4:H$38,2,FALSE)*H297+VLOOKUP(C297,Deflatores!G$4:I$38,3,FALSE)))</f>
        <v/>
      </c>
      <c r="M297" s="10"/>
      <c r="N297" s="10"/>
      <c r="O297" s="6"/>
    </row>
    <row r="298" spans="1:15" x14ac:dyDescent="0.25">
      <c r="A298" s="126"/>
      <c r="B298" s="4"/>
      <c r="C298" s="4"/>
      <c r="D298" s="7"/>
      <c r="E298" s="7"/>
      <c r="F298" s="8" t="str">
        <f t="shared" si="24"/>
        <v/>
      </c>
      <c r="G298" s="7" t="str">
        <f t="shared" si="25"/>
        <v/>
      </c>
      <c r="H298" s="5" t="str">
        <f t="shared" si="26"/>
        <v/>
      </c>
      <c r="I298" s="122" t="str">
        <f t="shared" si="27"/>
        <v/>
      </c>
      <c r="J298" s="7" t="str">
        <f t="shared" si="28"/>
        <v/>
      </c>
      <c r="K298" s="9" t="str">
        <f t="shared" si="29"/>
        <v/>
      </c>
      <c r="L298" s="9" t="str">
        <f>IF(NOT(ISERROR(VLOOKUP(B298,Deflatores!G$42:H$64,2,FALSE))),VLOOKUP(B298,Deflatores!G$42:H$64,2,FALSE),IF(OR(ISBLANK(C298),ISBLANK(B298)),"",VLOOKUP(C298,Deflatores!G$4:H$38,2,FALSE)*H298+VLOOKUP(C298,Deflatores!G$4:I$38,3,FALSE)))</f>
        <v/>
      </c>
      <c r="M298" s="10"/>
      <c r="N298" s="10"/>
      <c r="O298" s="6"/>
    </row>
    <row r="299" spans="1:15" x14ac:dyDescent="0.25">
      <c r="A299" s="126"/>
      <c r="B299" s="4"/>
      <c r="C299" s="4"/>
      <c r="D299" s="7"/>
      <c r="E299" s="7"/>
      <c r="F299" s="8" t="str">
        <f t="shared" si="24"/>
        <v/>
      </c>
      <c r="G299" s="7" t="str">
        <f t="shared" si="25"/>
        <v/>
      </c>
      <c r="H299" s="5" t="str">
        <f t="shared" si="26"/>
        <v/>
      </c>
      <c r="I299" s="122" t="str">
        <f t="shared" si="27"/>
        <v/>
      </c>
      <c r="J299" s="7" t="str">
        <f t="shared" si="28"/>
        <v/>
      </c>
      <c r="K299" s="9" t="str">
        <f t="shared" si="29"/>
        <v/>
      </c>
      <c r="L299" s="9" t="str">
        <f>IF(NOT(ISERROR(VLOOKUP(B299,Deflatores!G$42:H$64,2,FALSE))),VLOOKUP(B299,Deflatores!G$42:H$64,2,FALSE),IF(OR(ISBLANK(C299),ISBLANK(B299)),"",VLOOKUP(C299,Deflatores!G$4:H$38,2,FALSE)*H299+VLOOKUP(C299,Deflatores!G$4:I$38,3,FALSE)))</f>
        <v/>
      </c>
      <c r="M299" s="10"/>
      <c r="N299" s="10"/>
      <c r="O299" s="6"/>
    </row>
    <row r="300" spans="1:15" x14ac:dyDescent="0.25">
      <c r="A300" s="126"/>
      <c r="B300" s="4"/>
      <c r="C300" s="4"/>
      <c r="D300" s="7"/>
      <c r="E300" s="7"/>
      <c r="F300" s="8" t="str">
        <f t="shared" si="24"/>
        <v/>
      </c>
      <c r="G300" s="7" t="str">
        <f t="shared" si="25"/>
        <v/>
      </c>
      <c r="H300" s="5" t="str">
        <f t="shared" si="26"/>
        <v/>
      </c>
      <c r="I300" s="122" t="str">
        <f t="shared" si="27"/>
        <v/>
      </c>
      <c r="J300" s="7" t="str">
        <f t="shared" si="28"/>
        <v/>
      </c>
      <c r="K300" s="9" t="str">
        <f t="shared" si="29"/>
        <v/>
      </c>
      <c r="L300" s="9" t="str">
        <f>IF(NOT(ISERROR(VLOOKUP(B300,Deflatores!G$42:H$64,2,FALSE))),VLOOKUP(B300,Deflatores!G$42:H$64,2,FALSE),IF(OR(ISBLANK(C300),ISBLANK(B300)),"",VLOOKUP(C300,Deflatores!G$4:H$38,2,FALSE)*H300+VLOOKUP(C300,Deflatores!G$4:I$38,3,FALSE)))</f>
        <v/>
      </c>
      <c r="M300" s="10"/>
      <c r="N300" s="10"/>
      <c r="O300" s="6"/>
    </row>
    <row r="301" spans="1:15" x14ac:dyDescent="0.25">
      <c r="A301" s="126"/>
      <c r="B301" s="4"/>
      <c r="C301" s="4"/>
      <c r="D301" s="7"/>
      <c r="E301" s="7"/>
      <c r="F301" s="8" t="str">
        <f t="shared" si="24"/>
        <v/>
      </c>
      <c r="G301" s="7" t="str">
        <f t="shared" si="25"/>
        <v/>
      </c>
      <c r="H301" s="5" t="str">
        <f t="shared" si="26"/>
        <v/>
      </c>
      <c r="I301" s="122" t="str">
        <f t="shared" si="27"/>
        <v/>
      </c>
      <c r="J301" s="7" t="str">
        <f t="shared" si="28"/>
        <v/>
      </c>
      <c r="K301" s="9" t="str">
        <f t="shared" si="29"/>
        <v/>
      </c>
      <c r="L301" s="9" t="str">
        <f>IF(NOT(ISERROR(VLOOKUP(B301,Deflatores!G$42:H$64,2,FALSE))),VLOOKUP(B301,Deflatores!G$42:H$64,2,FALSE),IF(OR(ISBLANK(C301),ISBLANK(B301)),"",VLOOKUP(C301,Deflatores!G$4:H$38,2,FALSE)*H301+VLOOKUP(C301,Deflatores!G$4:I$38,3,FALSE)))</f>
        <v/>
      </c>
      <c r="M301" s="10"/>
      <c r="N301" s="10"/>
      <c r="O301" s="6"/>
    </row>
    <row r="302" spans="1:15" x14ac:dyDescent="0.25">
      <c r="A302" s="126"/>
      <c r="B302" s="4"/>
      <c r="C302" s="4"/>
      <c r="D302" s="7"/>
      <c r="E302" s="7"/>
      <c r="F302" s="8" t="str">
        <f t="shared" si="24"/>
        <v/>
      </c>
      <c r="G302" s="7" t="str">
        <f t="shared" si="25"/>
        <v/>
      </c>
      <c r="H302" s="5" t="str">
        <f t="shared" si="26"/>
        <v/>
      </c>
      <c r="I302" s="122" t="str">
        <f t="shared" si="27"/>
        <v/>
      </c>
      <c r="J302" s="7" t="str">
        <f t="shared" si="28"/>
        <v/>
      </c>
      <c r="K302" s="9" t="str">
        <f t="shared" si="29"/>
        <v/>
      </c>
      <c r="L302" s="9" t="str">
        <f>IF(NOT(ISERROR(VLOOKUP(B302,Deflatores!G$42:H$64,2,FALSE))),VLOOKUP(B302,Deflatores!G$42:H$64,2,FALSE),IF(OR(ISBLANK(C302),ISBLANK(B302)),"",VLOOKUP(C302,Deflatores!G$4:H$38,2,FALSE)*H302+VLOOKUP(C302,Deflatores!G$4:I$38,3,FALSE)))</f>
        <v/>
      </c>
      <c r="M302" s="10"/>
      <c r="N302" s="10"/>
      <c r="O302" s="6"/>
    </row>
    <row r="303" spans="1:15" x14ac:dyDescent="0.25">
      <c r="A303" s="126"/>
      <c r="B303" s="4"/>
      <c r="C303" s="4"/>
      <c r="D303" s="7"/>
      <c r="E303" s="7"/>
      <c r="F303" s="8" t="str">
        <f t="shared" si="24"/>
        <v/>
      </c>
      <c r="G303" s="7" t="str">
        <f t="shared" si="25"/>
        <v/>
      </c>
      <c r="H303" s="5" t="str">
        <f t="shared" si="26"/>
        <v/>
      </c>
      <c r="I303" s="122" t="str">
        <f t="shared" si="27"/>
        <v/>
      </c>
      <c r="J303" s="7" t="str">
        <f t="shared" si="28"/>
        <v/>
      </c>
      <c r="K303" s="9" t="str">
        <f t="shared" si="29"/>
        <v/>
      </c>
      <c r="L303" s="9" t="str">
        <f>IF(NOT(ISERROR(VLOOKUP(B303,Deflatores!G$42:H$64,2,FALSE))),VLOOKUP(B303,Deflatores!G$42:H$64,2,FALSE),IF(OR(ISBLANK(C303),ISBLANK(B303)),"",VLOOKUP(C303,Deflatores!G$4:H$38,2,FALSE)*H303+VLOOKUP(C303,Deflatores!G$4:I$38,3,FALSE)))</f>
        <v/>
      </c>
      <c r="M303" s="10"/>
      <c r="N303" s="10"/>
      <c r="O303" s="6"/>
    </row>
    <row r="304" spans="1:15" x14ac:dyDescent="0.25">
      <c r="A304" s="126"/>
      <c r="B304" s="4"/>
      <c r="C304" s="4"/>
      <c r="D304" s="7"/>
      <c r="E304" s="7"/>
      <c r="F304" s="8" t="str">
        <f t="shared" si="24"/>
        <v/>
      </c>
      <c r="G304" s="7" t="str">
        <f t="shared" si="25"/>
        <v/>
      </c>
      <c r="H304" s="5" t="str">
        <f t="shared" si="26"/>
        <v/>
      </c>
      <c r="I304" s="122" t="str">
        <f t="shared" si="27"/>
        <v/>
      </c>
      <c r="J304" s="7" t="str">
        <f t="shared" si="28"/>
        <v/>
      </c>
      <c r="K304" s="9" t="str">
        <f t="shared" si="29"/>
        <v/>
      </c>
      <c r="L304" s="9" t="str">
        <f>IF(NOT(ISERROR(VLOOKUP(B304,Deflatores!G$42:H$64,2,FALSE))),VLOOKUP(B304,Deflatores!G$42:H$64,2,FALSE),IF(OR(ISBLANK(C304),ISBLANK(B304)),"",VLOOKUP(C304,Deflatores!G$4:H$38,2,FALSE)*H304+VLOOKUP(C304,Deflatores!G$4:I$38,3,FALSE)))</f>
        <v/>
      </c>
      <c r="M304" s="10"/>
      <c r="N304" s="10"/>
      <c r="O304" s="6"/>
    </row>
    <row r="305" spans="1:15" x14ac:dyDescent="0.25">
      <c r="A305" s="126"/>
      <c r="B305" s="4"/>
      <c r="C305" s="4"/>
      <c r="D305" s="7"/>
      <c r="E305" s="7"/>
      <c r="F305" s="8" t="str">
        <f t="shared" si="24"/>
        <v/>
      </c>
      <c r="G305" s="7" t="str">
        <f t="shared" si="25"/>
        <v/>
      </c>
      <c r="H305" s="5" t="str">
        <f t="shared" si="26"/>
        <v/>
      </c>
      <c r="I305" s="122" t="str">
        <f t="shared" si="27"/>
        <v/>
      </c>
      <c r="J305" s="7" t="str">
        <f t="shared" si="28"/>
        <v/>
      </c>
      <c r="K305" s="9" t="str">
        <f t="shared" si="29"/>
        <v/>
      </c>
      <c r="L305" s="9" t="str">
        <f>IF(NOT(ISERROR(VLOOKUP(B305,Deflatores!G$42:H$64,2,FALSE))),VLOOKUP(B305,Deflatores!G$42:H$64,2,FALSE),IF(OR(ISBLANK(C305),ISBLANK(B305)),"",VLOOKUP(C305,Deflatores!G$4:H$38,2,FALSE)*H305+VLOOKUP(C305,Deflatores!G$4:I$38,3,FALSE)))</f>
        <v/>
      </c>
      <c r="M305" s="10"/>
      <c r="N305" s="10"/>
      <c r="O305" s="6"/>
    </row>
    <row r="306" spans="1:15" x14ac:dyDescent="0.25">
      <c r="A306" s="126"/>
      <c r="B306" s="4"/>
      <c r="C306" s="4"/>
      <c r="D306" s="7"/>
      <c r="E306" s="7"/>
      <c r="F306" s="8" t="str">
        <f t="shared" si="24"/>
        <v/>
      </c>
      <c r="G306" s="7" t="str">
        <f t="shared" si="25"/>
        <v/>
      </c>
      <c r="H306" s="5" t="str">
        <f t="shared" si="26"/>
        <v/>
      </c>
      <c r="I306" s="122" t="str">
        <f t="shared" si="27"/>
        <v/>
      </c>
      <c r="J306" s="7" t="str">
        <f t="shared" si="28"/>
        <v/>
      </c>
      <c r="K306" s="9" t="str">
        <f t="shared" si="29"/>
        <v/>
      </c>
      <c r="L306" s="9" t="str">
        <f>IF(NOT(ISERROR(VLOOKUP(B306,Deflatores!G$42:H$64,2,FALSE))),VLOOKUP(B306,Deflatores!G$42:H$64,2,FALSE),IF(OR(ISBLANK(C306),ISBLANK(B306)),"",VLOOKUP(C306,Deflatores!G$4:H$38,2,FALSE)*H306+VLOOKUP(C306,Deflatores!G$4:I$38,3,FALSE)))</f>
        <v/>
      </c>
      <c r="M306" s="10"/>
      <c r="N306" s="10"/>
      <c r="O306" s="6"/>
    </row>
    <row r="307" spans="1:15" x14ac:dyDescent="0.25">
      <c r="A307" s="126"/>
      <c r="B307" s="4"/>
      <c r="C307" s="4"/>
      <c r="D307" s="7"/>
      <c r="E307" s="7"/>
      <c r="F307" s="8" t="str">
        <f t="shared" si="24"/>
        <v/>
      </c>
      <c r="G307" s="7" t="str">
        <f t="shared" si="25"/>
        <v/>
      </c>
      <c r="H307" s="5" t="str">
        <f t="shared" si="26"/>
        <v/>
      </c>
      <c r="I307" s="122" t="str">
        <f t="shared" si="27"/>
        <v/>
      </c>
      <c r="J307" s="7" t="str">
        <f t="shared" si="28"/>
        <v/>
      </c>
      <c r="K307" s="9" t="str">
        <f t="shared" si="29"/>
        <v/>
      </c>
      <c r="L307" s="9" t="str">
        <f>IF(NOT(ISERROR(VLOOKUP(B307,Deflatores!G$42:H$64,2,FALSE))),VLOOKUP(B307,Deflatores!G$42:H$64,2,FALSE),IF(OR(ISBLANK(C307),ISBLANK(B307)),"",VLOOKUP(C307,Deflatores!G$4:H$38,2,FALSE)*H307+VLOOKUP(C307,Deflatores!G$4:I$38,3,FALSE)))</f>
        <v/>
      </c>
      <c r="M307" s="10"/>
      <c r="N307" s="10"/>
      <c r="O307" s="6"/>
    </row>
    <row r="308" spans="1:15" x14ac:dyDescent="0.25">
      <c r="A308" s="126"/>
      <c r="B308" s="4"/>
      <c r="C308" s="4"/>
      <c r="D308" s="7"/>
      <c r="E308" s="7"/>
      <c r="F308" s="8" t="str">
        <f t="shared" si="24"/>
        <v/>
      </c>
      <c r="G308" s="7" t="str">
        <f t="shared" si="25"/>
        <v/>
      </c>
      <c r="H308" s="5" t="str">
        <f t="shared" si="26"/>
        <v/>
      </c>
      <c r="I308" s="122" t="str">
        <f t="shared" si="27"/>
        <v/>
      </c>
      <c r="J308" s="7" t="str">
        <f t="shared" si="28"/>
        <v/>
      </c>
      <c r="K308" s="9" t="str">
        <f t="shared" si="29"/>
        <v/>
      </c>
      <c r="L308" s="9" t="str">
        <f>IF(NOT(ISERROR(VLOOKUP(B308,Deflatores!G$42:H$64,2,FALSE))),VLOOKUP(B308,Deflatores!G$42:H$64,2,FALSE),IF(OR(ISBLANK(C308),ISBLANK(B308)),"",VLOOKUP(C308,Deflatores!G$4:H$38,2,FALSE)*H308+VLOOKUP(C308,Deflatores!G$4:I$38,3,FALSE)))</f>
        <v/>
      </c>
      <c r="M308" s="10"/>
      <c r="N308" s="10"/>
      <c r="O308" s="6"/>
    </row>
    <row r="309" spans="1:15" x14ac:dyDescent="0.25">
      <c r="A309" s="126"/>
      <c r="B309" s="4"/>
      <c r="C309" s="4"/>
      <c r="D309" s="7"/>
      <c r="E309" s="7"/>
      <c r="F309" s="8" t="str">
        <f t="shared" si="24"/>
        <v/>
      </c>
      <c r="G309" s="7" t="str">
        <f t="shared" si="25"/>
        <v/>
      </c>
      <c r="H309" s="5" t="str">
        <f t="shared" si="26"/>
        <v/>
      </c>
      <c r="I309" s="122" t="str">
        <f t="shared" si="27"/>
        <v/>
      </c>
      <c r="J309" s="7" t="str">
        <f t="shared" si="28"/>
        <v/>
      </c>
      <c r="K309" s="9" t="str">
        <f t="shared" si="29"/>
        <v/>
      </c>
      <c r="L309" s="9" t="str">
        <f>IF(NOT(ISERROR(VLOOKUP(B309,Deflatores!G$42:H$64,2,FALSE))),VLOOKUP(B309,Deflatores!G$42:H$64,2,FALSE),IF(OR(ISBLANK(C309),ISBLANK(B309)),"",VLOOKUP(C309,Deflatores!G$4:H$38,2,FALSE)*H309+VLOOKUP(C309,Deflatores!G$4:I$38,3,FALSE)))</f>
        <v/>
      </c>
      <c r="M309" s="10"/>
      <c r="N309" s="10"/>
      <c r="O309" s="6"/>
    </row>
    <row r="310" spans="1:15" x14ac:dyDescent="0.25">
      <c r="A310" s="126"/>
      <c r="B310" s="4"/>
      <c r="C310" s="4"/>
      <c r="D310" s="7"/>
      <c r="E310" s="7"/>
      <c r="F310" s="8" t="str">
        <f t="shared" si="24"/>
        <v/>
      </c>
      <c r="G310" s="7" t="str">
        <f t="shared" si="25"/>
        <v/>
      </c>
      <c r="H310" s="5" t="str">
        <f t="shared" si="26"/>
        <v/>
      </c>
      <c r="I310" s="122" t="str">
        <f t="shared" si="27"/>
        <v/>
      </c>
      <c r="J310" s="7" t="str">
        <f t="shared" si="28"/>
        <v/>
      </c>
      <c r="K310" s="9" t="str">
        <f t="shared" si="29"/>
        <v/>
      </c>
      <c r="L310" s="9" t="str">
        <f>IF(NOT(ISERROR(VLOOKUP(B310,Deflatores!G$42:H$64,2,FALSE))),VLOOKUP(B310,Deflatores!G$42:H$64,2,FALSE),IF(OR(ISBLANK(C310),ISBLANK(B310)),"",VLOOKUP(C310,Deflatores!G$4:H$38,2,FALSE)*H310+VLOOKUP(C310,Deflatores!G$4:I$38,3,FALSE)))</f>
        <v/>
      </c>
      <c r="M310" s="10"/>
      <c r="N310" s="10"/>
      <c r="O310" s="6"/>
    </row>
    <row r="311" spans="1:15" x14ac:dyDescent="0.25">
      <c r="A311" s="126"/>
      <c r="B311" s="4"/>
      <c r="C311" s="4"/>
      <c r="D311" s="7"/>
      <c r="E311" s="7"/>
      <c r="F311" s="8" t="str">
        <f t="shared" si="24"/>
        <v/>
      </c>
      <c r="G311" s="7" t="str">
        <f t="shared" si="25"/>
        <v/>
      </c>
      <c r="H311" s="5" t="str">
        <f t="shared" si="26"/>
        <v/>
      </c>
      <c r="I311" s="122" t="str">
        <f t="shared" si="27"/>
        <v/>
      </c>
      <c r="J311" s="7" t="str">
        <f t="shared" si="28"/>
        <v/>
      </c>
      <c r="K311" s="9" t="str">
        <f t="shared" si="29"/>
        <v/>
      </c>
      <c r="L311" s="9" t="str">
        <f>IF(NOT(ISERROR(VLOOKUP(B311,Deflatores!G$42:H$64,2,FALSE))),VLOOKUP(B311,Deflatores!G$42:H$64,2,FALSE),IF(OR(ISBLANK(C311),ISBLANK(B311)),"",VLOOKUP(C311,Deflatores!G$4:H$38,2,FALSE)*H311+VLOOKUP(C311,Deflatores!G$4:I$38,3,FALSE)))</f>
        <v/>
      </c>
      <c r="M311" s="10"/>
      <c r="N311" s="10"/>
      <c r="O311" s="6"/>
    </row>
    <row r="312" spans="1:15" x14ac:dyDescent="0.25">
      <c r="A312" s="126"/>
      <c r="B312" s="4"/>
      <c r="C312" s="4"/>
      <c r="D312" s="7"/>
      <c r="E312" s="7"/>
      <c r="F312" s="8" t="str">
        <f t="shared" si="24"/>
        <v/>
      </c>
      <c r="G312" s="7" t="str">
        <f t="shared" si="25"/>
        <v/>
      </c>
      <c r="H312" s="5" t="str">
        <f t="shared" si="26"/>
        <v/>
      </c>
      <c r="I312" s="122" t="str">
        <f t="shared" si="27"/>
        <v/>
      </c>
      <c r="J312" s="7" t="str">
        <f t="shared" si="28"/>
        <v/>
      </c>
      <c r="K312" s="9" t="str">
        <f t="shared" si="29"/>
        <v/>
      </c>
      <c r="L312" s="9" t="str">
        <f>IF(NOT(ISERROR(VLOOKUP(B312,Deflatores!G$42:H$64,2,FALSE))),VLOOKUP(B312,Deflatores!G$42:H$64,2,FALSE),IF(OR(ISBLANK(C312),ISBLANK(B312)),"",VLOOKUP(C312,Deflatores!G$4:H$38,2,FALSE)*H312+VLOOKUP(C312,Deflatores!G$4:I$38,3,FALSE)))</f>
        <v/>
      </c>
      <c r="M312" s="10"/>
      <c r="N312" s="10"/>
      <c r="O312" s="6"/>
    </row>
    <row r="313" spans="1:15" x14ac:dyDescent="0.25">
      <c r="A313" s="126"/>
      <c r="B313" s="4"/>
      <c r="C313" s="4"/>
      <c r="D313" s="7"/>
      <c r="E313" s="7"/>
      <c r="F313" s="8" t="str">
        <f t="shared" si="24"/>
        <v/>
      </c>
      <c r="G313" s="7" t="str">
        <f t="shared" si="25"/>
        <v/>
      </c>
      <c r="H313" s="5" t="str">
        <f t="shared" si="26"/>
        <v/>
      </c>
      <c r="I313" s="122" t="str">
        <f t="shared" si="27"/>
        <v/>
      </c>
      <c r="J313" s="7" t="str">
        <f t="shared" si="28"/>
        <v/>
      </c>
      <c r="K313" s="9" t="str">
        <f t="shared" si="29"/>
        <v/>
      </c>
      <c r="L313" s="9" t="str">
        <f>IF(NOT(ISERROR(VLOOKUP(B313,Deflatores!G$42:H$64,2,FALSE))),VLOOKUP(B313,Deflatores!G$42:H$64,2,FALSE),IF(OR(ISBLANK(C313),ISBLANK(B313)),"",VLOOKUP(C313,Deflatores!G$4:H$38,2,FALSE)*H313+VLOOKUP(C313,Deflatores!G$4:I$38,3,FALSE)))</f>
        <v/>
      </c>
      <c r="M313" s="10"/>
      <c r="N313" s="10"/>
      <c r="O313" s="6"/>
    </row>
    <row r="314" spans="1:15" x14ac:dyDescent="0.25">
      <c r="A314" s="126"/>
      <c r="B314" s="4"/>
      <c r="C314" s="4"/>
      <c r="D314" s="7"/>
      <c r="E314" s="7"/>
      <c r="F314" s="8" t="str">
        <f t="shared" si="24"/>
        <v/>
      </c>
      <c r="G314" s="7" t="str">
        <f t="shared" si="25"/>
        <v/>
      </c>
      <c r="H314" s="5" t="str">
        <f t="shared" si="26"/>
        <v/>
      </c>
      <c r="I314" s="122" t="str">
        <f t="shared" si="27"/>
        <v/>
      </c>
      <c r="J314" s="7" t="str">
        <f t="shared" si="28"/>
        <v/>
      </c>
      <c r="K314" s="9" t="str">
        <f t="shared" si="29"/>
        <v/>
      </c>
      <c r="L314" s="9" t="str">
        <f>IF(NOT(ISERROR(VLOOKUP(B314,Deflatores!G$42:H$64,2,FALSE))),VLOOKUP(B314,Deflatores!G$42:H$64,2,FALSE),IF(OR(ISBLANK(C314),ISBLANK(B314)),"",VLOOKUP(C314,Deflatores!G$4:H$38,2,FALSE)*H314+VLOOKUP(C314,Deflatores!G$4:I$38,3,FALSE)))</f>
        <v/>
      </c>
      <c r="M314" s="10"/>
      <c r="N314" s="10"/>
      <c r="O314" s="6"/>
    </row>
    <row r="315" spans="1:15" x14ac:dyDescent="0.25">
      <c r="A315" s="126"/>
      <c r="B315" s="4"/>
      <c r="C315" s="4"/>
      <c r="D315" s="7"/>
      <c r="E315" s="7"/>
      <c r="F315" s="8" t="str">
        <f t="shared" si="24"/>
        <v/>
      </c>
      <c r="G315" s="7" t="str">
        <f t="shared" si="25"/>
        <v/>
      </c>
      <c r="H315" s="5" t="str">
        <f t="shared" si="26"/>
        <v/>
      </c>
      <c r="I315" s="122" t="str">
        <f t="shared" si="27"/>
        <v/>
      </c>
      <c r="J315" s="7" t="str">
        <f t="shared" si="28"/>
        <v/>
      </c>
      <c r="K315" s="9" t="str">
        <f t="shared" si="29"/>
        <v/>
      </c>
      <c r="L315" s="9" t="str">
        <f>IF(NOT(ISERROR(VLOOKUP(B315,Deflatores!G$42:H$64,2,FALSE))),VLOOKUP(B315,Deflatores!G$42:H$64,2,FALSE),IF(OR(ISBLANK(C315),ISBLANK(B315)),"",VLOOKUP(C315,Deflatores!G$4:H$38,2,FALSE)*H315+VLOOKUP(C315,Deflatores!G$4:I$38,3,FALSE)))</f>
        <v/>
      </c>
      <c r="M315" s="10"/>
      <c r="N315" s="10"/>
      <c r="O315" s="6"/>
    </row>
    <row r="316" spans="1:15" x14ac:dyDescent="0.25">
      <c r="A316" s="126"/>
      <c r="B316" s="4"/>
      <c r="C316" s="4"/>
      <c r="D316" s="7"/>
      <c r="E316" s="7"/>
      <c r="F316" s="8" t="str">
        <f t="shared" si="24"/>
        <v/>
      </c>
      <c r="G316" s="7" t="str">
        <f t="shared" si="25"/>
        <v/>
      </c>
      <c r="H316" s="5" t="str">
        <f t="shared" si="26"/>
        <v/>
      </c>
      <c r="I316" s="122" t="str">
        <f t="shared" si="27"/>
        <v/>
      </c>
      <c r="J316" s="7" t="str">
        <f t="shared" si="28"/>
        <v/>
      </c>
      <c r="K316" s="9" t="str">
        <f t="shared" si="29"/>
        <v/>
      </c>
      <c r="L316" s="9" t="str">
        <f>IF(NOT(ISERROR(VLOOKUP(B316,Deflatores!G$42:H$64,2,FALSE))),VLOOKUP(B316,Deflatores!G$42:H$64,2,FALSE),IF(OR(ISBLANK(C316),ISBLANK(B316)),"",VLOOKUP(C316,Deflatores!G$4:H$38,2,FALSE)*H316+VLOOKUP(C316,Deflatores!G$4:I$38,3,FALSE)))</f>
        <v/>
      </c>
      <c r="M316" s="10"/>
      <c r="N316" s="10"/>
      <c r="O316" s="6"/>
    </row>
    <row r="317" spans="1:15" x14ac:dyDescent="0.25">
      <c r="A317" s="126"/>
      <c r="B317" s="4"/>
      <c r="C317" s="4"/>
      <c r="D317" s="7"/>
      <c r="E317" s="7"/>
      <c r="F317" s="8" t="str">
        <f t="shared" si="24"/>
        <v/>
      </c>
      <c r="G317" s="7" t="str">
        <f t="shared" si="25"/>
        <v/>
      </c>
      <c r="H317" s="5" t="str">
        <f t="shared" si="26"/>
        <v/>
      </c>
      <c r="I317" s="122" t="str">
        <f t="shared" si="27"/>
        <v/>
      </c>
      <c r="J317" s="7" t="str">
        <f t="shared" si="28"/>
        <v/>
      </c>
      <c r="K317" s="9" t="str">
        <f t="shared" si="29"/>
        <v/>
      </c>
      <c r="L317" s="9" t="str">
        <f>IF(NOT(ISERROR(VLOOKUP(B317,Deflatores!G$42:H$64,2,FALSE))),VLOOKUP(B317,Deflatores!G$42:H$64,2,FALSE),IF(OR(ISBLANK(C317),ISBLANK(B317)),"",VLOOKUP(C317,Deflatores!G$4:H$38,2,FALSE)*H317+VLOOKUP(C317,Deflatores!G$4:I$38,3,FALSE)))</f>
        <v/>
      </c>
      <c r="M317" s="10"/>
      <c r="N317" s="10"/>
      <c r="O317" s="6"/>
    </row>
    <row r="318" spans="1:15" x14ac:dyDescent="0.25">
      <c r="A318" s="126"/>
      <c r="B318" s="4"/>
      <c r="C318" s="4"/>
      <c r="D318" s="7"/>
      <c r="E318" s="7"/>
      <c r="F318" s="8" t="str">
        <f t="shared" ref="F318:F381" si="30">IF(ISBLANK(B318),"",IF(I318="L","Baixa",IF(I318="A","Média",IF(I318="","","Alta"))))</f>
        <v/>
      </c>
      <c r="G318" s="7" t="str">
        <f t="shared" ref="G318:G381" si="31">CONCATENATE(B318,I318)</f>
        <v/>
      </c>
      <c r="H318" s="5" t="str">
        <f t="shared" ref="H318:H381" si="32">IF(ISBLANK(B318),"",IF(B318="ALI",IF(I318="L",7,IF(I318="A",10,15)),IF(B318="AIE",IF(I318="L",5,IF(I318="A",7,10)),IF(B318="SE",IF(I318="L",4,IF(I318="A",5,7)),IF(OR(B318="EE",B318="CE"),IF(I318="L",3,IF(I318="A",4,6)),0)))))</f>
        <v/>
      </c>
      <c r="I318" s="122" t="str">
        <f t="shared" ref="I318:I381" si="33">IF(OR(ISBLANK(D318),ISBLANK(E318)),IF(OR(B318="ALI",B318="AIE"),"L",IF(OR(B318="EE",B318="SE",B318="CE"),"A","")),IF(B318="EE",IF(E318&gt;=3,IF(D318&gt;=5,"H","A"),IF(E318&gt;=2,IF(D318&gt;=16,"H",IF(D318&lt;=4,"L","A")),IF(D318&lt;=15,"L","A"))),IF(OR(B318="SE",B318="CE"),IF(E318&gt;=4,IF(D318&gt;=6,"H","A"),IF(E318&gt;=2,IF(D318&gt;=20,"H",IF(D318&lt;=5,"L","A")),IF(D318&lt;=19,"L","A"))),IF(OR(B318="ALI",B318="AIE"),IF(E318&gt;=6,IF(D318&gt;=20,"H","A"),IF(E318&gt;=2,IF(D318&gt;=51,"H",IF(D318&lt;=19,"L","A")),IF(D318&lt;=50,"L","A"))),""))))</f>
        <v/>
      </c>
      <c r="J318" s="7" t="str">
        <f t="shared" ref="J318:J381" si="34">CONCATENATE(B318,C318)</f>
        <v/>
      </c>
      <c r="K318" s="9" t="str">
        <f t="shared" si="29"/>
        <v/>
      </c>
      <c r="L318" s="9" t="str">
        <f>IF(NOT(ISERROR(VLOOKUP(B318,Deflatores!G$42:H$64,2,FALSE))),VLOOKUP(B318,Deflatores!G$42:H$64,2,FALSE),IF(OR(ISBLANK(C318),ISBLANK(B318)),"",VLOOKUP(C318,Deflatores!G$4:H$38,2,FALSE)*H318+VLOOKUP(C318,Deflatores!G$4:I$38,3,FALSE)))</f>
        <v/>
      </c>
      <c r="M318" s="10"/>
      <c r="N318" s="10"/>
      <c r="O318" s="6"/>
    </row>
    <row r="319" spans="1:15" x14ac:dyDescent="0.25">
      <c r="A319" s="126"/>
      <c r="B319" s="4"/>
      <c r="C319" s="4"/>
      <c r="D319" s="7"/>
      <c r="E319" s="7"/>
      <c r="F319" s="8" t="str">
        <f t="shared" si="30"/>
        <v/>
      </c>
      <c r="G319" s="7" t="str">
        <f t="shared" si="31"/>
        <v/>
      </c>
      <c r="H319" s="5" t="str">
        <f t="shared" si="32"/>
        <v/>
      </c>
      <c r="I319" s="122" t="str">
        <f t="shared" si="33"/>
        <v/>
      </c>
      <c r="J319" s="7" t="str">
        <f t="shared" si="34"/>
        <v/>
      </c>
      <c r="K319" s="9" t="str">
        <f t="shared" si="29"/>
        <v/>
      </c>
      <c r="L319" s="9" t="str">
        <f>IF(NOT(ISERROR(VLOOKUP(B319,Deflatores!G$42:H$64,2,FALSE))),VLOOKUP(B319,Deflatores!G$42:H$64,2,FALSE),IF(OR(ISBLANK(C319),ISBLANK(B319)),"",VLOOKUP(C319,Deflatores!G$4:H$38,2,FALSE)*H319+VLOOKUP(C319,Deflatores!G$4:I$38,3,FALSE)))</f>
        <v/>
      </c>
      <c r="M319" s="10"/>
      <c r="N319" s="10"/>
      <c r="O319" s="6"/>
    </row>
    <row r="320" spans="1:15" x14ac:dyDescent="0.25">
      <c r="A320" s="126"/>
      <c r="B320" s="4"/>
      <c r="C320" s="4"/>
      <c r="D320" s="7"/>
      <c r="E320" s="7"/>
      <c r="F320" s="8" t="str">
        <f t="shared" si="30"/>
        <v/>
      </c>
      <c r="G320" s="7" t="str">
        <f t="shared" si="31"/>
        <v/>
      </c>
      <c r="H320" s="5" t="str">
        <f t="shared" si="32"/>
        <v/>
      </c>
      <c r="I320" s="122" t="str">
        <f t="shared" si="33"/>
        <v/>
      </c>
      <c r="J320" s="7" t="str">
        <f t="shared" si="34"/>
        <v/>
      </c>
      <c r="K320" s="9" t="str">
        <f t="shared" ref="K320:K383" si="35">IF(OR(H320="",H320=0),L320,H320)</f>
        <v/>
      </c>
      <c r="L320" s="9" t="str">
        <f>IF(NOT(ISERROR(VLOOKUP(B320,Deflatores!G$42:H$64,2,FALSE))),VLOOKUP(B320,Deflatores!G$42:H$64,2,FALSE),IF(OR(ISBLANK(C320),ISBLANK(B320)),"",VLOOKUP(C320,Deflatores!G$4:H$38,2,FALSE)*H320+VLOOKUP(C320,Deflatores!G$4:I$38,3,FALSE)))</f>
        <v/>
      </c>
      <c r="M320" s="10"/>
      <c r="N320" s="10"/>
      <c r="O320" s="6"/>
    </row>
    <row r="321" spans="1:15" x14ac:dyDescent="0.25">
      <c r="A321" s="126"/>
      <c r="B321" s="4"/>
      <c r="C321" s="4"/>
      <c r="D321" s="7"/>
      <c r="E321" s="7"/>
      <c r="F321" s="8" t="str">
        <f t="shared" si="30"/>
        <v/>
      </c>
      <c r="G321" s="7" t="str">
        <f t="shared" si="31"/>
        <v/>
      </c>
      <c r="H321" s="5" t="str">
        <f t="shared" si="32"/>
        <v/>
      </c>
      <c r="I321" s="122" t="str">
        <f t="shared" si="33"/>
        <v/>
      </c>
      <c r="J321" s="7" t="str">
        <f t="shared" si="34"/>
        <v/>
      </c>
      <c r="K321" s="9" t="str">
        <f t="shared" si="35"/>
        <v/>
      </c>
      <c r="L321" s="9" t="str">
        <f>IF(NOT(ISERROR(VLOOKUP(B321,Deflatores!G$42:H$64,2,FALSE))),VLOOKUP(B321,Deflatores!G$42:H$64,2,FALSE),IF(OR(ISBLANK(C321),ISBLANK(B321)),"",VLOOKUP(C321,Deflatores!G$4:H$38,2,FALSE)*H321+VLOOKUP(C321,Deflatores!G$4:I$38,3,FALSE)))</f>
        <v/>
      </c>
      <c r="M321" s="10"/>
      <c r="N321" s="10"/>
      <c r="O321" s="6"/>
    </row>
    <row r="322" spans="1:15" x14ac:dyDescent="0.25">
      <c r="A322" s="126"/>
      <c r="B322" s="4"/>
      <c r="C322" s="4"/>
      <c r="D322" s="7"/>
      <c r="E322" s="7"/>
      <c r="F322" s="8" t="str">
        <f t="shared" si="30"/>
        <v/>
      </c>
      <c r="G322" s="7" t="str">
        <f t="shared" si="31"/>
        <v/>
      </c>
      <c r="H322" s="5" t="str">
        <f t="shared" si="32"/>
        <v/>
      </c>
      <c r="I322" s="122" t="str">
        <f t="shared" si="33"/>
        <v/>
      </c>
      <c r="J322" s="7" t="str">
        <f t="shared" si="34"/>
        <v/>
      </c>
      <c r="K322" s="9" t="str">
        <f t="shared" si="35"/>
        <v/>
      </c>
      <c r="L322" s="9" t="str">
        <f>IF(NOT(ISERROR(VLOOKUP(B322,Deflatores!G$42:H$64,2,FALSE))),VLOOKUP(B322,Deflatores!G$42:H$64,2,FALSE),IF(OR(ISBLANK(C322),ISBLANK(B322)),"",VLOOKUP(C322,Deflatores!G$4:H$38,2,FALSE)*H322+VLOOKUP(C322,Deflatores!G$4:I$38,3,FALSE)))</f>
        <v/>
      </c>
      <c r="M322" s="10"/>
      <c r="N322" s="10"/>
      <c r="O322" s="6"/>
    </row>
    <row r="323" spans="1:15" x14ac:dyDescent="0.25">
      <c r="A323" s="126"/>
      <c r="B323" s="4"/>
      <c r="C323" s="4"/>
      <c r="D323" s="7"/>
      <c r="E323" s="7"/>
      <c r="F323" s="8" t="str">
        <f t="shared" si="30"/>
        <v/>
      </c>
      <c r="G323" s="7" t="str">
        <f t="shared" si="31"/>
        <v/>
      </c>
      <c r="H323" s="5" t="str">
        <f t="shared" si="32"/>
        <v/>
      </c>
      <c r="I323" s="122" t="str">
        <f t="shared" si="33"/>
        <v/>
      </c>
      <c r="J323" s="7" t="str">
        <f t="shared" si="34"/>
        <v/>
      </c>
      <c r="K323" s="9" t="str">
        <f t="shared" si="35"/>
        <v/>
      </c>
      <c r="L323" s="9" t="str">
        <f>IF(NOT(ISERROR(VLOOKUP(B323,Deflatores!G$42:H$64,2,FALSE))),VLOOKUP(B323,Deflatores!G$42:H$64,2,FALSE),IF(OR(ISBLANK(C323),ISBLANK(B323)),"",VLOOKUP(C323,Deflatores!G$4:H$38,2,FALSE)*H323+VLOOKUP(C323,Deflatores!G$4:I$38,3,FALSE)))</f>
        <v/>
      </c>
      <c r="M323" s="10"/>
      <c r="N323" s="10"/>
      <c r="O323" s="6"/>
    </row>
    <row r="324" spans="1:15" x14ac:dyDescent="0.25">
      <c r="A324" s="126"/>
      <c r="B324" s="4"/>
      <c r="C324" s="4"/>
      <c r="D324" s="7"/>
      <c r="E324" s="7"/>
      <c r="F324" s="8" t="str">
        <f t="shared" si="30"/>
        <v/>
      </c>
      <c r="G324" s="7" t="str">
        <f t="shared" si="31"/>
        <v/>
      </c>
      <c r="H324" s="5" t="str">
        <f t="shared" si="32"/>
        <v/>
      </c>
      <c r="I324" s="122" t="str">
        <f t="shared" si="33"/>
        <v/>
      </c>
      <c r="J324" s="7" t="str">
        <f t="shared" si="34"/>
        <v/>
      </c>
      <c r="K324" s="9" t="str">
        <f t="shared" si="35"/>
        <v/>
      </c>
      <c r="L324" s="9" t="str">
        <f>IF(NOT(ISERROR(VLOOKUP(B324,Deflatores!G$42:H$64,2,FALSE))),VLOOKUP(B324,Deflatores!G$42:H$64,2,FALSE),IF(OR(ISBLANK(C324),ISBLANK(B324)),"",VLOOKUP(C324,Deflatores!G$4:H$38,2,FALSE)*H324+VLOOKUP(C324,Deflatores!G$4:I$38,3,FALSE)))</f>
        <v/>
      </c>
      <c r="M324" s="10"/>
      <c r="N324" s="10"/>
      <c r="O324" s="6"/>
    </row>
    <row r="325" spans="1:15" x14ac:dyDescent="0.25">
      <c r="A325" s="126"/>
      <c r="B325" s="4"/>
      <c r="C325" s="4"/>
      <c r="D325" s="7"/>
      <c r="E325" s="7"/>
      <c r="F325" s="8" t="str">
        <f t="shared" si="30"/>
        <v/>
      </c>
      <c r="G325" s="7" t="str">
        <f t="shared" si="31"/>
        <v/>
      </c>
      <c r="H325" s="5" t="str">
        <f t="shared" si="32"/>
        <v/>
      </c>
      <c r="I325" s="122" t="str">
        <f t="shared" si="33"/>
        <v/>
      </c>
      <c r="J325" s="7" t="str">
        <f t="shared" si="34"/>
        <v/>
      </c>
      <c r="K325" s="9" t="str">
        <f t="shared" si="35"/>
        <v/>
      </c>
      <c r="L325" s="9" t="str">
        <f>IF(NOT(ISERROR(VLOOKUP(B325,Deflatores!G$42:H$64,2,FALSE))),VLOOKUP(B325,Deflatores!G$42:H$64,2,FALSE),IF(OR(ISBLANK(C325),ISBLANK(B325)),"",VLOOKUP(C325,Deflatores!G$4:H$38,2,FALSE)*H325+VLOOKUP(C325,Deflatores!G$4:I$38,3,FALSE)))</f>
        <v/>
      </c>
      <c r="M325" s="10"/>
      <c r="N325" s="10"/>
      <c r="O325" s="6"/>
    </row>
    <row r="326" spans="1:15" x14ac:dyDescent="0.25">
      <c r="A326" s="126"/>
      <c r="B326" s="4"/>
      <c r="C326" s="4"/>
      <c r="D326" s="7"/>
      <c r="E326" s="7"/>
      <c r="F326" s="8" t="str">
        <f t="shared" si="30"/>
        <v/>
      </c>
      <c r="G326" s="7" t="str">
        <f t="shared" si="31"/>
        <v/>
      </c>
      <c r="H326" s="5" t="str">
        <f t="shared" si="32"/>
        <v/>
      </c>
      <c r="I326" s="122" t="str">
        <f t="shared" si="33"/>
        <v/>
      </c>
      <c r="J326" s="7" t="str">
        <f t="shared" si="34"/>
        <v/>
      </c>
      <c r="K326" s="9" t="str">
        <f t="shared" si="35"/>
        <v/>
      </c>
      <c r="L326" s="9" t="str">
        <f>IF(NOT(ISERROR(VLOOKUP(B326,Deflatores!G$42:H$64,2,FALSE))),VLOOKUP(B326,Deflatores!G$42:H$64,2,FALSE),IF(OR(ISBLANK(C326),ISBLANK(B326)),"",VLOOKUP(C326,Deflatores!G$4:H$38,2,FALSE)*H326+VLOOKUP(C326,Deflatores!G$4:I$38,3,FALSE)))</f>
        <v/>
      </c>
      <c r="M326" s="10"/>
      <c r="N326" s="10"/>
      <c r="O326" s="6"/>
    </row>
    <row r="327" spans="1:15" x14ac:dyDescent="0.25">
      <c r="A327" s="126"/>
      <c r="B327" s="4"/>
      <c r="C327" s="4"/>
      <c r="D327" s="7"/>
      <c r="E327" s="7"/>
      <c r="F327" s="8" t="str">
        <f t="shared" si="30"/>
        <v/>
      </c>
      <c r="G327" s="7" t="str">
        <f t="shared" si="31"/>
        <v/>
      </c>
      <c r="H327" s="5" t="str">
        <f t="shared" si="32"/>
        <v/>
      </c>
      <c r="I327" s="122" t="str">
        <f t="shared" si="33"/>
        <v/>
      </c>
      <c r="J327" s="7" t="str">
        <f t="shared" si="34"/>
        <v/>
      </c>
      <c r="K327" s="9" t="str">
        <f t="shared" si="35"/>
        <v/>
      </c>
      <c r="L327" s="9" t="str">
        <f>IF(NOT(ISERROR(VLOOKUP(B327,Deflatores!G$42:H$64,2,FALSE))),VLOOKUP(B327,Deflatores!G$42:H$64,2,FALSE),IF(OR(ISBLANK(C327),ISBLANK(B327)),"",VLOOKUP(C327,Deflatores!G$4:H$38,2,FALSE)*H327+VLOOKUP(C327,Deflatores!G$4:I$38,3,FALSE)))</f>
        <v/>
      </c>
      <c r="M327" s="10"/>
      <c r="N327" s="10"/>
      <c r="O327" s="6"/>
    </row>
    <row r="328" spans="1:15" x14ac:dyDescent="0.25">
      <c r="A328" s="126"/>
      <c r="B328" s="4"/>
      <c r="C328" s="4"/>
      <c r="D328" s="7"/>
      <c r="E328" s="7"/>
      <c r="F328" s="8" t="str">
        <f t="shared" si="30"/>
        <v/>
      </c>
      <c r="G328" s="7" t="str">
        <f t="shared" si="31"/>
        <v/>
      </c>
      <c r="H328" s="5" t="str">
        <f t="shared" si="32"/>
        <v/>
      </c>
      <c r="I328" s="122" t="str">
        <f t="shared" si="33"/>
        <v/>
      </c>
      <c r="J328" s="7" t="str">
        <f t="shared" si="34"/>
        <v/>
      </c>
      <c r="K328" s="9" t="str">
        <f t="shared" si="35"/>
        <v/>
      </c>
      <c r="L328" s="9" t="str">
        <f>IF(NOT(ISERROR(VLOOKUP(B328,Deflatores!G$42:H$64,2,FALSE))),VLOOKUP(B328,Deflatores!G$42:H$64,2,FALSE),IF(OR(ISBLANK(C328),ISBLANK(B328)),"",VLOOKUP(C328,Deflatores!G$4:H$38,2,FALSE)*H328+VLOOKUP(C328,Deflatores!G$4:I$38,3,FALSE)))</f>
        <v/>
      </c>
      <c r="M328" s="10"/>
      <c r="N328" s="10"/>
      <c r="O328" s="6"/>
    </row>
    <row r="329" spans="1:15" x14ac:dyDescent="0.25">
      <c r="A329" s="126"/>
      <c r="B329" s="4"/>
      <c r="C329" s="4"/>
      <c r="D329" s="7"/>
      <c r="E329" s="7"/>
      <c r="F329" s="8" t="str">
        <f t="shared" si="30"/>
        <v/>
      </c>
      <c r="G329" s="7" t="str">
        <f t="shared" si="31"/>
        <v/>
      </c>
      <c r="H329" s="5" t="str">
        <f t="shared" si="32"/>
        <v/>
      </c>
      <c r="I329" s="122" t="str">
        <f t="shared" si="33"/>
        <v/>
      </c>
      <c r="J329" s="7" t="str">
        <f t="shared" si="34"/>
        <v/>
      </c>
      <c r="K329" s="9" t="str">
        <f t="shared" si="35"/>
        <v/>
      </c>
      <c r="L329" s="9" t="str">
        <f>IF(NOT(ISERROR(VLOOKUP(B329,Deflatores!G$42:H$64,2,FALSE))),VLOOKUP(B329,Deflatores!G$42:H$64,2,FALSE),IF(OR(ISBLANK(C329),ISBLANK(B329)),"",VLOOKUP(C329,Deflatores!G$4:H$38,2,FALSE)*H329+VLOOKUP(C329,Deflatores!G$4:I$38,3,FALSE)))</f>
        <v/>
      </c>
      <c r="M329" s="10"/>
      <c r="N329" s="10"/>
      <c r="O329" s="6"/>
    </row>
    <row r="330" spans="1:15" x14ac:dyDescent="0.25">
      <c r="A330" s="126"/>
      <c r="B330" s="4"/>
      <c r="C330" s="4"/>
      <c r="D330" s="7"/>
      <c r="E330" s="7"/>
      <c r="F330" s="8" t="str">
        <f t="shared" si="30"/>
        <v/>
      </c>
      <c r="G330" s="7" t="str">
        <f t="shared" si="31"/>
        <v/>
      </c>
      <c r="H330" s="5" t="str">
        <f t="shared" si="32"/>
        <v/>
      </c>
      <c r="I330" s="122" t="str">
        <f t="shared" si="33"/>
        <v/>
      </c>
      <c r="J330" s="7" t="str">
        <f t="shared" si="34"/>
        <v/>
      </c>
      <c r="K330" s="9" t="str">
        <f t="shared" si="35"/>
        <v/>
      </c>
      <c r="L330" s="9" t="str">
        <f>IF(NOT(ISERROR(VLOOKUP(B330,Deflatores!G$42:H$64,2,FALSE))),VLOOKUP(B330,Deflatores!G$42:H$64,2,FALSE),IF(OR(ISBLANK(C330),ISBLANK(B330)),"",VLOOKUP(C330,Deflatores!G$4:H$38,2,FALSE)*H330+VLOOKUP(C330,Deflatores!G$4:I$38,3,FALSE)))</f>
        <v/>
      </c>
      <c r="M330" s="10"/>
      <c r="N330" s="10"/>
      <c r="O330" s="6"/>
    </row>
    <row r="331" spans="1:15" x14ac:dyDescent="0.25">
      <c r="A331" s="126"/>
      <c r="B331" s="4"/>
      <c r="C331" s="4"/>
      <c r="D331" s="7"/>
      <c r="E331" s="7"/>
      <c r="F331" s="8" t="str">
        <f t="shared" si="30"/>
        <v/>
      </c>
      <c r="G331" s="7" t="str">
        <f t="shared" si="31"/>
        <v/>
      </c>
      <c r="H331" s="5" t="str">
        <f t="shared" si="32"/>
        <v/>
      </c>
      <c r="I331" s="122" t="str">
        <f t="shared" si="33"/>
        <v/>
      </c>
      <c r="J331" s="7" t="str">
        <f t="shared" si="34"/>
        <v/>
      </c>
      <c r="K331" s="9" t="str">
        <f t="shared" si="35"/>
        <v/>
      </c>
      <c r="L331" s="9" t="str">
        <f>IF(NOT(ISERROR(VLOOKUP(B331,Deflatores!G$42:H$64,2,FALSE))),VLOOKUP(B331,Deflatores!G$42:H$64,2,FALSE),IF(OR(ISBLANK(C331),ISBLANK(B331)),"",VLOOKUP(C331,Deflatores!G$4:H$38,2,FALSE)*H331+VLOOKUP(C331,Deflatores!G$4:I$38,3,FALSE)))</f>
        <v/>
      </c>
      <c r="M331" s="10"/>
      <c r="N331" s="10"/>
      <c r="O331" s="6"/>
    </row>
    <row r="332" spans="1:15" x14ac:dyDescent="0.25">
      <c r="A332" s="126"/>
      <c r="B332" s="4"/>
      <c r="C332" s="4"/>
      <c r="D332" s="7"/>
      <c r="E332" s="7"/>
      <c r="F332" s="8" t="str">
        <f t="shared" si="30"/>
        <v/>
      </c>
      <c r="G332" s="7" t="str">
        <f t="shared" si="31"/>
        <v/>
      </c>
      <c r="H332" s="5" t="str">
        <f t="shared" si="32"/>
        <v/>
      </c>
      <c r="I332" s="122" t="str">
        <f t="shared" si="33"/>
        <v/>
      </c>
      <c r="J332" s="7" t="str">
        <f t="shared" si="34"/>
        <v/>
      </c>
      <c r="K332" s="9" t="str">
        <f t="shared" si="35"/>
        <v/>
      </c>
      <c r="L332" s="9" t="str">
        <f>IF(NOT(ISERROR(VLOOKUP(B332,Deflatores!G$42:H$64,2,FALSE))),VLOOKUP(B332,Deflatores!G$42:H$64,2,FALSE),IF(OR(ISBLANK(C332),ISBLANK(B332)),"",VLOOKUP(C332,Deflatores!G$4:H$38,2,FALSE)*H332+VLOOKUP(C332,Deflatores!G$4:I$38,3,FALSE)))</f>
        <v/>
      </c>
      <c r="M332" s="10"/>
      <c r="N332" s="10"/>
      <c r="O332" s="6"/>
    </row>
    <row r="333" spans="1:15" x14ac:dyDescent="0.25">
      <c r="A333" s="126"/>
      <c r="B333" s="4"/>
      <c r="C333" s="4"/>
      <c r="D333" s="7"/>
      <c r="E333" s="7"/>
      <c r="F333" s="8" t="str">
        <f t="shared" si="30"/>
        <v/>
      </c>
      <c r="G333" s="7" t="str">
        <f t="shared" si="31"/>
        <v/>
      </c>
      <c r="H333" s="5" t="str">
        <f t="shared" si="32"/>
        <v/>
      </c>
      <c r="I333" s="122" t="str">
        <f t="shared" si="33"/>
        <v/>
      </c>
      <c r="J333" s="7" t="str">
        <f t="shared" si="34"/>
        <v/>
      </c>
      <c r="K333" s="9" t="str">
        <f t="shared" si="35"/>
        <v/>
      </c>
      <c r="L333" s="9" t="str">
        <f>IF(NOT(ISERROR(VLOOKUP(B333,Deflatores!G$42:H$64,2,FALSE))),VLOOKUP(B333,Deflatores!G$42:H$64,2,FALSE),IF(OR(ISBLANK(C333),ISBLANK(B333)),"",VLOOKUP(C333,Deflatores!G$4:H$38,2,FALSE)*H333+VLOOKUP(C333,Deflatores!G$4:I$38,3,FALSE)))</f>
        <v/>
      </c>
      <c r="M333" s="10"/>
      <c r="N333" s="10"/>
      <c r="O333" s="6"/>
    </row>
    <row r="334" spans="1:15" x14ac:dyDescent="0.25">
      <c r="A334" s="126"/>
      <c r="B334" s="4"/>
      <c r="C334" s="4"/>
      <c r="D334" s="7"/>
      <c r="E334" s="7"/>
      <c r="F334" s="8" t="str">
        <f t="shared" si="30"/>
        <v/>
      </c>
      <c r="G334" s="7" t="str">
        <f t="shared" si="31"/>
        <v/>
      </c>
      <c r="H334" s="5" t="str">
        <f t="shared" si="32"/>
        <v/>
      </c>
      <c r="I334" s="122" t="str">
        <f t="shared" si="33"/>
        <v/>
      </c>
      <c r="J334" s="7" t="str">
        <f t="shared" si="34"/>
        <v/>
      </c>
      <c r="K334" s="9" t="str">
        <f t="shared" si="35"/>
        <v/>
      </c>
      <c r="L334" s="9" t="str">
        <f>IF(NOT(ISERROR(VLOOKUP(B334,Deflatores!G$42:H$64,2,FALSE))),VLOOKUP(B334,Deflatores!G$42:H$64,2,FALSE),IF(OR(ISBLANK(C334),ISBLANK(B334)),"",VLOOKUP(C334,Deflatores!G$4:H$38,2,FALSE)*H334+VLOOKUP(C334,Deflatores!G$4:I$38,3,FALSE)))</f>
        <v/>
      </c>
      <c r="M334" s="10"/>
      <c r="N334" s="10"/>
      <c r="O334" s="6"/>
    </row>
    <row r="335" spans="1:15" x14ac:dyDescent="0.25">
      <c r="A335" s="126"/>
      <c r="B335" s="4"/>
      <c r="C335" s="4"/>
      <c r="D335" s="7"/>
      <c r="E335" s="7"/>
      <c r="F335" s="8" t="str">
        <f t="shared" si="30"/>
        <v/>
      </c>
      <c r="G335" s="7" t="str">
        <f t="shared" si="31"/>
        <v/>
      </c>
      <c r="H335" s="5" t="str">
        <f t="shared" si="32"/>
        <v/>
      </c>
      <c r="I335" s="122" t="str">
        <f t="shared" si="33"/>
        <v/>
      </c>
      <c r="J335" s="7" t="str">
        <f t="shared" si="34"/>
        <v/>
      </c>
      <c r="K335" s="9" t="str">
        <f t="shared" si="35"/>
        <v/>
      </c>
      <c r="L335" s="9" t="str">
        <f>IF(NOT(ISERROR(VLOOKUP(B335,Deflatores!G$42:H$64,2,FALSE))),VLOOKUP(B335,Deflatores!G$42:H$64,2,FALSE),IF(OR(ISBLANK(C335),ISBLANK(B335)),"",VLOOKUP(C335,Deflatores!G$4:H$38,2,FALSE)*H335+VLOOKUP(C335,Deflatores!G$4:I$38,3,FALSE)))</f>
        <v/>
      </c>
      <c r="M335" s="10"/>
      <c r="N335" s="10"/>
      <c r="O335" s="6"/>
    </row>
    <row r="336" spans="1:15" x14ac:dyDescent="0.25">
      <c r="A336" s="126"/>
      <c r="B336" s="4"/>
      <c r="C336" s="4"/>
      <c r="D336" s="7"/>
      <c r="E336" s="7"/>
      <c r="F336" s="8" t="str">
        <f t="shared" si="30"/>
        <v/>
      </c>
      <c r="G336" s="7" t="str">
        <f t="shared" si="31"/>
        <v/>
      </c>
      <c r="H336" s="5" t="str">
        <f t="shared" si="32"/>
        <v/>
      </c>
      <c r="I336" s="122" t="str">
        <f t="shared" si="33"/>
        <v/>
      </c>
      <c r="J336" s="7" t="str">
        <f t="shared" si="34"/>
        <v/>
      </c>
      <c r="K336" s="9" t="str">
        <f t="shared" si="35"/>
        <v/>
      </c>
      <c r="L336" s="9" t="str">
        <f>IF(NOT(ISERROR(VLOOKUP(B336,Deflatores!G$42:H$64,2,FALSE))),VLOOKUP(B336,Deflatores!G$42:H$64,2,FALSE),IF(OR(ISBLANK(C336),ISBLANK(B336)),"",VLOOKUP(C336,Deflatores!G$4:H$38,2,FALSE)*H336+VLOOKUP(C336,Deflatores!G$4:I$38,3,FALSE)))</f>
        <v/>
      </c>
      <c r="M336" s="10"/>
      <c r="N336" s="10"/>
      <c r="O336" s="6"/>
    </row>
    <row r="337" spans="1:15" x14ac:dyDescent="0.25">
      <c r="A337" s="126"/>
      <c r="B337" s="4"/>
      <c r="C337" s="4"/>
      <c r="D337" s="7"/>
      <c r="E337" s="7"/>
      <c r="F337" s="8" t="str">
        <f t="shared" si="30"/>
        <v/>
      </c>
      <c r="G337" s="7" t="str">
        <f t="shared" si="31"/>
        <v/>
      </c>
      <c r="H337" s="5" t="str">
        <f t="shared" si="32"/>
        <v/>
      </c>
      <c r="I337" s="122" t="str">
        <f t="shared" si="33"/>
        <v/>
      </c>
      <c r="J337" s="7" t="str">
        <f t="shared" si="34"/>
        <v/>
      </c>
      <c r="K337" s="9" t="str">
        <f t="shared" si="35"/>
        <v/>
      </c>
      <c r="L337" s="9" t="str">
        <f>IF(NOT(ISERROR(VLOOKUP(B337,Deflatores!G$42:H$64,2,FALSE))),VLOOKUP(B337,Deflatores!G$42:H$64,2,FALSE),IF(OR(ISBLANK(C337),ISBLANK(B337)),"",VLOOKUP(C337,Deflatores!G$4:H$38,2,FALSE)*H337+VLOOKUP(C337,Deflatores!G$4:I$38,3,FALSE)))</f>
        <v/>
      </c>
      <c r="M337" s="10"/>
      <c r="N337" s="10"/>
      <c r="O337" s="6"/>
    </row>
    <row r="338" spans="1:15" x14ac:dyDescent="0.25">
      <c r="A338" s="126"/>
      <c r="B338" s="4"/>
      <c r="C338" s="4"/>
      <c r="D338" s="7"/>
      <c r="E338" s="7"/>
      <c r="F338" s="8" t="str">
        <f t="shared" si="30"/>
        <v/>
      </c>
      <c r="G338" s="7" t="str">
        <f t="shared" si="31"/>
        <v/>
      </c>
      <c r="H338" s="5" t="str">
        <f t="shared" si="32"/>
        <v/>
      </c>
      <c r="I338" s="122" t="str">
        <f t="shared" si="33"/>
        <v/>
      </c>
      <c r="J338" s="7" t="str">
        <f t="shared" si="34"/>
        <v/>
      </c>
      <c r="K338" s="9" t="str">
        <f t="shared" si="35"/>
        <v/>
      </c>
      <c r="L338" s="9" t="str">
        <f>IF(NOT(ISERROR(VLOOKUP(B338,Deflatores!G$42:H$64,2,FALSE))),VLOOKUP(B338,Deflatores!G$42:H$64,2,FALSE),IF(OR(ISBLANK(C338),ISBLANK(B338)),"",VLOOKUP(C338,Deflatores!G$4:H$38,2,FALSE)*H338+VLOOKUP(C338,Deflatores!G$4:I$38,3,FALSE)))</f>
        <v/>
      </c>
      <c r="M338" s="10"/>
      <c r="N338" s="10"/>
      <c r="O338" s="6"/>
    </row>
    <row r="339" spans="1:15" x14ac:dyDescent="0.25">
      <c r="A339" s="126"/>
      <c r="B339" s="4"/>
      <c r="C339" s="4"/>
      <c r="D339" s="7"/>
      <c r="E339" s="7"/>
      <c r="F339" s="8" t="str">
        <f t="shared" si="30"/>
        <v/>
      </c>
      <c r="G339" s="7" t="str">
        <f t="shared" si="31"/>
        <v/>
      </c>
      <c r="H339" s="5" t="str">
        <f t="shared" si="32"/>
        <v/>
      </c>
      <c r="I339" s="122" t="str">
        <f t="shared" si="33"/>
        <v/>
      </c>
      <c r="J339" s="7" t="str">
        <f t="shared" si="34"/>
        <v/>
      </c>
      <c r="K339" s="9" t="str">
        <f t="shared" si="35"/>
        <v/>
      </c>
      <c r="L339" s="9" t="str">
        <f>IF(NOT(ISERROR(VLOOKUP(B339,Deflatores!G$42:H$64,2,FALSE))),VLOOKUP(B339,Deflatores!G$42:H$64,2,FALSE),IF(OR(ISBLANK(C339),ISBLANK(B339)),"",VLOOKUP(C339,Deflatores!G$4:H$38,2,FALSE)*H339+VLOOKUP(C339,Deflatores!G$4:I$38,3,FALSE)))</f>
        <v/>
      </c>
      <c r="M339" s="10"/>
      <c r="N339" s="10"/>
      <c r="O339" s="6"/>
    </row>
    <row r="340" spans="1:15" x14ac:dyDescent="0.25">
      <c r="A340" s="126"/>
      <c r="B340" s="4"/>
      <c r="C340" s="4"/>
      <c r="D340" s="7"/>
      <c r="E340" s="7"/>
      <c r="F340" s="8" t="str">
        <f t="shared" si="30"/>
        <v/>
      </c>
      <c r="G340" s="7" t="str">
        <f t="shared" si="31"/>
        <v/>
      </c>
      <c r="H340" s="5" t="str">
        <f t="shared" si="32"/>
        <v/>
      </c>
      <c r="I340" s="122" t="str">
        <f t="shared" si="33"/>
        <v/>
      </c>
      <c r="J340" s="7" t="str">
        <f t="shared" si="34"/>
        <v/>
      </c>
      <c r="K340" s="9" t="str">
        <f t="shared" si="35"/>
        <v/>
      </c>
      <c r="L340" s="9" t="str">
        <f>IF(NOT(ISERROR(VLOOKUP(B340,Deflatores!G$42:H$64,2,FALSE))),VLOOKUP(B340,Deflatores!G$42:H$64,2,FALSE),IF(OR(ISBLANK(C340),ISBLANK(B340)),"",VLOOKUP(C340,Deflatores!G$4:H$38,2,FALSE)*H340+VLOOKUP(C340,Deflatores!G$4:I$38,3,FALSE)))</f>
        <v/>
      </c>
      <c r="M340" s="10"/>
      <c r="N340" s="10"/>
      <c r="O340" s="6"/>
    </row>
    <row r="341" spans="1:15" x14ac:dyDescent="0.25">
      <c r="A341" s="126"/>
      <c r="B341" s="4"/>
      <c r="C341" s="4"/>
      <c r="D341" s="7"/>
      <c r="E341" s="7"/>
      <c r="F341" s="8" t="str">
        <f t="shared" si="30"/>
        <v/>
      </c>
      <c r="G341" s="7" t="str">
        <f t="shared" si="31"/>
        <v/>
      </c>
      <c r="H341" s="5" t="str">
        <f t="shared" si="32"/>
        <v/>
      </c>
      <c r="I341" s="122" t="str">
        <f t="shared" si="33"/>
        <v/>
      </c>
      <c r="J341" s="7" t="str">
        <f t="shared" si="34"/>
        <v/>
      </c>
      <c r="K341" s="9" t="str">
        <f t="shared" si="35"/>
        <v/>
      </c>
      <c r="L341" s="9" t="str">
        <f>IF(NOT(ISERROR(VLOOKUP(B341,Deflatores!G$42:H$64,2,FALSE))),VLOOKUP(B341,Deflatores!G$42:H$64,2,FALSE),IF(OR(ISBLANK(C341),ISBLANK(B341)),"",VLOOKUP(C341,Deflatores!G$4:H$38,2,FALSE)*H341+VLOOKUP(C341,Deflatores!G$4:I$38,3,FALSE)))</f>
        <v/>
      </c>
      <c r="M341" s="10"/>
      <c r="N341" s="10"/>
      <c r="O341" s="6"/>
    </row>
    <row r="342" spans="1:15" x14ac:dyDescent="0.25">
      <c r="A342" s="126"/>
      <c r="B342" s="4"/>
      <c r="C342" s="4"/>
      <c r="D342" s="7"/>
      <c r="E342" s="7"/>
      <c r="F342" s="8" t="str">
        <f t="shared" si="30"/>
        <v/>
      </c>
      <c r="G342" s="7" t="str">
        <f t="shared" si="31"/>
        <v/>
      </c>
      <c r="H342" s="5" t="str">
        <f t="shared" si="32"/>
        <v/>
      </c>
      <c r="I342" s="122" t="str">
        <f t="shared" si="33"/>
        <v/>
      </c>
      <c r="J342" s="7" t="str">
        <f t="shared" si="34"/>
        <v/>
      </c>
      <c r="K342" s="9" t="str">
        <f t="shared" si="35"/>
        <v/>
      </c>
      <c r="L342" s="9" t="str">
        <f>IF(NOT(ISERROR(VLOOKUP(B342,Deflatores!G$42:H$64,2,FALSE))),VLOOKUP(B342,Deflatores!G$42:H$64,2,FALSE),IF(OR(ISBLANK(C342),ISBLANK(B342)),"",VLOOKUP(C342,Deflatores!G$4:H$38,2,FALSE)*H342+VLOOKUP(C342,Deflatores!G$4:I$38,3,FALSE)))</f>
        <v/>
      </c>
      <c r="M342" s="10"/>
      <c r="N342" s="10"/>
      <c r="O342" s="6"/>
    </row>
    <row r="343" spans="1:15" x14ac:dyDescent="0.25">
      <c r="A343" s="126"/>
      <c r="B343" s="4"/>
      <c r="C343" s="4"/>
      <c r="D343" s="7"/>
      <c r="E343" s="7"/>
      <c r="F343" s="8" t="str">
        <f t="shared" si="30"/>
        <v/>
      </c>
      <c r="G343" s="7" t="str">
        <f t="shared" si="31"/>
        <v/>
      </c>
      <c r="H343" s="5" t="str">
        <f t="shared" si="32"/>
        <v/>
      </c>
      <c r="I343" s="122" t="str">
        <f t="shared" si="33"/>
        <v/>
      </c>
      <c r="J343" s="7" t="str">
        <f t="shared" si="34"/>
        <v/>
      </c>
      <c r="K343" s="9" t="str">
        <f t="shared" si="35"/>
        <v/>
      </c>
      <c r="L343" s="9" t="str">
        <f>IF(NOT(ISERROR(VLOOKUP(B343,Deflatores!G$42:H$64,2,FALSE))),VLOOKUP(B343,Deflatores!G$42:H$64,2,FALSE),IF(OR(ISBLANK(C343),ISBLANK(B343)),"",VLOOKUP(C343,Deflatores!G$4:H$38,2,FALSE)*H343+VLOOKUP(C343,Deflatores!G$4:I$38,3,FALSE)))</f>
        <v/>
      </c>
      <c r="M343" s="10"/>
      <c r="N343" s="10"/>
      <c r="O343" s="6"/>
    </row>
    <row r="344" spans="1:15" x14ac:dyDescent="0.25">
      <c r="A344" s="126"/>
      <c r="B344" s="4"/>
      <c r="C344" s="4"/>
      <c r="D344" s="7"/>
      <c r="E344" s="7"/>
      <c r="F344" s="8" t="str">
        <f t="shared" si="30"/>
        <v/>
      </c>
      <c r="G344" s="7" t="str">
        <f t="shared" si="31"/>
        <v/>
      </c>
      <c r="H344" s="5" t="str">
        <f t="shared" si="32"/>
        <v/>
      </c>
      <c r="I344" s="122" t="str">
        <f t="shared" si="33"/>
        <v/>
      </c>
      <c r="J344" s="7" t="str">
        <f t="shared" si="34"/>
        <v/>
      </c>
      <c r="K344" s="9" t="str">
        <f t="shared" si="35"/>
        <v/>
      </c>
      <c r="L344" s="9" t="str">
        <f>IF(NOT(ISERROR(VLOOKUP(B344,Deflatores!G$42:H$64,2,FALSE))),VLOOKUP(B344,Deflatores!G$42:H$64,2,FALSE),IF(OR(ISBLANK(C344),ISBLANK(B344)),"",VLOOKUP(C344,Deflatores!G$4:H$38,2,FALSE)*H344+VLOOKUP(C344,Deflatores!G$4:I$38,3,FALSE)))</f>
        <v/>
      </c>
      <c r="M344" s="10"/>
      <c r="N344" s="10"/>
      <c r="O344" s="6"/>
    </row>
    <row r="345" spans="1:15" x14ac:dyDescent="0.25">
      <c r="A345" s="126"/>
      <c r="B345" s="4"/>
      <c r="C345" s="4"/>
      <c r="D345" s="7"/>
      <c r="E345" s="7"/>
      <c r="F345" s="8" t="str">
        <f t="shared" si="30"/>
        <v/>
      </c>
      <c r="G345" s="7" t="str">
        <f t="shared" si="31"/>
        <v/>
      </c>
      <c r="H345" s="5" t="str">
        <f t="shared" si="32"/>
        <v/>
      </c>
      <c r="I345" s="122" t="str">
        <f t="shared" si="33"/>
        <v/>
      </c>
      <c r="J345" s="7" t="str">
        <f t="shared" si="34"/>
        <v/>
      </c>
      <c r="K345" s="9" t="str">
        <f t="shared" si="35"/>
        <v/>
      </c>
      <c r="L345" s="9" t="str">
        <f>IF(NOT(ISERROR(VLOOKUP(B345,Deflatores!G$42:H$64,2,FALSE))),VLOOKUP(B345,Deflatores!G$42:H$64,2,FALSE),IF(OR(ISBLANK(C345),ISBLANK(B345)),"",VLOOKUP(C345,Deflatores!G$4:H$38,2,FALSE)*H345+VLOOKUP(C345,Deflatores!G$4:I$38,3,FALSE)))</f>
        <v/>
      </c>
      <c r="M345" s="10"/>
      <c r="N345" s="10"/>
      <c r="O345" s="6"/>
    </row>
    <row r="346" spans="1:15" x14ac:dyDescent="0.25">
      <c r="A346" s="126"/>
      <c r="B346" s="4"/>
      <c r="C346" s="4"/>
      <c r="D346" s="7"/>
      <c r="E346" s="7"/>
      <c r="F346" s="8" t="str">
        <f t="shared" si="30"/>
        <v/>
      </c>
      <c r="G346" s="7" t="str">
        <f t="shared" si="31"/>
        <v/>
      </c>
      <c r="H346" s="5" t="str">
        <f t="shared" si="32"/>
        <v/>
      </c>
      <c r="I346" s="122" t="str">
        <f t="shared" si="33"/>
        <v/>
      </c>
      <c r="J346" s="7" t="str">
        <f t="shared" si="34"/>
        <v/>
      </c>
      <c r="K346" s="9" t="str">
        <f t="shared" si="35"/>
        <v/>
      </c>
      <c r="L346" s="9" t="str">
        <f>IF(NOT(ISERROR(VLOOKUP(B346,Deflatores!G$42:H$64,2,FALSE))),VLOOKUP(B346,Deflatores!G$42:H$64,2,FALSE),IF(OR(ISBLANK(C346),ISBLANK(B346)),"",VLOOKUP(C346,Deflatores!G$4:H$38,2,FALSE)*H346+VLOOKUP(C346,Deflatores!G$4:I$38,3,FALSE)))</f>
        <v/>
      </c>
      <c r="M346" s="10"/>
      <c r="N346" s="10"/>
      <c r="O346" s="6"/>
    </row>
    <row r="347" spans="1:15" x14ac:dyDescent="0.25">
      <c r="A347" s="126"/>
      <c r="B347" s="4"/>
      <c r="C347" s="4"/>
      <c r="D347" s="7"/>
      <c r="E347" s="7"/>
      <c r="F347" s="8" t="str">
        <f t="shared" si="30"/>
        <v/>
      </c>
      <c r="G347" s="7" t="str">
        <f t="shared" si="31"/>
        <v/>
      </c>
      <c r="H347" s="5" t="str">
        <f t="shared" si="32"/>
        <v/>
      </c>
      <c r="I347" s="122" t="str">
        <f t="shared" si="33"/>
        <v/>
      </c>
      <c r="J347" s="7" t="str">
        <f t="shared" si="34"/>
        <v/>
      </c>
      <c r="K347" s="9" t="str">
        <f t="shared" si="35"/>
        <v/>
      </c>
      <c r="L347" s="9" t="str">
        <f>IF(NOT(ISERROR(VLOOKUP(B347,Deflatores!G$42:H$64,2,FALSE))),VLOOKUP(B347,Deflatores!G$42:H$64,2,FALSE),IF(OR(ISBLANK(C347),ISBLANK(B347)),"",VLOOKUP(C347,Deflatores!G$4:H$38,2,FALSE)*H347+VLOOKUP(C347,Deflatores!G$4:I$38,3,FALSE)))</f>
        <v/>
      </c>
      <c r="M347" s="10"/>
      <c r="N347" s="10"/>
      <c r="O347" s="6"/>
    </row>
    <row r="348" spans="1:15" x14ac:dyDescent="0.25">
      <c r="A348" s="126"/>
      <c r="B348" s="4"/>
      <c r="C348" s="4"/>
      <c r="D348" s="7"/>
      <c r="E348" s="7"/>
      <c r="F348" s="8" t="str">
        <f t="shared" si="30"/>
        <v/>
      </c>
      <c r="G348" s="7" t="str">
        <f t="shared" si="31"/>
        <v/>
      </c>
      <c r="H348" s="5" t="str">
        <f t="shared" si="32"/>
        <v/>
      </c>
      <c r="I348" s="122" t="str">
        <f t="shared" si="33"/>
        <v/>
      </c>
      <c r="J348" s="7" t="str">
        <f t="shared" si="34"/>
        <v/>
      </c>
      <c r="K348" s="9" t="str">
        <f t="shared" si="35"/>
        <v/>
      </c>
      <c r="L348" s="9" t="str">
        <f>IF(NOT(ISERROR(VLOOKUP(B348,Deflatores!G$42:H$64,2,FALSE))),VLOOKUP(B348,Deflatores!G$42:H$64,2,FALSE),IF(OR(ISBLANK(C348),ISBLANK(B348)),"",VLOOKUP(C348,Deflatores!G$4:H$38,2,FALSE)*H348+VLOOKUP(C348,Deflatores!G$4:I$38,3,FALSE)))</f>
        <v/>
      </c>
      <c r="M348" s="10"/>
      <c r="N348" s="10"/>
      <c r="O348" s="6"/>
    </row>
    <row r="349" spans="1:15" x14ac:dyDescent="0.25">
      <c r="A349" s="126"/>
      <c r="B349" s="4"/>
      <c r="C349" s="4"/>
      <c r="D349" s="7"/>
      <c r="E349" s="7"/>
      <c r="F349" s="8" t="str">
        <f t="shared" si="30"/>
        <v/>
      </c>
      <c r="G349" s="7" t="str">
        <f t="shared" si="31"/>
        <v/>
      </c>
      <c r="H349" s="5" t="str">
        <f t="shared" si="32"/>
        <v/>
      </c>
      <c r="I349" s="122" t="str">
        <f t="shared" si="33"/>
        <v/>
      </c>
      <c r="J349" s="7" t="str">
        <f t="shared" si="34"/>
        <v/>
      </c>
      <c r="K349" s="9" t="str">
        <f t="shared" si="35"/>
        <v/>
      </c>
      <c r="L349" s="9" t="str">
        <f>IF(NOT(ISERROR(VLOOKUP(B349,Deflatores!G$42:H$64,2,FALSE))),VLOOKUP(B349,Deflatores!G$42:H$64,2,FALSE),IF(OR(ISBLANK(C349),ISBLANK(B349)),"",VLOOKUP(C349,Deflatores!G$4:H$38,2,FALSE)*H349+VLOOKUP(C349,Deflatores!G$4:I$38,3,FALSE)))</f>
        <v/>
      </c>
      <c r="M349" s="10"/>
      <c r="N349" s="10"/>
      <c r="O349" s="6"/>
    </row>
    <row r="350" spans="1:15" x14ac:dyDescent="0.25">
      <c r="A350" s="126"/>
      <c r="B350" s="4"/>
      <c r="C350" s="4"/>
      <c r="D350" s="7"/>
      <c r="E350" s="7"/>
      <c r="F350" s="8" t="str">
        <f t="shared" si="30"/>
        <v/>
      </c>
      <c r="G350" s="7" t="str">
        <f t="shared" si="31"/>
        <v/>
      </c>
      <c r="H350" s="5" t="str">
        <f t="shared" si="32"/>
        <v/>
      </c>
      <c r="I350" s="122" t="str">
        <f t="shared" si="33"/>
        <v/>
      </c>
      <c r="J350" s="7" t="str">
        <f t="shared" si="34"/>
        <v/>
      </c>
      <c r="K350" s="9" t="str">
        <f t="shared" si="35"/>
        <v/>
      </c>
      <c r="L350" s="9" t="str">
        <f>IF(NOT(ISERROR(VLOOKUP(B350,Deflatores!G$42:H$64,2,FALSE))),VLOOKUP(B350,Deflatores!G$42:H$64,2,FALSE),IF(OR(ISBLANK(C350),ISBLANK(B350)),"",VLOOKUP(C350,Deflatores!G$4:H$38,2,FALSE)*H350+VLOOKUP(C350,Deflatores!G$4:I$38,3,FALSE)))</f>
        <v/>
      </c>
      <c r="M350" s="10"/>
      <c r="N350" s="10"/>
      <c r="O350" s="6"/>
    </row>
    <row r="351" spans="1:15" x14ac:dyDescent="0.25">
      <c r="A351" s="126"/>
      <c r="B351" s="4"/>
      <c r="C351" s="4"/>
      <c r="D351" s="7"/>
      <c r="E351" s="7"/>
      <c r="F351" s="8" t="str">
        <f t="shared" si="30"/>
        <v/>
      </c>
      <c r="G351" s="7" t="str">
        <f t="shared" si="31"/>
        <v/>
      </c>
      <c r="H351" s="5" t="str">
        <f t="shared" si="32"/>
        <v/>
      </c>
      <c r="I351" s="122" t="str">
        <f t="shared" si="33"/>
        <v/>
      </c>
      <c r="J351" s="7" t="str">
        <f t="shared" si="34"/>
        <v/>
      </c>
      <c r="K351" s="9" t="str">
        <f t="shared" si="35"/>
        <v/>
      </c>
      <c r="L351" s="9" t="str">
        <f>IF(NOT(ISERROR(VLOOKUP(B351,Deflatores!G$42:H$64,2,FALSE))),VLOOKUP(B351,Deflatores!G$42:H$64,2,FALSE),IF(OR(ISBLANK(C351),ISBLANK(B351)),"",VLOOKUP(C351,Deflatores!G$4:H$38,2,FALSE)*H351+VLOOKUP(C351,Deflatores!G$4:I$38,3,FALSE)))</f>
        <v/>
      </c>
      <c r="M351" s="10"/>
      <c r="N351" s="10"/>
      <c r="O351" s="6"/>
    </row>
    <row r="352" spans="1:15" x14ac:dyDescent="0.25">
      <c r="A352" s="126"/>
      <c r="B352" s="4"/>
      <c r="C352" s="4"/>
      <c r="D352" s="7"/>
      <c r="E352" s="7"/>
      <c r="F352" s="8" t="str">
        <f t="shared" si="30"/>
        <v/>
      </c>
      <c r="G352" s="7" t="str">
        <f t="shared" si="31"/>
        <v/>
      </c>
      <c r="H352" s="5" t="str">
        <f t="shared" si="32"/>
        <v/>
      </c>
      <c r="I352" s="122" t="str">
        <f t="shared" si="33"/>
        <v/>
      </c>
      <c r="J352" s="7" t="str">
        <f t="shared" si="34"/>
        <v/>
      </c>
      <c r="K352" s="9" t="str">
        <f t="shared" si="35"/>
        <v/>
      </c>
      <c r="L352" s="9" t="str">
        <f>IF(NOT(ISERROR(VLOOKUP(B352,Deflatores!G$42:H$64,2,FALSE))),VLOOKUP(B352,Deflatores!G$42:H$64,2,FALSE),IF(OR(ISBLANK(C352),ISBLANK(B352)),"",VLOOKUP(C352,Deflatores!G$4:H$38,2,FALSE)*H352+VLOOKUP(C352,Deflatores!G$4:I$38,3,FALSE)))</f>
        <v/>
      </c>
      <c r="M352" s="10"/>
      <c r="N352" s="10"/>
      <c r="O352" s="6"/>
    </row>
    <row r="353" spans="1:15" x14ac:dyDescent="0.25">
      <c r="A353" s="126"/>
      <c r="B353" s="4"/>
      <c r="C353" s="4"/>
      <c r="D353" s="7"/>
      <c r="E353" s="7"/>
      <c r="F353" s="8" t="str">
        <f t="shared" si="30"/>
        <v/>
      </c>
      <c r="G353" s="7" t="str">
        <f t="shared" si="31"/>
        <v/>
      </c>
      <c r="H353" s="5" t="str">
        <f t="shared" si="32"/>
        <v/>
      </c>
      <c r="I353" s="122" t="str">
        <f t="shared" si="33"/>
        <v/>
      </c>
      <c r="J353" s="7" t="str">
        <f t="shared" si="34"/>
        <v/>
      </c>
      <c r="K353" s="9" t="str">
        <f t="shared" si="35"/>
        <v/>
      </c>
      <c r="L353" s="9" t="str">
        <f>IF(NOT(ISERROR(VLOOKUP(B353,Deflatores!G$42:H$64,2,FALSE))),VLOOKUP(B353,Deflatores!G$42:H$64,2,FALSE),IF(OR(ISBLANK(C353),ISBLANK(B353)),"",VLOOKUP(C353,Deflatores!G$4:H$38,2,FALSE)*H353+VLOOKUP(C353,Deflatores!G$4:I$38,3,FALSE)))</f>
        <v/>
      </c>
      <c r="M353" s="10"/>
      <c r="N353" s="10"/>
      <c r="O353" s="6"/>
    </row>
    <row r="354" spans="1:15" x14ac:dyDescent="0.25">
      <c r="A354" s="126"/>
      <c r="B354" s="4"/>
      <c r="C354" s="4"/>
      <c r="D354" s="7"/>
      <c r="E354" s="7"/>
      <c r="F354" s="8" t="str">
        <f t="shared" si="30"/>
        <v/>
      </c>
      <c r="G354" s="7" t="str">
        <f t="shared" si="31"/>
        <v/>
      </c>
      <c r="H354" s="5" t="str">
        <f t="shared" si="32"/>
        <v/>
      </c>
      <c r="I354" s="122" t="str">
        <f t="shared" si="33"/>
        <v/>
      </c>
      <c r="J354" s="7" t="str">
        <f t="shared" si="34"/>
        <v/>
      </c>
      <c r="K354" s="9" t="str">
        <f t="shared" si="35"/>
        <v/>
      </c>
      <c r="L354" s="9" t="str">
        <f>IF(NOT(ISERROR(VLOOKUP(B354,Deflatores!G$42:H$64,2,FALSE))),VLOOKUP(B354,Deflatores!G$42:H$64,2,FALSE),IF(OR(ISBLANK(C354),ISBLANK(B354)),"",VLOOKUP(C354,Deflatores!G$4:H$38,2,FALSE)*H354+VLOOKUP(C354,Deflatores!G$4:I$38,3,FALSE)))</f>
        <v/>
      </c>
      <c r="M354" s="10"/>
      <c r="N354" s="10"/>
      <c r="O354" s="6"/>
    </row>
    <row r="355" spans="1:15" x14ac:dyDescent="0.25">
      <c r="A355" s="126"/>
      <c r="B355" s="4"/>
      <c r="C355" s="4"/>
      <c r="D355" s="7"/>
      <c r="E355" s="7"/>
      <c r="F355" s="8" t="str">
        <f t="shared" si="30"/>
        <v/>
      </c>
      <c r="G355" s="7" t="str">
        <f t="shared" si="31"/>
        <v/>
      </c>
      <c r="H355" s="5" t="str">
        <f t="shared" si="32"/>
        <v/>
      </c>
      <c r="I355" s="122" t="str">
        <f t="shared" si="33"/>
        <v/>
      </c>
      <c r="J355" s="7" t="str">
        <f t="shared" si="34"/>
        <v/>
      </c>
      <c r="K355" s="9" t="str">
        <f t="shared" si="35"/>
        <v/>
      </c>
      <c r="L355" s="9" t="str">
        <f>IF(NOT(ISERROR(VLOOKUP(B355,Deflatores!G$42:H$64,2,FALSE))),VLOOKUP(B355,Deflatores!G$42:H$64,2,FALSE),IF(OR(ISBLANK(C355),ISBLANK(B355)),"",VLOOKUP(C355,Deflatores!G$4:H$38,2,FALSE)*H355+VLOOKUP(C355,Deflatores!G$4:I$38,3,FALSE)))</f>
        <v/>
      </c>
      <c r="M355" s="10"/>
      <c r="N355" s="10"/>
      <c r="O355" s="6"/>
    </row>
    <row r="356" spans="1:15" x14ac:dyDescent="0.25">
      <c r="A356" s="126"/>
      <c r="B356" s="4"/>
      <c r="C356" s="4"/>
      <c r="D356" s="7"/>
      <c r="E356" s="7"/>
      <c r="F356" s="8" t="str">
        <f t="shared" si="30"/>
        <v/>
      </c>
      <c r="G356" s="7" t="str">
        <f t="shared" si="31"/>
        <v/>
      </c>
      <c r="H356" s="5" t="str">
        <f t="shared" si="32"/>
        <v/>
      </c>
      <c r="I356" s="122" t="str">
        <f t="shared" si="33"/>
        <v/>
      </c>
      <c r="J356" s="7" t="str">
        <f t="shared" si="34"/>
        <v/>
      </c>
      <c r="K356" s="9" t="str">
        <f t="shared" si="35"/>
        <v/>
      </c>
      <c r="L356" s="9" t="str">
        <f>IF(NOT(ISERROR(VLOOKUP(B356,Deflatores!G$42:H$64,2,FALSE))),VLOOKUP(B356,Deflatores!G$42:H$64,2,FALSE),IF(OR(ISBLANK(C356),ISBLANK(B356)),"",VLOOKUP(C356,Deflatores!G$4:H$38,2,FALSE)*H356+VLOOKUP(C356,Deflatores!G$4:I$38,3,FALSE)))</f>
        <v/>
      </c>
      <c r="M356" s="10"/>
      <c r="N356" s="10"/>
      <c r="O356" s="6"/>
    </row>
    <row r="357" spans="1:15" x14ac:dyDescent="0.25">
      <c r="A357" s="126"/>
      <c r="B357" s="4"/>
      <c r="C357" s="4"/>
      <c r="D357" s="7"/>
      <c r="E357" s="7"/>
      <c r="F357" s="8" t="str">
        <f t="shared" si="30"/>
        <v/>
      </c>
      <c r="G357" s="7" t="str">
        <f t="shared" si="31"/>
        <v/>
      </c>
      <c r="H357" s="5" t="str">
        <f t="shared" si="32"/>
        <v/>
      </c>
      <c r="I357" s="122" t="str">
        <f t="shared" si="33"/>
        <v/>
      </c>
      <c r="J357" s="7" t="str">
        <f t="shared" si="34"/>
        <v/>
      </c>
      <c r="K357" s="9" t="str">
        <f t="shared" si="35"/>
        <v/>
      </c>
      <c r="L357" s="9" t="str">
        <f>IF(NOT(ISERROR(VLOOKUP(B357,Deflatores!G$42:H$64,2,FALSE))),VLOOKUP(B357,Deflatores!G$42:H$64,2,FALSE),IF(OR(ISBLANK(C357),ISBLANK(B357)),"",VLOOKUP(C357,Deflatores!G$4:H$38,2,FALSE)*H357+VLOOKUP(C357,Deflatores!G$4:I$38,3,FALSE)))</f>
        <v/>
      </c>
      <c r="M357" s="10"/>
      <c r="N357" s="10"/>
      <c r="O357" s="6"/>
    </row>
    <row r="358" spans="1:15" x14ac:dyDescent="0.25">
      <c r="A358" s="126"/>
      <c r="B358" s="4"/>
      <c r="C358" s="4"/>
      <c r="D358" s="7"/>
      <c r="E358" s="7"/>
      <c r="F358" s="8" t="str">
        <f t="shared" si="30"/>
        <v/>
      </c>
      <c r="G358" s="7" t="str">
        <f t="shared" si="31"/>
        <v/>
      </c>
      <c r="H358" s="5" t="str">
        <f t="shared" si="32"/>
        <v/>
      </c>
      <c r="I358" s="122" t="str">
        <f t="shared" si="33"/>
        <v/>
      </c>
      <c r="J358" s="7" t="str">
        <f t="shared" si="34"/>
        <v/>
      </c>
      <c r="K358" s="9" t="str">
        <f t="shared" si="35"/>
        <v/>
      </c>
      <c r="L358" s="9" t="str">
        <f>IF(NOT(ISERROR(VLOOKUP(B358,Deflatores!G$42:H$64,2,FALSE))),VLOOKUP(B358,Deflatores!G$42:H$64,2,FALSE),IF(OR(ISBLANK(C358),ISBLANK(B358)),"",VLOOKUP(C358,Deflatores!G$4:H$38,2,FALSE)*H358+VLOOKUP(C358,Deflatores!G$4:I$38,3,FALSE)))</f>
        <v/>
      </c>
      <c r="M358" s="10"/>
      <c r="N358" s="10"/>
      <c r="O358" s="6"/>
    </row>
    <row r="359" spans="1:15" x14ac:dyDescent="0.25">
      <c r="A359" s="126"/>
      <c r="B359" s="4"/>
      <c r="C359" s="4"/>
      <c r="D359" s="7"/>
      <c r="E359" s="7"/>
      <c r="F359" s="8" t="str">
        <f t="shared" si="30"/>
        <v/>
      </c>
      <c r="G359" s="7" t="str">
        <f t="shared" si="31"/>
        <v/>
      </c>
      <c r="H359" s="5" t="str">
        <f t="shared" si="32"/>
        <v/>
      </c>
      <c r="I359" s="122" t="str">
        <f t="shared" si="33"/>
        <v/>
      </c>
      <c r="J359" s="7" t="str">
        <f t="shared" si="34"/>
        <v/>
      </c>
      <c r="K359" s="9" t="str">
        <f t="shared" si="35"/>
        <v/>
      </c>
      <c r="L359" s="9" t="str">
        <f>IF(NOT(ISERROR(VLOOKUP(B359,Deflatores!G$42:H$64,2,FALSE))),VLOOKUP(B359,Deflatores!G$42:H$64,2,FALSE),IF(OR(ISBLANK(C359),ISBLANK(B359)),"",VLOOKUP(C359,Deflatores!G$4:H$38,2,FALSE)*H359+VLOOKUP(C359,Deflatores!G$4:I$38,3,FALSE)))</f>
        <v/>
      </c>
      <c r="M359" s="10"/>
      <c r="N359" s="10"/>
      <c r="O359" s="6"/>
    </row>
    <row r="360" spans="1:15" x14ac:dyDescent="0.25">
      <c r="A360" s="126"/>
      <c r="B360" s="4"/>
      <c r="C360" s="4"/>
      <c r="D360" s="7"/>
      <c r="E360" s="7"/>
      <c r="F360" s="8" t="str">
        <f t="shared" si="30"/>
        <v/>
      </c>
      <c r="G360" s="7" t="str">
        <f t="shared" si="31"/>
        <v/>
      </c>
      <c r="H360" s="5" t="str">
        <f t="shared" si="32"/>
        <v/>
      </c>
      <c r="I360" s="122" t="str">
        <f t="shared" si="33"/>
        <v/>
      </c>
      <c r="J360" s="7" t="str">
        <f t="shared" si="34"/>
        <v/>
      </c>
      <c r="K360" s="9" t="str">
        <f t="shared" si="35"/>
        <v/>
      </c>
      <c r="L360" s="9" t="str">
        <f>IF(NOT(ISERROR(VLOOKUP(B360,Deflatores!G$42:H$64,2,FALSE))),VLOOKUP(B360,Deflatores!G$42:H$64,2,FALSE),IF(OR(ISBLANK(C360),ISBLANK(B360)),"",VLOOKUP(C360,Deflatores!G$4:H$38,2,FALSE)*H360+VLOOKUP(C360,Deflatores!G$4:I$38,3,FALSE)))</f>
        <v/>
      </c>
      <c r="M360" s="10"/>
      <c r="N360" s="10"/>
      <c r="O360" s="6"/>
    </row>
    <row r="361" spans="1:15" x14ac:dyDescent="0.25">
      <c r="A361" s="126"/>
      <c r="B361" s="4"/>
      <c r="C361" s="4"/>
      <c r="D361" s="7"/>
      <c r="E361" s="7"/>
      <c r="F361" s="8" t="str">
        <f t="shared" si="30"/>
        <v/>
      </c>
      <c r="G361" s="7" t="str">
        <f t="shared" si="31"/>
        <v/>
      </c>
      <c r="H361" s="5" t="str">
        <f t="shared" si="32"/>
        <v/>
      </c>
      <c r="I361" s="122" t="str">
        <f t="shared" si="33"/>
        <v/>
      </c>
      <c r="J361" s="7" t="str">
        <f t="shared" si="34"/>
        <v/>
      </c>
      <c r="K361" s="9" t="str">
        <f t="shared" si="35"/>
        <v/>
      </c>
      <c r="L361" s="9" t="str">
        <f>IF(NOT(ISERROR(VLOOKUP(B361,Deflatores!G$42:H$64,2,FALSE))),VLOOKUP(B361,Deflatores!G$42:H$64,2,FALSE),IF(OR(ISBLANK(C361),ISBLANK(B361)),"",VLOOKUP(C361,Deflatores!G$4:H$38,2,FALSE)*H361+VLOOKUP(C361,Deflatores!G$4:I$38,3,FALSE)))</f>
        <v/>
      </c>
      <c r="M361" s="10"/>
      <c r="N361" s="10"/>
      <c r="O361" s="6"/>
    </row>
    <row r="362" spans="1:15" x14ac:dyDescent="0.25">
      <c r="A362" s="126"/>
      <c r="B362" s="4"/>
      <c r="C362" s="4"/>
      <c r="D362" s="7"/>
      <c r="E362" s="7"/>
      <c r="F362" s="8" t="str">
        <f t="shared" si="30"/>
        <v/>
      </c>
      <c r="G362" s="7" t="str">
        <f t="shared" si="31"/>
        <v/>
      </c>
      <c r="H362" s="5" t="str">
        <f t="shared" si="32"/>
        <v/>
      </c>
      <c r="I362" s="122" t="str">
        <f t="shared" si="33"/>
        <v/>
      </c>
      <c r="J362" s="7" t="str">
        <f t="shared" si="34"/>
        <v/>
      </c>
      <c r="K362" s="9" t="str">
        <f t="shared" si="35"/>
        <v/>
      </c>
      <c r="L362" s="9" t="str">
        <f>IF(NOT(ISERROR(VLOOKUP(B362,Deflatores!G$42:H$64,2,FALSE))),VLOOKUP(B362,Deflatores!G$42:H$64,2,FALSE),IF(OR(ISBLANK(C362),ISBLANK(B362)),"",VLOOKUP(C362,Deflatores!G$4:H$38,2,FALSE)*H362+VLOOKUP(C362,Deflatores!G$4:I$38,3,FALSE)))</f>
        <v/>
      </c>
      <c r="M362" s="10"/>
      <c r="N362" s="10"/>
      <c r="O362" s="6"/>
    </row>
    <row r="363" spans="1:15" x14ac:dyDescent="0.25">
      <c r="A363" s="126"/>
      <c r="B363" s="4"/>
      <c r="C363" s="4"/>
      <c r="D363" s="7"/>
      <c r="E363" s="7"/>
      <c r="F363" s="8" t="str">
        <f t="shared" si="30"/>
        <v/>
      </c>
      <c r="G363" s="7" t="str">
        <f t="shared" si="31"/>
        <v/>
      </c>
      <c r="H363" s="5" t="str">
        <f t="shared" si="32"/>
        <v/>
      </c>
      <c r="I363" s="122" t="str">
        <f t="shared" si="33"/>
        <v/>
      </c>
      <c r="J363" s="7" t="str">
        <f t="shared" si="34"/>
        <v/>
      </c>
      <c r="K363" s="9" t="str">
        <f t="shared" si="35"/>
        <v/>
      </c>
      <c r="L363" s="9" t="str">
        <f>IF(NOT(ISERROR(VLOOKUP(B363,Deflatores!G$42:H$64,2,FALSE))),VLOOKUP(B363,Deflatores!G$42:H$64,2,FALSE),IF(OR(ISBLANK(C363),ISBLANK(B363)),"",VLOOKUP(C363,Deflatores!G$4:H$38,2,FALSE)*H363+VLOOKUP(C363,Deflatores!G$4:I$38,3,FALSE)))</f>
        <v/>
      </c>
      <c r="M363" s="10"/>
      <c r="N363" s="10"/>
      <c r="O363" s="6"/>
    </row>
    <row r="364" spans="1:15" x14ac:dyDescent="0.25">
      <c r="A364" s="126"/>
      <c r="B364" s="4"/>
      <c r="C364" s="4"/>
      <c r="D364" s="7"/>
      <c r="E364" s="7"/>
      <c r="F364" s="8" t="str">
        <f t="shared" si="30"/>
        <v/>
      </c>
      <c r="G364" s="7" t="str">
        <f t="shared" si="31"/>
        <v/>
      </c>
      <c r="H364" s="5" t="str">
        <f t="shared" si="32"/>
        <v/>
      </c>
      <c r="I364" s="122" t="str">
        <f t="shared" si="33"/>
        <v/>
      </c>
      <c r="J364" s="7" t="str">
        <f t="shared" si="34"/>
        <v/>
      </c>
      <c r="K364" s="9" t="str">
        <f t="shared" si="35"/>
        <v/>
      </c>
      <c r="L364" s="9" t="str">
        <f>IF(NOT(ISERROR(VLOOKUP(B364,Deflatores!G$42:H$64,2,FALSE))),VLOOKUP(B364,Deflatores!G$42:H$64,2,FALSE),IF(OR(ISBLANK(C364),ISBLANK(B364)),"",VLOOKUP(C364,Deflatores!G$4:H$38,2,FALSE)*H364+VLOOKUP(C364,Deflatores!G$4:I$38,3,FALSE)))</f>
        <v/>
      </c>
      <c r="M364" s="10"/>
      <c r="N364" s="10"/>
      <c r="O364" s="6"/>
    </row>
    <row r="365" spans="1:15" x14ac:dyDescent="0.25">
      <c r="A365" s="126"/>
      <c r="B365" s="4"/>
      <c r="C365" s="4"/>
      <c r="D365" s="7"/>
      <c r="E365" s="7"/>
      <c r="F365" s="8" t="str">
        <f t="shared" si="30"/>
        <v/>
      </c>
      <c r="G365" s="7" t="str">
        <f t="shared" si="31"/>
        <v/>
      </c>
      <c r="H365" s="5" t="str">
        <f t="shared" si="32"/>
        <v/>
      </c>
      <c r="I365" s="122" t="str">
        <f t="shared" si="33"/>
        <v/>
      </c>
      <c r="J365" s="7" t="str">
        <f t="shared" si="34"/>
        <v/>
      </c>
      <c r="K365" s="9" t="str">
        <f t="shared" si="35"/>
        <v/>
      </c>
      <c r="L365" s="9" t="str">
        <f>IF(NOT(ISERROR(VLOOKUP(B365,Deflatores!G$42:H$64,2,FALSE))),VLOOKUP(B365,Deflatores!G$42:H$64,2,FALSE),IF(OR(ISBLANK(C365),ISBLANK(B365)),"",VLOOKUP(C365,Deflatores!G$4:H$38,2,FALSE)*H365+VLOOKUP(C365,Deflatores!G$4:I$38,3,FALSE)))</f>
        <v/>
      </c>
      <c r="M365" s="10"/>
      <c r="N365" s="10"/>
      <c r="O365" s="6"/>
    </row>
    <row r="366" spans="1:15" x14ac:dyDescent="0.25">
      <c r="A366" s="126"/>
      <c r="B366" s="4"/>
      <c r="C366" s="4"/>
      <c r="D366" s="7"/>
      <c r="E366" s="7"/>
      <c r="F366" s="8" t="str">
        <f t="shared" si="30"/>
        <v/>
      </c>
      <c r="G366" s="7" t="str">
        <f t="shared" si="31"/>
        <v/>
      </c>
      <c r="H366" s="5" t="str">
        <f t="shared" si="32"/>
        <v/>
      </c>
      <c r="I366" s="122" t="str">
        <f t="shared" si="33"/>
        <v/>
      </c>
      <c r="J366" s="7" t="str">
        <f t="shared" si="34"/>
        <v/>
      </c>
      <c r="K366" s="9" t="str">
        <f t="shared" si="35"/>
        <v/>
      </c>
      <c r="L366" s="9" t="str">
        <f>IF(NOT(ISERROR(VLOOKUP(B366,Deflatores!G$42:H$64,2,FALSE))),VLOOKUP(B366,Deflatores!G$42:H$64,2,FALSE),IF(OR(ISBLANK(C366),ISBLANK(B366)),"",VLOOKUP(C366,Deflatores!G$4:H$38,2,FALSE)*H366+VLOOKUP(C366,Deflatores!G$4:I$38,3,FALSE)))</f>
        <v/>
      </c>
      <c r="M366" s="10"/>
      <c r="N366" s="10"/>
      <c r="O366" s="6"/>
    </row>
    <row r="367" spans="1:15" x14ac:dyDescent="0.25">
      <c r="A367" s="126"/>
      <c r="B367" s="4"/>
      <c r="C367" s="4"/>
      <c r="D367" s="7"/>
      <c r="E367" s="7"/>
      <c r="F367" s="8" t="str">
        <f t="shared" si="30"/>
        <v/>
      </c>
      <c r="G367" s="7" t="str">
        <f t="shared" si="31"/>
        <v/>
      </c>
      <c r="H367" s="5" t="str">
        <f t="shared" si="32"/>
        <v/>
      </c>
      <c r="I367" s="122" t="str">
        <f t="shared" si="33"/>
        <v/>
      </c>
      <c r="J367" s="7" t="str">
        <f t="shared" si="34"/>
        <v/>
      </c>
      <c r="K367" s="9" t="str">
        <f t="shared" si="35"/>
        <v/>
      </c>
      <c r="L367" s="9" t="str">
        <f>IF(NOT(ISERROR(VLOOKUP(B367,Deflatores!G$42:H$64,2,FALSE))),VLOOKUP(B367,Deflatores!G$42:H$64,2,FALSE),IF(OR(ISBLANK(C367),ISBLANK(B367)),"",VLOOKUP(C367,Deflatores!G$4:H$38,2,FALSE)*H367+VLOOKUP(C367,Deflatores!G$4:I$38,3,FALSE)))</f>
        <v/>
      </c>
      <c r="M367" s="10"/>
      <c r="N367" s="10"/>
      <c r="O367" s="6"/>
    </row>
    <row r="368" spans="1:15" x14ac:dyDescent="0.25">
      <c r="A368" s="126"/>
      <c r="B368" s="4"/>
      <c r="C368" s="4"/>
      <c r="D368" s="7"/>
      <c r="E368" s="7"/>
      <c r="F368" s="8" t="str">
        <f t="shared" si="30"/>
        <v/>
      </c>
      <c r="G368" s="7" t="str">
        <f t="shared" si="31"/>
        <v/>
      </c>
      <c r="H368" s="5" t="str">
        <f t="shared" si="32"/>
        <v/>
      </c>
      <c r="I368" s="122" t="str">
        <f t="shared" si="33"/>
        <v/>
      </c>
      <c r="J368" s="7" t="str">
        <f t="shared" si="34"/>
        <v/>
      </c>
      <c r="K368" s="9" t="str">
        <f t="shared" si="35"/>
        <v/>
      </c>
      <c r="L368" s="9" t="str">
        <f>IF(NOT(ISERROR(VLOOKUP(B368,Deflatores!G$42:H$64,2,FALSE))),VLOOKUP(B368,Deflatores!G$42:H$64,2,FALSE),IF(OR(ISBLANK(C368),ISBLANK(B368)),"",VLOOKUP(C368,Deflatores!G$4:H$38,2,FALSE)*H368+VLOOKUP(C368,Deflatores!G$4:I$38,3,FALSE)))</f>
        <v/>
      </c>
      <c r="M368" s="10"/>
      <c r="N368" s="10"/>
      <c r="O368" s="6"/>
    </row>
    <row r="369" spans="1:15" x14ac:dyDescent="0.25">
      <c r="A369" s="126"/>
      <c r="B369" s="4"/>
      <c r="C369" s="4"/>
      <c r="D369" s="7"/>
      <c r="E369" s="7"/>
      <c r="F369" s="8" t="str">
        <f t="shared" si="30"/>
        <v/>
      </c>
      <c r="G369" s="7" t="str">
        <f t="shared" si="31"/>
        <v/>
      </c>
      <c r="H369" s="5" t="str">
        <f t="shared" si="32"/>
        <v/>
      </c>
      <c r="I369" s="122" t="str">
        <f t="shared" si="33"/>
        <v/>
      </c>
      <c r="J369" s="7" t="str">
        <f t="shared" si="34"/>
        <v/>
      </c>
      <c r="K369" s="9" t="str">
        <f t="shared" si="35"/>
        <v/>
      </c>
      <c r="L369" s="9" t="str">
        <f>IF(NOT(ISERROR(VLOOKUP(B369,Deflatores!G$42:H$64,2,FALSE))),VLOOKUP(B369,Deflatores!G$42:H$64,2,FALSE),IF(OR(ISBLANK(C369),ISBLANK(B369)),"",VLOOKUP(C369,Deflatores!G$4:H$38,2,FALSE)*H369+VLOOKUP(C369,Deflatores!G$4:I$38,3,FALSE)))</f>
        <v/>
      </c>
      <c r="M369" s="10"/>
      <c r="N369" s="10"/>
      <c r="O369" s="6"/>
    </row>
    <row r="370" spans="1:15" x14ac:dyDescent="0.25">
      <c r="A370" s="126"/>
      <c r="B370" s="4"/>
      <c r="C370" s="4"/>
      <c r="D370" s="7"/>
      <c r="E370" s="7"/>
      <c r="F370" s="8" t="str">
        <f t="shared" si="30"/>
        <v/>
      </c>
      <c r="G370" s="7" t="str">
        <f t="shared" si="31"/>
        <v/>
      </c>
      <c r="H370" s="5" t="str">
        <f t="shared" si="32"/>
        <v/>
      </c>
      <c r="I370" s="122" t="str">
        <f t="shared" si="33"/>
        <v/>
      </c>
      <c r="J370" s="7" t="str">
        <f t="shared" si="34"/>
        <v/>
      </c>
      <c r="K370" s="9" t="str">
        <f t="shared" si="35"/>
        <v/>
      </c>
      <c r="L370" s="9" t="str">
        <f>IF(NOT(ISERROR(VLOOKUP(B370,Deflatores!G$42:H$64,2,FALSE))),VLOOKUP(B370,Deflatores!G$42:H$64,2,FALSE),IF(OR(ISBLANK(C370),ISBLANK(B370)),"",VLOOKUP(C370,Deflatores!G$4:H$38,2,FALSE)*H370+VLOOKUP(C370,Deflatores!G$4:I$38,3,FALSE)))</f>
        <v/>
      </c>
      <c r="M370" s="10"/>
      <c r="N370" s="10"/>
      <c r="O370" s="6"/>
    </row>
    <row r="371" spans="1:15" x14ac:dyDescent="0.25">
      <c r="A371" s="126"/>
      <c r="B371" s="4"/>
      <c r="C371" s="4"/>
      <c r="D371" s="7"/>
      <c r="E371" s="7"/>
      <c r="F371" s="8" t="str">
        <f t="shared" si="30"/>
        <v/>
      </c>
      <c r="G371" s="7" t="str">
        <f t="shared" si="31"/>
        <v/>
      </c>
      <c r="H371" s="5" t="str">
        <f t="shared" si="32"/>
        <v/>
      </c>
      <c r="I371" s="122" t="str">
        <f t="shared" si="33"/>
        <v/>
      </c>
      <c r="J371" s="7" t="str">
        <f t="shared" si="34"/>
        <v/>
      </c>
      <c r="K371" s="9" t="str">
        <f t="shared" si="35"/>
        <v/>
      </c>
      <c r="L371" s="9" t="str">
        <f>IF(NOT(ISERROR(VLOOKUP(B371,Deflatores!G$42:H$64,2,FALSE))),VLOOKUP(B371,Deflatores!G$42:H$64,2,FALSE),IF(OR(ISBLANK(C371),ISBLANK(B371)),"",VLOOKUP(C371,Deflatores!G$4:H$38,2,FALSE)*H371+VLOOKUP(C371,Deflatores!G$4:I$38,3,FALSE)))</f>
        <v/>
      </c>
      <c r="M371" s="10"/>
      <c r="N371" s="10"/>
      <c r="O371" s="6"/>
    </row>
    <row r="372" spans="1:15" x14ac:dyDescent="0.25">
      <c r="A372" s="126"/>
      <c r="B372" s="4"/>
      <c r="C372" s="4"/>
      <c r="D372" s="7"/>
      <c r="E372" s="7"/>
      <c r="F372" s="8" t="str">
        <f t="shared" si="30"/>
        <v/>
      </c>
      <c r="G372" s="7" t="str">
        <f t="shared" si="31"/>
        <v/>
      </c>
      <c r="H372" s="5" t="str">
        <f t="shared" si="32"/>
        <v/>
      </c>
      <c r="I372" s="122" t="str">
        <f t="shared" si="33"/>
        <v/>
      </c>
      <c r="J372" s="7" t="str">
        <f t="shared" si="34"/>
        <v/>
      </c>
      <c r="K372" s="9" t="str">
        <f t="shared" si="35"/>
        <v/>
      </c>
      <c r="L372" s="9" t="str">
        <f>IF(NOT(ISERROR(VLOOKUP(B372,Deflatores!G$42:H$64,2,FALSE))),VLOOKUP(B372,Deflatores!G$42:H$64,2,FALSE),IF(OR(ISBLANK(C372),ISBLANK(B372)),"",VLOOKUP(C372,Deflatores!G$4:H$38,2,FALSE)*H372+VLOOKUP(C372,Deflatores!G$4:I$38,3,FALSE)))</f>
        <v/>
      </c>
      <c r="M372" s="10"/>
      <c r="N372" s="10"/>
      <c r="O372" s="6"/>
    </row>
    <row r="373" spans="1:15" x14ac:dyDescent="0.25">
      <c r="A373" s="126"/>
      <c r="B373" s="4"/>
      <c r="C373" s="4"/>
      <c r="D373" s="7"/>
      <c r="E373" s="7"/>
      <c r="F373" s="8" t="str">
        <f t="shared" si="30"/>
        <v/>
      </c>
      <c r="G373" s="7" t="str">
        <f t="shared" si="31"/>
        <v/>
      </c>
      <c r="H373" s="5" t="str">
        <f t="shared" si="32"/>
        <v/>
      </c>
      <c r="I373" s="122" t="str">
        <f t="shared" si="33"/>
        <v/>
      </c>
      <c r="J373" s="7" t="str">
        <f t="shared" si="34"/>
        <v/>
      </c>
      <c r="K373" s="9" t="str">
        <f t="shared" si="35"/>
        <v/>
      </c>
      <c r="L373" s="9" t="str">
        <f>IF(NOT(ISERROR(VLOOKUP(B373,Deflatores!G$42:H$64,2,FALSE))),VLOOKUP(B373,Deflatores!G$42:H$64,2,FALSE),IF(OR(ISBLANK(C373),ISBLANK(B373)),"",VLOOKUP(C373,Deflatores!G$4:H$38,2,FALSE)*H373+VLOOKUP(C373,Deflatores!G$4:I$38,3,FALSE)))</f>
        <v/>
      </c>
      <c r="M373" s="10"/>
      <c r="N373" s="10"/>
      <c r="O373" s="6"/>
    </row>
    <row r="374" spans="1:15" x14ac:dyDescent="0.25">
      <c r="A374" s="126"/>
      <c r="B374" s="4"/>
      <c r="C374" s="4"/>
      <c r="D374" s="7"/>
      <c r="E374" s="7"/>
      <c r="F374" s="8" t="str">
        <f t="shared" si="30"/>
        <v/>
      </c>
      <c r="G374" s="7" t="str">
        <f t="shared" si="31"/>
        <v/>
      </c>
      <c r="H374" s="5" t="str">
        <f t="shared" si="32"/>
        <v/>
      </c>
      <c r="I374" s="122" t="str">
        <f t="shared" si="33"/>
        <v/>
      </c>
      <c r="J374" s="7" t="str">
        <f t="shared" si="34"/>
        <v/>
      </c>
      <c r="K374" s="9" t="str">
        <f t="shared" si="35"/>
        <v/>
      </c>
      <c r="L374" s="9" t="str">
        <f>IF(NOT(ISERROR(VLOOKUP(B374,Deflatores!G$42:H$64,2,FALSE))),VLOOKUP(B374,Deflatores!G$42:H$64,2,FALSE),IF(OR(ISBLANK(C374),ISBLANK(B374)),"",VLOOKUP(C374,Deflatores!G$4:H$38,2,FALSE)*H374+VLOOKUP(C374,Deflatores!G$4:I$38,3,FALSE)))</f>
        <v/>
      </c>
      <c r="M374" s="10"/>
      <c r="N374" s="10"/>
      <c r="O374" s="6"/>
    </row>
    <row r="375" spans="1:15" x14ac:dyDescent="0.25">
      <c r="A375" s="126"/>
      <c r="B375" s="4"/>
      <c r="C375" s="4"/>
      <c r="D375" s="7"/>
      <c r="E375" s="7"/>
      <c r="F375" s="8" t="str">
        <f t="shared" si="30"/>
        <v/>
      </c>
      <c r="G375" s="7" t="str">
        <f t="shared" si="31"/>
        <v/>
      </c>
      <c r="H375" s="5" t="str">
        <f t="shared" si="32"/>
        <v/>
      </c>
      <c r="I375" s="122" t="str">
        <f t="shared" si="33"/>
        <v/>
      </c>
      <c r="J375" s="7" t="str">
        <f t="shared" si="34"/>
        <v/>
      </c>
      <c r="K375" s="9" t="str">
        <f t="shared" si="35"/>
        <v/>
      </c>
      <c r="L375" s="9" t="str">
        <f>IF(NOT(ISERROR(VLOOKUP(B375,Deflatores!G$42:H$64,2,FALSE))),VLOOKUP(B375,Deflatores!G$42:H$64,2,FALSE),IF(OR(ISBLANK(C375),ISBLANK(B375)),"",VLOOKUP(C375,Deflatores!G$4:H$38,2,FALSE)*H375+VLOOKUP(C375,Deflatores!G$4:I$38,3,FALSE)))</f>
        <v/>
      </c>
      <c r="M375" s="10"/>
      <c r="N375" s="10"/>
      <c r="O375" s="6"/>
    </row>
    <row r="376" spans="1:15" x14ac:dyDescent="0.25">
      <c r="A376" s="126"/>
      <c r="B376" s="4"/>
      <c r="C376" s="4"/>
      <c r="D376" s="7"/>
      <c r="E376" s="7"/>
      <c r="F376" s="8" t="str">
        <f t="shared" si="30"/>
        <v/>
      </c>
      <c r="G376" s="7" t="str">
        <f t="shared" si="31"/>
        <v/>
      </c>
      <c r="H376" s="5" t="str">
        <f t="shared" si="32"/>
        <v/>
      </c>
      <c r="I376" s="122" t="str">
        <f t="shared" si="33"/>
        <v/>
      </c>
      <c r="J376" s="7" t="str">
        <f t="shared" si="34"/>
        <v/>
      </c>
      <c r="K376" s="9" t="str">
        <f t="shared" si="35"/>
        <v/>
      </c>
      <c r="L376" s="9" t="str">
        <f>IF(NOT(ISERROR(VLOOKUP(B376,Deflatores!G$42:H$64,2,FALSE))),VLOOKUP(B376,Deflatores!G$42:H$64,2,FALSE),IF(OR(ISBLANK(C376),ISBLANK(B376)),"",VLOOKUP(C376,Deflatores!G$4:H$38,2,FALSE)*H376+VLOOKUP(C376,Deflatores!G$4:I$38,3,FALSE)))</f>
        <v/>
      </c>
      <c r="M376" s="10"/>
      <c r="N376" s="10"/>
      <c r="O376" s="6"/>
    </row>
    <row r="377" spans="1:15" x14ac:dyDescent="0.25">
      <c r="A377" s="126"/>
      <c r="B377" s="4"/>
      <c r="C377" s="4"/>
      <c r="D377" s="7"/>
      <c r="E377" s="7"/>
      <c r="F377" s="8" t="str">
        <f t="shared" si="30"/>
        <v/>
      </c>
      <c r="G377" s="7" t="str">
        <f t="shared" si="31"/>
        <v/>
      </c>
      <c r="H377" s="5" t="str">
        <f t="shared" si="32"/>
        <v/>
      </c>
      <c r="I377" s="122" t="str">
        <f t="shared" si="33"/>
        <v/>
      </c>
      <c r="J377" s="7" t="str">
        <f t="shared" si="34"/>
        <v/>
      </c>
      <c r="K377" s="9" t="str">
        <f t="shared" si="35"/>
        <v/>
      </c>
      <c r="L377" s="9" t="str">
        <f>IF(NOT(ISERROR(VLOOKUP(B377,Deflatores!G$42:H$64,2,FALSE))),VLOOKUP(B377,Deflatores!G$42:H$64,2,FALSE),IF(OR(ISBLANK(C377),ISBLANK(B377)),"",VLOOKUP(C377,Deflatores!G$4:H$38,2,FALSE)*H377+VLOOKUP(C377,Deflatores!G$4:I$38,3,FALSE)))</f>
        <v/>
      </c>
      <c r="M377" s="10"/>
      <c r="N377" s="10"/>
      <c r="O377" s="6"/>
    </row>
    <row r="378" spans="1:15" x14ac:dyDescent="0.25">
      <c r="A378" s="126"/>
      <c r="B378" s="4"/>
      <c r="C378" s="4"/>
      <c r="D378" s="7"/>
      <c r="E378" s="7"/>
      <c r="F378" s="8" t="str">
        <f t="shared" si="30"/>
        <v/>
      </c>
      <c r="G378" s="7" t="str">
        <f t="shared" si="31"/>
        <v/>
      </c>
      <c r="H378" s="5" t="str">
        <f t="shared" si="32"/>
        <v/>
      </c>
      <c r="I378" s="122" t="str">
        <f t="shared" si="33"/>
        <v/>
      </c>
      <c r="J378" s="7" t="str">
        <f t="shared" si="34"/>
        <v/>
      </c>
      <c r="K378" s="9" t="str">
        <f t="shared" si="35"/>
        <v/>
      </c>
      <c r="L378" s="9" t="str">
        <f>IF(NOT(ISERROR(VLOOKUP(B378,Deflatores!G$42:H$64,2,FALSE))),VLOOKUP(B378,Deflatores!G$42:H$64,2,FALSE),IF(OR(ISBLANK(C378),ISBLANK(B378)),"",VLOOKUP(C378,Deflatores!G$4:H$38,2,FALSE)*H378+VLOOKUP(C378,Deflatores!G$4:I$38,3,FALSE)))</f>
        <v/>
      </c>
      <c r="M378" s="10"/>
      <c r="N378" s="10"/>
      <c r="O378" s="6"/>
    </row>
    <row r="379" spans="1:15" x14ac:dyDescent="0.25">
      <c r="A379" s="126"/>
      <c r="B379" s="4"/>
      <c r="C379" s="4"/>
      <c r="D379" s="7"/>
      <c r="E379" s="7"/>
      <c r="F379" s="8" t="str">
        <f t="shared" si="30"/>
        <v/>
      </c>
      <c r="G379" s="7" t="str">
        <f t="shared" si="31"/>
        <v/>
      </c>
      <c r="H379" s="5" t="str">
        <f t="shared" si="32"/>
        <v/>
      </c>
      <c r="I379" s="122" t="str">
        <f t="shared" si="33"/>
        <v/>
      </c>
      <c r="J379" s="7" t="str">
        <f t="shared" si="34"/>
        <v/>
      </c>
      <c r="K379" s="9" t="str">
        <f t="shared" si="35"/>
        <v/>
      </c>
      <c r="L379" s="9" t="str">
        <f>IF(NOT(ISERROR(VLOOKUP(B379,Deflatores!G$42:H$64,2,FALSE))),VLOOKUP(B379,Deflatores!G$42:H$64,2,FALSE),IF(OR(ISBLANK(C379),ISBLANK(B379)),"",VLOOKUP(C379,Deflatores!G$4:H$38,2,FALSE)*H379+VLOOKUP(C379,Deflatores!G$4:I$38,3,FALSE)))</f>
        <v/>
      </c>
      <c r="M379" s="10"/>
      <c r="N379" s="10"/>
      <c r="O379" s="6"/>
    </row>
    <row r="380" spans="1:15" x14ac:dyDescent="0.25">
      <c r="A380" s="126"/>
      <c r="B380" s="4"/>
      <c r="C380" s="4"/>
      <c r="D380" s="7"/>
      <c r="E380" s="7"/>
      <c r="F380" s="8" t="str">
        <f t="shared" si="30"/>
        <v/>
      </c>
      <c r="G380" s="7" t="str">
        <f t="shared" si="31"/>
        <v/>
      </c>
      <c r="H380" s="5" t="str">
        <f t="shared" si="32"/>
        <v/>
      </c>
      <c r="I380" s="122" t="str">
        <f t="shared" si="33"/>
        <v/>
      </c>
      <c r="J380" s="7" t="str">
        <f t="shared" si="34"/>
        <v/>
      </c>
      <c r="K380" s="9" t="str">
        <f t="shared" si="35"/>
        <v/>
      </c>
      <c r="L380" s="9" t="str">
        <f>IF(NOT(ISERROR(VLOOKUP(B380,Deflatores!G$42:H$64,2,FALSE))),VLOOKUP(B380,Deflatores!G$42:H$64,2,FALSE),IF(OR(ISBLANK(C380),ISBLANK(B380)),"",VLOOKUP(C380,Deflatores!G$4:H$38,2,FALSE)*H380+VLOOKUP(C380,Deflatores!G$4:I$38,3,FALSE)))</f>
        <v/>
      </c>
      <c r="M380" s="10"/>
      <c r="N380" s="10"/>
      <c r="O380" s="6"/>
    </row>
    <row r="381" spans="1:15" x14ac:dyDescent="0.25">
      <c r="A381" s="126"/>
      <c r="B381" s="4"/>
      <c r="C381" s="4"/>
      <c r="D381" s="7"/>
      <c r="E381" s="7"/>
      <c r="F381" s="8" t="str">
        <f t="shared" si="30"/>
        <v/>
      </c>
      <c r="G381" s="7" t="str">
        <f t="shared" si="31"/>
        <v/>
      </c>
      <c r="H381" s="5" t="str">
        <f t="shared" si="32"/>
        <v/>
      </c>
      <c r="I381" s="122" t="str">
        <f t="shared" si="33"/>
        <v/>
      </c>
      <c r="J381" s="7" t="str">
        <f t="shared" si="34"/>
        <v/>
      </c>
      <c r="K381" s="9" t="str">
        <f t="shared" si="35"/>
        <v/>
      </c>
      <c r="L381" s="9" t="str">
        <f>IF(NOT(ISERROR(VLOOKUP(B381,Deflatores!G$42:H$64,2,FALSE))),VLOOKUP(B381,Deflatores!G$42:H$64,2,FALSE),IF(OR(ISBLANK(C381),ISBLANK(B381)),"",VLOOKUP(C381,Deflatores!G$4:H$38,2,FALSE)*H381+VLOOKUP(C381,Deflatores!G$4:I$38,3,FALSE)))</f>
        <v/>
      </c>
      <c r="M381" s="10"/>
      <c r="N381" s="10"/>
      <c r="O381" s="6"/>
    </row>
    <row r="382" spans="1:15" x14ac:dyDescent="0.25">
      <c r="A382" s="126"/>
      <c r="B382" s="4"/>
      <c r="C382" s="4"/>
      <c r="D382" s="7"/>
      <c r="E382" s="7"/>
      <c r="F382" s="8" t="str">
        <f t="shared" ref="F382:F445" si="36">IF(ISBLANK(B382),"",IF(I382="L","Baixa",IF(I382="A","Média",IF(I382="","","Alta"))))</f>
        <v/>
      </c>
      <c r="G382" s="7" t="str">
        <f t="shared" ref="G382:G445" si="37">CONCATENATE(B382,I382)</f>
        <v/>
      </c>
      <c r="H382" s="5" t="str">
        <f t="shared" ref="H382:H445" si="38">IF(ISBLANK(B382),"",IF(B382="ALI",IF(I382="L",7,IF(I382="A",10,15)),IF(B382="AIE",IF(I382="L",5,IF(I382="A",7,10)),IF(B382="SE",IF(I382="L",4,IF(I382="A",5,7)),IF(OR(B382="EE",B382="CE"),IF(I382="L",3,IF(I382="A",4,6)),0)))))</f>
        <v/>
      </c>
      <c r="I382" s="122" t="str">
        <f t="shared" ref="I382:I445" si="39">IF(OR(ISBLANK(D382),ISBLANK(E382)),IF(OR(B382="ALI",B382="AIE"),"L",IF(OR(B382="EE",B382="SE",B382="CE"),"A","")),IF(B382="EE",IF(E382&gt;=3,IF(D382&gt;=5,"H","A"),IF(E382&gt;=2,IF(D382&gt;=16,"H",IF(D382&lt;=4,"L","A")),IF(D382&lt;=15,"L","A"))),IF(OR(B382="SE",B382="CE"),IF(E382&gt;=4,IF(D382&gt;=6,"H","A"),IF(E382&gt;=2,IF(D382&gt;=20,"H",IF(D382&lt;=5,"L","A")),IF(D382&lt;=19,"L","A"))),IF(OR(B382="ALI",B382="AIE"),IF(E382&gt;=6,IF(D382&gt;=20,"H","A"),IF(E382&gt;=2,IF(D382&gt;=51,"H",IF(D382&lt;=19,"L","A")),IF(D382&lt;=50,"L","A"))),""))))</f>
        <v/>
      </c>
      <c r="J382" s="7" t="str">
        <f t="shared" ref="J382:J445" si="40">CONCATENATE(B382,C382)</f>
        <v/>
      </c>
      <c r="K382" s="9" t="str">
        <f t="shared" si="35"/>
        <v/>
      </c>
      <c r="L382" s="9" t="str">
        <f>IF(NOT(ISERROR(VLOOKUP(B382,Deflatores!G$42:H$64,2,FALSE))),VLOOKUP(B382,Deflatores!G$42:H$64,2,FALSE),IF(OR(ISBLANK(C382),ISBLANK(B382)),"",VLOOKUP(C382,Deflatores!G$4:H$38,2,FALSE)*H382+VLOOKUP(C382,Deflatores!G$4:I$38,3,FALSE)))</f>
        <v/>
      </c>
      <c r="M382" s="10"/>
      <c r="N382" s="10"/>
      <c r="O382" s="6"/>
    </row>
    <row r="383" spans="1:15" x14ac:dyDescent="0.25">
      <c r="A383" s="126"/>
      <c r="B383" s="4"/>
      <c r="C383" s="4"/>
      <c r="D383" s="7"/>
      <c r="E383" s="7"/>
      <c r="F383" s="8" t="str">
        <f t="shared" si="36"/>
        <v/>
      </c>
      <c r="G383" s="7" t="str">
        <f t="shared" si="37"/>
        <v/>
      </c>
      <c r="H383" s="5" t="str">
        <f t="shared" si="38"/>
        <v/>
      </c>
      <c r="I383" s="122" t="str">
        <f t="shared" si="39"/>
        <v/>
      </c>
      <c r="J383" s="7" t="str">
        <f t="shared" si="40"/>
        <v/>
      </c>
      <c r="K383" s="9" t="str">
        <f t="shared" si="35"/>
        <v/>
      </c>
      <c r="L383" s="9" t="str">
        <f>IF(NOT(ISERROR(VLOOKUP(B383,Deflatores!G$42:H$64,2,FALSE))),VLOOKUP(B383,Deflatores!G$42:H$64,2,FALSE),IF(OR(ISBLANK(C383),ISBLANK(B383)),"",VLOOKUP(C383,Deflatores!G$4:H$38,2,FALSE)*H383+VLOOKUP(C383,Deflatores!G$4:I$38,3,FALSE)))</f>
        <v/>
      </c>
      <c r="M383" s="10"/>
      <c r="N383" s="10"/>
      <c r="O383" s="6"/>
    </row>
    <row r="384" spans="1:15" x14ac:dyDescent="0.25">
      <c r="A384" s="126"/>
      <c r="B384" s="4"/>
      <c r="C384" s="4"/>
      <c r="D384" s="7"/>
      <c r="E384" s="7"/>
      <c r="F384" s="8" t="str">
        <f t="shared" si="36"/>
        <v/>
      </c>
      <c r="G384" s="7" t="str">
        <f t="shared" si="37"/>
        <v/>
      </c>
      <c r="H384" s="5" t="str">
        <f t="shared" si="38"/>
        <v/>
      </c>
      <c r="I384" s="122" t="str">
        <f t="shared" si="39"/>
        <v/>
      </c>
      <c r="J384" s="7" t="str">
        <f t="shared" si="40"/>
        <v/>
      </c>
      <c r="K384" s="9" t="str">
        <f t="shared" ref="K384:K447" si="41">IF(OR(H384="",H384=0),L384,H384)</f>
        <v/>
      </c>
      <c r="L384" s="9" t="str">
        <f>IF(NOT(ISERROR(VLOOKUP(B384,Deflatores!G$42:H$64,2,FALSE))),VLOOKUP(B384,Deflatores!G$42:H$64,2,FALSE),IF(OR(ISBLANK(C384),ISBLANK(B384)),"",VLOOKUP(C384,Deflatores!G$4:H$38,2,FALSE)*H384+VLOOKUP(C384,Deflatores!G$4:I$38,3,FALSE)))</f>
        <v/>
      </c>
      <c r="M384" s="10"/>
      <c r="N384" s="10"/>
      <c r="O384" s="6"/>
    </row>
    <row r="385" spans="1:15" x14ac:dyDescent="0.25">
      <c r="A385" s="126"/>
      <c r="B385" s="4"/>
      <c r="C385" s="4"/>
      <c r="D385" s="7"/>
      <c r="E385" s="7"/>
      <c r="F385" s="8" t="str">
        <f t="shared" si="36"/>
        <v/>
      </c>
      <c r="G385" s="7" t="str">
        <f t="shared" si="37"/>
        <v/>
      </c>
      <c r="H385" s="5" t="str">
        <f t="shared" si="38"/>
        <v/>
      </c>
      <c r="I385" s="122" t="str">
        <f t="shared" si="39"/>
        <v/>
      </c>
      <c r="J385" s="7" t="str">
        <f t="shared" si="40"/>
        <v/>
      </c>
      <c r="K385" s="9" t="str">
        <f t="shared" si="41"/>
        <v/>
      </c>
      <c r="L385" s="9" t="str">
        <f>IF(NOT(ISERROR(VLOOKUP(B385,Deflatores!G$42:H$64,2,FALSE))),VLOOKUP(B385,Deflatores!G$42:H$64,2,FALSE),IF(OR(ISBLANK(C385),ISBLANK(B385)),"",VLOOKUP(C385,Deflatores!G$4:H$38,2,FALSE)*H385+VLOOKUP(C385,Deflatores!G$4:I$38,3,FALSE)))</f>
        <v/>
      </c>
      <c r="M385" s="10"/>
      <c r="N385" s="10"/>
      <c r="O385" s="6"/>
    </row>
    <row r="386" spans="1:15" x14ac:dyDescent="0.25">
      <c r="A386" s="126"/>
      <c r="B386" s="4"/>
      <c r="C386" s="4"/>
      <c r="D386" s="7"/>
      <c r="E386" s="7"/>
      <c r="F386" s="8" t="str">
        <f t="shared" si="36"/>
        <v/>
      </c>
      <c r="G386" s="7" t="str">
        <f t="shared" si="37"/>
        <v/>
      </c>
      <c r="H386" s="5" t="str">
        <f t="shared" si="38"/>
        <v/>
      </c>
      <c r="I386" s="122" t="str">
        <f t="shared" si="39"/>
        <v/>
      </c>
      <c r="J386" s="7" t="str">
        <f t="shared" si="40"/>
        <v/>
      </c>
      <c r="K386" s="9" t="str">
        <f t="shared" si="41"/>
        <v/>
      </c>
      <c r="L386" s="9" t="str">
        <f>IF(NOT(ISERROR(VLOOKUP(B386,Deflatores!G$42:H$64,2,FALSE))),VLOOKUP(B386,Deflatores!G$42:H$64,2,FALSE),IF(OR(ISBLANK(C386),ISBLANK(B386)),"",VLOOKUP(C386,Deflatores!G$4:H$38,2,FALSE)*H386+VLOOKUP(C386,Deflatores!G$4:I$38,3,FALSE)))</f>
        <v/>
      </c>
      <c r="M386" s="10"/>
      <c r="N386" s="10"/>
      <c r="O386" s="6"/>
    </row>
    <row r="387" spans="1:15" x14ac:dyDescent="0.25">
      <c r="A387" s="126"/>
      <c r="B387" s="4"/>
      <c r="C387" s="4"/>
      <c r="D387" s="7"/>
      <c r="E387" s="7"/>
      <c r="F387" s="8" t="str">
        <f t="shared" si="36"/>
        <v/>
      </c>
      <c r="G387" s="7" t="str">
        <f t="shared" si="37"/>
        <v/>
      </c>
      <c r="H387" s="5" t="str">
        <f t="shared" si="38"/>
        <v/>
      </c>
      <c r="I387" s="122" t="str">
        <f t="shared" si="39"/>
        <v/>
      </c>
      <c r="J387" s="7" t="str">
        <f t="shared" si="40"/>
        <v/>
      </c>
      <c r="K387" s="9" t="str">
        <f t="shared" si="41"/>
        <v/>
      </c>
      <c r="L387" s="9" t="str">
        <f>IF(NOT(ISERROR(VLOOKUP(B387,Deflatores!G$42:H$64,2,FALSE))),VLOOKUP(B387,Deflatores!G$42:H$64,2,FALSE),IF(OR(ISBLANK(C387),ISBLANK(B387)),"",VLOOKUP(C387,Deflatores!G$4:H$38,2,FALSE)*H387+VLOOKUP(C387,Deflatores!G$4:I$38,3,FALSE)))</f>
        <v/>
      </c>
      <c r="M387" s="10"/>
      <c r="N387" s="10"/>
      <c r="O387" s="6"/>
    </row>
    <row r="388" spans="1:15" x14ac:dyDescent="0.25">
      <c r="A388" s="126"/>
      <c r="B388" s="4"/>
      <c r="C388" s="4"/>
      <c r="D388" s="7"/>
      <c r="E388" s="7"/>
      <c r="F388" s="8" t="str">
        <f t="shared" si="36"/>
        <v/>
      </c>
      <c r="G388" s="7" t="str">
        <f t="shared" si="37"/>
        <v/>
      </c>
      <c r="H388" s="5" t="str">
        <f t="shared" si="38"/>
        <v/>
      </c>
      <c r="I388" s="122" t="str">
        <f t="shared" si="39"/>
        <v/>
      </c>
      <c r="J388" s="7" t="str">
        <f t="shared" si="40"/>
        <v/>
      </c>
      <c r="K388" s="9" t="str">
        <f t="shared" si="41"/>
        <v/>
      </c>
      <c r="L388" s="9" t="str">
        <f>IF(NOT(ISERROR(VLOOKUP(B388,Deflatores!G$42:H$64,2,FALSE))),VLOOKUP(B388,Deflatores!G$42:H$64,2,FALSE),IF(OR(ISBLANK(C388),ISBLANK(B388)),"",VLOOKUP(C388,Deflatores!G$4:H$38,2,FALSE)*H388+VLOOKUP(C388,Deflatores!G$4:I$38,3,FALSE)))</f>
        <v/>
      </c>
      <c r="M388" s="10"/>
      <c r="N388" s="10"/>
      <c r="O388" s="6"/>
    </row>
    <row r="389" spans="1:15" x14ac:dyDescent="0.25">
      <c r="A389" s="126"/>
      <c r="B389" s="4"/>
      <c r="C389" s="4"/>
      <c r="D389" s="7"/>
      <c r="E389" s="7"/>
      <c r="F389" s="8" t="str">
        <f t="shared" si="36"/>
        <v/>
      </c>
      <c r="G389" s="7" t="str">
        <f t="shared" si="37"/>
        <v/>
      </c>
      <c r="H389" s="5" t="str">
        <f t="shared" si="38"/>
        <v/>
      </c>
      <c r="I389" s="122" t="str">
        <f t="shared" si="39"/>
        <v/>
      </c>
      <c r="J389" s="7" t="str">
        <f t="shared" si="40"/>
        <v/>
      </c>
      <c r="K389" s="9" t="str">
        <f t="shared" si="41"/>
        <v/>
      </c>
      <c r="L389" s="9" t="str">
        <f>IF(NOT(ISERROR(VLOOKUP(B389,Deflatores!G$42:H$64,2,FALSE))),VLOOKUP(B389,Deflatores!G$42:H$64,2,FALSE),IF(OR(ISBLANK(C389),ISBLANK(B389)),"",VLOOKUP(C389,Deflatores!G$4:H$38,2,FALSE)*H389+VLOOKUP(C389,Deflatores!G$4:I$38,3,FALSE)))</f>
        <v/>
      </c>
      <c r="M389" s="10"/>
      <c r="N389" s="10"/>
      <c r="O389" s="6"/>
    </row>
    <row r="390" spans="1:15" x14ac:dyDescent="0.25">
      <c r="A390" s="126"/>
      <c r="B390" s="4"/>
      <c r="C390" s="4"/>
      <c r="D390" s="7"/>
      <c r="E390" s="7"/>
      <c r="F390" s="8" t="str">
        <f t="shared" si="36"/>
        <v/>
      </c>
      <c r="G390" s="7" t="str">
        <f t="shared" si="37"/>
        <v/>
      </c>
      <c r="H390" s="5" t="str">
        <f t="shared" si="38"/>
        <v/>
      </c>
      <c r="I390" s="122" t="str">
        <f t="shared" si="39"/>
        <v/>
      </c>
      <c r="J390" s="7" t="str">
        <f t="shared" si="40"/>
        <v/>
      </c>
      <c r="K390" s="9" t="str">
        <f t="shared" si="41"/>
        <v/>
      </c>
      <c r="L390" s="9" t="str">
        <f>IF(NOT(ISERROR(VLOOKUP(B390,Deflatores!G$42:H$64,2,FALSE))),VLOOKUP(B390,Deflatores!G$42:H$64,2,FALSE),IF(OR(ISBLANK(C390),ISBLANK(B390)),"",VLOOKUP(C390,Deflatores!G$4:H$38,2,FALSE)*H390+VLOOKUP(C390,Deflatores!G$4:I$38,3,FALSE)))</f>
        <v/>
      </c>
      <c r="M390" s="10"/>
      <c r="N390" s="10"/>
      <c r="O390" s="6"/>
    </row>
    <row r="391" spans="1:15" x14ac:dyDescent="0.25">
      <c r="A391" s="126"/>
      <c r="B391" s="4"/>
      <c r="C391" s="4"/>
      <c r="D391" s="7"/>
      <c r="E391" s="7"/>
      <c r="F391" s="8" t="str">
        <f t="shared" si="36"/>
        <v/>
      </c>
      <c r="G391" s="7" t="str">
        <f t="shared" si="37"/>
        <v/>
      </c>
      <c r="H391" s="5" t="str">
        <f t="shared" si="38"/>
        <v/>
      </c>
      <c r="I391" s="122" t="str">
        <f t="shared" si="39"/>
        <v/>
      </c>
      <c r="J391" s="7" t="str">
        <f t="shared" si="40"/>
        <v/>
      </c>
      <c r="K391" s="9" t="str">
        <f t="shared" si="41"/>
        <v/>
      </c>
      <c r="L391" s="9" t="str">
        <f>IF(NOT(ISERROR(VLOOKUP(B391,Deflatores!G$42:H$64,2,FALSE))),VLOOKUP(B391,Deflatores!G$42:H$64,2,FALSE),IF(OR(ISBLANK(C391),ISBLANK(B391)),"",VLOOKUP(C391,Deflatores!G$4:H$38,2,FALSE)*H391+VLOOKUP(C391,Deflatores!G$4:I$38,3,FALSE)))</f>
        <v/>
      </c>
      <c r="M391" s="10"/>
      <c r="N391" s="10"/>
      <c r="O391" s="6"/>
    </row>
    <row r="392" spans="1:15" x14ac:dyDescent="0.25">
      <c r="A392" s="126"/>
      <c r="B392" s="4"/>
      <c r="C392" s="4"/>
      <c r="D392" s="7"/>
      <c r="E392" s="7"/>
      <c r="F392" s="8" t="str">
        <f t="shared" si="36"/>
        <v/>
      </c>
      <c r="G392" s="7" t="str">
        <f t="shared" si="37"/>
        <v/>
      </c>
      <c r="H392" s="5" t="str">
        <f t="shared" si="38"/>
        <v/>
      </c>
      <c r="I392" s="122" t="str">
        <f t="shared" si="39"/>
        <v/>
      </c>
      <c r="J392" s="7" t="str">
        <f t="shared" si="40"/>
        <v/>
      </c>
      <c r="K392" s="9" t="str">
        <f t="shared" si="41"/>
        <v/>
      </c>
      <c r="L392" s="9" t="str">
        <f>IF(NOT(ISERROR(VLOOKUP(B392,Deflatores!G$42:H$64,2,FALSE))),VLOOKUP(B392,Deflatores!G$42:H$64,2,FALSE),IF(OR(ISBLANK(C392),ISBLANK(B392)),"",VLOOKUP(C392,Deflatores!G$4:H$38,2,FALSE)*H392+VLOOKUP(C392,Deflatores!G$4:I$38,3,FALSE)))</f>
        <v/>
      </c>
      <c r="M392" s="10"/>
      <c r="N392" s="10"/>
      <c r="O392" s="6"/>
    </row>
    <row r="393" spans="1:15" x14ac:dyDescent="0.25">
      <c r="A393" s="126"/>
      <c r="B393" s="4"/>
      <c r="C393" s="4"/>
      <c r="D393" s="7"/>
      <c r="E393" s="7"/>
      <c r="F393" s="8" t="str">
        <f t="shared" si="36"/>
        <v/>
      </c>
      <c r="G393" s="7" t="str">
        <f t="shared" si="37"/>
        <v/>
      </c>
      <c r="H393" s="5" t="str">
        <f t="shared" si="38"/>
        <v/>
      </c>
      <c r="I393" s="122" t="str">
        <f t="shared" si="39"/>
        <v/>
      </c>
      <c r="J393" s="7" t="str">
        <f t="shared" si="40"/>
        <v/>
      </c>
      <c r="K393" s="9" t="str">
        <f t="shared" si="41"/>
        <v/>
      </c>
      <c r="L393" s="9" t="str">
        <f>IF(NOT(ISERROR(VLOOKUP(B393,Deflatores!G$42:H$64,2,FALSE))),VLOOKUP(B393,Deflatores!G$42:H$64,2,FALSE),IF(OR(ISBLANK(C393),ISBLANK(B393)),"",VLOOKUP(C393,Deflatores!G$4:H$38,2,FALSE)*H393+VLOOKUP(C393,Deflatores!G$4:I$38,3,FALSE)))</f>
        <v/>
      </c>
      <c r="M393" s="10"/>
      <c r="N393" s="10"/>
      <c r="O393" s="6"/>
    </row>
    <row r="394" spans="1:15" x14ac:dyDescent="0.25">
      <c r="A394" s="126"/>
      <c r="B394" s="4"/>
      <c r="C394" s="4"/>
      <c r="D394" s="7"/>
      <c r="E394" s="7"/>
      <c r="F394" s="8" t="str">
        <f t="shared" si="36"/>
        <v/>
      </c>
      <c r="G394" s="7" t="str">
        <f t="shared" si="37"/>
        <v/>
      </c>
      <c r="H394" s="5" t="str">
        <f t="shared" si="38"/>
        <v/>
      </c>
      <c r="I394" s="122" t="str">
        <f t="shared" si="39"/>
        <v/>
      </c>
      <c r="J394" s="7" t="str">
        <f t="shared" si="40"/>
        <v/>
      </c>
      <c r="K394" s="9" t="str">
        <f t="shared" si="41"/>
        <v/>
      </c>
      <c r="L394" s="9" t="str">
        <f>IF(NOT(ISERROR(VLOOKUP(B394,Deflatores!G$42:H$64,2,FALSE))),VLOOKUP(B394,Deflatores!G$42:H$64,2,FALSE),IF(OR(ISBLANK(C394),ISBLANK(B394)),"",VLOOKUP(C394,Deflatores!G$4:H$38,2,FALSE)*H394+VLOOKUP(C394,Deflatores!G$4:I$38,3,FALSE)))</f>
        <v/>
      </c>
      <c r="M394" s="10"/>
      <c r="N394" s="10"/>
      <c r="O394" s="6"/>
    </row>
    <row r="395" spans="1:15" x14ac:dyDescent="0.25">
      <c r="A395" s="126"/>
      <c r="B395" s="4"/>
      <c r="C395" s="4"/>
      <c r="D395" s="7"/>
      <c r="E395" s="7"/>
      <c r="F395" s="8" t="str">
        <f t="shared" si="36"/>
        <v/>
      </c>
      <c r="G395" s="7" t="str">
        <f t="shared" si="37"/>
        <v/>
      </c>
      <c r="H395" s="5" t="str">
        <f t="shared" si="38"/>
        <v/>
      </c>
      <c r="I395" s="122" t="str">
        <f t="shared" si="39"/>
        <v/>
      </c>
      <c r="J395" s="7" t="str">
        <f t="shared" si="40"/>
        <v/>
      </c>
      <c r="K395" s="9" t="str">
        <f t="shared" si="41"/>
        <v/>
      </c>
      <c r="L395" s="9" t="str">
        <f>IF(NOT(ISERROR(VLOOKUP(B395,Deflatores!G$42:H$64,2,FALSE))),VLOOKUP(B395,Deflatores!G$42:H$64,2,FALSE),IF(OR(ISBLANK(C395),ISBLANK(B395)),"",VLOOKUP(C395,Deflatores!G$4:H$38,2,FALSE)*H395+VLOOKUP(C395,Deflatores!G$4:I$38,3,FALSE)))</f>
        <v/>
      </c>
      <c r="M395" s="10"/>
      <c r="N395" s="10"/>
      <c r="O395" s="6"/>
    </row>
    <row r="396" spans="1:15" x14ac:dyDescent="0.25">
      <c r="A396" s="126"/>
      <c r="B396" s="4"/>
      <c r="C396" s="4"/>
      <c r="D396" s="7"/>
      <c r="E396" s="7"/>
      <c r="F396" s="8" t="str">
        <f t="shared" si="36"/>
        <v/>
      </c>
      <c r="G396" s="7" t="str">
        <f t="shared" si="37"/>
        <v/>
      </c>
      <c r="H396" s="5" t="str">
        <f t="shared" si="38"/>
        <v/>
      </c>
      <c r="I396" s="122" t="str">
        <f t="shared" si="39"/>
        <v/>
      </c>
      <c r="J396" s="7" t="str">
        <f t="shared" si="40"/>
        <v/>
      </c>
      <c r="K396" s="9" t="str">
        <f t="shared" si="41"/>
        <v/>
      </c>
      <c r="L396" s="9" t="str">
        <f>IF(NOT(ISERROR(VLOOKUP(B396,Deflatores!G$42:H$64,2,FALSE))),VLOOKUP(B396,Deflatores!G$42:H$64,2,FALSE),IF(OR(ISBLANK(C396),ISBLANK(B396)),"",VLOOKUP(C396,Deflatores!G$4:H$38,2,FALSE)*H396+VLOOKUP(C396,Deflatores!G$4:I$38,3,FALSE)))</f>
        <v/>
      </c>
      <c r="M396" s="10"/>
      <c r="N396" s="10"/>
      <c r="O396" s="6"/>
    </row>
    <row r="397" spans="1:15" x14ac:dyDescent="0.25">
      <c r="A397" s="126"/>
      <c r="B397" s="4"/>
      <c r="C397" s="4"/>
      <c r="D397" s="7"/>
      <c r="E397" s="7"/>
      <c r="F397" s="8" t="str">
        <f t="shared" si="36"/>
        <v/>
      </c>
      <c r="G397" s="7" t="str">
        <f t="shared" si="37"/>
        <v/>
      </c>
      <c r="H397" s="5" t="str">
        <f t="shared" si="38"/>
        <v/>
      </c>
      <c r="I397" s="122" t="str">
        <f t="shared" si="39"/>
        <v/>
      </c>
      <c r="J397" s="7" t="str">
        <f t="shared" si="40"/>
        <v/>
      </c>
      <c r="K397" s="9" t="str">
        <f t="shared" si="41"/>
        <v/>
      </c>
      <c r="L397" s="9" t="str">
        <f>IF(NOT(ISERROR(VLOOKUP(B397,Deflatores!G$42:H$64,2,FALSE))),VLOOKUP(B397,Deflatores!G$42:H$64,2,FALSE),IF(OR(ISBLANK(C397),ISBLANK(B397)),"",VLOOKUP(C397,Deflatores!G$4:H$38,2,FALSE)*H397+VLOOKUP(C397,Deflatores!G$4:I$38,3,FALSE)))</f>
        <v/>
      </c>
      <c r="M397" s="10"/>
      <c r="N397" s="10"/>
      <c r="O397" s="6"/>
    </row>
    <row r="398" spans="1:15" x14ac:dyDescent="0.25">
      <c r="A398" s="126"/>
      <c r="B398" s="4"/>
      <c r="C398" s="4"/>
      <c r="D398" s="7"/>
      <c r="E398" s="7"/>
      <c r="F398" s="8" t="str">
        <f t="shared" si="36"/>
        <v/>
      </c>
      <c r="G398" s="7" t="str">
        <f t="shared" si="37"/>
        <v/>
      </c>
      <c r="H398" s="5" t="str">
        <f t="shared" si="38"/>
        <v/>
      </c>
      <c r="I398" s="122" t="str">
        <f t="shared" si="39"/>
        <v/>
      </c>
      <c r="J398" s="7" t="str">
        <f t="shared" si="40"/>
        <v/>
      </c>
      <c r="K398" s="9" t="str">
        <f t="shared" si="41"/>
        <v/>
      </c>
      <c r="L398" s="9" t="str">
        <f>IF(NOT(ISERROR(VLOOKUP(B398,Deflatores!G$42:H$64,2,FALSE))),VLOOKUP(B398,Deflatores!G$42:H$64,2,FALSE),IF(OR(ISBLANK(C398),ISBLANK(B398)),"",VLOOKUP(C398,Deflatores!G$4:H$38,2,FALSE)*H398+VLOOKUP(C398,Deflatores!G$4:I$38,3,FALSE)))</f>
        <v/>
      </c>
      <c r="M398" s="10"/>
      <c r="N398" s="10"/>
      <c r="O398" s="6"/>
    </row>
    <row r="399" spans="1:15" x14ac:dyDescent="0.25">
      <c r="A399" s="126"/>
      <c r="B399" s="4"/>
      <c r="C399" s="4"/>
      <c r="D399" s="7"/>
      <c r="E399" s="7"/>
      <c r="F399" s="8" t="str">
        <f t="shared" si="36"/>
        <v/>
      </c>
      <c r="G399" s="7" t="str">
        <f t="shared" si="37"/>
        <v/>
      </c>
      <c r="H399" s="5" t="str">
        <f t="shared" si="38"/>
        <v/>
      </c>
      <c r="I399" s="122" t="str">
        <f t="shared" si="39"/>
        <v/>
      </c>
      <c r="J399" s="7" t="str">
        <f t="shared" si="40"/>
        <v/>
      </c>
      <c r="K399" s="9" t="str">
        <f t="shared" si="41"/>
        <v/>
      </c>
      <c r="L399" s="9" t="str">
        <f>IF(NOT(ISERROR(VLOOKUP(B399,Deflatores!G$42:H$64,2,FALSE))),VLOOKUP(B399,Deflatores!G$42:H$64,2,FALSE),IF(OR(ISBLANK(C399),ISBLANK(B399)),"",VLOOKUP(C399,Deflatores!G$4:H$38,2,FALSE)*H399+VLOOKUP(C399,Deflatores!G$4:I$38,3,FALSE)))</f>
        <v/>
      </c>
      <c r="M399" s="10"/>
      <c r="N399" s="10"/>
      <c r="O399" s="6"/>
    </row>
    <row r="400" spans="1:15" x14ac:dyDescent="0.25">
      <c r="A400" s="126"/>
      <c r="B400" s="4"/>
      <c r="C400" s="4"/>
      <c r="D400" s="7"/>
      <c r="E400" s="7"/>
      <c r="F400" s="8" t="str">
        <f t="shared" si="36"/>
        <v/>
      </c>
      <c r="G400" s="7" t="str">
        <f t="shared" si="37"/>
        <v/>
      </c>
      <c r="H400" s="5" t="str">
        <f t="shared" si="38"/>
        <v/>
      </c>
      <c r="I400" s="122" t="str">
        <f t="shared" si="39"/>
        <v/>
      </c>
      <c r="J400" s="7" t="str">
        <f t="shared" si="40"/>
        <v/>
      </c>
      <c r="K400" s="9" t="str">
        <f t="shared" si="41"/>
        <v/>
      </c>
      <c r="L400" s="9" t="str">
        <f>IF(NOT(ISERROR(VLOOKUP(B400,Deflatores!G$42:H$64,2,FALSE))),VLOOKUP(B400,Deflatores!G$42:H$64,2,FALSE),IF(OR(ISBLANK(C400),ISBLANK(B400)),"",VLOOKUP(C400,Deflatores!G$4:H$38,2,FALSE)*H400+VLOOKUP(C400,Deflatores!G$4:I$38,3,FALSE)))</f>
        <v/>
      </c>
      <c r="M400" s="10"/>
      <c r="N400" s="10"/>
      <c r="O400" s="6"/>
    </row>
    <row r="401" spans="1:15" x14ac:dyDescent="0.25">
      <c r="A401" s="126"/>
      <c r="B401" s="4"/>
      <c r="C401" s="4"/>
      <c r="D401" s="7"/>
      <c r="E401" s="7"/>
      <c r="F401" s="8" t="str">
        <f t="shared" si="36"/>
        <v/>
      </c>
      <c r="G401" s="7" t="str">
        <f t="shared" si="37"/>
        <v/>
      </c>
      <c r="H401" s="5" t="str">
        <f t="shared" si="38"/>
        <v/>
      </c>
      <c r="I401" s="122" t="str">
        <f t="shared" si="39"/>
        <v/>
      </c>
      <c r="J401" s="7" t="str">
        <f t="shared" si="40"/>
        <v/>
      </c>
      <c r="K401" s="9" t="str">
        <f t="shared" si="41"/>
        <v/>
      </c>
      <c r="L401" s="9" t="str">
        <f>IF(NOT(ISERROR(VLOOKUP(B401,Deflatores!G$42:H$64,2,FALSE))),VLOOKUP(B401,Deflatores!G$42:H$64,2,FALSE),IF(OR(ISBLANK(C401),ISBLANK(B401)),"",VLOOKUP(C401,Deflatores!G$4:H$38,2,FALSE)*H401+VLOOKUP(C401,Deflatores!G$4:I$38,3,FALSE)))</f>
        <v/>
      </c>
      <c r="M401" s="10"/>
      <c r="N401" s="10"/>
      <c r="O401" s="6"/>
    </row>
    <row r="402" spans="1:15" x14ac:dyDescent="0.25">
      <c r="A402" s="126"/>
      <c r="B402" s="4"/>
      <c r="C402" s="4"/>
      <c r="D402" s="7"/>
      <c r="E402" s="7"/>
      <c r="F402" s="8" t="str">
        <f t="shared" si="36"/>
        <v/>
      </c>
      <c r="G402" s="7" t="str">
        <f t="shared" si="37"/>
        <v/>
      </c>
      <c r="H402" s="5" t="str">
        <f t="shared" si="38"/>
        <v/>
      </c>
      <c r="I402" s="122" t="str">
        <f t="shared" si="39"/>
        <v/>
      </c>
      <c r="J402" s="7" t="str">
        <f t="shared" si="40"/>
        <v/>
      </c>
      <c r="K402" s="9" t="str">
        <f t="shared" si="41"/>
        <v/>
      </c>
      <c r="L402" s="9" t="str">
        <f>IF(NOT(ISERROR(VLOOKUP(B402,Deflatores!G$42:H$64,2,FALSE))),VLOOKUP(B402,Deflatores!G$42:H$64,2,FALSE),IF(OR(ISBLANK(C402),ISBLANK(B402)),"",VLOOKUP(C402,Deflatores!G$4:H$38,2,FALSE)*H402+VLOOKUP(C402,Deflatores!G$4:I$38,3,FALSE)))</f>
        <v/>
      </c>
      <c r="M402" s="10"/>
      <c r="N402" s="10"/>
      <c r="O402" s="6"/>
    </row>
    <row r="403" spans="1:15" x14ac:dyDescent="0.25">
      <c r="A403" s="126"/>
      <c r="B403" s="4"/>
      <c r="C403" s="4"/>
      <c r="D403" s="7"/>
      <c r="E403" s="7"/>
      <c r="F403" s="8" t="str">
        <f t="shared" si="36"/>
        <v/>
      </c>
      <c r="G403" s="7" t="str">
        <f t="shared" si="37"/>
        <v/>
      </c>
      <c r="H403" s="5" t="str">
        <f t="shared" si="38"/>
        <v/>
      </c>
      <c r="I403" s="122" t="str">
        <f t="shared" si="39"/>
        <v/>
      </c>
      <c r="J403" s="7" t="str">
        <f t="shared" si="40"/>
        <v/>
      </c>
      <c r="K403" s="9" t="str">
        <f t="shared" si="41"/>
        <v/>
      </c>
      <c r="L403" s="9" t="str">
        <f>IF(NOT(ISERROR(VLOOKUP(B403,Deflatores!G$42:H$64,2,FALSE))),VLOOKUP(B403,Deflatores!G$42:H$64,2,FALSE),IF(OR(ISBLANK(C403),ISBLANK(B403)),"",VLOOKUP(C403,Deflatores!G$4:H$38,2,FALSE)*H403+VLOOKUP(C403,Deflatores!G$4:I$38,3,FALSE)))</f>
        <v/>
      </c>
      <c r="M403" s="10"/>
      <c r="N403" s="10"/>
      <c r="O403" s="6"/>
    </row>
    <row r="404" spans="1:15" x14ac:dyDescent="0.25">
      <c r="A404" s="126"/>
      <c r="B404" s="4"/>
      <c r="C404" s="4"/>
      <c r="D404" s="7"/>
      <c r="E404" s="7"/>
      <c r="F404" s="8" t="str">
        <f t="shared" si="36"/>
        <v/>
      </c>
      <c r="G404" s="7" t="str">
        <f t="shared" si="37"/>
        <v/>
      </c>
      <c r="H404" s="5" t="str">
        <f t="shared" si="38"/>
        <v/>
      </c>
      <c r="I404" s="122" t="str">
        <f t="shared" si="39"/>
        <v/>
      </c>
      <c r="J404" s="7" t="str">
        <f t="shared" si="40"/>
        <v/>
      </c>
      <c r="K404" s="9" t="str">
        <f t="shared" si="41"/>
        <v/>
      </c>
      <c r="L404" s="9" t="str">
        <f>IF(NOT(ISERROR(VLOOKUP(B404,Deflatores!G$42:H$64,2,FALSE))),VLOOKUP(B404,Deflatores!G$42:H$64,2,FALSE),IF(OR(ISBLANK(C404),ISBLANK(B404)),"",VLOOKUP(C404,Deflatores!G$4:H$38,2,FALSE)*H404+VLOOKUP(C404,Deflatores!G$4:I$38,3,FALSE)))</f>
        <v/>
      </c>
      <c r="M404" s="10"/>
      <c r="N404" s="10"/>
      <c r="O404" s="6"/>
    </row>
    <row r="405" spans="1:15" x14ac:dyDescent="0.25">
      <c r="A405" s="126"/>
      <c r="B405" s="4"/>
      <c r="C405" s="4"/>
      <c r="D405" s="7"/>
      <c r="E405" s="7"/>
      <c r="F405" s="8" t="str">
        <f t="shared" si="36"/>
        <v/>
      </c>
      <c r="G405" s="7" t="str">
        <f t="shared" si="37"/>
        <v/>
      </c>
      <c r="H405" s="5" t="str">
        <f t="shared" si="38"/>
        <v/>
      </c>
      <c r="I405" s="122" t="str">
        <f t="shared" si="39"/>
        <v/>
      </c>
      <c r="J405" s="7" t="str">
        <f t="shared" si="40"/>
        <v/>
      </c>
      <c r="K405" s="9" t="str">
        <f t="shared" si="41"/>
        <v/>
      </c>
      <c r="L405" s="9" t="str">
        <f>IF(NOT(ISERROR(VLOOKUP(B405,Deflatores!G$42:H$64,2,FALSE))),VLOOKUP(B405,Deflatores!G$42:H$64,2,FALSE),IF(OR(ISBLANK(C405),ISBLANK(B405)),"",VLOOKUP(C405,Deflatores!G$4:H$38,2,FALSE)*H405+VLOOKUP(C405,Deflatores!G$4:I$38,3,FALSE)))</f>
        <v/>
      </c>
      <c r="M405" s="10"/>
      <c r="N405" s="10"/>
      <c r="O405" s="6"/>
    </row>
    <row r="406" spans="1:15" x14ac:dyDescent="0.25">
      <c r="A406" s="126"/>
      <c r="B406" s="4"/>
      <c r="C406" s="4"/>
      <c r="D406" s="7"/>
      <c r="E406" s="7"/>
      <c r="F406" s="8" t="str">
        <f t="shared" si="36"/>
        <v/>
      </c>
      <c r="G406" s="7" t="str">
        <f t="shared" si="37"/>
        <v/>
      </c>
      <c r="H406" s="5" t="str">
        <f t="shared" si="38"/>
        <v/>
      </c>
      <c r="I406" s="122" t="str">
        <f t="shared" si="39"/>
        <v/>
      </c>
      <c r="J406" s="7" t="str">
        <f t="shared" si="40"/>
        <v/>
      </c>
      <c r="K406" s="9" t="str">
        <f t="shared" si="41"/>
        <v/>
      </c>
      <c r="L406" s="9" t="str">
        <f>IF(NOT(ISERROR(VLOOKUP(B406,Deflatores!G$42:H$64,2,FALSE))),VLOOKUP(B406,Deflatores!G$42:H$64,2,FALSE),IF(OR(ISBLANK(C406),ISBLANK(B406)),"",VLOOKUP(C406,Deflatores!G$4:H$38,2,FALSE)*H406+VLOOKUP(C406,Deflatores!G$4:I$38,3,FALSE)))</f>
        <v/>
      </c>
      <c r="M406" s="10"/>
      <c r="N406" s="10"/>
      <c r="O406" s="6"/>
    </row>
    <row r="407" spans="1:15" x14ac:dyDescent="0.25">
      <c r="A407" s="126"/>
      <c r="B407" s="4"/>
      <c r="C407" s="4"/>
      <c r="D407" s="7"/>
      <c r="E407" s="7"/>
      <c r="F407" s="8" t="str">
        <f t="shared" si="36"/>
        <v/>
      </c>
      <c r="G407" s="7" t="str">
        <f t="shared" si="37"/>
        <v/>
      </c>
      <c r="H407" s="5" t="str">
        <f t="shared" si="38"/>
        <v/>
      </c>
      <c r="I407" s="122" t="str">
        <f t="shared" si="39"/>
        <v/>
      </c>
      <c r="J407" s="7" t="str">
        <f t="shared" si="40"/>
        <v/>
      </c>
      <c r="K407" s="9" t="str">
        <f t="shared" si="41"/>
        <v/>
      </c>
      <c r="L407" s="9" t="str">
        <f>IF(NOT(ISERROR(VLOOKUP(B407,Deflatores!G$42:H$64,2,FALSE))),VLOOKUP(B407,Deflatores!G$42:H$64,2,FALSE),IF(OR(ISBLANK(C407),ISBLANK(B407)),"",VLOOKUP(C407,Deflatores!G$4:H$38,2,FALSE)*H407+VLOOKUP(C407,Deflatores!G$4:I$38,3,FALSE)))</f>
        <v/>
      </c>
      <c r="M407" s="10"/>
      <c r="N407" s="10"/>
      <c r="O407" s="6"/>
    </row>
    <row r="408" spans="1:15" x14ac:dyDescent="0.25">
      <c r="A408" s="126"/>
      <c r="B408" s="4"/>
      <c r="C408" s="4"/>
      <c r="D408" s="7"/>
      <c r="E408" s="7"/>
      <c r="F408" s="8" t="str">
        <f t="shared" si="36"/>
        <v/>
      </c>
      <c r="G408" s="7" t="str">
        <f t="shared" si="37"/>
        <v/>
      </c>
      <c r="H408" s="5" t="str">
        <f t="shared" si="38"/>
        <v/>
      </c>
      <c r="I408" s="122" t="str">
        <f t="shared" si="39"/>
        <v/>
      </c>
      <c r="J408" s="7" t="str">
        <f t="shared" si="40"/>
        <v/>
      </c>
      <c r="K408" s="9" t="str">
        <f t="shared" si="41"/>
        <v/>
      </c>
      <c r="L408" s="9" t="str">
        <f>IF(NOT(ISERROR(VLOOKUP(B408,Deflatores!G$42:H$64,2,FALSE))),VLOOKUP(B408,Deflatores!G$42:H$64,2,FALSE),IF(OR(ISBLANK(C408),ISBLANK(B408)),"",VLOOKUP(C408,Deflatores!G$4:H$38,2,FALSE)*H408+VLOOKUP(C408,Deflatores!G$4:I$38,3,FALSE)))</f>
        <v/>
      </c>
      <c r="M408" s="10"/>
      <c r="N408" s="10"/>
      <c r="O408" s="6"/>
    </row>
    <row r="409" spans="1:15" x14ac:dyDescent="0.25">
      <c r="A409" s="126"/>
      <c r="B409" s="4"/>
      <c r="C409" s="4"/>
      <c r="D409" s="7"/>
      <c r="E409" s="7"/>
      <c r="F409" s="8" t="str">
        <f t="shared" si="36"/>
        <v/>
      </c>
      <c r="G409" s="7" t="str">
        <f t="shared" si="37"/>
        <v/>
      </c>
      <c r="H409" s="5" t="str">
        <f t="shared" si="38"/>
        <v/>
      </c>
      <c r="I409" s="122" t="str">
        <f t="shared" si="39"/>
        <v/>
      </c>
      <c r="J409" s="7" t="str">
        <f t="shared" si="40"/>
        <v/>
      </c>
      <c r="K409" s="9" t="str">
        <f t="shared" si="41"/>
        <v/>
      </c>
      <c r="L409" s="9" t="str">
        <f>IF(NOT(ISERROR(VLOOKUP(B409,Deflatores!G$42:H$64,2,FALSE))),VLOOKUP(B409,Deflatores!G$42:H$64,2,FALSE),IF(OR(ISBLANK(C409),ISBLANK(B409)),"",VLOOKUP(C409,Deflatores!G$4:H$38,2,FALSE)*H409+VLOOKUP(C409,Deflatores!G$4:I$38,3,FALSE)))</f>
        <v/>
      </c>
      <c r="M409" s="10"/>
      <c r="N409" s="10"/>
      <c r="O409" s="6"/>
    </row>
    <row r="410" spans="1:15" x14ac:dyDescent="0.25">
      <c r="A410" s="126"/>
      <c r="B410" s="4"/>
      <c r="C410" s="4"/>
      <c r="D410" s="7"/>
      <c r="E410" s="7"/>
      <c r="F410" s="8" t="str">
        <f t="shared" si="36"/>
        <v/>
      </c>
      <c r="G410" s="7" t="str">
        <f t="shared" si="37"/>
        <v/>
      </c>
      <c r="H410" s="5" t="str">
        <f t="shared" si="38"/>
        <v/>
      </c>
      <c r="I410" s="122" t="str">
        <f t="shared" si="39"/>
        <v/>
      </c>
      <c r="J410" s="7" t="str">
        <f t="shared" si="40"/>
        <v/>
      </c>
      <c r="K410" s="9" t="str">
        <f t="shared" si="41"/>
        <v/>
      </c>
      <c r="L410" s="9" t="str">
        <f>IF(NOT(ISERROR(VLOOKUP(B410,Deflatores!G$42:H$64,2,FALSE))),VLOOKUP(B410,Deflatores!G$42:H$64,2,FALSE),IF(OR(ISBLANK(C410),ISBLANK(B410)),"",VLOOKUP(C410,Deflatores!G$4:H$38,2,FALSE)*H410+VLOOKUP(C410,Deflatores!G$4:I$38,3,FALSE)))</f>
        <v/>
      </c>
      <c r="M410" s="10"/>
      <c r="N410" s="10"/>
      <c r="O410" s="6"/>
    </row>
    <row r="411" spans="1:15" x14ac:dyDescent="0.25">
      <c r="A411" s="126"/>
      <c r="B411" s="4"/>
      <c r="C411" s="4"/>
      <c r="D411" s="7"/>
      <c r="E411" s="7"/>
      <c r="F411" s="8" t="str">
        <f t="shared" si="36"/>
        <v/>
      </c>
      <c r="G411" s="7" t="str">
        <f t="shared" si="37"/>
        <v/>
      </c>
      <c r="H411" s="5" t="str">
        <f t="shared" si="38"/>
        <v/>
      </c>
      <c r="I411" s="122" t="str">
        <f t="shared" si="39"/>
        <v/>
      </c>
      <c r="J411" s="7" t="str">
        <f t="shared" si="40"/>
        <v/>
      </c>
      <c r="K411" s="9" t="str">
        <f t="shared" si="41"/>
        <v/>
      </c>
      <c r="L411" s="9" t="str">
        <f>IF(NOT(ISERROR(VLOOKUP(B411,Deflatores!G$42:H$64,2,FALSE))),VLOOKUP(B411,Deflatores!G$42:H$64,2,FALSE),IF(OR(ISBLANK(C411),ISBLANK(B411)),"",VLOOKUP(C411,Deflatores!G$4:H$38,2,FALSE)*H411+VLOOKUP(C411,Deflatores!G$4:I$38,3,FALSE)))</f>
        <v/>
      </c>
      <c r="M411" s="10"/>
      <c r="N411" s="10"/>
      <c r="O411" s="6"/>
    </row>
    <row r="412" spans="1:15" x14ac:dyDescent="0.25">
      <c r="A412" s="126"/>
      <c r="B412" s="4"/>
      <c r="C412" s="4"/>
      <c r="D412" s="7"/>
      <c r="E412" s="7"/>
      <c r="F412" s="8" t="str">
        <f t="shared" si="36"/>
        <v/>
      </c>
      <c r="G412" s="7" t="str">
        <f t="shared" si="37"/>
        <v/>
      </c>
      <c r="H412" s="5" t="str">
        <f t="shared" si="38"/>
        <v/>
      </c>
      <c r="I412" s="122" t="str">
        <f t="shared" si="39"/>
        <v/>
      </c>
      <c r="J412" s="7" t="str">
        <f t="shared" si="40"/>
        <v/>
      </c>
      <c r="K412" s="9" t="str">
        <f t="shared" si="41"/>
        <v/>
      </c>
      <c r="L412" s="9" t="str">
        <f>IF(NOT(ISERROR(VLOOKUP(B412,Deflatores!G$42:H$64,2,FALSE))),VLOOKUP(B412,Deflatores!G$42:H$64,2,FALSE),IF(OR(ISBLANK(C412),ISBLANK(B412)),"",VLOOKUP(C412,Deflatores!G$4:H$38,2,FALSE)*H412+VLOOKUP(C412,Deflatores!G$4:I$38,3,FALSE)))</f>
        <v/>
      </c>
      <c r="M412" s="10"/>
      <c r="N412" s="10"/>
      <c r="O412" s="6"/>
    </row>
    <row r="413" spans="1:15" x14ac:dyDescent="0.25">
      <c r="A413" s="126"/>
      <c r="B413" s="4"/>
      <c r="C413" s="4"/>
      <c r="D413" s="7"/>
      <c r="E413" s="7"/>
      <c r="F413" s="8" t="str">
        <f t="shared" si="36"/>
        <v/>
      </c>
      <c r="G413" s="7" t="str">
        <f t="shared" si="37"/>
        <v/>
      </c>
      <c r="H413" s="5" t="str">
        <f t="shared" si="38"/>
        <v/>
      </c>
      <c r="I413" s="122" t="str">
        <f t="shared" si="39"/>
        <v/>
      </c>
      <c r="J413" s="7" t="str">
        <f t="shared" si="40"/>
        <v/>
      </c>
      <c r="K413" s="9" t="str">
        <f t="shared" si="41"/>
        <v/>
      </c>
      <c r="L413" s="9" t="str">
        <f>IF(NOT(ISERROR(VLOOKUP(B413,Deflatores!G$42:H$64,2,FALSE))),VLOOKUP(B413,Deflatores!G$42:H$64,2,FALSE),IF(OR(ISBLANK(C413),ISBLANK(B413)),"",VLOOKUP(C413,Deflatores!G$4:H$38,2,FALSE)*H413+VLOOKUP(C413,Deflatores!G$4:I$38,3,FALSE)))</f>
        <v/>
      </c>
      <c r="M413" s="10"/>
      <c r="N413" s="10"/>
      <c r="O413" s="6"/>
    </row>
    <row r="414" spans="1:15" x14ac:dyDescent="0.25">
      <c r="A414" s="126"/>
      <c r="B414" s="4"/>
      <c r="C414" s="4"/>
      <c r="D414" s="7"/>
      <c r="E414" s="7"/>
      <c r="F414" s="8" t="str">
        <f t="shared" si="36"/>
        <v/>
      </c>
      <c r="G414" s="7" t="str">
        <f t="shared" si="37"/>
        <v/>
      </c>
      <c r="H414" s="5" t="str">
        <f t="shared" si="38"/>
        <v/>
      </c>
      <c r="I414" s="122" t="str">
        <f t="shared" si="39"/>
        <v/>
      </c>
      <c r="J414" s="7" t="str">
        <f t="shared" si="40"/>
        <v/>
      </c>
      <c r="K414" s="9" t="str">
        <f t="shared" si="41"/>
        <v/>
      </c>
      <c r="L414" s="9" t="str">
        <f>IF(NOT(ISERROR(VLOOKUP(B414,Deflatores!G$42:H$64,2,FALSE))),VLOOKUP(B414,Deflatores!G$42:H$64,2,FALSE),IF(OR(ISBLANK(C414),ISBLANK(B414)),"",VLOOKUP(C414,Deflatores!G$4:H$38,2,FALSE)*H414+VLOOKUP(C414,Deflatores!G$4:I$38,3,FALSE)))</f>
        <v/>
      </c>
      <c r="M414" s="10"/>
      <c r="N414" s="10"/>
      <c r="O414" s="6"/>
    </row>
    <row r="415" spans="1:15" x14ac:dyDescent="0.25">
      <c r="A415" s="126"/>
      <c r="B415" s="4"/>
      <c r="C415" s="4"/>
      <c r="D415" s="7"/>
      <c r="E415" s="7"/>
      <c r="F415" s="8" t="str">
        <f t="shared" si="36"/>
        <v/>
      </c>
      <c r="G415" s="7" t="str">
        <f t="shared" si="37"/>
        <v/>
      </c>
      <c r="H415" s="5" t="str">
        <f t="shared" si="38"/>
        <v/>
      </c>
      <c r="I415" s="122" t="str">
        <f t="shared" si="39"/>
        <v/>
      </c>
      <c r="J415" s="7" t="str">
        <f t="shared" si="40"/>
        <v/>
      </c>
      <c r="K415" s="9" t="str">
        <f t="shared" si="41"/>
        <v/>
      </c>
      <c r="L415" s="9" t="str">
        <f>IF(NOT(ISERROR(VLOOKUP(B415,Deflatores!G$42:H$64,2,FALSE))),VLOOKUP(B415,Deflatores!G$42:H$64,2,FALSE),IF(OR(ISBLANK(C415),ISBLANK(B415)),"",VLOOKUP(C415,Deflatores!G$4:H$38,2,FALSE)*H415+VLOOKUP(C415,Deflatores!G$4:I$38,3,FALSE)))</f>
        <v/>
      </c>
      <c r="M415" s="10"/>
      <c r="N415" s="10"/>
      <c r="O415" s="6"/>
    </row>
    <row r="416" spans="1:15" x14ac:dyDescent="0.25">
      <c r="A416" s="126"/>
      <c r="B416" s="4"/>
      <c r="C416" s="4"/>
      <c r="D416" s="7"/>
      <c r="E416" s="7"/>
      <c r="F416" s="8" t="str">
        <f t="shared" si="36"/>
        <v/>
      </c>
      <c r="G416" s="7" t="str">
        <f t="shared" si="37"/>
        <v/>
      </c>
      <c r="H416" s="5" t="str">
        <f t="shared" si="38"/>
        <v/>
      </c>
      <c r="I416" s="122" t="str">
        <f t="shared" si="39"/>
        <v/>
      </c>
      <c r="J416" s="7" t="str">
        <f t="shared" si="40"/>
        <v/>
      </c>
      <c r="K416" s="9" t="str">
        <f t="shared" si="41"/>
        <v/>
      </c>
      <c r="L416" s="9" t="str">
        <f>IF(NOT(ISERROR(VLOOKUP(B416,Deflatores!G$42:H$64,2,FALSE))),VLOOKUP(B416,Deflatores!G$42:H$64,2,FALSE),IF(OR(ISBLANK(C416),ISBLANK(B416)),"",VLOOKUP(C416,Deflatores!G$4:H$38,2,FALSE)*H416+VLOOKUP(C416,Deflatores!G$4:I$38,3,FALSE)))</f>
        <v/>
      </c>
      <c r="M416" s="10"/>
      <c r="N416" s="10"/>
      <c r="O416" s="6"/>
    </row>
    <row r="417" spans="1:15" x14ac:dyDescent="0.25">
      <c r="A417" s="126"/>
      <c r="B417" s="4"/>
      <c r="C417" s="4"/>
      <c r="D417" s="7"/>
      <c r="E417" s="7"/>
      <c r="F417" s="8" t="str">
        <f t="shared" si="36"/>
        <v/>
      </c>
      <c r="G417" s="7" t="str">
        <f t="shared" si="37"/>
        <v/>
      </c>
      <c r="H417" s="5" t="str">
        <f t="shared" si="38"/>
        <v/>
      </c>
      <c r="I417" s="122" t="str">
        <f t="shared" si="39"/>
        <v/>
      </c>
      <c r="J417" s="7" t="str">
        <f t="shared" si="40"/>
        <v/>
      </c>
      <c r="K417" s="9" t="str">
        <f t="shared" si="41"/>
        <v/>
      </c>
      <c r="L417" s="9" t="str">
        <f>IF(NOT(ISERROR(VLOOKUP(B417,Deflatores!G$42:H$64,2,FALSE))),VLOOKUP(B417,Deflatores!G$42:H$64,2,FALSE),IF(OR(ISBLANK(C417),ISBLANK(B417)),"",VLOOKUP(C417,Deflatores!G$4:H$38,2,FALSE)*H417+VLOOKUP(C417,Deflatores!G$4:I$38,3,FALSE)))</f>
        <v/>
      </c>
      <c r="M417" s="10"/>
      <c r="N417" s="10"/>
      <c r="O417" s="6"/>
    </row>
    <row r="418" spans="1:15" x14ac:dyDescent="0.25">
      <c r="A418" s="126"/>
      <c r="B418" s="4"/>
      <c r="C418" s="4"/>
      <c r="D418" s="7"/>
      <c r="E418" s="7"/>
      <c r="F418" s="8" t="str">
        <f t="shared" si="36"/>
        <v/>
      </c>
      <c r="G418" s="7" t="str">
        <f t="shared" si="37"/>
        <v/>
      </c>
      <c r="H418" s="5" t="str">
        <f t="shared" si="38"/>
        <v/>
      </c>
      <c r="I418" s="122" t="str">
        <f t="shared" si="39"/>
        <v/>
      </c>
      <c r="J418" s="7" t="str">
        <f t="shared" si="40"/>
        <v/>
      </c>
      <c r="K418" s="9" t="str">
        <f t="shared" si="41"/>
        <v/>
      </c>
      <c r="L418" s="9" t="str">
        <f>IF(NOT(ISERROR(VLOOKUP(B418,Deflatores!G$42:H$64,2,FALSE))),VLOOKUP(B418,Deflatores!G$42:H$64,2,FALSE),IF(OR(ISBLANK(C418),ISBLANK(B418)),"",VLOOKUP(C418,Deflatores!G$4:H$38,2,FALSE)*H418+VLOOKUP(C418,Deflatores!G$4:I$38,3,FALSE)))</f>
        <v/>
      </c>
      <c r="M418" s="10"/>
      <c r="N418" s="10"/>
      <c r="O418" s="6"/>
    </row>
    <row r="419" spans="1:15" x14ac:dyDescent="0.25">
      <c r="A419" s="126"/>
      <c r="B419" s="4"/>
      <c r="C419" s="4"/>
      <c r="D419" s="7"/>
      <c r="E419" s="7"/>
      <c r="F419" s="8" t="str">
        <f t="shared" si="36"/>
        <v/>
      </c>
      <c r="G419" s="7" t="str">
        <f t="shared" si="37"/>
        <v/>
      </c>
      <c r="H419" s="5" t="str">
        <f t="shared" si="38"/>
        <v/>
      </c>
      <c r="I419" s="122" t="str">
        <f t="shared" si="39"/>
        <v/>
      </c>
      <c r="J419" s="7" t="str">
        <f t="shared" si="40"/>
        <v/>
      </c>
      <c r="K419" s="9" t="str">
        <f t="shared" si="41"/>
        <v/>
      </c>
      <c r="L419" s="9" t="str">
        <f>IF(NOT(ISERROR(VLOOKUP(B419,Deflatores!G$42:H$64,2,FALSE))),VLOOKUP(B419,Deflatores!G$42:H$64,2,FALSE),IF(OR(ISBLANK(C419),ISBLANK(B419)),"",VLOOKUP(C419,Deflatores!G$4:H$38,2,FALSE)*H419+VLOOKUP(C419,Deflatores!G$4:I$38,3,FALSE)))</f>
        <v/>
      </c>
      <c r="M419" s="10"/>
      <c r="N419" s="10"/>
      <c r="O419" s="6"/>
    </row>
    <row r="420" spans="1:15" x14ac:dyDescent="0.25">
      <c r="A420" s="126"/>
      <c r="B420" s="4"/>
      <c r="C420" s="4"/>
      <c r="D420" s="7"/>
      <c r="E420" s="7"/>
      <c r="F420" s="8" t="str">
        <f t="shared" si="36"/>
        <v/>
      </c>
      <c r="G420" s="7" t="str">
        <f t="shared" si="37"/>
        <v/>
      </c>
      <c r="H420" s="5" t="str">
        <f t="shared" si="38"/>
        <v/>
      </c>
      <c r="I420" s="122" t="str">
        <f t="shared" si="39"/>
        <v/>
      </c>
      <c r="J420" s="7" t="str">
        <f t="shared" si="40"/>
        <v/>
      </c>
      <c r="K420" s="9" t="str">
        <f t="shared" si="41"/>
        <v/>
      </c>
      <c r="L420" s="9" t="str">
        <f>IF(NOT(ISERROR(VLOOKUP(B420,Deflatores!G$42:H$64,2,FALSE))),VLOOKUP(B420,Deflatores!G$42:H$64,2,FALSE),IF(OR(ISBLANK(C420),ISBLANK(B420)),"",VLOOKUP(C420,Deflatores!G$4:H$38,2,FALSE)*H420+VLOOKUP(C420,Deflatores!G$4:I$38,3,FALSE)))</f>
        <v/>
      </c>
      <c r="M420" s="10"/>
      <c r="N420" s="10"/>
      <c r="O420" s="6"/>
    </row>
    <row r="421" spans="1:15" x14ac:dyDescent="0.25">
      <c r="A421" s="126"/>
      <c r="B421" s="4"/>
      <c r="C421" s="4"/>
      <c r="D421" s="7"/>
      <c r="E421" s="7"/>
      <c r="F421" s="8" t="str">
        <f t="shared" si="36"/>
        <v/>
      </c>
      <c r="G421" s="7" t="str">
        <f t="shared" si="37"/>
        <v/>
      </c>
      <c r="H421" s="5" t="str">
        <f t="shared" si="38"/>
        <v/>
      </c>
      <c r="I421" s="122" t="str">
        <f t="shared" si="39"/>
        <v/>
      </c>
      <c r="J421" s="7" t="str">
        <f t="shared" si="40"/>
        <v/>
      </c>
      <c r="K421" s="9" t="str">
        <f t="shared" si="41"/>
        <v/>
      </c>
      <c r="L421" s="9" t="str">
        <f>IF(NOT(ISERROR(VLOOKUP(B421,Deflatores!G$42:H$64,2,FALSE))),VLOOKUP(B421,Deflatores!G$42:H$64,2,FALSE),IF(OR(ISBLANK(C421),ISBLANK(B421)),"",VLOOKUP(C421,Deflatores!G$4:H$38,2,FALSE)*H421+VLOOKUP(C421,Deflatores!G$4:I$38,3,FALSE)))</f>
        <v/>
      </c>
      <c r="M421" s="10"/>
      <c r="N421" s="10"/>
      <c r="O421" s="6"/>
    </row>
    <row r="422" spans="1:15" x14ac:dyDescent="0.25">
      <c r="A422" s="126"/>
      <c r="B422" s="4"/>
      <c r="C422" s="4"/>
      <c r="D422" s="7"/>
      <c r="E422" s="7"/>
      <c r="F422" s="8" t="str">
        <f t="shared" si="36"/>
        <v/>
      </c>
      <c r="G422" s="7" t="str">
        <f t="shared" si="37"/>
        <v/>
      </c>
      <c r="H422" s="5" t="str">
        <f t="shared" si="38"/>
        <v/>
      </c>
      <c r="I422" s="122" t="str">
        <f t="shared" si="39"/>
        <v/>
      </c>
      <c r="J422" s="7" t="str">
        <f t="shared" si="40"/>
        <v/>
      </c>
      <c r="K422" s="9" t="str">
        <f t="shared" si="41"/>
        <v/>
      </c>
      <c r="L422" s="9" t="str">
        <f>IF(NOT(ISERROR(VLOOKUP(B422,Deflatores!G$42:H$64,2,FALSE))),VLOOKUP(B422,Deflatores!G$42:H$64,2,FALSE),IF(OR(ISBLANK(C422),ISBLANK(B422)),"",VLOOKUP(C422,Deflatores!G$4:H$38,2,FALSE)*H422+VLOOKUP(C422,Deflatores!G$4:I$38,3,FALSE)))</f>
        <v/>
      </c>
      <c r="M422" s="10"/>
      <c r="N422" s="10"/>
      <c r="O422" s="6"/>
    </row>
    <row r="423" spans="1:15" x14ac:dyDescent="0.25">
      <c r="A423" s="126"/>
      <c r="B423" s="4"/>
      <c r="C423" s="4"/>
      <c r="D423" s="7"/>
      <c r="E423" s="7"/>
      <c r="F423" s="8" t="str">
        <f t="shared" si="36"/>
        <v/>
      </c>
      <c r="G423" s="7" t="str">
        <f t="shared" si="37"/>
        <v/>
      </c>
      <c r="H423" s="5" t="str">
        <f t="shared" si="38"/>
        <v/>
      </c>
      <c r="I423" s="122" t="str">
        <f t="shared" si="39"/>
        <v/>
      </c>
      <c r="J423" s="7" t="str">
        <f t="shared" si="40"/>
        <v/>
      </c>
      <c r="K423" s="9" t="str">
        <f t="shared" si="41"/>
        <v/>
      </c>
      <c r="L423" s="9" t="str">
        <f>IF(NOT(ISERROR(VLOOKUP(B423,Deflatores!G$42:H$64,2,FALSE))),VLOOKUP(B423,Deflatores!G$42:H$64,2,FALSE),IF(OR(ISBLANK(C423),ISBLANK(B423)),"",VLOOKUP(C423,Deflatores!G$4:H$38,2,FALSE)*H423+VLOOKUP(C423,Deflatores!G$4:I$38,3,FALSE)))</f>
        <v/>
      </c>
      <c r="M423" s="10"/>
      <c r="N423" s="10"/>
      <c r="O423" s="6"/>
    </row>
    <row r="424" spans="1:15" x14ac:dyDescent="0.25">
      <c r="A424" s="126"/>
      <c r="B424" s="4"/>
      <c r="C424" s="4"/>
      <c r="D424" s="7"/>
      <c r="E424" s="7"/>
      <c r="F424" s="8" t="str">
        <f t="shared" si="36"/>
        <v/>
      </c>
      <c r="G424" s="7" t="str">
        <f t="shared" si="37"/>
        <v/>
      </c>
      <c r="H424" s="5" t="str">
        <f t="shared" si="38"/>
        <v/>
      </c>
      <c r="I424" s="122" t="str">
        <f t="shared" si="39"/>
        <v/>
      </c>
      <c r="J424" s="7" t="str">
        <f t="shared" si="40"/>
        <v/>
      </c>
      <c r="K424" s="9" t="str">
        <f t="shared" si="41"/>
        <v/>
      </c>
      <c r="L424" s="9" t="str">
        <f>IF(NOT(ISERROR(VLOOKUP(B424,Deflatores!G$42:H$64,2,FALSE))),VLOOKUP(B424,Deflatores!G$42:H$64,2,FALSE),IF(OR(ISBLANK(C424),ISBLANK(B424)),"",VLOOKUP(C424,Deflatores!G$4:H$38,2,FALSE)*H424+VLOOKUP(C424,Deflatores!G$4:I$38,3,FALSE)))</f>
        <v/>
      </c>
      <c r="M424" s="10"/>
      <c r="N424" s="10"/>
      <c r="O424" s="6"/>
    </row>
    <row r="425" spans="1:15" x14ac:dyDescent="0.25">
      <c r="A425" s="126"/>
      <c r="B425" s="4"/>
      <c r="C425" s="4"/>
      <c r="D425" s="7"/>
      <c r="E425" s="7"/>
      <c r="F425" s="8" t="str">
        <f t="shared" si="36"/>
        <v/>
      </c>
      <c r="G425" s="7" t="str">
        <f t="shared" si="37"/>
        <v/>
      </c>
      <c r="H425" s="5" t="str">
        <f t="shared" si="38"/>
        <v/>
      </c>
      <c r="I425" s="122" t="str">
        <f t="shared" si="39"/>
        <v/>
      </c>
      <c r="J425" s="7" t="str">
        <f t="shared" si="40"/>
        <v/>
      </c>
      <c r="K425" s="9" t="str">
        <f t="shared" si="41"/>
        <v/>
      </c>
      <c r="L425" s="9" t="str">
        <f>IF(NOT(ISERROR(VLOOKUP(B425,Deflatores!G$42:H$64,2,FALSE))),VLOOKUP(B425,Deflatores!G$42:H$64,2,FALSE),IF(OR(ISBLANK(C425),ISBLANK(B425)),"",VLOOKUP(C425,Deflatores!G$4:H$38,2,FALSE)*H425+VLOOKUP(C425,Deflatores!G$4:I$38,3,FALSE)))</f>
        <v/>
      </c>
      <c r="M425" s="10"/>
      <c r="N425" s="10"/>
      <c r="O425" s="6"/>
    </row>
    <row r="426" spans="1:15" x14ac:dyDescent="0.25">
      <c r="A426" s="126"/>
      <c r="B426" s="4"/>
      <c r="C426" s="4"/>
      <c r="D426" s="7"/>
      <c r="E426" s="7"/>
      <c r="F426" s="8" t="str">
        <f t="shared" si="36"/>
        <v/>
      </c>
      <c r="G426" s="7" t="str">
        <f t="shared" si="37"/>
        <v/>
      </c>
      <c r="H426" s="5" t="str">
        <f t="shared" si="38"/>
        <v/>
      </c>
      <c r="I426" s="122" t="str">
        <f t="shared" si="39"/>
        <v/>
      </c>
      <c r="J426" s="7" t="str">
        <f t="shared" si="40"/>
        <v/>
      </c>
      <c r="K426" s="9" t="str">
        <f t="shared" si="41"/>
        <v/>
      </c>
      <c r="L426" s="9" t="str">
        <f>IF(NOT(ISERROR(VLOOKUP(B426,Deflatores!G$42:H$64,2,FALSE))),VLOOKUP(B426,Deflatores!G$42:H$64,2,FALSE),IF(OR(ISBLANK(C426),ISBLANK(B426)),"",VLOOKUP(C426,Deflatores!G$4:H$38,2,FALSE)*H426+VLOOKUP(C426,Deflatores!G$4:I$38,3,FALSE)))</f>
        <v/>
      </c>
      <c r="M426" s="10"/>
      <c r="N426" s="10"/>
      <c r="O426" s="6"/>
    </row>
    <row r="427" spans="1:15" x14ac:dyDescent="0.25">
      <c r="A427" s="126"/>
      <c r="B427" s="4"/>
      <c r="C427" s="4"/>
      <c r="D427" s="7"/>
      <c r="E427" s="7"/>
      <c r="F427" s="8" t="str">
        <f t="shared" si="36"/>
        <v/>
      </c>
      <c r="G427" s="7" t="str">
        <f t="shared" si="37"/>
        <v/>
      </c>
      <c r="H427" s="5" t="str">
        <f t="shared" si="38"/>
        <v/>
      </c>
      <c r="I427" s="122" t="str">
        <f t="shared" si="39"/>
        <v/>
      </c>
      <c r="J427" s="7" t="str">
        <f t="shared" si="40"/>
        <v/>
      </c>
      <c r="K427" s="9" t="str">
        <f t="shared" si="41"/>
        <v/>
      </c>
      <c r="L427" s="9" t="str">
        <f>IF(NOT(ISERROR(VLOOKUP(B427,Deflatores!G$42:H$64,2,FALSE))),VLOOKUP(B427,Deflatores!G$42:H$64,2,FALSE),IF(OR(ISBLANK(C427),ISBLANK(B427)),"",VLOOKUP(C427,Deflatores!G$4:H$38,2,FALSE)*H427+VLOOKUP(C427,Deflatores!G$4:I$38,3,FALSE)))</f>
        <v/>
      </c>
      <c r="M427" s="10"/>
      <c r="N427" s="10"/>
      <c r="O427" s="6"/>
    </row>
    <row r="428" spans="1:15" x14ac:dyDescent="0.25">
      <c r="A428" s="126"/>
      <c r="B428" s="4"/>
      <c r="C428" s="4"/>
      <c r="D428" s="7"/>
      <c r="E428" s="7"/>
      <c r="F428" s="8" t="str">
        <f t="shared" si="36"/>
        <v/>
      </c>
      <c r="G428" s="7" t="str">
        <f t="shared" si="37"/>
        <v/>
      </c>
      <c r="H428" s="5" t="str">
        <f t="shared" si="38"/>
        <v/>
      </c>
      <c r="I428" s="122" t="str">
        <f t="shared" si="39"/>
        <v/>
      </c>
      <c r="J428" s="7" t="str">
        <f t="shared" si="40"/>
        <v/>
      </c>
      <c r="K428" s="9" t="str">
        <f t="shared" si="41"/>
        <v/>
      </c>
      <c r="L428" s="9" t="str">
        <f>IF(NOT(ISERROR(VLOOKUP(B428,Deflatores!G$42:H$64,2,FALSE))),VLOOKUP(B428,Deflatores!G$42:H$64,2,FALSE),IF(OR(ISBLANK(C428),ISBLANK(B428)),"",VLOOKUP(C428,Deflatores!G$4:H$38,2,FALSE)*H428+VLOOKUP(C428,Deflatores!G$4:I$38,3,FALSE)))</f>
        <v/>
      </c>
      <c r="M428" s="10"/>
      <c r="N428" s="10"/>
      <c r="O428" s="6"/>
    </row>
    <row r="429" spans="1:15" x14ac:dyDescent="0.25">
      <c r="A429" s="126"/>
      <c r="B429" s="4"/>
      <c r="C429" s="4"/>
      <c r="D429" s="7"/>
      <c r="E429" s="7"/>
      <c r="F429" s="8" t="str">
        <f t="shared" si="36"/>
        <v/>
      </c>
      <c r="G429" s="7" t="str">
        <f t="shared" si="37"/>
        <v/>
      </c>
      <c r="H429" s="5" t="str">
        <f t="shared" si="38"/>
        <v/>
      </c>
      <c r="I429" s="122" t="str">
        <f t="shared" si="39"/>
        <v/>
      </c>
      <c r="J429" s="7" t="str">
        <f t="shared" si="40"/>
        <v/>
      </c>
      <c r="K429" s="9" t="str">
        <f t="shared" si="41"/>
        <v/>
      </c>
      <c r="L429" s="9" t="str">
        <f>IF(NOT(ISERROR(VLOOKUP(B429,Deflatores!G$42:H$64,2,FALSE))),VLOOKUP(B429,Deflatores!G$42:H$64,2,FALSE),IF(OR(ISBLANK(C429),ISBLANK(B429)),"",VLOOKUP(C429,Deflatores!G$4:H$38,2,FALSE)*H429+VLOOKUP(C429,Deflatores!G$4:I$38,3,FALSE)))</f>
        <v/>
      </c>
      <c r="M429" s="10"/>
      <c r="N429" s="10"/>
      <c r="O429" s="6"/>
    </row>
    <row r="430" spans="1:15" x14ac:dyDescent="0.25">
      <c r="A430" s="126"/>
      <c r="B430" s="4"/>
      <c r="C430" s="4"/>
      <c r="D430" s="7"/>
      <c r="E430" s="7"/>
      <c r="F430" s="8" t="str">
        <f t="shared" si="36"/>
        <v/>
      </c>
      <c r="G430" s="7" t="str">
        <f t="shared" si="37"/>
        <v/>
      </c>
      <c r="H430" s="5" t="str">
        <f t="shared" si="38"/>
        <v/>
      </c>
      <c r="I430" s="122" t="str">
        <f t="shared" si="39"/>
        <v/>
      </c>
      <c r="J430" s="7" t="str">
        <f t="shared" si="40"/>
        <v/>
      </c>
      <c r="K430" s="9" t="str">
        <f t="shared" si="41"/>
        <v/>
      </c>
      <c r="L430" s="9" t="str">
        <f>IF(NOT(ISERROR(VLOOKUP(B430,Deflatores!G$42:H$64,2,FALSE))),VLOOKUP(B430,Deflatores!G$42:H$64,2,FALSE),IF(OR(ISBLANK(C430),ISBLANK(B430)),"",VLOOKUP(C430,Deflatores!G$4:H$38,2,FALSE)*H430+VLOOKUP(C430,Deflatores!G$4:I$38,3,FALSE)))</f>
        <v/>
      </c>
      <c r="M430" s="10"/>
      <c r="N430" s="10"/>
      <c r="O430" s="6"/>
    </row>
    <row r="431" spans="1:15" x14ac:dyDescent="0.25">
      <c r="A431" s="126"/>
      <c r="B431" s="4"/>
      <c r="C431" s="4"/>
      <c r="D431" s="7"/>
      <c r="E431" s="7"/>
      <c r="F431" s="8" t="str">
        <f t="shared" si="36"/>
        <v/>
      </c>
      <c r="G431" s="7" t="str">
        <f t="shared" si="37"/>
        <v/>
      </c>
      <c r="H431" s="5" t="str">
        <f t="shared" si="38"/>
        <v/>
      </c>
      <c r="I431" s="122" t="str">
        <f t="shared" si="39"/>
        <v/>
      </c>
      <c r="J431" s="7" t="str">
        <f t="shared" si="40"/>
        <v/>
      </c>
      <c r="K431" s="9" t="str">
        <f t="shared" si="41"/>
        <v/>
      </c>
      <c r="L431" s="9" t="str">
        <f>IF(NOT(ISERROR(VLOOKUP(B431,Deflatores!G$42:H$64,2,FALSE))),VLOOKUP(B431,Deflatores!G$42:H$64,2,FALSE),IF(OR(ISBLANK(C431),ISBLANK(B431)),"",VLOOKUP(C431,Deflatores!G$4:H$38,2,FALSE)*H431+VLOOKUP(C431,Deflatores!G$4:I$38,3,FALSE)))</f>
        <v/>
      </c>
      <c r="M431" s="10"/>
      <c r="N431" s="10"/>
      <c r="O431" s="6"/>
    </row>
    <row r="432" spans="1:15" x14ac:dyDescent="0.25">
      <c r="A432" s="126"/>
      <c r="B432" s="4"/>
      <c r="C432" s="4"/>
      <c r="D432" s="7"/>
      <c r="E432" s="7"/>
      <c r="F432" s="8" t="str">
        <f t="shared" si="36"/>
        <v/>
      </c>
      <c r="G432" s="7" t="str">
        <f t="shared" si="37"/>
        <v/>
      </c>
      <c r="H432" s="5" t="str">
        <f t="shared" si="38"/>
        <v/>
      </c>
      <c r="I432" s="122" t="str">
        <f t="shared" si="39"/>
        <v/>
      </c>
      <c r="J432" s="7" t="str">
        <f t="shared" si="40"/>
        <v/>
      </c>
      <c r="K432" s="9" t="str">
        <f t="shared" si="41"/>
        <v/>
      </c>
      <c r="L432" s="9" t="str">
        <f>IF(NOT(ISERROR(VLOOKUP(B432,Deflatores!G$42:H$64,2,FALSE))),VLOOKUP(B432,Deflatores!G$42:H$64,2,FALSE),IF(OR(ISBLANK(C432),ISBLANK(B432)),"",VLOOKUP(C432,Deflatores!G$4:H$38,2,FALSE)*H432+VLOOKUP(C432,Deflatores!G$4:I$38,3,FALSE)))</f>
        <v/>
      </c>
      <c r="M432" s="10"/>
      <c r="N432" s="10"/>
      <c r="O432" s="6"/>
    </row>
    <row r="433" spans="1:15" x14ac:dyDescent="0.25">
      <c r="A433" s="126"/>
      <c r="B433" s="4"/>
      <c r="C433" s="4"/>
      <c r="D433" s="7"/>
      <c r="E433" s="7"/>
      <c r="F433" s="8" t="str">
        <f t="shared" si="36"/>
        <v/>
      </c>
      <c r="G433" s="7" t="str">
        <f t="shared" si="37"/>
        <v/>
      </c>
      <c r="H433" s="5" t="str">
        <f t="shared" si="38"/>
        <v/>
      </c>
      <c r="I433" s="122" t="str">
        <f t="shared" si="39"/>
        <v/>
      </c>
      <c r="J433" s="7" t="str">
        <f t="shared" si="40"/>
        <v/>
      </c>
      <c r="K433" s="9" t="str">
        <f t="shared" si="41"/>
        <v/>
      </c>
      <c r="L433" s="9" t="str">
        <f>IF(NOT(ISERROR(VLOOKUP(B433,Deflatores!G$42:H$64,2,FALSE))),VLOOKUP(B433,Deflatores!G$42:H$64,2,FALSE),IF(OR(ISBLANK(C433),ISBLANK(B433)),"",VLOOKUP(C433,Deflatores!G$4:H$38,2,FALSE)*H433+VLOOKUP(C433,Deflatores!G$4:I$38,3,FALSE)))</f>
        <v/>
      </c>
      <c r="M433" s="10"/>
      <c r="N433" s="10"/>
      <c r="O433" s="6"/>
    </row>
    <row r="434" spans="1:15" x14ac:dyDescent="0.25">
      <c r="A434" s="126"/>
      <c r="B434" s="4"/>
      <c r="C434" s="4"/>
      <c r="D434" s="7"/>
      <c r="E434" s="7"/>
      <c r="F434" s="8" t="str">
        <f t="shared" si="36"/>
        <v/>
      </c>
      <c r="G434" s="7" t="str">
        <f t="shared" si="37"/>
        <v/>
      </c>
      <c r="H434" s="5" t="str">
        <f t="shared" si="38"/>
        <v/>
      </c>
      <c r="I434" s="122" t="str">
        <f t="shared" si="39"/>
        <v/>
      </c>
      <c r="J434" s="7" t="str">
        <f t="shared" si="40"/>
        <v/>
      </c>
      <c r="K434" s="9" t="str">
        <f t="shared" si="41"/>
        <v/>
      </c>
      <c r="L434" s="9" t="str">
        <f>IF(NOT(ISERROR(VLOOKUP(B434,Deflatores!G$42:H$64,2,FALSE))),VLOOKUP(B434,Deflatores!G$42:H$64,2,FALSE),IF(OR(ISBLANK(C434),ISBLANK(B434)),"",VLOOKUP(C434,Deflatores!G$4:H$38,2,FALSE)*H434+VLOOKUP(C434,Deflatores!G$4:I$38,3,FALSE)))</f>
        <v/>
      </c>
      <c r="M434" s="10"/>
      <c r="N434" s="10"/>
      <c r="O434" s="6"/>
    </row>
    <row r="435" spans="1:15" x14ac:dyDescent="0.25">
      <c r="A435" s="126"/>
      <c r="B435" s="4"/>
      <c r="C435" s="4"/>
      <c r="D435" s="7"/>
      <c r="E435" s="7"/>
      <c r="F435" s="8" t="str">
        <f t="shared" si="36"/>
        <v/>
      </c>
      <c r="G435" s="7" t="str">
        <f t="shared" si="37"/>
        <v/>
      </c>
      <c r="H435" s="5" t="str">
        <f t="shared" si="38"/>
        <v/>
      </c>
      <c r="I435" s="122" t="str">
        <f t="shared" si="39"/>
        <v/>
      </c>
      <c r="J435" s="7" t="str">
        <f t="shared" si="40"/>
        <v/>
      </c>
      <c r="K435" s="9" t="str">
        <f t="shared" si="41"/>
        <v/>
      </c>
      <c r="L435" s="9" t="str">
        <f>IF(NOT(ISERROR(VLOOKUP(B435,Deflatores!G$42:H$64,2,FALSE))),VLOOKUP(B435,Deflatores!G$42:H$64,2,FALSE),IF(OR(ISBLANK(C435),ISBLANK(B435)),"",VLOOKUP(C435,Deflatores!G$4:H$38,2,FALSE)*H435+VLOOKUP(C435,Deflatores!G$4:I$38,3,FALSE)))</f>
        <v/>
      </c>
      <c r="M435" s="10"/>
      <c r="N435" s="10"/>
      <c r="O435" s="6"/>
    </row>
    <row r="436" spans="1:15" x14ac:dyDescent="0.25">
      <c r="A436" s="126"/>
      <c r="B436" s="4"/>
      <c r="C436" s="4"/>
      <c r="D436" s="7"/>
      <c r="E436" s="7"/>
      <c r="F436" s="8" t="str">
        <f t="shared" si="36"/>
        <v/>
      </c>
      <c r="G436" s="7" t="str">
        <f t="shared" si="37"/>
        <v/>
      </c>
      <c r="H436" s="5" t="str">
        <f t="shared" si="38"/>
        <v/>
      </c>
      <c r="I436" s="122" t="str">
        <f t="shared" si="39"/>
        <v/>
      </c>
      <c r="J436" s="7" t="str">
        <f t="shared" si="40"/>
        <v/>
      </c>
      <c r="K436" s="9" t="str">
        <f t="shared" si="41"/>
        <v/>
      </c>
      <c r="L436" s="9" t="str">
        <f>IF(NOT(ISERROR(VLOOKUP(B436,Deflatores!G$42:H$64,2,FALSE))),VLOOKUP(B436,Deflatores!G$42:H$64,2,FALSE),IF(OR(ISBLANK(C436),ISBLANK(B436)),"",VLOOKUP(C436,Deflatores!G$4:H$38,2,FALSE)*H436+VLOOKUP(C436,Deflatores!G$4:I$38,3,FALSE)))</f>
        <v/>
      </c>
      <c r="M436" s="10"/>
      <c r="N436" s="10"/>
      <c r="O436" s="6"/>
    </row>
    <row r="437" spans="1:15" x14ac:dyDescent="0.25">
      <c r="A437" s="126"/>
      <c r="B437" s="4"/>
      <c r="C437" s="4"/>
      <c r="D437" s="7"/>
      <c r="E437" s="7"/>
      <c r="F437" s="8" t="str">
        <f t="shared" si="36"/>
        <v/>
      </c>
      <c r="G437" s="7" t="str">
        <f t="shared" si="37"/>
        <v/>
      </c>
      <c r="H437" s="5" t="str">
        <f t="shared" si="38"/>
        <v/>
      </c>
      <c r="I437" s="122" t="str">
        <f t="shared" si="39"/>
        <v/>
      </c>
      <c r="J437" s="7" t="str">
        <f t="shared" si="40"/>
        <v/>
      </c>
      <c r="K437" s="9" t="str">
        <f t="shared" si="41"/>
        <v/>
      </c>
      <c r="L437" s="9" t="str">
        <f>IF(NOT(ISERROR(VLOOKUP(B437,Deflatores!G$42:H$64,2,FALSE))),VLOOKUP(B437,Deflatores!G$42:H$64,2,FALSE),IF(OR(ISBLANK(C437),ISBLANK(B437)),"",VLOOKUP(C437,Deflatores!G$4:H$38,2,FALSE)*H437+VLOOKUP(C437,Deflatores!G$4:I$38,3,FALSE)))</f>
        <v/>
      </c>
      <c r="M437" s="10"/>
      <c r="N437" s="10"/>
      <c r="O437" s="6"/>
    </row>
    <row r="438" spans="1:15" x14ac:dyDescent="0.25">
      <c r="A438" s="126"/>
      <c r="B438" s="4"/>
      <c r="C438" s="4"/>
      <c r="D438" s="7"/>
      <c r="E438" s="7"/>
      <c r="F438" s="8" t="str">
        <f t="shared" si="36"/>
        <v/>
      </c>
      <c r="G438" s="7" t="str">
        <f t="shared" si="37"/>
        <v/>
      </c>
      <c r="H438" s="5" t="str">
        <f t="shared" si="38"/>
        <v/>
      </c>
      <c r="I438" s="122" t="str">
        <f t="shared" si="39"/>
        <v/>
      </c>
      <c r="J438" s="7" t="str">
        <f t="shared" si="40"/>
        <v/>
      </c>
      <c r="K438" s="9" t="str">
        <f t="shared" si="41"/>
        <v/>
      </c>
      <c r="L438" s="9" t="str">
        <f>IF(NOT(ISERROR(VLOOKUP(B438,Deflatores!G$42:H$64,2,FALSE))),VLOOKUP(B438,Deflatores!G$42:H$64,2,FALSE),IF(OR(ISBLANK(C438),ISBLANK(B438)),"",VLOOKUP(C438,Deflatores!G$4:H$38,2,FALSE)*H438+VLOOKUP(C438,Deflatores!G$4:I$38,3,FALSE)))</f>
        <v/>
      </c>
      <c r="M438" s="10"/>
      <c r="N438" s="10"/>
      <c r="O438" s="6"/>
    </row>
    <row r="439" spans="1:15" x14ac:dyDescent="0.25">
      <c r="A439" s="126"/>
      <c r="B439" s="4"/>
      <c r="C439" s="4"/>
      <c r="D439" s="7"/>
      <c r="E439" s="7"/>
      <c r="F439" s="8" t="str">
        <f t="shared" si="36"/>
        <v/>
      </c>
      <c r="G439" s="7" t="str">
        <f t="shared" si="37"/>
        <v/>
      </c>
      <c r="H439" s="5" t="str">
        <f t="shared" si="38"/>
        <v/>
      </c>
      <c r="I439" s="122" t="str">
        <f t="shared" si="39"/>
        <v/>
      </c>
      <c r="J439" s="7" t="str">
        <f t="shared" si="40"/>
        <v/>
      </c>
      <c r="K439" s="9" t="str">
        <f t="shared" si="41"/>
        <v/>
      </c>
      <c r="L439" s="9" t="str">
        <f>IF(NOT(ISERROR(VLOOKUP(B439,Deflatores!G$42:H$64,2,FALSE))),VLOOKUP(B439,Deflatores!G$42:H$64,2,FALSE),IF(OR(ISBLANK(C439),ISBLANK(B439)),"",VLOOKUP(C439,Deflatores!G$4:H$38,2,FALSE)*H439+VLOOKUP(C439,Deflatores!G$4:I$38,3,FALSE)))</f>
        <v/>
      </c>
      <c r="M439" s="10"/>
      <c r="N439" s="10"/>
      <c r="O439" s="6"/>
    </row>
    <row r="440" spans="1:15" x14ac:dyDescent="0.25">
      <c r="A440" s="126"/>
      <c r="B440" s="4"/>
      <c r="C440" s="4"/>
      <c r="D440" s="7"/>
      <c r="E440" s="7"/>
      <c r="F440" s="8" t="str">
        <f t="shared" si="36"/>
        <v/>
      </c>
      <c r="G440" s="7" t="str">
        <f t="shared" si="37"/>
        <v/>
      </c>
      <c r="H440" s="5" t="str">
        <f t="shared" si="38"/>
        <v/>
      </c>
      <c r="I440" s="122" t="str">
        <f t="shared" si="39"/>
        <v/>
      </c>
      <c r="J440" s="7" t="str">
        <f t="shared" si="40"/>
        <v/>
      </c>
      <c r="K440" s="9" t="str">
        <f t="shared" si="41"/>
        <v/>
      </c>
      <c r="L440" s="9" t="str">
        <f>IF(NOT(ISERROR(VLOOKUP(B440,Deflatores!G$42:H$64,2,FALSE))),VLOOKUP(B440,Deflatores!G$42:H$64,2,FALSE),IF(OR(ISBLANK(C440),ISBLANK(B440)),"",VLOOKUP(C440,Deflatores!G$4:H$38,2,FALSE)*H440+VLOOKUP(C440,Deflatores!G$4:I$38,3,FALSE)))</f>
        <v/>
      </c>
      <c r="M440" s="10"/>
      <c r="N440" s="10"/>
      <c r="O440" s="6"/>
    </row>
    <row r="441" spans="1:15" x14ac:dyDescent="0.25">
      <c r="A441" s="126"/>
      <c r="B441" s="4"/>
      <c r="C441" s="4"/>
      <c r="D441" s="7"/>
      <c r="E441" s="7"/>
      <c r="F441" s="8" t="str">
        <f t="shared" si="36"/>
        <v/>
      </c>
      <c r="G441" s="7" t="str">
        <f t="shared" si="37"/>
        <v/>
      </c>
      <c r="H441" s="5" t="str">
        <f t="shared" si="38"/>
        <v/>
      </c>
      <c r="I441" s="122" t="str">
        <f t="shared" si="39"/>
        <v/>
      </c>
      <c r="J441" s="7" t="str">
        <f t="shared" si="40"/>
        <v/>
      </c>
      <c r="K441" s="9" t="str">
        <f t="shared" si="41"/>
        <v/>
      </c>
      <c r="L441" s="9" t="str">
        <f>IF(NOT(ISERROR(VLOOKUP(B441,Deflatores!G$42:H$64,2,FALSE))),VLOOKUP(B441,Deflatores!G$42:H$64,2,FALSE),IF(OR(ISBLANK(C441),ISBLANK(B441)),"",VLOOKUP(C441,Deflatores!G$4:H$38,2,FALSE)*H441+VLOOKUP(C441,Deflatores!G$4:I$38,3,FALSE)))</f>
        <v/>
      </c>
      <c r="M441" s="10"/>
      <c r="N441" s="10"/>
      <c r="O441" s="6"/>
    </row>
    <row r="442" spans="1:15" x14ac:dyDescent="0.25">
      <c r="A442" s="126"/>
      <c r="B442" s="4"/>
      <c r="C442" s="4"/>
      <c r="D442" s="7"/>
      <c r="E442" s="7"/>
      <c r="F442" s="8" t="str">
        <f t="shared" si="36"/>
        <v/>
      </c>
      <c r="G442" s="7" t="str">
        <f t="shared" si="37"/>
        <v/>
      </c>
      <c r="H442" s="5" t="str">
        <f t="shared" si="38"/>
        <v/>
      </c>
      <c r="I442" s="122" t="str">
        <f t="shared" si="39"/>
        <v/>
      </c>
      <c r="J442" s="7" t="str">
        <f t="shared" si="40"/>
        <v/>
      </c>
      <c r="K442" s="9" t="str">
        <f t="shared" si="41"/>
        <v/>
      </c>
      <c r="L442" s="9" t="str">
        <f>IF(NOT(ISERROR(VLOOKUP(B442,Deflatores!G$42:H$64,2,FALSE))),VLOOKUP(B442,Deflatores!G$42:H$64,2,FALSE),IF(OR(ISBLANK(C442),ISBLANK(B442)),"",VLOOKUP(C442,Deflatores!G$4:H$38,2,FALSE)*H442+VLOOKUP(C442,Deflatores!G$4:I$38,3,FALSE)))</f>
        <v/>
      </c>
      <c r="M442" s="10"/>
      <c r="N442" s="10"/>
      <c r="O442" s="6"/>
    </row>
    <row r="443" spans="1:15" x14ac:dyDescent="0.25">
      <c r="A443" s="126"/>
      <c r="B443" s="4"/>
      <c r="C443" s="4"/>
      <c r="D443" s="7"/>
      <c r="E443" s="7"/>
      <c r="F443" s="8" t="str">
        <f t="shared" si="36"/>
        <v/>
      </c>
      <c r="G443" s="7" t="str">
        <f t="shared" si="37"/>
        <v/>
      </c>
      <c r="H443" s="5" t="str">
        <f t="shared" si="38"/>
        <v/>
      </c>
      <c r="I443" s="122" t="str">
        <f t="shared" si="39"/>
        <v/>
      </c>
      <c r="J443" s="7" t="str">
        <f t="shared" si="40"/>
        <v/>
      </c>
      <c r="K443" s="9" t="str">
        <f t="shared" si="41"/>
        <v/>
      </c>
      <c r="L443" s="9" t="str">
        <f>IF(NOT(ISERROR(VLOOKUP(B443,Deflatores!G$42:H$64,2,FALSE))),VLOOKUP(B443,Deflatores!G$42:H$64,2,FALSE),IF(OR(ISBLANK(C443),ISBLANK(B443)),"",VLOOKUP(C443,Deflatores!G$4:H$38,2,FALSE)*H443+VLOOKUP(C443,Deflatores!G$4:I$38,3,FALSE)))</f>
        <v/>
      </c>
      <c r="M443" s="10"/>
      <c r="N443" s="10"/>
      <c r="O443" s="6"/>
    </row>
    <row r="444" spans="1:15" x14ac:dyDescent="0.25">
      <c r="A444" s="126"/>
      <c r="B444" s="4"/>
      <c r="C444" s="4"/>
      <c r="D444" s="7"/>
      <c r="E444" s="7"/>
      <c r="F444" s="8" t="str">
        <f t="shared" si="36"/>
        <v/>
      </c>
      <c r="G444" s="7" t="str">
        <f t="shared" si="37"/>
        <v/>
      </c>
      <c r="H444" s="5" t="str">
        <f t="shared" si="38"/>
        <v/>
      </c>
      <c r="I444" s="122" t="str">
        <f t="shared" si="39"/>
        <v/>
      </c>
      <c r="J444" s="7" t="str">
        <f t="shared" si="40"/>
        <v/>
      </c>
      <c r="K444" s="9" t="str">
        <f t="shared" si="41"/>
        <v/>
      </c>
      <c r="L444" s="9" t="str">
        <f>IF(NOT(ISERROR(VLOOKUP(B444,Deflatores!G$42:H$64,2,FALSE))),VLOOKUP(B444,Deflatores!G$42:H$64,2,FALSE),IF(OR(ISBLANK(C444),ISBLANK(B444)),"",VLOOKUP(C444,Deflatores!G$4:H$38,2,FALSE)*H444+VLOOKUP(C444,Deflatores!G$4:I$38,3,FALSE)))</f>
        <v/>
      </c>
      <c r="M444" s="10"/>
      <c r="N444" s="10"/>
      <c r="O444" s="6"/>
    </row>
    <row r="445" spans="1:15" x14ac:dyDescent="0.25">
      <c r="A445" s="126"/>
      <c r="B445" s="4"/>
      <c r="C445" s="4"/>
      <c r="D445" s="7"/>
      <c r="E445" s="7"/>
      <c r="F445" s="8" t="str">
        <f t="shared" si="36"/>
        <v/>
      </c>
      <c r="G445" s="7" t="str">
        <f t="shared" si="37"/>
        <v/>
      </c>
      <c r="H445" s="5" t="str">
        <f t="shared" si="38"/>
        <v/>
      </c>
      <c r="I445" s="122" t="str">
        <f t="shared" si="39"/>
        <v/>
      </c>
      <c r="J445" s="7" t="str">
        <f t="shared" si="40"/>
        <v/>
      </c>
      <c r="K445" s="9" t="str">
        <f t="shared" si="41"/>
        <v/>
      </c>
      <c r="L445" s="9" t="str">
        <f>IF(NOT(ISERROR(VLOOKUP(B445,Deflatores!G$42:H$64,2,FALSE))),VLOOKUP(B445,Deflatores!G$42:H$64,2,FALSE),IF(OR(ISBLANK(C445),ISBLANK(B445)),"",VLOOKUP(C445,Deflatores!G$4:H$38,2,FALSE)*H445+VLOOKUP(C445,Deflatores!G$4:I$38,3,FALSE)))</f>
        <v/>
      </c>
      <c r="M445" s="10"/>
      <c r="N445" s="10"/>
      <c r="O445" s="6"/>
    </row>
    <row r="446" spans="1:15" x14ac:dyDescent="0.25">
      <c r="A446" s="126"/>
      <c r="B446" s="4"/>
      <c r="C446" s="4"/>
      <c r="D446" s="7"/>
      <c r="E446" s="7"/>
      <c r="F446" s="8" t="str">
        <f t="shared" ref="F446:F469" si="42">IF(ISBLANK(B446),"",IF(I446="L","Baixa",IF(I446="A","Média",IF(I446="","","Alta"))))</f>
        <v/>
      </c>
      <c r="G446" s="7" t="str">
        <f t="shared" ref="G446:G469" si="43">CONCATENATE(B446,I446)</f>
        <v/>
      </c>
      <c r="H446" s="5" t="str">
        <f t="shared" ref="H446:H469" si="44">IF(ISBLANK(B446),"",IF(B446="ALI",IF(I446="L",7,IF(I446="A",10,15)),IF(B446="AIE",IF(I446="L",5,IF(I446="A",7,10)),IF(B446="SE",IF(I446="L",4,IF(I446="A",5,7)),IF(OR(B446="EE",B446="CE"),IF(I446="L",3,IF(I446="A",4,6)),0)))))</f>
        <v/>
      </c>
      <c r="I446" s="122" t="str">
        <f t="shared" ref="I446:I469" si="45">IF(OR(ISBLANK(D446),ISBLANK(E446)),IF(OR(B446="ALI",B446="AIE"),"L",IF(OR(B446="EE",B446="SE",B446="CE"),"A","")),IF(B446="EE",IF(E446&gt;=3,IF(D446&gt;=5,"H","A"),IF(E446&gt;=2,IF(D446&gt;=16,"H",IF(D446&lt;=4,"L","A")),IF(D446&lt;=15,"L","A"))),IF(OR(B446="SE",B446="CE"),IF(E446&gt;=4,IF(D446&gt;=6,"H","A"),IF(E446&gt;=2,IF(D446&gt;=20,"H",IF(D446&lt;=5,"L","A")),IF(D446&lt;=19,"L","A"))),IF(OR(B446="ALI",B446="AIE"),IF(E446&gt;=6,IF(D446&gt;=20,"H","A"),IF(E446&gt;=2,IF(D446&gt;=51,"H",IF(D446&lt;=19,"L","A")),IF(D446&lt;=50,"L","A"))),""))))</f>
        <v/>
      </c>
      <c r="J446" s="7" t="str">
        <f t="shared" ref="J446:J469" si="46">CONCATENATE(B446,C446)</f>
        <v/>
      </c>
      <c r="K446" s="9" t="str">
        <f t="shared" si="41"/>
        <v/>
      </c>
      <c r="L446" s="9" t="str">
        <f>IF(NOT(ISERROR(VLOOKUP(B446,Deflatores!G$42:H$64,2,FALSE))),VLOOKUP(B446,Deflatores!G$42:H$64,2,FALSE),IF(OR(ISBLANK(C446),ISBLANK(B446)),"",VLOOKUP(C446,Deflatores!G$4:H$38,2,FALSE)*H446+VLOOKUP(C446,Deflatores!G$4:I$38,3,FALSE)))</f>
        <v/>
      </c>
      <c r="M446" s="10"/>
      <c r="N446" s="10"/>
      <c r="O446" s="6"/>
    </row>
    <row r="447" spans="1:15" x14ac:dyDescent="0.25">
      <c r="A447" s="126"/>
      <c r="B447" s="4"/>
      <c r="C447" s="4"/>
      <c r="D447" s="7"/>
      <c r="E447" s="7"/>
      <c r="F447" s="8" t="str">
        <f t="shared" si="42"/>
        <v/>
      </c>
      <c r="G447" s="7" t="str">
        <f t="shared" si="43"/>
        <v/>
      </c>
      <c r="H447" s="5" t="str">
        <f t="shared" si="44"/>
        <v/>
      </c>
      <c r="I447" s="122" t="str">
        <f t="shared" si="45"/>
        <v/>
      </c>
      <c r="J447" s="7" t="str">
        <f t="shared" si="46"/>
        <v/>
      </c>
      <c r="K447" s="9" t="str">
        <f t="shared" si="41"/>
        <v/>
      </c>
      <c r="L447" s="9" t="str">
        <f>IF(NOT(ISERROR(VLOOKUP(B447,Deflatores!G$42:H$64,2,FALSE))),VLOOKUP(B447,Deflatores!G$42:H$64,2,FALSE),IF(OR(ISBLANK(C447),ISBLANK(B447)),"",VLOOKUP(C447,Deflatores!G$4:H$38,2,FALSE)*H447+VLOOKUP(C447,Deflatores!G$4:I$38,3,FALSE)))</f>
        <v/>
      </c>
      <c r="M447" s="10"/>
      <c r="N447" s="10"/>
      <c r="O447" s="6"/>
    </row>
    <row r="448" spans="1:15" x14ac:dyDescent="0.25">
      <c r="A448" s="126"/>
      <c r="B448" s="4"/>
      <c r="C448" s="4"/>
      <c r="D448" s="7"/>
      <c r="E448" s="7"/>
      <c r="F448" s="8" t="str">
        <f t="shared" si="42"/>
        <v/>
      </c>
      <c r="G448" s="7" t="str">
        <f t="shared" si="43"/>
        <v/>
      </c>
      <c r="H448" s="5" t="str">
        <f t="shared" si="44"/>
        <v/>
      </c>
      <c r="I448" s="122" t="str">
        <f t="shared" si="45"/>
        <v/>
      </c>
      <c r="J448" s="7" t="str">
        <f t="shared" si="46"/>
        <v/>
      </c>
      <c r="K448" s="9" t="str">
        <f t="shared" ref="K448:K469" si="47">IF(OR(H448="",H448=0),L448,H448)</f>
        <v/>
      </c>
      <c r="L448" s="9" t="str">
        <f>IF(NOT(ISERROR(VLOOKUP(B448,Deflatores!G$42:H$64,2,FALSE))),VLOOKUP(B448,Deflatores!G$42:H$64,2,FALSE),IF(OR(ISBLANK(C448),ISBLANK(B448)),"",VLOOKUP(C448,Deflatores!G$4:H$38,2,FALSE)*H448+VLOOKUP(C448,Deflatores!G$4:I$38,3,FALSE)))</f>
        <v/>
      </c>
      <c r="M448" s="10"/>
      <c r="N448" s="10"/>
      <c r="O448" s="6"/>
    </row>
    <row r="449" spans="1:15" x14ac:dyDescent="0.25">
      <c r="A449" s="126"/>
      <c r="B449" s="4"/>
      <c r="C449" s="4"/>
      <c r="D449" s="7"/>
      <c r="E449" s="7"/>
      <c r="F449" s="8" t="str">
        <f t="shared" si="42"/>
        <v/>
      </c>
      <c r="G449" s="7" t="str">
        <f t="shared" si="43"/>
        <v/>
      </c>
      <c r="H449" s="5" t="str">
        <f t="shared" si="44"/>
        <v/>
      </c>
      <c r="I449" s="122" t="str">
        <f t="shared" si="45"/>
        <v/>
      </c>
      <c r="J449" s="7" t="str">
        <f t="shared" si="46"/>
        <v/>
      </c>
      <c r="K449" s="9" t="str">
        <f t="shared" si="47"/>
        <v/>
      </c>
      <c r="L449" s="9" t="str">
        <f>IF(NOT(ISERROR(VLOOKUP(B449,Deflatores!G$42:H$64,2,FALSE))),VLOOKUP(B449,Deflatores!G$42:H$64,2,FALSE),IF(OR(ISBLANK(C449),ISBLANK(B449)),"",VLOOKUP(C449,Deflatores!G$4:H$38,2,FALSE)*H449+VLOOKUP(C449,Deflatores!G$4:I$38,3,FALSE)))</f>
        <v/>
      </c>
      <c r="M449" s="10"/>
      <c r="N449" s="10"/>
      <c r="O449" s="6"/>
    </row>
    <row r="450" spans="1:15" x14ac:dyDescent="0.25">
      <c r="A450" s="126"/>
      <c r="B450" s="4"/>
      <c r="C450" s="4"/>
      <c r="D450" s="7"/>
      <c r="E450" s="7"/>
      <c r="F450" s="8" t="str">
        <f t="shared" si="42"/>
        <v/>
      </c>
      <c r="G450" s="7" t="str">
        <f t="shared" si="43"/>
        <v/>
      </c>
      <c r="H450" s="5" t="str">
        <f t="shared" si="44"/>
        <v/>
      </c>
      <c r="I450" s="122" t="str">
        <f t="shared" si="45"/>
        <v/>
      </c>
      <c r="J450" s="7" t="str">
        <f t="shared" si="46"/>
        <v/>
      </c>
      <c r="K450" s="9" t="str">
        <f t="shared" si="47"/>
        <v/>
      </c>
      <c r="L450" s="9" t="str">
        <f>IF(NOT(ISERROR(VLOOKUP(B450,Deflatores!G$42:H$64,2,FALSE))),VLOOKUP(B450,Deflatores!G$42:H$64,2,FALSE),IF(OR(ISBLANK(C450),ISBLANK(B450)),"",VLOOKUP(C450,Deflatores!G$4:H$38,2,FALSE)*H450+VLOOKUP(C450,Deflatores!G$4:I$38,3,FALSE)))</f>
        <v/>
      </c>
      <c r="M450" s="10"/>
      <c r="N450" s="10"/>
      <c r="O450" s="6"/>
    </row>
    <row r="451" spans="1:15" x14ac:dyDescent="0.25">
      <c r="A451" s="126"/>
      <c r="B451" s="4"/>
      <c r="C451" s="4"/>
      <c r="D451" s="7"/>
      <c r="E451" s="7"/>
      <c r="F451" s="8" t="str">
        <f t="shared" si="42"/>
        <v/>
      </c>
      <c r="G451" s="7" t="str">
        <f t="shared" si="43"/>
        <v/>
      </c>
      <c r="H451" s="5" t="str">
        <f t="shared" si="44"/>
        <v/>
      </c>
      <c r="I451" s="122" t="str">
        <f t="shared" si="45"/>
        <v/>
      </c>
      <c r="J451" s="7" t="str">
        <f t="shared" si="46"/>
        <v/>
      </c>
      <c r="K451" s="9" t="str">
        <f t="shared" si="47"/>
        <v/>
      </c>
      <c r="L451" s="9" t="str">
        <f>IF(NOT(ISERROR(VLOOKUP(B451,Deflatores!G$42:H$64,2,FALSE))),VLOOKUP(B451,Deflatores!G$42:H$64,2,FALSE),IF(OR(ISBLANK(C451),ISBLANK(B451)),"",VLOOKUP(C451,Deflatores!G$4:H$38,2,FALSE)*H451+VLOOKUP(C451,Deflatores!G$4:I$38,3,FALSE)))</f>
        <v/>
      </c>
      <c r="M451" s="10"/>
      <c r="N451" s="10"/>
      <c r="O451" s="6"/>
    </row>
    <row r="452" spans="1:15" x14ac:dyDescent="0.25">
      <c r="A452" s="126"/>
      <c r="B452" s="4"/>
      <c r="C452" s="4"/>
      <c r="D452" s="7"/>
      <c r="E452" s="7"/>
      <c r="F452" s="8" t="str">
        <f t="shared" si="42"/>
        <v/>
      </c>
      <c r="G452" s="7" t="str">
        <f t="shared" si="43"/>
        <v/>
      </c>
      <c r="H452" s="5" t="str">
        <f t="shared" si="44"/>
        <v/>
      </c>
      <c r="I452" s="122" t="str">
        <f t="shared" si="45"/>
        <v/>
      </c>
      <c r="J452" s="7" t="str">
        <f t="shared" si="46"/>
        <v/>
      </c>
      <c r="K452" s="9" t="str">
        <f t="shared" si="47"/>
        <v/>
      </c>
      <c r="L452" s="9" t="str">
        <f>IF(NOT(ISERROR(VLOOKUP(B452,Deflatores!G$42:H$64,2,FALSE))),VLOOKUP(B452,Deflatores!G$42:H$64,2,FALSE),IF(OR(ISBLANK(C452),ISBLANK(B452)),"",VLOOKUP(C452,Deflatores!G$4:H$38,2,FALSE)*H452+VLOOKUP(C452,Deflatores!G$4:I$38,3,FALSE)))</f>
        <v/>
      </c>
      <c r="M452" s="10"/>
      <c r="N452" s="10"/>
      <c r="O452" s="6"/>
    </row>
    <row r="453" spans="1:15" x14ac:dyDescent="0.25">
      <c r="A453" s="126"/>
      <c r="B453" s="4"/>
      <c r="C453" s="4"/>
      <c r="D453" s="7"/>
      <c r="E453" s="7"/>
      <c r="F453" s="8" t="str">
        <f t="shared" si="42"/>
        <v/>
      </c>
      <c r="G453" s="7" t="str">
        <f t="shared" si="43"/>
        <v/>
      </c>
      <c r="H453" s="5" t="str">
        <f t="shared" si="44"/>
        <v/>
      </c>
      <c r="I453" s="122" t="str">
        <f t="shared" si="45"/>
        <v/>
      </c>
      <c r="J453" s="7" t="str">
        <f t="shared" si="46"/>
        <v/>
      </c>
      <c r="K453" s="9" t="str">
        <f t="shared" si="47"/>
        <v/>
      </c>
      <c r="L453" s="9" t="str">
        <f>IF(NOT(ISERROR(VLOOKUP(B453,Deflatores!G$42:H$64,2,FALSE))),VLOOKUP(B453,Deflatores!G$42:H$64,2,FALSE),IF(OR(ISBLANK(C453),ISBLANK(B453)),"",VLOOKUP(C453,Deflatores!G$4:H$38,2,FALSE)*H453+VLOOKUP(C453,Deflatores!G$4:I$38,3,FALSE)))</f>
        <v/>
      </c>
      <c r="M453" s="10"/>
      <c r="N453" s="10"/>
      <c r="O453" s="6"/>
    </row>
    <row r="454" spans="1:15" x14ac:dyDescent="0.25">
      <c r="A454" s="126"/>
      <c r="B454" s="4"/>
      <c r="C454" s="4"/>
      <c r="D454" s="7"/>
      <c r="E454" s="7"/>
      <c r="F454" s="8" t="str">
        <f t="shared" si="42"/>
        <v/>
      </c>
      <c r="G454" s="7" t="str">
        <f t="shared" si="43"/>
        <v/>
      </c>
      <c r="H454" s="5" t="str">
        <f t="shared" si="44"/>
        <v/>
      </c>
      <c r="I454" s="122" t="str">
        <f t="shared" si="45"/>
        <v/>
      </c>
      <c r="J454" s="7" t="str">
        <f t="shared" si="46"/>
        <v/>
      </c>
      <c r="K454" s="9" t="str">
        <f t="shared" si="47"/>
        <v/>
      </c>
      <c r="L454" s="9" t="str">
        <f>IF(NOT(ISERROR(VLOOKUP(B454,Deflatores!G$42:H$64,2,FALSE))),VLOOKUP(B454,Deflatores!G$42:H$64,2,FALSE),IF(OR(ISBLANK(C454),ISBLANK(B454)),"",VLOOKUP(C454,Deflatores!G$4:H$38,2,FALSE)*H454+VLOOKUP(C454,Deflatores!G$4:I$38,3,FALSE)))</f>
        <v/>
      </c>
      <c r="M454" s="10"/>
      <c r="N454" s="10"/>
      <c r="O454" s="6"/>
    </row>
    <row r="455" spans="1:15" x14ac:dyDescent="0.25">
      <c r="A455" s="126"/>
      <c r="B455" s="4"/>
      <c r="C455" s="4"/>
      <c r="D455" s="7"/>
      <c r="E455" s="7"/>
      <c r="F455" s="8" t="str">
        <f t="shared" si="42"/>
        <v/>
      </c>
      <c r="G455" s="7" t="str">
        <f t="shared" si="43"/>
        <v/>
      </c>
      <c r="H455" s="5" t="str">
        <f t="shared" si="44"/>
        <v/>
      </c>
      <c r="I455" s="122" t="str">
        <f t="shared" si="45"/>
        <v/>
      </c>
      <c r="J455" s="7" t="str">
        <f t="shared" si="46"/>
        <v/>
      </c>
      <c r="K455" s="9" t="str">
        <f t="shared" si="47"/>
        <v/>
      </c>
      <c r="L455" s="9" t="str">
        <f>IF(NOT(ISERROR(VLOOKUP(B455,Deflatores!G$42:H$64,2,FALSE))),VLOOKUP(B455,Deflatores!G$42:H$64,2,FALSE),IF(OR(ISBLANK(C455),ISBLANK(B455)),"",VLOOKUP(C455,Deflatores!G$4:H$38,2,FALSE)*H455+VLOOKUP(C455,Deflatores!G$4:I$38,3,FALSE)))</f>
        <v/>
      </c>
      <c r="M455" s="10"/>
      <c r="N455" s="10"/>
      <c r="O455" s="6"/>
    </row>
    <row r="456" spans="1:15" x14ac:dyDescent="0.25">
      <c r="A456" s="126"/>
      <c r="B456" s="4"/>
      <c r="C456" s="4"/>
      <c r="D456" s="7"/>
      <c r="E456" s="7"/>
      <c r="F456" s="8" t="str">
        <f t="shared" si="42"/>
        <v/>
      </c>
      <c r="G456" s="7" t="str">
        <f t="shared" si="43"/>
        <v/>
      </c>
      <c r="H456" s="5" t="str">
        <f t="shared" si="44"/>
        <v/>
      </c>
      <c r="I456" s="122" t="str">
        <f t="shared" si="45"/>
        <v/>
      </c>
      <c r="J456" s="7" t="str">
        <f t="shared" si="46"/>
        <v/>
      </c>
      <c r="K456" s="9" t="str">
        <f t="shared" si="47"/>
        <v/>
      </c>
      <c r="L456" s="9" t="str">
        <f>IF(NOT(ISERROR(VLOOKUP(B456,Deflatores!G$42:H$64,2,FALSE))),VLOOKUP(B456,Deflatores!G$42:H$64,2,FALSE),IF(OR(ISBLANK(C456),ISBLANK(B456)),"",VLOOKUP(C456,Deflatores!G$4:H$38,2,FALSE)*H456+VLOOKUP(C456,Deflatores!G$4:I$38,3,FALSE)))</f>
        <v/>
      </c>
      <c r="M456" s="10"/>
      <c r="N456" s="10"/>
      <c r="O456" s="6"/>
    </row>
    <row r="457" spans="1:15" x14ac:dyDescent="0.25">
      <c r="A457" s="126"/>
      <c r="B457" s="4"/>
      <c r="C457" s="4"/>
      <c r="D457" s="7"/>
      <c r="E457" s="7"/>
      <c r="F457" s="8" t="str">
        <f t="shared" si="42"/>
        <v/>
      </c>
      <c r="G457" s="7" t="str">
        <f t="shared" si="43"/>
        <v/>
      </c>
      <c r="H457" s="5" t="str">
        <f t="shared" si="44"/>
        <v/>
      </c>
      <c r="I457" s="122" t="str">
        <f t="shared" si="45"/>
        <v/>
      </c>
      <c r="J457" s="7" t="str">
        <f t="shared" si="46"/>
        <v/>
      </c>
      <c r="K457" s="9" t="str">
        <f t="shared" si="47"/>
        <v/>
      </c>
      <c r="L457" s="9" t="str">
        <f>IF(NOT(ISERROR(VLOOKUP(B457,Deflatores!G$42:H$64,2,FALSE))),VLOOKUP(B457,Deflatores!G$42:H$64,2,FALSE),IF(OR(ISBLANK(C457),ISBLANK(B457)),"",VLOOKUP(C457,Deflatores!G$4:H$38,2,FALSE)*H457+VLOOKUP(C457,Deflatores!G$4:I$38,3,FALSE)))</f>
        <v/>
      </c>
      <c r="M457" s="10"/>
      <c r="N457" s="10"/>
      <c r="O457" s="6"/>
    </row>
    <row r="458" spans="1:15" x14ac:dyDescent="0.25">
      <c r="A458" s="126"/>
      <c r="B458" s="4"/>
      <c r="C458" s="4"/>
      <c r="D458" s="7"/>
      <c r="E458" s="7"/>
      <c r="F458" s="8" t="str">
        <f t="shared" si="42"/>
        <v/>
      </c>
      <c r="G458" s="7" t="str">
        <f t="shared" si="43"/>
        <v/>
      </c>
      <c r="H458" s="5" t="str">
        <f t="shared" si="44"/>
        <v/>
      </c>
      <c r="I458" s="122" t="str">
        <f t="shared" si="45"/>
        <v/>
      </c>
      <c r="J458" s="7" t="str">
        <f t="shared" si="46"/>
        <v/>
      </c>
      <c r="K458" s="9" t="str">
        <f t="shared" si="47"/>
        <v/>
      </c>
      <c r="L458" s="9" t="str">
        <f>IF(NOT(ISERROR(VLOOKUP(B458,Deflatores!G$42:H$64,2,FALSE))),VLOOKUP(B458,Deflatores!G$42:H$64,2,FALSE),IF(OR(ISBLANK(C458),ISBLANK(B458)),"",VLOOKUP(C458,Deflatores!G$4:H$38,2,FALSE)*H458+VLOOKUP(C458,Deflatores!G$4:I$38,3,FALSE)))</f>
        <v/>
      </c>
      <c r="M458" s="10"/>
      <c r="N458" s="10"/>
      <c r="O458" s="6"/>
    </row>
    <row r="459" spans="1:15" x14ac:dyDescent="0.25">
      <c r="A459" s="126"/>
      <c r="B459" s="4"/>
      <c r="C459" s="4"/>
      <c r="D459" s="7"/>
      <c r="E459" s="7"/>
      <c r="F459" s="8" t="str">
        <f t="shared" si="42"/>
        <v/>
      </c>
      <c r="G459" s="7" t="str">
        <f t="shared" si="43"/>
        <v/>
      </c>
      <c r="H459" s="5" t="str">
        <f t="shared" si="44"/>
        <v/>
      </c>
      <c r="I459" s="122" t="str">
        <f t="shared" si="45"/>
        <v/>
      </c>
      <c r="J459" s="7" t="str">
        <f t="shared" si="46"/>
        <v/>
      </c>
      <c r="K459" s="9" t="str">
        <f t="shared" si="47"/>
        <v/>
      </c>
      <c r="L459" s="9" t="str">
        <f>IF(NOT(ISERROR(VLOOKUP(B459,Deflatores!G$42:H$64,2,FALSE))),VLOOKUP(B459,Deflatores!G$42:H$64,2,FALSE),IF(OR(ISBLANK(C459),ISBLANK(B459)),"",VLOOKUP(C459,Deflatores!G$4:H$38,2,FALSE)*H459+VLOOKUP(C459,Deflatores!G$4:I$38,3,FALSE)))</f>
        <v/>
      </c>
      <c r="M459" s="10"/>
      <c r="N459" s="10"/>
      <c r="O459" s="6"/>
    </row>
    <row r="460" spans="1:15" x14ac:dyDescent="0.25">
      <c r="A460" s="126"/>
      <c r="B460" s="4"/>
      <c r="C460" s="4"/>
      <c r="D460" s="7"/>
      <c r="E460" s="7"/>
      <c r="F460" s="8" t="str">
        <f t="shared" si="42"/>
        <v/>
      </c>
      <c r="G460" s="7" t="str">
        <f t="shared" si="43"/>
        <v/>
      </c>
      <c r="H460" s="5" t="str">
        <f t="shared" si="44"/>
        <v/>
      </c>
      <c r="I460" s="122" t="str">
        <f t="shared" si="45"/>
        <v/>
      </c>
      <c r="J460" s="7" t="str">
        <f t="shared" si="46"/>
        <v/>
      </c>
      <c r="K460" s="9" t="str">
        <f t="shared" si="47"/>
        <v/>
      </c>
      <c r="L460" s="9" t="str">
        <f>IF(NOT(ISERROR(VLOOKUP(B460,Deflatores!G$42:H$64,2,FALSE))),VLOOKUP(B460,Deflatores!G$42:H$64,2,FALSE),IF(OR(ISBLANK(C460),ISBLANK(B460)),"",VLOOKUP(C460,Deflatores!G$4:H$38,2,FALSE)*H460+VLOOKUP(C460,Deflatores!G$4:I$38,3,FALSE)))</f>
        <v/>
      </c>
      <c r="M460" s="10"/>
      <c r="N460" s="10"/>
      <c r="O460" s="6"/>
    </row>
    <row r="461" spans="1:15" x14ac:dyDescent="0.25">
      <c r="A461" s="126"/>
      <c r="B461" s="4"/>
      <c r="C461" s="4"/>
      <c r="D461" s="7"/>
      <c r="E461" s="7"/>
      <c r="F461" s="8" t="str">
        <f t="shared" si="42"/>
        <v/>
      </c>
      <c r="G461" s="7" t="str">
        <f t="shared" si="43"/>
        <v/>
      </c>
      <c r="H461" s="5" t="str">
        <f t="shared" si="44"/>
        <v/>
      </c>
      <c r="I461" s="122" t="str">
        <f t="shared" si="45"/>
        <v/>
      </c>
      <c r="J461" s="7" t="str">
        <f t="shared" si="46"/>
        <v/>
      </c>
      <c r="K461" s="9" t="str">
        <f t="shared" si="47"/>
        <v/>
      </c>
      <c r="L461" s="9" t="str">
        <f>IF(NOT(ISERROR(VLOOKUP(B461,Deflatores!G$42:H$64,2,FALSE))),VLOOKUP(B461,Deflatores!G$42:H$64,2,FALSE),IF(OR(ISBLANK(C461),ISBLANK(B461)),"",VLOOKUP(C461,Deflatores!G$4:H$38,2,FALSE)*H461+VLOOKUP(C461,Deflatores!G$4:I$38,3,FALSE)))</f>
        <v/>
      </c>
      <c r="M461" s="10"/>
      <c r="N461" s="10"/>
      <c r="O461" s="6"/>
    </row>
    <row r="462" spans="1:15" x14ac:dyDescent="0.25">
      <c r="A462" s="126"/>
      <c r="B462" s="4"/>
      <c r="C462" s="4"/>
      <c r="D462" s="7"/>
      <c r="E462" s="7"/>
      <c r="F462" s="8" t="str">
        <f t="shared" si="42"/>
        <v/>
      </c>
      <c r="G462" s="7" t="str">
        <f t="shared" si="43"/>
        <v/>
      </c>
      <c r="H462" s="5" t="str">
        <f t="shared" si="44"/>
        <v/>
      </c>
      <c r="I462" s="122" t="str">
        <f t="shared" si="45"/>
        <v/>
      </c>
      <c r="J462" s="7" t="str">
        <f t="shared" si="46"/>
        <v/>
      </c>
      <c r="K462" s="9" t="str">
        <f t="shared" si="47"/>
        <v/>
      </c>
      <c r="L462" s="9" t="str">
        <f>IF(NOT(ISERROR(VLOOKUP(B462,Deflatores!G$42:H$64,2,FALSE))),VLOOKUP(B462,Deflatores!G$42:H$64,2,FALSE),IF(OR(ISBLANK(C462),ISBLANK(B462)),"",VLOOKUP(C462,Deflatores!G$4:H$38,2,FALSE)*H462+VLOOKUP(C462,Deflatores!G$4:I$38,3,FALSE)))</f>
        <v/>
      </c>
      <c r="M462" s="10"/>
      <c r="N462" s="10"/>
      <c r="O462" s="6"/>
    </row>
    <row r="463" spans="1:15" x14ac:dyDescent="0.25">
      <c r="A463" s="126"/>
      <c r="B463" s="4"/>
      <c r="C463" s="4"/>
      <c r="D463" s="7"/>
      <c r="E463" s="7"/>
      <c r="F463" s="8" t="str">
        <f t="shared" si="42"/>
        <v/>
      </c>
      <c r="G463" s="7" t="str">
        <f t="shared" si="43"/>
        <v/>
      </c>
      <c r="H463" s="5" t="str">
        <f t="shared" si="44"/>
        <v/>
      </c>
      <c r="I463" s="122" t="str">
        <f t="shared" si="45"/>
        <v/>
      </c>
      <c r="J463" s="7" t="str">
        <f t="shared" si="46"/>
        <v/>
      </c>
      <c r="K463" s="9" t="str">
        <f t="shared" si="47"/>
        <v/>
      </c>
      <c r="L463" s="9" t="str">
        <f>IF(NOT(ISERROR(VLOOKUP(B463,Deflatores!G$42:H$64,2,FALSE))),VLOOKUP(B463,Deflatores!G$42:H$64,2,FALSE),IF(OR(ISBLANK(C463),ISBLANK(B463)),"",VLOOKUP(C463,Deflatores!G$4:H$38,2,FALSE)*H463+VLOOKUP(C463,Deflatores!G$4:I$38,3,FALSE)))</f>
        <v/>
      </c>
      <c r="M463" s="10"/>
      <c r="N463" s="10"/>
      <c r="O463" s="6"/>
    </row>
    <row r="464" spans="1:15" x14ac:dyDescent="0.25">
      <c r="A464" s="126"/>
      <c r="B464" s="4"/>
      <c r="C464" s="4"/>
      <c r="D464" s="7"/>
      <c r="E464" s="7"/>
      <c r="F464" s="8" t="str">
        <f t="shared" si="42"/>
        <v/>
      </c>
      <c r="G464" s="7" t="str">
        <f t="shared" si="43"/>
        <v/>
      </c>
      <c r="H464" s="5" t="str">
        <f t="shared" si="44"/>
        <v/>
      </c>
      <c r="I464" s="122" t="str">
        <f t="shared" si="45"/>
        <v/>
      </c>
      <c r="J464" s="7" t="str">
        <f t="shared" si="46"/>
        <v/>
      </c>
      <c r="K464" s="9" t="str">
        <f t="shared" si="47"/>
        <v/>
      </c>
      <c r="L464" s="9" t="str">
        <f>IF(NOT(ISERROR(VLOOKUP(B464,Deflatores!G$42:H$64,2,FALSE))),VLOOKUP(B464,Deflatores!G$42:H$64,2,FALSE),IF(OR(ISBLANK(C464),ISBLANK(B464)),"",VLOOKUP(C464,Deflatores!G$4:H$38,2,FALSE)*H464+VLOOKUP(C464,Deflatores!G$4:I$38,3,FALSE)))</f>
        <v/>
      </c>
      <c r="M464" s="10"/>
      <c r="N464" s="10"/>
      <c r="O464" s="6"/>
    </row>
    <row r="465" spans="1:15" x14ac:dyDescent="0.25">
      <c r="A465" s="126"/>
      <c r="B465" s="4"/>
      <c r="C465" s="4"/>
      <c r="D465" s="7"/>
      <c r="E465" s="7"/>
      <c r="F465" s="8" t="str">
        <f t="shared" si="42"/>
        <v/>
      </c>
      <c r="G465" s="7" t="str">
        <f t="shared" si="43"/>
        <v/>
      </c>
      <c r="H465" s="5" t="str">
        <f t="shared" si="44"/>
        <v/>
      </c>
      <c r="I465" s="122" t="str">
        <f t="shared" si="45"/>
        <v/>
      </c>
      <c r="J465" s="7" t="str">
        <f t="shared" si="46"/>
        <v/>
      </c>
      <c r="K465" s="9" t="str">
        <f t="shared" si="47"/>
        <v/>
      </c>
      <c r="L465" s="9" t="str">
        <f>IF(NOT(ISERROR(VLOOKUP(B465,Deflatores!G$42:H$64,2,FALSE))),VLOOKUP(B465,Deflatores!G$42:H$64,2,FALSE),IF(OR(ISBLANK(C465),ISBLANK(B465)),"",VLOOKUP(C465,Deflatores!G$4:H$38,2,FALSE)*H465+VLOOKUP(C465,Deflatores!G$4:I$38,3,FALSE)))</f>
        <v/>
      </c>
      <c r="M465" s="10"/>
      <c r="N465" s="10"/>
      <c r="O465" s="6"/>
    </row>
    <row r="466" spans="1:15" x14ac:dyDescent="0.25">
      <c r="A466" s="126"/>
      <c r="B466" s="4"/>
      <c r="C466" s="4"/>
      <c r="D466" s="7"/>
      <c r="E466" s="7"/>
      <c r="F466" s="8" t="str">
        <f t="shared" si="42"/>
        <v/>
      </c>
      <c r="G466" s="7" t="str">
        <f t="shared" si="43"/>
        <v/>
      </c>
      <c r="H466" s="5" t="str">
        <f t="shared" si="44"/>
        <v/>
      </c>
      <c r="I466" s="122" t="str">
        <f t="shared" si="45"/>
        <v/>
      </c>
      <c r="J466" s="7" t="str">
        <f t="shared" si="46"/>
        <v/>
      </c>
      <c r="K466" s="9" t="str">
        <f t="shared" si="47"/>
        <v/>
      </c>
      <c r="L466" s="9" t="str">
        <f>IF(NOT(ISERROR(VLOOKUP(B466,Deflatores!G$42:H$64,2,FALSE))),VLOOKUP(B466,Deflatores!G$42:H$64,2,FALSE),IF(OR(ISBLANK(C466),ISBLANK(B466)),"",VLOOKUP(C466,Deflatores!G$4:H$38,2,FALSE)*H466+VLOOKUP(C466,Deflatores!G$4:I$38,3,FALSE)))</f>
        <v/>
      </c>
      <c r="M466" s="10"/>
      <c r="N466" s="10"/>
      <c r="O466" s="6"/>
    </row>
    <row r="467" spans="1:15" x14ac:dyDescent="0.25">
      <c r="A467" s="126"/>
      <c r="B467" s="4"/>
      <c r="C467" s="4"/>
      <c r="D467" s="7"/>
      <c r="E467" s="7"/>
      <c r="F467" s="8" t="str">
        <f t="shared" si="42"/>
        <v/>
      </c>
      <c r="G467" s="7" t="str">
        <f t="shared" si="43"/>
        <v/>
      </c>
      <c r="H467" s="5" t="str">
        <f t="shared" si="44"/>
        <v/>
      </c>
      <c r="I467" s="122" t="str">
        <f t="shared" si="45"/>
        <v/>
      </c>
      <c r="J467" s="7" t="str">
        <f t="shared" si="46"/>
        <v/>
      </c>
      <c r="K467" s="9" t="str">
        <f t="shared" si="47"/>
        <v/>
      </c>
      <c r="L467" s="9" t="str">
        <f>IF(NOT(ISERROR(VLOOKUP(B467,Deflatores!G$42:H$64,2,FALSE))),VLOOKUP(B467,Deflatores!G$42:H$64,2,FALSE),IF(OR(ISBLANK(C467),ISBLANK(B467)),"",VLOOKUP(C467,Deflatores!G$4:H$38,2,FALSE)*H467+VLOOKUP(C467,Deflatores!G$4:I$38,3,FALSE)))</f>
        <v/>
      </c>
      <c r="M467" s="10"/>
      <c r="N467" s="10"/>
      <c r="O467" s="6"/>
    </row>
    <row r="468" spans="1:15" x14ac:dyDescent="0.25">
      <c r="A468" s="126"/>
      <c r="B468" s="4"/>
      <c r="C468" s="4"/>
      <c r="D468" s="7"/>
      <c r="E468" s="7"/>
      <c r="F468" s="8" t="str">
        <f t="shared" si="42"/>
        <v/>
      </c>
      <c r="G468" s="7" t="str">
        <f t="shared" si="43"/>
        <v/>
      </c>
      <c r="H468" s="5" t="str">
        <f t="shared" si="44"/>
        <v/>
      </c>
      <c r="I468" s="122" t="str">
        <f t="shared" si="45"/>
        <v/>
      </c>
      <c r="J468" s="7" t="str">
        <f t="shared" si="46"/>
        <v/>
      </c>
      <c r="K468" s="9" t="str">
        <f t="shared" si="47"/>
        <v/>
      </c>
      <c r="L468" s="9" t="str">
        <f>IF(NOT(ISERROR(VLOOKUP(B468,Deflatores!G$42:H$64,2,FALSE))),VLOOKUP(B468,Deflatores!G$42:H$64,2,FALSE),IF(OR(ISBLANK(C468),ISBLANK(B468)),"",VLOOKUP(C468,Deflatores!G$4:H$38,2,FALSE)*H468+VLOOKUP(C468,Deflatores!G$4:I$38,3,FALSE)))</f>
        <v/>
      </c>
      <c r="M468" s="10"/>
      <c r="N468" s="10"/>
      <c r="O468" s="6"/>
    </row>
    <row r="469" spans="1:15" ht="13" thickBot="1" x14ac:dyDescent="0.3">
      <c r="A469" s="127"/>
      <c r="B469" s="11"/>
      <c r="C469" s="11"/>
      <c r="D469" s="12"/>
      <c r="E469" s="12"/>
      <c r="F469" s="13" t="str">
        <f t="shared" si="42"/>
        <v/>
      </c>
      <c r="G469" s="14" t="str">
        <f t="shared" si="43"/>
        <v/>
      </c>
      <c r="H469" s="15" t="str">
        <f t="shared" si="44"/>
        <v/>
      </c>
      <c r="I469" s="123" t="str">
        <f t="shared" si="45"/>
        <v/>
      </c>
      <c r="J469" s="124" t="str">
        <f t="shared" si="46"/>
        <v/>
      </c>
      <c r="K469" s="16" t="str">
        <f t="shared" si="47"/>
        <v/>
      </c>
      <c r="L469" s="16" t="str">
        <f>IF(NOT(ISERROR(VLOOKUP(B469,Deflatores!G$42:H$64,2,FALSE))),VLOOKUP(B469,Deflatores!G$42:H$64,2,FALSE),IF(OR(ISBLANK(C469),ISBLANK(B469)),"",VLOOKUP(C469,Deflatores!G$4:H$38,2,FALSE)*H469+VLOOKUP(C469,Deflatores!G$4:I$38,3,FALSE)))</f>
        <v/>
      </c>
      <c r="M469" s="17"/>
      <c r="N469" s="17"/>
      <c r="O469" s="18"/>
    </row>
  </sheetData>
  <sheetProtection selectLockedCells="1" selectUnlockedCells="1"/>
  <mergeCells count="7">
    <mergeCell ref="A1:O3"/>
    <mergeCell ref="M4:O4"/>
    <mergeCell ref="M5:O5"/>
    <mergeCell ref="B4:J4"/>
    <mergeCell ref="B5:J5"/>
    <mergeCell ref="B6:J6"/>
    <mergeCell ref="M6:O6"/>
  </mergeCells>
  <conditionalFormatting sqref="C8:C469">
    <cfRule type="cellIs" dxfId="2" priority="1" stopIfTrue="1" operator="equal">
      <formula>"I"</formula>
    </cfRule>
    <cfRule type="cellIs" dxfId="1" priority="2" stopIfTrue="1" operator="equal">
      <formula>"A"</formula>
    </cfRule>
    <cfRule type="cellIs" dxfId="0" priority="3" stopIfTrue="1" operator="equal">
      <formula>"E"</formula>
    </cfRule>
  </conditionalFormatting>
  <dataValidations count="2">
    <dataValidation type="list" operator="equal" allowBlank="1" showInputMessage="1" showErrorMessage="1" promptTitle="Tipo da Função" prompt="ALI, AIE, EE, SE, CE_x000a_ou_x000a_Itens não mensuráveis" sqref="B8:B469" xr:uid="{00000000-0002-0000-0100-000000000000}">
      <formula1>TiposDeFuncao</formula1>
      <formula2>0</formula2>
    </dataValidation>
    <dataValidation type="list" operator="equal" allowBlank="1" showInputMessage="1" showErrorMessage="1" promptTitle="Tipo de Manutenção na Função" prompt="I, A, E _x000a_ou_x000a_Itens não mensuráveis" sqref="C8:C469" xr:uid="{00000000-0002-0000-0100-000001000000}">
      <formula1>TiposDeManutencao</formula1>
      <formula2>0</formula2>
    </dataValidation>
  </dataValidations>
  <pageMargins left="0.70833333333333337" right="0.70833333333333337" top="0.74791666666666667" bottom="0.74861111111111112" header="0.51180555555555551" footer="0.31527777777777777"/>
  <pageSetup paperSize="9" scale="76" firstPageNumber="0" fitToHeight="0" orientation="landscape" horizontalDpi="300" verticalDpi="300"/>
  <headerFooter alignWithMargins="0">
    <oddFooter>&amp;CPágina &amp;P de &amp;N</oddFooter>
  </headerFooter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/>
  <dimension ref="A1:L64"/>
  <sheetViews>
    <sheetView showGridLines="0" zoomScaleSheetLayoutView="100" workbookViewId="0">
      <pane ySplit="1" topLeftCell="A2" activePane="bottomLeft" state="frozen"/>
      <selection activeCell="B11" sqref="B11"/>
      <selection pane="bottomLeft" activeCell="B3" sqref="B3:E3"/>
    </sheetView>
  </sheetViews>
  <sheetFormatPr defaultColWidth="11.453125" defaultRowHeight="12.5" x14ac:dyDescent="0.25"/>
  <cols>
    <col min="4" max="4" width="10.6328125" customWidth="1"/>
    <col min="5" max="5" width="23.36328125" customWidth="1"/>
    <col min="6" max="6" width="53.36328125" customWidth="1"/>
    <col min="7" max="7" width="7.6328125" style="19" customWidth="1"/>
    <col min="8" max="8" width="13.36328125" style="20" customWidth="1"/>
    <col min="9" max="9" width="9.81640625" style="20" customWidth="1"/>
    <col min="10" max="11" width="10.453125" style="21" customWidth="1"/>
    <col min="12" max="12" width="0" style="19" hidden="1" customWidth="1"/>
  </cols>
  <sheetData>
    <row r="1" spans="1:12" ht="36.5" customHeight="1" x14ac:dyDescent="0.35">
      <c r="A1" s="128" t="s">
        <v>30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22"/>
    </row>
    <row r="2" spans="1:12" ht="14.75" customHeight="1" x14ac:dyDescent="0.25">
      <c r="A2" s="151" t="s">
        <v>31</v>
      </c>
      <c r="B2" s="151"/>
      <c r="C2" s="151"/>
      <c r="D2" s="151"/>
      <c r="E2" s="151"/>
      <c r="F2" s="151"/>
      <c r="G2" s="152" t="s">
        <v>32</v>
      </c>
      <c r="H2" s="152" t="s">
        <v>33</v>
      </c>
      <c r="I2" s="152"/>
      <c r="J2" s="152" t="s">
        <v>2</v>
      </c>
      <c r="K2" s="153" t="s">
        <v>34</v>
      </c>
    </row>
    <row r="3" spans="1:12" ht="14.75" customHeight="1" x14ac:dyDescent="0.25">
      <c r="A3" s="23" t="s">
        <v>35</v>
      </c>
      <c r="B3" s="152" t="s">
        <v>36</v>
      </c>
      <c r="C3" s="152"/>
      <c r="D3" s="152"/>
      <c r="E3" s="152"/>
      <c r="F3" s="24" t="s">
        <v>28</v>
      </c>
      <c r="G3" s="152"/>
      <c r="H3" s="24" t="s">
        <v>37</v>
      </c>
      <c r="I3" s="24" t="s">
        <v>38</v>
      </c>
      <c r="J3" s="152"/>
      <c r="K3" s="153"/>
    </row>
    <row r="4" spans="1:12" x14ac:dyDescent="0.25">
      <c r="A4" s="3" t="s">
        <v>39</v>
      </c>
      <c r="B4" s="134" t="s">
        <v>40</v>
      </c>
      <c r="C4" s="134"/>
      <c r="D4" s="134"/>
      <c r="E4" s="134"/>
      <c r="F4" s="2"/>
      <c r="G4" s="25" t="s">
        <v>41</v>
      </c>
      <c r="H4" s="104">
        <v>1</v>
      </c>
      <c r="I4" s="105"/>
      <c r="J4" s="106">
        <f>SUMIF(Funções!$C$8:$C$469,Deflatores!G4,Funções!$H$8:$H$469)</f>
        <v>0</v>
      </c>
      <c r="K4" s="107">
        <f>IF(H4="",COUNTIF(Funções!C$8:C$469,G4)*I4,H4*J4)</f>
        <v>0</v>
      </c>
    </row>
    <row r="5" spans="1:12" x14ac:dyDescent="0.25">
      <c r="A5" s="3" t="s">
        <v>42</v>
      </c>
      <c r="B5" s="134" t="s">
        <v>43</v>
      </c>
      <c r="C5" s="134"/>
      <c r="D5" s="134"/>
      <c r="E5" s="134"/>
      <c r="F5" s="2" t="s">
        <v>48</v>
      </c>
      <c r="G5" s="25" t="s">
        <v>44</v>
      </c>
      <c r="H5" s="104">
        <v>0.5</v>
      </c>
      <c r="I5" s="105"/>
      <c r="J5" s="106">
        <f>SUMIF(Funções!$C$8:$C$469,Deflatores!G5,Funções!$H$8:$H$469)</f>
        <v>0</v>
      </c>
      <c r="K5" s="107">
        <f>IF(H5="",COUNTIF(Funções!C$8:C$469,G5)*I5,H5*J5)</f>
        <v>0</v>
      </c>
    </row>
    <row r="6" spans="1:12" x14ac:dyDescent="0.25">
      <c r="A6" s="3" t="s">
        <v>45</v>
      </c>
      <c r="B6" s="134" t="s">
        <v>46</v>
      </c>
      <c r="C6" s="134"/>
      <c r="D6" s="134"/>
      <c r="E6" s="134"/>
      <c r="F6" s="2" t="s">
        <v>48</v>
      </c>
      <c r="G6" s="25" t="s">
        <v>47</v>
      </c>
      <c r="H6" s="104">
        <v>0.4</v>
      </c>
      <c r="I6" s="105"/>
      <c r="J6" s="106">
        <f>SUMIF(Funções!$C$8:$C$469,Deflatores!G6,Funções!$H$8:$H$469)</f>
        <v>0</v>
      </c>
      <c r="K6" s="107">
        <f>IF(H6="",COUNTIF(Funções!C$8:C$469,G6)*I6,H6*J6)</f>
        <v>0</v>
      </c>
    </row>
    <row r="7" spans="1:12" x14ac:dyDescent="0.25">
      <c r="A7" s="3"/>
      <c r="B7" s="134" t="s">
        <v>150</v>
      </c>
      <c r="C7" s="134"/>
      <c r="D7" s="134"/>
      <c r="E7" s="134"/>
      <c r="F7" s="2" t="s">
        <v>48</v>
      </c>
      <c r="G7" s="25" t="s">
        <v>49</v>
      </c>
      <c r="H7" s="104">
        <v>0.5</v>
      </c>
      <c r="I7" s="105"/>
      <c r="J7" s="106">
        <f>SUMIF(Funções!$C$8:$C$469,Deflatores!G7,Funções!$H$8:$H$469)</f>
        <v>0</v>
      </c>
      <c r="K7" s="107">
        <f>IF(H7="",COUNTIF(Funções!C$8:C$469,G7)*I7,H7*J7)</f>
        <v>0</v>
      </c>
    </row>
    <row r="8" spans="1:12" x14ac:dyDescent="0.25">
      <c r="A8" s="3"/>
      <c r="B8" s="134" t="s">
        <v>151</v>
      </c>
      <c r="C8" s="134"/>
      <c r="D8" s="134"/>
      <c r="E8" s="134"/>
      <c r="F8" s="2" t="s">
        <v>48</v>
      </c>
      <c r="G8" s="25" t="s">
        <v>50</v>
      </c>
      <c r="H8" s="104">
        <v>0.75</v>
      </c>
      <c r="I8" s="105"/>
      <c r="J8" s="106">
        <f>SUMIF(Funções!$C$8:$C$469,Deflatores!G8,Funções!$H$8:$H$469)</f>
        <v>0</v>
      </c>
      <c r="K8" s="107">
        <f>IF(H8="",COUNTIF(Funções!C$8:C$469,G8)*I8,H8*J8)</f>
        <v>0</v>
      </c>
    </row>
    <row r="9" spans="1:12" x14ac:dyDescent="0.25">
      <c r="A9" s="3"/>
      <c r="B9" s="134" t="s">
        <v>152</v>
      </c>
      <c r="C9" s="134"/>
      <c r="D9" s="134"/>
      <c r="E9" s="134"/>
      <c r="F9" s="2" t="s">
        <v>48</v>
      </c>
      <c r="G9" s="25" t="s">
        <v>51</v>
      </c>
      <c r="H9" s="104">
        <v>0.9</v>
      </c>
      <c r="I9" s="105"/>
      <c r="J9" s="106">
        <f>SUMIF(Funções!$C$8:$C$469,Deflatores!G9,Funções!$H$8:$H$469)</f>
        <v>0</v>
      </c>
      <c r="K9" s="107">
        <f>IF(H9="",COUNTIF(Funções!C$8:C$469,G9)*I9,H9*J9)</f>
        <v>0</v>
      </c>
    </row>
    <row r="10" spans="1:12" x14ac:dyDescent="0.25">
      <c r="A10" s="3"/>
      <c r="B10" s="134" t="s">
        <v>52</v>
      </c>
      <c r="C10" s="134"/>
      <c r="D10" s="134"/>
      <c r="E10" s="134"/>
      <c r="F10" s="2" t="s">
        <v>53</v>
      </c>
      <c r="G10" s="25" t="s">
        <v>54</v>
      </c>
      <c r="H10" s="104">
        <v>1</v>
      </c>
      <c r="I10" s="105"/>
      <c r="J10" s="106">
        <f>SUMIF(Funções!$C$8:$C$469,Deflatores!G10,Funções!$H$8:$H$469)</f>
        <v>0</v>
      </c>
      <c r="K10" s="107">
        <f>IF(H10="",COUNTIF(Funções!C$8:C$469,G10)*I10,H10*J10)</f>
        <v>0</v>
      </c>
    </row>
    <row r="11" spans="1:12" x14ac:dyDescent="0.25">
      <c r="A11" s="3"/>
      <c r="B11" s="134" t="s">
        <v>55</v>
      </c>
      <c r="C11" s="134"/>
      <c r="D11" s="134"/>
      <c r="E11" s="134"/>
      <c r="F11" s="2" t="s">
        <v>56</v>
      </c>
      <c r="G11" s="25" t="s">
        <v>57</v>
      </c>
      <c r="H11" s="104">
        <v>0.5</v>
      </c>
      <c r="I11" s="105"/>
      <c r="J11" s="106">
        <f>SUMIF(Funções!$C$8:$C$469,Deflatores!G11,Funções!$H$8:$H$469)</f>
        <v>0</v>
      </c>
      <c r="K11" s="107">
        <f>IF(H11="",COUNTIF(Funções!C$8:C$469,G11)*I11,H11*J11)</f>
        <v>0</v>
      </c>
    </row>
    <row r="12" spans="1:12" ht="13.5" customHeight="1" x14ac:dyDescent="0.25">
      <c r="A12" s="3"/>
      <c r="B12" s="134" t="s">
        <v>146</v>
      </c>
      <c r="C12" s="134"/>
      <c r="D12" s="134"/>
      <c r="E12" s="134"/>
      <c r="F12" s="2" t="s">
        <v>56</v>
      </c>
      <c r="G12" s="25" t="s">
        <v>58</v>
      </c>
      <c r="H12" s="104">
        <v>0.5</v>
      </c>
      <c r="I12" s="105"/>
      <c r="J12" s="106">
        <f>SUMIF(Funções!$C$8:$C$469,Deflatores!G12,Funções!$H$8:$H$469)</f>
        <v>0</v>
      </c>
      <c r="K12" s="107">
        <f>IF(H12="",COUNTIF(Funções!C$8:C$469,G12)*I12,H12*J12)</f>
        <v>0</v>
      </c>
    </row>
    <row r="13" spans="1:12" ht="13.5" customHeight="1" x14ac:dyDescent="0.25">
      <c r="A13" s="3"/>
      <c r="B13" s="134" t="s">
        <v>147</v>
      </c>
      <c r="C13" s="134"/>
      <c r="D13" s="134"/>
      <c r="E13" s="134"/>
      <c r="F13" s="2" t="s">
        <v>56</v>
      </c>
      <c r="G13" s="25" t="s">
        <v>59</v>
      </c>
      <c r="H13" s="104">
        <v>0.75</v>
      </c>
      <c r="I13" s="105"/>
      <c r="J13" s="106">
        <f>SUMIF(Funções!$C$8:$C$469,Deflatores!G13,Funções!$H$8:$H$469)</f>
        <v>0</v>
      </c>
      <c r="K13" s="107">
        <f>IF(H13="",COUNTIF(Funções!C$8:C$469,G13)*I13,H13*J13)</f>
        <v>0</v>
      </c>
    </row>
    <row r="14" spans="1:12" ht="13.5" customHeight="1" x14ac:dyDescent="0.25">
      <c r="A14" s="3"/>
      <c r="B14" s="134" t="s">
        <v>148</v>
      </c>
      <c r="C14" s="134"/>
      <c r="D14" s="134"/>
      <c r="E14" s="134"/>
      <c r="F14" s="2" t="s">
        <v>56</v>
      </c>
      <c r="G14" s="25" t="s">
        <v>149</v>
      </c>
      <c r="H14" s="104">
        <v>0.9</v>
      </c>
      <c r="I14" s="105"/>
      <c r="J14" s="106">
        <f>SUMIF(Funções!$C$8:$C$469,Deflatores!G14,Funções!$H$8:$H$469)</f>
        <v>0</v>
      </c>
      <c r="K14" s="107">
        <f>IF(H14="",COUNTIF(Funções!C$8:C$469,G14)*I14,H14*J14)</f>
        <v>0</v>
      </c>
    </row>
    <row r="15" spans="1:12" ht="13.5" customHeight="1" x14ac:dyDescent="0.25">
      <c r="A15" s="3"/>
      <c r="B15" s="134" t="s">
        <v>60</v>
      </c>
      <c r="C15" s="134"/>
      <c r="D15" s="134"/>
      <c r="E15" s="134"/>
      <c r="F15" s="2" t="s">
        <v>56</v>
      </c>
      <c r="G15" s="25" t="s">
        <v>61</v>
      </c>
      <c r="H15" s="104">
        <v>0</v>
      </c>
      <c r="I15" s="105"/>
      <c r="J15" s="106">
        <f>SUMIF(Funções!$C$8:$C$469,Deflatores!G15,Funções!$H$8:$H$469)</f>
        <v>0</v>
      </c>
      <c r="K15" s="107">
        <f>IF(H15="",COUNTIF(Funções!C$8:C$469,G15)*I15,H15*J15)</f>
        <v>0</v>
      </c>
    </row>
    <row r="16" spans="1:12" ht="13.5" customHeight="1" x14ac:dyDescent="0.25">
      <c r="A16" s="3"/>
      <c r="B16" s="134" t="s">
        <v>62</v>
      </c>
      <c r="C16" s="134"/>
      <c r="D16" s="134"/>
      <c r="E16" s="134"/>
      <c r="F16" s="2" t="s">
        <v>63</v>
      </c>
      <c r="G16" s="25" t="s">
        <v>64</v>
      </c>
      <c r="H16" s="104">
        <v>1</v>
      </c>
      <c r="I16" s="105"/>
      <c r="J16" s="106">
        <f>SUMIF(Funções!$C$8:$C$469,Deflatores!G16,Funções!$H$8:$H$469)</f>
        <v>0</v>
      </c>
      <c r="K16" s="107">
        <f>IF(H16="",COUNTIF(Funções!C$8:C$469,G16)*I16,H16*J16)</f>
        <v>0</v>
      </c>
    </row>
    <row r="17" spans="1:11" x14ac:dyDescent="0.25">
      <c r="A17" s="3"/>
      <c r="B17" s="134" t="s">
        <v>168</v>
      </c>
      <c r="C17" s="134"/>
      <c r="D17" s="134"/>
      <c r="E17" s="134"/>
      <c r="F17" s="2" t="s">
        <v>65</v>
      </c>
      <c r="G17" s="25" t="s">
        <v>161</v>
      </c>
      <c r="H17" s="104">
        <v>1</v>
      </c>
      <c r="I17" s="105"/>
      <c r="J17" s="106">
        <f>SUMIF(Funções!$C$8:$C$469,Deflatores!G17,Funções!$H$8:$H$469)</f>
        <v>0</v>
      </c>
      <c r="K17" s="107">
        <f>IF(H17="",COUNTIF(Funções!C$8:C$469,G17)*I17,H17*J17)</f>
        <v>0</v>
      </c>
    </row>
    <row r="18" spans="1:11" ht="13.5" customHeight="1" x14ac:dyDescent="0.25">
      <c r="A18" s="3"/>
      <c r="B18" s="134" t="s">
        <v>169</v>
      </c>
      <c r="C18" s="134"/>
      <c r="D18" s="134"/>
      <c r="E18" s="134"/>
      <c r="F18" s="2" t="s">
        <v>65</v>
      </c>
      <c r="G18" s="25" t="s">
        <v>162</v>
      </c>
      <c r="H18" s="104">
        <v>0.3</v>
      </c>
      <c r="I18" s="105"/>
      <c r="J18" s="106">
        <f>SUMIF(Funções!$C$8:$C$469,Deflatores!G18,Funções!$H$8:$H$469)</f>
        <v>0</v>
      </c>
      <c r="K18" s="107">
        <f>IF(H18="",COUNTIF(Funções!C$8:C$469,G18)*I18,H18*J18)</f>
        <v>0</v>
      </c>
    </row>
    <row r="19" spans="1:11" ht="13.5" customHeight="1" x14ac:dyDescent="0.25">
      <c r="A19" s="3"/>
      <c r="B19" s="134" t="s">
        <v>66</v>
      </c>
      <c r="C19" s="134"/>
      <c r="D19" s="134"/>
      <c r="E19" s="134"/>
      <c r="F19" s="2" t="s">
        <v>67</v>
      </c>
      <c r="G19" s="25" t="s">
        <v>68</v>
      </c>
      <c r="H19" s="104">
        <v>0.3</v>
      </c>
      <c r="I19" s="105"/>
      <c r="J19" s="106">
        <f>SUMIF(Funções!$C$8:$C$469,Deflatores!G19,Funções!$H$8:$H$469)</f>
        <v>0</v>
      </c>
      <c r="K19" s="107">
        <f>IF(H19="",COUNTIF(Funções!C$8:C$469,G19)*I19,H19*J19)</f>
        <v>0</v>
      </c>
    </row>
    <row r="20" spans="1:11" ht="13.5" customHeight="1" x14ac:dyDescent="0.25">
      <c r="A20" s="3"/>
      <c r="B20" s="134" t="s">
        <v>69</v>
      </c>
      <c r="C20" s="134"/>
      <c r="D20" s="134"/>
      <c r="E20" s="134"/>
      <c r="F20" s="2" t="s">
        <v>70</v>
      </c>
      <c r="G20" s="25" t="s">
        <v>71</v>
      </c>
      <c r="H20" s="104">
        <v>0.3</v>
      </c>
      <c r="I20" s="105"/>
      <c r="J20" s="106">
        <f>SUMIF(Funções!$C$8:$C$469,Deflatores!G20,Funções!$H$8:$H$469)</f>
        <v>0</v>
      </c>
      <c r="K20" s="107">
        <f>IF(H20="",COUNTIF(Funções!C$8:C$469,G20)*I20,H20*J20)</f>
        <v>0</v>
      </c>
    </row>
    <row r="21" spans="1:11" ht="13.5" customHeight="1" x14ac:dyDescent="0.25">
      <c r="A21" s="3"/>
      <c r="B21" s="134" t="s">
        <v>72</v>
      </c>
      <c r="C21" s="134"/>
      <c r="D21" s="134"/>
      <c r="E21" s="134"/>
      <c r="F21" s="2" t="s">
        <v>73</v>
      </c>
      <c r="G21" s="25" t="s">
        <v>74</v>
      </c>
      <c r="H21" s="104">
        <v>0.3</v>
      </c>
      <c r="I21" s="105"/>
      <c r="J21" s="106">
        <f>SUMIF(Funções!$C$8:$C$469,Deflatores!G21,Funções!$H$8:$H$469)</f>
        <v>0</v>
      </c>
      <c r="K21" s="107">
        <f>IF(H21="",COUNTIF(Funções!C$8:C$469,G21)*I21,H21*J21)</f>
        <v>0</v>
      </c>
    </row>
    <row r="22" spans="1:11" x14ac:dyDescent="0.25">
      <c r="A22" s="3"/>
      <c r="B22" s="134" t="s">
        <v>75</v>
      </c>
      <c r="C22" s="134"/>
      <c r="D22" s="134"/>
      <c r="E22" s="134"/>
      <c r="F22" s="2" t="s">
        <v>76</v>
      </c>
      <c r="G22" s="25" t="s">
        <v>77</v>
      </c>
      <c r="H22" s="104"/>
      <c r="I22" s="105">
        <v>0.6</v>
      </c>
      <c r="J22" s="106">
        <f>SUMIF(Funções!$C$8:$C$469,Deflatores!G22,Funções!$H$8:$H$469)</f>
        <v>0</v>
      </c>
      <c r="K22" s="107">
        <f>IF(H22="",COUNTIF(Funções!C$8:C$469,G22)*I22,H22*J22)</f>
        <v>0</v>
      </c>
    </row>
    <row r="23" spans="1:11" ht="27" customHeight="1" x14ac:dyDescent="0.25">
      <c r="A23" s="3"/>
      <c r="B23" s="154" t="s">
        <v>154</v>
      </c>
      <c r="C23" s="155"/>
      <c r="D23" s="155"/>
      <c r="E23" s="156"/>
      <c r="F23" s="103" t="s">
        <v>78</v>
      </c>
      <c r="G23" s="25" t="s">
        <v>153</v>
      </c>
      <c r="H23" s="104">
        <v>0.5</v>
      </c>
      <c r="I23" s="105"/>
      <c r="J23" s="106">
        <f>SUMIF(Funções!$C$8:$C$469,Deflatores!G23,Funções!$H$8:$H$469)</f>
        <v>0</v>
      </c>
      <c r="K23" s="107">
        <f>IF(H23="",COUNTIF(Funções!C$8:C$469,G23)*I23,H23*J23)</f>
        <v>0</v>
      </c>
    </row>
    <row r="24" spans="1:11" ht="27" customHeight="1" x14ac:dyDescent="0.25">
      <c r="A24" s="3"/>
      <c r="B24" s="154" t="s">
        <v>155</v>
      </c>
      <c r="C24" s="155"/>
      <c r="D24" s="155"/>
      <c r="E24" s="156"/>
      <c r="F24" s="103" t="s">
        <v>78</v>
      </c>
      <c r="G24" s="25" t="s">
        <v>79</v>
      </c>
      <c r="H24" s="104">
        <v>0.5</v>
      </c>
      <c r="I24" s="105"/>
      <c r="J24" s="106">
        <f>SUMIF(Funções!$C$8:$C$469,Deflatores!G24,Funções!$H$8:$H$469)</f>
        <v>0</v>
      </c>
      <c r="K24" s="107">
        <f>IF(H24="",COUNTIF(Funções!C$8:C$469,G24)*I24,H24*J24)</f>
        <v>0</v>
      </c>
    </row>
    <row r="25" spans="1:11" ht="27" customHeight="1" x14ac:dyDescent="0.25">
      <c r="A25" s="3"/>
      <c r="B25" s="157" t="s">
        <v>156</v>
      </c>
      <c r="C25" s="134"/>
      <c r="D25" s="134"/>
      <c r="E25" s="134"/>
      <c r="F25" s="103" t="s">
        <v>78</v>
      </c>
      <c r="G25" s="25" t="s">
        <v>80</v>
      </c>
      <c r="H25" s="104">
        <v>0.75</v>
      </c>
      <c r="I25" s="105"/>
      <c r="J25" s="106">
        <f>SUMIF(Funções!$C$8:$C$469,Deflatores!G25,Funções!$H$8:$H$469)</f>
        <v>0</v>
      </c>
      <c r="K25" s="107">
        <f>IF(H25="",COUNTIF(Funções!C$8:C$469,G25)*I25,H25*J25)</f>
        <v>0</v>
      </c>
    </row>
    <row r="26" spans="1:11" ht="13.5" customHeight="1" x14ac:dyDescent="0.25">
      <c r="A26" s="3"/>
      <c r="B26" s="134" t="s">
        <v>167</v>
      </c>
      <c r="C26" s="134"/>
      <c r="D26" s="134"/>
      <c r="E26" s="134"/>
      <c r="F26" s="2" t="s">
        <v>81</v>
      </c>
      <c r="G26" s="25" t="s">
        <v>82</v>
      </c>
      <c r="H26" s="104">
        <v>1</v>
      </c>
      <c r="I26" s="105"/>
      <c r="J26" s="106">
        <f>SUMIF(Funções!$C$8:$C$469,Deflatores!G26,Funções!$H$8:$H$469)</f>
        <v>0</v>
      </c>
      <c r="K26" s="107">
        <f>IF(H26="",COUNTIF(Funções!C$8:C$469,G26)*I26,H26*J26)</f>
        <v>0</v>
      </c>
    </row>
    <row r="27" spans="1:11" ht="13.5" customHeight="1" x14ac:dyDescent="0.25">
      <c r="A27" s="3"/>
      <c r="B27" s="134" t="s">
        <v>166</v>
      </c>
      <c r="C27" s="134"/>
      <c r="D27" s="134"/>
      <c r="E27" s="134"/>
      <c r="F27" s="2" t="s">
        <v>81</v>
      </c>
      <c r="G27" s="25" t="s">
        <v>83</v>
      </c>
      <c r="H27" s="104">
        <v>1</v>
      </c>
      <c r="I27" s="105"/>
      <c r="J27" s="106">
        <f>SUMIF(Funções!$C$8:$C$469,Deflatores!G27,Funções!$H$8:$H$469)</f>
        <v>0</v>
      </c>
      <c r="K27" s="107">
        <f>IF(H27="",COUNTIF(Funções!C$8:C$469,G27)*I27,H27*J27)</f>
        <v>0</v>
      </c>
    </row>
    <row r="28" spans="1:11" ht="13.5" customHeight="1" x14ac:dyDescent="0.25">
      <c r="A28" s="3"/>
      <c r="B28" s="134" t="s">
        <v>165</v>
      </c>
      <c r="C28" s="134"/>
      <c r="D28" s="134"/>
      <c r="E28" s="134"/>
      <c r="F28" s="2" t="s">
        <v>81</v>
      </c>
      <c r="G28" s="25" t="s">
        <v>84</v>
      </c>
      <c r="H28" s="104">
        <v>0.6</v>
      </c>
      <c r="I28" s="105"/>
      <c r="J28" s="106">
        <f>SUMIF(Funções!$C$8:$C$469,Deflatores!G28,Funções!$H$8:$H$469)</f>
        <v>0</v>
      </c>
      <c r="K28" s="107">
        <f>IF(H28="",COUNTIF(Funções!C$8:C$469,G28)*I28,H28*J28)</f>
        <v>0</v>
      </c>
    </row>
    <row r="29" spans="1:11" ht="13.5" customHeight="1" x14ac:dyDescent="0.25">
      <c r="A29" s="3"/>
      <c r="B29" s="134" t="s">
        <v>85</v>
      </c>
      <c r="C29" s="134"/>
      <c r="D29" s="134"/>
      <c r="E29" s="134"/>
      <c r="F29" s="2" t="s">
        <v>86</v>
      </c>
      <c r="G29" s="25" t="s">
        <v>87</v>
      </c>
      <c r="H29" s="104">
        <v>1</v>
      </c>
      <c r="I29" s="105"/>
      <c r="J29" s="106">
        <f>SUMIF(Funções!$C$8:$C$469,Deflatores!G29,Funções!$H$8:$H$469)</f>
        <v>0</v>
      </c>
      <c r="K29" s="107">
        <f>IF(H29="",COUNTIF(Funções!C$8:C$469,G29)*I29,H29*J29)</f>
        <v>0</v>
      </c>
    </row>
    <row r="30" spans="1:11" ht="13.5" customHeight="1" x14ac:dyDescent="0.25">
      <c r="A30" s="3"/>
      <c r="B30" s="134" t="s">
        <v>88</v>
      </c>
      <c r="C30" s="134"/>
      <c r="D30" s="134"/>
      <c r="E30" s="134"/>
      <c r="F30" s="2" t="s">
        <v>89</v>
      </c>
      <c r="G30" s="25" t="s">
        <v>90</v>
      </c>
      <c r="H30" s="104">
        <v>0.1</v>
      </c>
      <c r="I30" s="105"/>
      <c r="J30" s="106">
        <f>SUMIF(Funções!$C$8:$C$469,Deflatores!G30,Funções!$H$8:$H$469)</f>
        <v>0</v>
      </c>
      <c r="K30" s="107">
        <f>IF(H30="",COUNTIF(Funções!C$8:C$469,G30)*I30,H30*J30)</f>
        <v>0</v>
      </c>
    </row>
    <row r="31" spans="1:11" ht="13.5" customHeight="1" x14ac:dyDescent="0.25">
      <c r="A31" s="3"/>
      <c r="B31" s="134" t="s">
        <v>91</v>
      </c>
      <c r="C31" s="134"/>
      <c r="D31" s="134"/>
      <c r="E31" s="134"/>
      <c r="F31" s="2" t="s">
        <v>92</v>
      </c>
      <c r="G31" s="25" t="s">
        <v>93</v>
      </c>
      <c r="H31" s="104">
        <v>0.1</v>
      </c>
      <c r="I31" s="105"/>
      <c r="J31" s="106">
        <f>SUMIF(Funções!$C$8:$C$469,Deflatores!G31,Funções!$H$8:$H$469)</f>
        <v>0</v>
      </c>
      <c r="K31" s="107">
        <f>IF(H31="",COUNTIF(Funções!C$8:C$469,G31)*I31,H31*J31)</f>
        <v>0</v>
      </c>
    </row>
    <row r="32" spans="1:11" ht="13.5" customHeight="1" x14ac:dyDescent="0.25">
      <c r="A32" s="3"/>
      <c r="B32" s="117" t="s">
        <v>107</v>
      </c>
      <c r="C32" s="118"/>
      <c r="D32" s="118"/>
      <c r="E32" s="119"/>
      <c r="F32" s="2" t="s">
        <v>108</v>
      </c>
      <c r="G32" s="25" t="s">
        <v>109</v>
      </c>
      <c r="H32" s="104">
        <v>0.25</v>
      </c>
      <c r="I32" s="105"/>
      <c r="J32" s="106">
        <f>SUMIF(Funções!$C$8:$C$469,Deflatores!G32,Funções!$H$8:$H$469)</f>
        <v>0</v>
      </c>
      <c r="K32" s="107">
        <f>IF(H32="",COUNTIF(Funções!C$8:C$469,G32)*I32,H32*J32)</f>
        <v>0</v>
      </c>
    </row>
    <row r="33" spans="1:12" ht="13.5" customHeight="1" x14ac:dyDescent="0.25">
      <c r="A33" s="3"/>
      <c r="B33" s="117" t="s">
        <v>164</v>
      </c>
      <c r="C33" s="118"/>
      <c r="D33" s="118"/>
      <c r="E33" s="119"/>
      <c r="F33" s="2" t="s">
        <v>110</v>
      </c>
      <c r="G33" s="25" t="s">
        <v>111</v>
      </c>
      <c r="H33" s="104">
        <v>0.2</v>
      </c>
      <c r="I33" s="105"/>
      <c r="J33" s="106">
        <f>SUMIF(Funções!$C$8:$C$469,Deflatores!G33,Funções!$H$8:$H$469)</f>
        <v>0</v>
      </c>
      <c r="K33" s="107">
        <f>IF(H33="",COUNTIF(Funções!C$8:C$469,G33)*I33,H33*J33)</f>
        <v>0</v>
      </c>
    </row>
    <row r="34" spans="1:12" ht="13.5" customHeight="1" x14ac:dyDescent="0.25">
      <c r="A34" s="3"/>
      <c r="B34" s="117" t="s">
        <v>163</v>
      </c>
      <c r="C34" s="118"/>
      <c r="D34" s="118"/>
      <c r="E34" s="119"/>
      <c r="F34" s="2" t="s">
        <v>110</v>
      </c>
      <c r="G34" s="25" t="s">
        <v>112</v>
      </c>
      <c r="H34" s="104">
        <v>0.15</v>
      </c>
      <c r="I34" s="105"/>
      <c r="J34" s="106">
        <f>SUMIF(Funções!$C$8:$C$469,Deflatores!G34,Funções!$H$8:$H$469)</f>
        <v>0</v>
      </c>
      <c r="K34" s="107">
        <f>IF(H34="",COUNTIF(Funções!C$8:C$469,G34)*I34,H34*J34)</f>
        <v>0</v>
      </c>
    </row>
    <row r="35" spans="1:12" ht="13.5" customHeight="1" x14ac:dyDescent="0.25">
      <c r="A35" s="3"/>
      <c r="B35" s="117" t="s">
        <v>113</v>
      </c>
      <c r="C35" s="118"/>
      <c r="D35" s="118"/>
      <c r="E35" s="119"/>
      <c r="F35" s="2" t="s">
        <v>114</v>
      </c>
      <c r="G35" s="25" t="s">
        <v>115</v>
      </c>
      <c r="H35" s="104">
        <v>0.15</v>
      </c>
      <c r="I35" s="105"/>
      <c r="J35" s="106">
        <f>SUMIF(Funções!$C$8:$C$469,Deflatores!G35,Funções!$H$8:$H$469)</f>
        <v>0</v>
      </c>
      <c r="K35" s="107">
        <f>IF(H35="",COUNTIF(Funções!C$8:C$469,G35)*I35,H35*J35)</f>
        <v>0</v>
      </c>
    </row>
    <row r="36" spans="1:12" ht="13.5" customHeight="1" x14ac:dyDescent="0.25">
      <c r="A36" s="3"/>
      <c r="B36" s="134" t="s">
        <v>94</v>
      </c>
      <c r="C36" s="134"/>
      <c r="D36" s="134"/>
      <c r="E36" s="134"/>
      <c r="F36" s="2" t="s">
        <v>95</v>
      </c>
      <c r="G36" s="25" t="s">
        <v>96</v>
      </c>
      <c r="H36" s="104">
        <v>1</v>
      </c>
      <c r="I36" s="105"/>
      <c r="J36" s="106">
        <f>SUMIF(Funções!$C$8:$C$469,Deflatores!G36,Funções!$H$8:$H$469)</f>
        <v>0</v>
      </c>
      <c r="K36" s="107">
        <f>IF(H36="",COUNTIF(Funções!C$8:C$469,G36)*I36,H36*J36)</f>
        <v>0</v>
      </c>
    </row>
    <row r="37" spans="1:12" ht="13.5" customHeight="1" x14ac:dyDescent="0.25">
      <c r="A37" s="3"/>
      <c r="B37" s="134"/>
      <c r="C37" s="134"/>
      <c r="D37" s="134"/>
      <c r="E37" s="134"/>
      <c r="F37" s="2"/>
      <c r="G37" s="25" t="s">
        <v>97</v>
      </c>
      <c r="H37" s="104"/>
      <c r="I37" s="105"/>
      <c r="J37" s="106">
        <f>SUMIF(Funções!$C$8:$C$469,Deflatores!G37,Funções!$H$8:$H$469)</f>
        <v>0</v>
      </c>
      <c r="K37" s="107">
        <f>IF(H37="",COUNTIF(Funções!C$8:C$469,G37)*I37,H37*J37)</f>
        <v>0</v>
      </c>
      <c r="L37" s="19" t="s">
        <v>98</v>
      </c>
    </row>
    <row r="38" spans="1:12" ht="13.5" customHeight="1" x14ac:dyDescent="0.25">
      <c r="A38" s="3"/>
      <c r="B38" s="134"/>
      <c r="C38" s="134"/>
      <c r="D38" s="134"/>
      <c r="E38" s="134"/>
      <c r="F38" s="2"/>
      <c r="G38" s="25" t="s">
        <v>97</v>
      </c>
      <c r="H38" s="104"/>
      <c r="I38" s="105"/>
      <c r="J38" s="106">
        <f>SUMIF(Funções!$C$8:$C$469,Deflatores!G38,Funções!$H$8:$H$469)</f>
        <v>0</v>
      </c>
      <c r="K38" s="107">
        <f>IF(H38="",COUNTIF(Funções!C$8:C$469,G38)*I38,H38*J38)</f>
        <v>0</v>
      </c>
      <c r="L38" s="19" t="s">
        <v>99</v>
      </c>
    </row>
    <row r="39" spans="1:12" ht="13.5" x14ac:dyDescent="0.35">
      <c r="A39" s="78"/>
      <c r="B39" s="79"/>
      <c r="C39" s="79"/>
      <c r="D39" s="79"/>
      <c r="E39" s="79"/>
      <c r="F39" s="79"/>
      <c r="G39" s="80"/>
      <c r="H39" s="81"/>
      <c r="I39" s="81"/>
      <c r="J39" s="82"/>
      <c r="K39" s="83"/>
      <c r="L39" s="19" t="s">
        <v>100</v>
      </c>
    </row>
    <row r="40" spans="1:12" ht="14.75" customHeight="1" x14ac:dyDescent="0.25">
      <c r="A40" s="151" t="s">
        <v>30</v>
      </c>
      <c r="B40" s="151"/>
      <c r="C40" s="151"/>
      <c r="D40" s="151"/>
      <c r="E40" s="151"/>
      <c r="F40" s="151"/>
      <c r="G40" s="152" t="s">
        <v>32</v>
      </c>
      <c r="H40" s="152" t="s">
        <v>33</v>
      </c>
      <c r="I40" s="152"/>
      <c r="J40" s="152" t="s">
        <v>101</v>
      </c>
      <c r="K40" s="153" t="s">
        <v>34</v>
      </c>
      <c r="L40" s="19" t="s">
        <v>102</v>
      </c>
    </row>
    <row r="41" spans="1:12" ht="14.75" customHeight="1" x14ac:dyDescent="0.25">
      <c r="A41" s="23" t="s">
        <v>35</v>
      </c>
      <c r="B41" s="152" t="s">
        <v>36</v>
      </c>
      <c r="C41" s="152"/>
      <c r="D41" s="152"/>
      <c r="E41" s="152"/>
      <c r="F41" s="24" t="s">
        <v>28</v>
      </c>
      <c r="G41" s="152"/>
      <c r="H41" s="152"/>
      <c r="I41" s="152"/>
      <c r="J41" s="152"/>
      <c r="K41" s="153"/>
      <c r="L41" s="19" t="s">
        <v>103</v>
      </c>
    </row>
    <row r="42" spans="1:12" ht="13.5" customHeight="1" x14ac:dyDescent="0.35">
      <c r="A42" s="27"/>
      <c r="B42" s="134" t="s">
        <v>104</v>
      </c>
      <c r="C42" s="134"/>
      <c r="D42" s="134"/>
      <c r="E42" s="134"/>
      <c r="F42" s="2" t="s">
        <v>105</v>
      </c>
      <c r="G42" s="25" t="s">
        <v>106</v>
      </c>
      <c r="H42" s="158">
        <v>0.6</v>
      </c>
      <c r="I42" s="158"/>
      <c r="J42" s="28">
        <f>COUNTIF(Funções!B$8:B$469,G42)</f>
        <v>0</v>
      </c>
      <c r="K42" s="26">
        <f>SUMIF(Funções!B$8:B$469,$G42,Funções!K$8:K$469)</f>
        <v>0</v>
      </c>
      <c r="L42" s="19" t="str">
        <f t="shared" ref="L42:L64" si="0">""&amp;G42</f>
        <v>PAG</v>
      </c>
    </row>
    <row r="43" spans="1:12" ht="13.5" customHeight="1" x14ac:dyDescent="0.35">
      <c r="A43" s="27"/>
      <c r="B43" s="134" t="s">
        <v>116</v>
      </c>
      <c r="C43" s="134"/>
      <c r="D43" s="134"/>
      <c r="E43" s="134"/>
      <c r="F43" s="2" t="s">
        <v>76</v>
      </c>
      <c r="G43" s="25" t="s">
        <v>117</v>
      </c>
      <c r="H43" s="158">
        <v>0.6</v>
      </c>
      <c r="I43" s="158"/>
      <c r="J43" s="28">
        <f>COUNTIF(Funções!B$8:B$469,G43)</f>
        <v>0</v>
      </c>
      <c r="K43" s="26">
        <f>SUMIF(Funções!B$8:B$469,$G43,Funções!K$8:K$469)</f>
        <v>0</v>
      </c>
      <c r="L43" s="19" t="str">
        <f t="shared" si="0"/>
        <v>COSNF</v>
      </c>
    </row>
    <row r="44" spans="1:12" ht="13.5" customHeight="1" x14ac:dyDescent="0.35">
      <c r="A44" s="27"/>
      <c r="B44" s="134" t="s">
        <v>159</v>
      </c>
      <c r="C44" s="134"/>
      <c r="D44" s="134"/>
      <c r="E44" s="134"/>
      <c r="F44" s="2"/>
      <c r="G44" s="25" t="s">
        <v>160</v>
      </c>
      <c r="H44" s="158">
        <v>0</v>
      </c>
      <c r="I44" s="158"/>
      <c r="J44" s="28">
        <f>COUNTIF(Funções!B$8:B$469,G44)</f>
        <v>0</v>
      </c>
      <c r="K44" s="26">
        <f>SUMIF(Funções!B$8:B$469,$G44,Funções!K$8:K$469)</f>
        <v>0</v>
      </c>
      <c r="L44" s="19" t="str">
        <f t="shared" si="0"/>
        <v>DC</v>
      </c>
    </row>
    <row r="45" spans="1:12" ht="13.5" customHeight="1" x14ac:dyDescent="0.35">
      <c r="A45" s="27"/>
      <c r="B45" s="134"/>
      <c r="C45" s="134"/>
      <c r="D45" s="134"/>
      <c r="E45" s="134"/>
      <c r="F45" s="2"/>
      <c r="G45" s="25" t="s">
        <v>97</v>
      </c>
      <c r="H45" s="158"/>
      <c r="I45" s="158"/>
      <c r="J45" s="28">
        <f>COUNTIF(Funções!B$8:B$469,G45)</f>
        <v>0</v>
      </c>
      <c r="K45" s="26">
        <f>SUMIF(Funções!B$8:B$469,$G45,Funções!K$8:K$469)</f>
        <v>0</v>
      </c>
      <c r="L45" s="19" t="str">
        <f t="shared" si="0"/>
        <v xml:space="preserve">           .</v>
      </c>
    </row>
    <row r="46" spans="1:12" ht="13.5" customHeight="1" x14ac:dyDescent="0.35">
      <c r="A46" s="27"/>
      <c r="B46" s="134"/>
      <c r="C46" s="134"/>
      <c r="D46" s="134"/>
      <c r="E46" s="134"/>
      <c r="F46" s="2"/>
      <c r="G46" s="25" t="s">
        <v>97</v>
      </c>
      <c r="H46" s="158"/>
      <c r="I46" s="158"/>
      <c r="J46" s="28">
        <f>COUNTIF(Funções!B$8:B$469,G46)</f>
        <v>0</v>
      </c>
      <c r="K46" s="26">
        <f>SUMIF(Funções!B$8:B$469,$G46,Funções!K$8:K$469)</f>
        <v>0</v>
      </c>
      <c r="L46" s="19" t="str">
        <f t="shared" si="0"/>
        <v xml:space="preserve">           .</v>
      </c>
    </row>
    <row r="47" spans="1:12" ht="13.5" x14ac:dyDescent="0.35">
      <c r="A47" s="27"/>
      <c r="B47" s="134"/>
      <c r="C47" s="134"/>
      <c r="D47" s="134"/>
      <c r="E47" s="134"/>
      <c r="F47" s="2"/>
      <c r="G47" s="25" t="s">
        <v>97</v>
      </c>
      <c r="H47" s="158"/>
      <c r="I47" s="158"/>
      <c r="J47" s="28">
        <f>COUNTIF(Funções!B$8:B$469,G47)</f>
        <v>0</v>
      </c>
      <c r="K47" s="26">
        <f>SUMIF(Funções!B$8:B$469,$G47,Funções!K$8:K$469)</f>
        <v>0</v>
      </c>
      <c r="L47" s="19" t="str">
        <f t="shared" si="0"/>
        <v xml:space="preserve">           .</v>
      </c>
    </row>
    <row r="48" spans="1:12" ht="13.5" x14ac:dyDescent="0.35">
      <c r="A48" s="27"/>
      <c r="B48" s="134"/>
      <c r="C48" s="134"/>
      <c r="D48" s="134"/>
      <c r="E48" s="134"/>
      <c r="F48" s="2"/>
      <c r="G48" s="25" t="s">
        <v>97</v>
      </c>
      <c r="H48" s="158"/>
      <c r="I48" s="158"/>
      <c r="J48" s="28">
        <f>COUNTIF(Funções!B$8:B$469,G48)</f>
        <v>0</v>
      </c>
      <c r="K48" s="26">
        <f>SUMIF(Funções!B$8:B$469,$G48,Funções!K$8:K$469)</f>
        <v>0</v>
      </c>
      <c r="L48" s="19" t="str">
        <f t="shared" si="0"/>
        <v xml:space="preserve">           .</v>
      </c>
    </row>
    <row r="49" spans="1:12" ht="13.5" x14ac:dyDescent="0.35">
      <c r="A49" s="27"/>
      <c r="B49" s="134"/>
      <c r="C49" s="134"/>
      <c r="D49" s="134"/>
      <c r="E49" s="134"/>
      <c r="F49" s="2"/>
      <c r="G49" s="25" t="s">
        <v>97</v>
      </c>
      <c r="H49" s="158"/>
      <c r="I49" s="158"/>
      <c r="J49" s="28">
        <f>COUNTIF(Funções!B$8:B$469,G49)</f>
        <v>0</v>
      </c>
      <c r="K49" s="26">
        <f>SUMIF(Funções!B$8:B$469,$G49,Funções!K$8:K$469)</f>
        <v>0</v>
      </c>
      <c r="L49" s="19" t="str">
        <f t="shared" si="0"/>
        <v xml:space="preserve">           .</v>
      </c>
    </row>
    <row r="50" spans="1:12" ht="13.5" x14ac:dyDescent="0.35">
      <c r="A50" s="27"/>
      <c r="B50" s="134"/>
      <c r="C50" s="134"/>
      <c r="D50" s="134"/>
      <c r="E50" s="134"/>
      <c r="F50" s="2"/>
      <c r="G50" s="25" t="s">
        <v>97</v>
      </c>
      <c r="H50" s="158"/>
      <c r="I50" s="158"/>
      <c r="J50" s="28">
        <f>COUNTIF(Funções!B$8:B$469,G50)</f>
        <v>0</v>
      </c>
      <c r="K50" s="26">
        <f>SUMIF(Funções!B$8:B$469,$G50,Funções!K$8:K$469)</f>
        <v>0</v>
      </c>
      <c r="L50" s="19" t="str">
        <f t="shared" si="0"/>
        <v xml:space="preserve">           .</v>
      </c>
    </row>
    <row r="51" spans="1:12" ht="13.5" x14ac:dyDescent="0.35">
      <c r="A51" s="27"/>
      <c r="B51" s="134"/>
      <c r="C51" s="134"/>
      <c r="D51" s="134"/>
      <c r="E51" s="134"/>
      <c r="F51" s="2"/>
      <c r="G51" s="25" t="s">
        <v>97</v>
      </c>
      <c r="H51" s="158"/>
      <c r="I51" s="158"/>
      <c r="J51" s="28">
        <f>COUNTIF(Funções!B$8:B$469,G51)</f>
        <v>0</v>
      </c>
      <c r="K51" s="26">
        <f>SUMIF(Funções!B$8:B$469,$G51,Funções!K$8:K$469)</f>
        <v>0</v>
      </c>
      <c r="L51" s="19" t="str">
        <f t="shared" si="0"/>
        <v xml:space="preserve">           .</v>
      </c>
    </row>
    <row r="52" spans="1:12" ht="13.5" x14ac:dyDescent="0.35">
      <c r="A52" s="27"/>
      <c r="B52" s="134"/>
      <c r="C52" s="134"/>
      <c r="D52" s="134"/>
      <c r="E52" s="134"/>
      <c r="F52" s="2"/>
      <c r="G52" s="25" t="s">
        <v>97</v>
      </c>
      <c r="H52" s="158"/>
      <c r="I52" s="158"/>
      <c r="J52" s="28">
        <f>COUNTIF(Funções!B$8:B$469,G52)</f>
        <v>0</v>
      </c>
      <c r="K52" s="26">
        <f>SUMIF(Funções!B$8:B$469,$G52,Funções!K$8:K$469)</f>
        <v>0</v>
      </c>
      <c r="L52" s="19" t="str">
        <f t="shared" si="0"/>
        <v xml:space="preserve">           .</v>
      </c>
    </row>
    <row r="53" spans="1:12" ht="13.5" x14ac:dyDescent="0.35">
      <c r="A53" s="27"/>
      <c r="B53" s="134"/>
      <c r="C53" s="134"/>
      <c r="D53" s="134"/>
      <c r="E53" s="134"/>
      <c r="F53" s="2"/>
      <c r="G53" s="25" t="s">
        <v>97</v>
      </c>
      <c r="H53" s="158"/>
      <c r="I53" s="158"/>
      <c r="J53" s="28">
        <f>COUNTIF(Funções!B$8:B$469,G53)</f>
        <v>0</v>
      </c>
      <c r="K53" s="26">
        <f>SUMIF(Funções!B$8:B$469,$G53,Funções!K$8:K$469)</f>
        <v>0</v>
      </c>
      <c r="L53" s="19" t="str">
        <f t="shared" si="0"/>
        <v xml:space="preserve">           .</v>
      </c>
    </row>
    <row r="54" spans="1:12" ht="13.5" x14ac:dyDescent="0.35">
      <c r="A54" s="27"/>
      <c r="B54" s="134"/>
      <c r="C54" s="134"/>
      <c r="D54" s="134"/>
      <c r="E54" s="134"/>
      <c r="F54" s="2"/>
      <c r="G54" s="25" t="s">
        <v>97</v>
      </c>
      <c r="H54" s="158"/>
      <c r="I54" s="158"/>
      <c r="J54" s="28">
        <f>COUNTIF(Funções!B$8:B$469,G54)</f>
        <v>0</v>
      </c>
      <c r="K54" s="26">
        <f>SUMIF(Funções!B$8:B$469,$G54,Funções!K$8:K$469)</f>
        <v>0</v>
      </c>
      <c r="L54" s="19" t="str">
        <f t="shared" si="0"/>
        <v xml:space="preserve">           .</v>
      </c>
    </row>
    <row r="55" spans="1:12" ht="13.5" x14ac:dyDescent="0.35">
      <c r="A55" s="27"/>
      <c r="B55" s="134"/>
      <c r="C55" s="134"/>
      <c r="D55" s="134"/>
      <c r="E55" s="134"/>
      <c r="F55" s="2"/>
      <c r="G55" s="25" t="s">
        <v>97</v>
      </c>
      <c r="H55" s="158"/>
      <c r="I55" s="158"/>
      <c r="J55" s="28">
        <f>COUNTIF(Funções!B$8:B$469,G55)</f>
        <v>0</v>
      </c>
      <c r="K55" s="26">
        <f>SUMIF(Funções!B$8:B$469,$G55,Funções!K$8:K$469)</f>
        <v>0</v>
      </c>
      <c r="L55" s="19" t="str">
        <f t="shared" si="0"/>
        <v xml:space="preserve">           .</v>
      </c>
    </row>
    <row r="56" spans="1:12" ht="13.5" x14ac:dyDescent="0.35">
      <c r="A56" s="27"/>
      <c r="B56" s="134"/>
      <c r="C56" s="134"/>
      <c r="D56" s="134"/>
      <c r="E56" s="134"/>
      <c r="F56" s="2"/>
      <c r="G56" s="25" t="s">
        <v>97</v>
      </c>
      <c r="H56" s="158"/>
      <c r="I56" s="158"/>
      <c r="J56" s="28">
        <f>COUNTIF(Funções!B$8:B$469,G56)</f>
        <v>0</v>
      </c>
      <c r="K56" s="26">
        <f>SUMIF(Funções!B$8:B$469,$G56,Funções!K$8:K$469)</f>
        <v>0</v>
      </c>
      <c r="L56" s="19" t="str">
        <f t="shared" si="0"/>
        <v xml:space="preserve">           .</v>
      </c>
    </row>
    <row r="57" spans="1:12" ht="13.5" x14ac:dyDescent="0.35">
      <c r="A57" s="27"/>
      <c r="B57" s="134"/>
      <c r="C57" s="134"/>
      <c r="D57" s="134"/>
      <c r="E57" s="134"/>
      <c r="F57" s="2"/>
      <c r="G57" s="25" t="s">
        <v>97</v>
      </c>
      <c r="H57" s="158"/>
      <c r="I57" s="158"/>
      <c r="J57" s="28">
        <f>COUNTIF(Funções!B$8:B$469,G57)</f>
        <v>0</v>
      </c>
      <c r="K57" s="26">
        <f>SUMIF(Funções!B$8:B$469,$G57,Funções!K$8:K$469)</f>
        <v>0</v>
      </c>
      <c r="L57" s="19" t="str">
        <f t="shared" si="0"/>
        <v xml:space="preserve">           .</v>
      </c>
    </row>
    <row r="58" spans="1:12" ht="13.5" x14ac:dyDescent="0.35">
      <c r="A58" s="27"/>
      <c r="B58" s="134"/>
      <c r="C58" s="134"/>
      <c r="D58" s="134"/>
      <c r="E58" s="134"/>
      <c r="F58" s="2"/>
      <c r="G58" s="25" t="s">
        <v>97</v>
      </c>
      <c r="H58" s="158"/>
      <c r="I58" s="158"/>
      <c r="J58" s="28">
        <f>COUNTIF(Funções!B$8:B$469,G58)</f>
        <v>0</v>
      </c>
      <c r="K58" s="26">
        <f>SUMIF(Funções!B$8:B$469,$G58,Funções!K$8:K$469)</f>
        <v>0</v>
      </c>
      <c r="L58" s="19" t="str">
        <f t="shared" si="0"/>
        <v xml:space="preserve">           .</v>
      </c>
    </row>
    <row r="59" spans="1:12" ht="13.5" x14ac:dyDescent="0.35">
      <c r="A59" s="27"/>
      <c r="B59" s="134"/>
      <c r="C59" s="134"/>
      <c r="D59" s="134"/>
      <c r="E59" s="134"/>
      <c r="F59" s="2"/>
      <c r="G59" s="25" t="s">
        <v>97</v>
      </c>
      <c r="H59" s="158"/>
      <c r="I59" s="158"/>
      <c r="J59" s="28">
        <f>COUNTIF(Funções!B$8:B$469,G59)</f>
        <v>0</v>
      </c>
      <c r="K59" s="26">
        <f>SUMIF(Funções!B$8:B$469,$G59,Funções!K$8:K$469)</f>
        <v>0</v>
      </c>
      <c r="L59" s="19" t="str">
        <f t="shared" si="0"/>
        <v xml:space="preserve">           .</v>
      </c>
    </row>
    <row r="60" spans="1:12" ht="13.5" x14ac:dyDescent="0.35">
      <c r="A60" s="27"/>
      <c r="B60" s="134"/>
      <c r="C60" s="134"/>
      <c r="D60" s="134"/>
      <c r="E60" s="134"/>
      <c r="F60" s="2"/>
      <c r="G60" s="25" t="s">
        <v>97</v>
      </c>
      <c r="H60" s="158"/>
      <c r="I60" s="158"/>
      <c r="J60" s="28">
        <f>COUNTIF(Funções!B$8:B$469,G60)</f>
        <v>0</v>
      </c>
      <c r="K60" s="26">
        <f>SUMIF(Funções!B$8:B$469,$G60,Funções!K$8:K$469)</f>
        <v>0</v>
      </c>
      <c r="L60" s="19" t="str">
        <f t="shared" si="0"/>
        <v xml:space="preserve">           .</v>
      </c>
    </row>
    <row r="61" spans="1:12" ht="13.5" x14ac:dyDescent="0.35">
      <c r="A61" s="27"/>
      <c r="B61" s="134"/>
      <c r="C61" s="134"/>
      <c r="D61" s="134"/>
      <c r="E61" s="134"/>
      <c r="F61" s="2"/>
      <c r="G61" s="25" t="s">
        <v>97</v>
      </c>
      <c r="H61" s="158"/>
      <c r="I61" s="158"/>
      <c r="J61" s="28">
        <f>COUNTIF(Funções!B$8:B$469,G61)</f>
        <v>0</v>
      </c>
      <c r="K61" s="26">
        <f>SUMIF(Funções!B$8:B$469,$G61,Funções!K$8:K$469)</f>
        <v>0</v>
      </c>
      <c r="L61" s="19" t="str">
        <f t="shared" si="0"/>
        <v xml:space="preserve">           .</v>
      </c>
    </row>
    <row r="62" spans="1:12" ht="13.5" x14ac:dyDescent="0.35">
      <c r="A62" s="27"/>
      <c r="B62" s="134"/>
      <c r="C62" s="134"/>
      <c r="D62" s="134"/>
      <c r="E62" s="134"/>
      <c r="F62" s="2"/>
      <c r="G62" s="25" t="s">
        <v>97</v>
      </c>
      <c r="H62" s="158"/>
      <c r="I62" s="158"/>
      <c r="J62" s="28">
        <f>COUNTIF(Funções!B$8:B$469,G62)</f>
        <v>0</v>
      </c>
      <c r="K62" s="26">
        <f>SUMIF(Funções!B$8:B$469,$G62,Funções!K$8:K$469)</f>
        <v>0</v>
      </c>
      <c r="L62" s="19" t="str">
        <f t="shared" si="0"/>
        <v xml:space="preserve">           .</v>
      </c>
    </row>
    <row r="63" spans="1:12" ht="13.5" x14ac:dyDescent="0.35">
      <c r="A63" s="27"/>
      <c r="B63" s="134"/>
      <c r="C63" s="134"/>
      <c r="D63" s="134"/>
      <c r="E63" s="134"/>
      <c r="F63" s="2"/>
      <c r="G63" s="25" t="s">
        <v>97</v>
      </c>
      <c r="H63" s="158"/>
      <c r="I63" s="158"/>
      <c r="J63" s="28">
        <f>COUNTIF(Funções!B$8:B$469,G63)</f>
        <v>0</v>
      </c>
      <c r="K63" s="26">
        <f>SUMIF(Funções!B$8:B$469,$G63,Funções!K$8:K$469)</f>
        <v>0</v>
      </c>
      <c r="L63" s="19" t="str">
        <f t="shared" si="0"/>
        <v xml:space="preserve">           .</v>
      </c>
    </row>
    <row r="64" spans="1:12" ht="13.5" x14ac:dyDescent="0.35">
      <c r="A64" s="29"/>
      <c r="B64" s="159"/>
      <c r="C64" s="159"/>
      <c r="D64" s="159"/>
      <c r="E64" s="159"/>
      <c r="F64" s="30"/>
      <c r="G64" s="31" t="s">
        <v>97</v>
      </c>
      <c r="H64" s="160"/>
      <c r="I64" s="160"/>
      <c r="J64" s="32">
        <f>COUNTIF(Funções!B$8:B$469,G64)</f>
        <v>0</v>
      </c>
      <c r="K64" s="33">
        <f>SUMIF(Funções!B$8:B$469,$G64,Funções!K$8:K$469)</f>
        <v>0</v>
      </c>
      <c r="L64" s="19" t="str">
        <f t="shared" si="0"/>
        <v xml:space="preserve">           .</v>
      </c>
    </row>
  </sheetData>
  <sheetProtection selectLockedCells="1" selectUnlockedCells="1"/>
  <mergeCells count="90">
    <mergeCell ref="B63:E63"/>
    <mergeCell ref="H63:I63"/>
    <mergeCell ref="B64:E64"/>
    <mergeCell ref="H64:I64"/>
    <mergeCell ref="B60:E60"/>
    <mergeCell ref="H60:I60"/>
    <mergeCell ref="B61:E61"/>
    <mergeCell ref="H61:I61"/>
    <mergeCell ref="B62:E62"/>
    <mergeCell ref="H62:I62"/>
    <mergeCell ref="B57:E57"/>
    <mergeCell ref="H57:I57"/>
    <mergeCell ref="B58:E58"/>
    <mergeCell ref="H58:I58"/>
    <mergeCell ref="B59:E59"/>
    <mergeCell ref="H59:I59"/>
    <mergeCell ref="B54:E54"/>
    <mergeCell ref="H54:I54"/>
    <mergeCell ref="B55:E55"/>
    <mergeCell ref="H55:I55"/>
    <mergeCell ref="B56:E56"/>
    <mergeCell ref="H56:I56"/>
    <mergeCell ref="B51:E51"/>
    <mergeCell ref="H51:I51"/>
    <mergeCell ref="B52:E52"/>
    <mergeCell ref="H52:I52"/>
    <mergeCell ref="B53:E53"/>
    <mergeCell ref="H53:I53"/>
    <mergeCell ref="B48:E48"/>
    <mergeCell ref="H48:I48"/>
    <mergeCell ref="B49:E49"/>
    <mergeCell ref="H49:I49"/>
    <mergeCell ref="B50:E50"/>
    <mergeCell ref="H50:I50"/>
    <mergeCell ref="B45:E45"/>
    <mergeCell ref="H45:I45"/>
    <mergeCell ref="B46:E46"/>
    <mergeCell ref="H46:I46"/>
    <mergeCell ref="B47:E47"/>
    <mergeCell ref="H47:I47"/>
    <mergeCell ref="B43:E43"/>
    <mergeCell ref="H43:I43"/>
    <mergeCell ref="B44:E44"/>
    <mergeCell ref="H44:I44"/>
    <mergeCell ref="H40:I41"/>
    <mergeCell ref="B42:E42"/>
    <mergeCell ref="H42:I42"/>
    <mergeCell ref="B31:E31"/>
    <mergeCell ref="B36:E36"/>
    <mergeCell ref="B37:E37"/>
    <mergeCell ref="B38:E38"/>
    <mergeCell ref="A40:F40"/>
    <mergeCell ref="G40:G41"/>
    <mergeCell ref="B27:E27"/>
    <mergeCell ref="B28:E28"/>
    <mergeCell ref="B29:E29"/>
    <mergeCell ref="B30:E30"/>
    <mergeCell ref="K40:K41"/>
    <mergeCell ref="B41:E41"/>
    <mergeCell ref="J40:J41"/>
    <mergeCell ref="B22:E22"/>
    <mergeCell ref="B24:E24"/>
    <mergeCell ref="B23:E23"/>
    <mergeCell ref="B25:E25"/>
    <mergeCell ref="B26:E26"/>
    <mergeCell ref="B17:E17"/>
    <mergeCell ref="B18:E18"/>
    <mergeCell ref="B19:E19"/>
    <mergeCell ref="B20:E20"/>
    <mergeCell ref="B21:E21"/>
    <mergeCell ref="B11:E11"/>
    <mergeCell ref="B12:E12"/>
    <mergeCell ref="B13:E13"/>
    <mergeCell ref="B15:E15"/>
    <mergeCell ref="B16:E16"/>
    <mergeCell ref="B14:E14"/>
    <mergeCell ref="B6:E6"/>
    <mergeCell ref="B7:E7"/>
    <mergeCell ref="B8:E8"/>
    <mergeCell ref="B9:E9"/>
    <mergeCell ref="B10:E10"/>
    <mergeCell ref="B4:E4"/>
    <mergeCell ref="B5:E5"/>
    <mergeCell ref="A1:K1"/>
    <mergeCell ref="A2:F2"/>
    <mergeCell ref="G2:G3"/>
    <mergeCell ref="H2:I2"/>
    <mergeCell ref="J2:J3"/>
    <mergeCell ref="K2:K3"/>
    <mergeCell ref="B3:E3"/>
  </mergeCells>
  <pageMargins left="0.78749999999999998" right="0.78749999999999998" top="1.023611111111111" bottom="1.023611111111111" header="0.51180555555555551" footer="0.78749999999999998"/>
  <pageSetup paperSize="9" scale="48" firstPageNumber="0" orientation="portrait" horizontalDpi="300" verticalDpi="300"/>
  <headerFooter alignWithMargins="0">
    <oddFooter>&amp;CPágina &amp;P de &amp;N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4"/>
  <dimension ref="A1:L52"/>
  <sheetViews>
    <sheetView showGridLines="0" zoomScaleSheetLayoutView="100" workbookViewId="0">
      <pane ySplit="8" topLeftCell="A190" activePane="bottomLeft" state="frozen"/>
      <selection activeCell="B11" sqref="B11"/>
      <selection pane="bottomLeft" activeCell="A9" sqref="A9"/>
    </sheetView>
  </sheetViews>
  <sheetFormatPr defaultColWidth="8.81640625" defaultRowHeight="12.5" x14ac:dyDescent="0.25"/>
  <cols>
    <col min="1" max="1" width="2.81640625" customWidth="1"/>
    <col min="2" max="2" width="8.36328125" customWidth="1"/>
    <col min="3" max="3" width="11.453125" customWidth="1"/>
    <col min="4" max="4" width="1.1796875" customWidth="1"/>
    <col min="5" max="5" width="7.6328125" customWidth="1"/>
    <col min="6" max="6" width="5.81640625" customWidth="1"/>
    <col min="7" max="7" width="13.453125" customWidth="1"/>
    <col min="8" max="8" width="8.453125" customWidth="1"/>
    <col min="9" max="9" width="5.81640625" customWidth="1"/>
    <col min="10" max="10" width="11.453125" customWidth="1"/>
    <col min="11" max="11" width="8.453125" customWidth="1"/>
    <col min="12" max="12" width="6.453125" customWidth="1"/>
  </cols>
  <sheetData>
    <row r="1" spans="1:12" x14ac:dyDescent="0.25">
      <c r="A1" s="128" t="s">
        <v>118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</row>
    <row r="2" spans="1:12" x14ac:dyDescent="0.25">
      <c r="A2" s="128"/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</row>
    <row r="3" spans="1:12" x14ac:dyDescent="0.25">
      <c r="A3" s="128"/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</row>
    <row r="4" spans="1:12" x14ac:dyDescent="0.25">
      <c r="A4" s="163" t="str">
        <f>Contagem!A5&amp;" : "&amp;Contagem!F5</f>
        <v>Aplicação : Puchealth</v>
      </c>
      <c r="B4" s="163"/>
      <c r="C4" s="163"/>
      <c r="D4" s="163"/>
      <c r="E4" s="163"/>
      <c r="F4" s="149" t="str">
        <f>Contagem!A8&amp;" : "&amp;Contagem!F8</f>
        <v>Projeto : TCC Engenharia de Software - PUC Minas</v>
      </c>
      <c r="G4" s="149"/>
      <c r="H4" s="149"/>
      <c r="I4" s="149"/>
      <c r="J4" s="149"/>
      <c r="K4" s="149"/>
      <c r="L4" s="149"/>
    </row>
    <row r="5" spans="1:12" x14ac:dyDescent="0.25">
      <c r="A5" s="163" t="str">
        <f>Contagem!A9&amp;" : "&amp;Contagem!F9</f>
        <v>Responsável : Caio Philipe Vargas de Souza</v>
      </c>
      <c r="B5" s="163"/>
      <c r="C5" s="163"/>
      <c r="D5" s="163"/>
      <c r="E5" s="163"/>
      <c r="F5" s="149" t="str">
        <f>Contagem!A10&amp;" : "&amp;Contagem!F10</f>
        <v>Revisor : -</v>
      </c>
      <c r="G5" s="149"/>
      <c r="H5" s="149"/>
      <c r="I5" s="149"/>
      <c r="J5" s="149"/>
      <c r="K5" s="149"/>
      <c r="L5" s="149"/>
    </row>
    <row r="6" spans="1:12" x14ac:dyDescent="0.25">
      <c r="A6" s="163" t="str">
        <f>Contagem!A4&amp;" : "&amp;Contagem!F4</f>
        <v>Empresa : -</v>
      </c>
      <c r="B6" s="163"/>
      <c r="C6" s="163"/>
      <c r="D6" s="163"/>
      <c r="E6" s="163"/>
      <c r="F6" s="149" t="str">
        <f>"Tipo de Contagem : "&amp;Contagem!F6</f>
        <v xml:space="preserve">Tipo de Contagem : </v>
      </c>
      <c r="G6" s="149"/>
      <c r="H6" s="149"/>
      <c r="I6" s="149"/>
      <c r="J6" s="149"/>
      <c r="K6" s="149"/>
      <c r="L6" s="149"/>
    </row>
    <row r="7" spans="1:12" ht="12.75" customHeight="1" x14ac:dyDescent="0.25">
      <c r="A7" s="165" t="s">
        <v>119</v>
      </c>
      <c r="B7" s="165"/>
      <c r="C7" s="166" t="s">
        <v>120</v>
      </c>
      <c r="D7" s="166"/>
      <c r="E7" s="166"/>
      <c r="F7" s="166"/>
      <c r="G7" s="161" t="s">
        <v>121</v>
      </c>
      <c r="H7" s="161" t="s">
        <v>122</v>
      </c>
      <c r="I7" s="69"/>
      <c r="J7" s="161" t="s">
        <v>123</v>
      </c>
      <c r="K7" s="161"/>
      <c r="L7" s="162" t="s">
        <v>122</v>
      </c>
    </row>
    <row r="8" spans="1:12" x14ac:dyDescent="0.25">
      <c r="A8" s="165"/>
      <c r="B8" s="165"/>
      <c r="C8" s="166"/>
      <c r="D8" s="166"/>
      <c r="E8" s="166"/>
      <c r="F8" s="166"/>
      <c r="G8" s="161"/>
      <c r="H8" s="161"/>
      <c r="I8" s="70"/>
      <c r="J8" s="161"/>
      <c r="K8" s="161"/>
      <c r="L8" s="162"/>
    </row>
    <row r="9" spans="1:12" ht="6" customHeight="1" x14ac:dyDescent="0.35">
      <c r="A9" s="47"/>
      <c r="B9" s="48"/>
      <c r="C9" s="48"/>
      <c r="D9" s="48"/>
      <c r="E9" s="48"/>
      <c r="F9" s="48"/>
      <c r="G9" s="48"/>
      <c r="H9" s="48"/>
      <c r="I9" s="48"/>
      <c r="J9" s="48"/>
      <c r="K9" s="48"/>
      <c r="L9" s="49"/>
    </row>
    <row r="10" spans="1:12" ht="13.5" x14ac:dyDescent="0.35">
      <c r="A10" s="50"/>
      <c r="B10" s="51" t="s">
        <v>100</v>
      </c>
      <c r="C10" s="52">
        <f>COUNTIF(Funções!G8:G469,"EEL")</f>
        <v>10</v>
      </c>
      <c r="D10" s="51"/>
      <c r="E10" s="53" t="s">
        <v>124</v>
      </c>
      <c r="F10" s="53" t="s">
        <v>125</v>
      </c>
      <c r="G10" s="52">
        <f>C10*3</f>
        <v>30</v>
      </c>
      <c r="H10" s="51"/>
      <c r="I10" s="34"/>
      <c r="J10" s="54" t="str">
        <f>Deflatores!$G$4&amp;"="</f>
        <v>I=</v>
      </c>
      <c r="K10" s="55">
        <f>SUMIF(Funções!$J$8:$J$469,"EE"&amp;Deflatores!G4,Funções!$L$8:$L$469)</f>
        <v>0</v>
      </c>
      <c r="L10" s="56"/>
    </row>
    <row r="11" spans="1:12" ht="13.5" x14ac:dyDescent="0.35">
      <c r="A11" s="57"/>
      <c r="B11" s="51"/>
      <c r="C11" s="52">
        <f>COUNTIF(Funções!G8:G469,"EEA")</f>
        <v>2</v>
      </c>
      <c r="D11" s="51"/>
      <c r="E11" s="53" t="s">
        <v>126</v>
      </c>
      <c r="F11" s="53" t="s">
        <v>127</v>
      </c>
      <c r="G11" s="52">
        <f>C11*4</f>
        <v>8</v>
      </c>
      <c r="H11" s="51"/>
      <c r="I11" s="34"/>
      <c r="J11" s="54" t="str">
        <f>Deflatores!$G$5&amp;"="</f>
        <v>A=</v>
      </c>
      <c r="K11" s="55">
        <f>SUMIF(Funções!$J$8:$J$469,"EE"&amp;Deflatores!G5,Funções!$L$8:$L$469)</f>
        <v>0</v>
      </c>
      <c r="L11" s="56"/>
    </row>
    <row r="12" spans="1:12" ht="13.5" x14ac:dyDescent="0.35">
      <c r="A12" s="57"/>
      <c r="B12" s="51"/>
      <c r="C12" s="52">
        <f>COUNTIF(Funções!G8:G469,"EEH")</f>
        <v>0</v>
      </c>
      <c r="D12" s="51"/>
      <c r="E12" s="53" t="s">
        <v>128</v>
      </c>
      <c r="F12" s="53" t="s">
        <v>129</v>
      </c>
      <c r="G12" s="52">
        <f>C12*6</f>
        <v>0</v>
      </c>
      <c r="H12" s="51"/>
      <c r="I12" s="34"/>
      <c r="J12" s="54" t="str">
        <f>Deflatores!$G$6&amp;"="</f>
        <v>E=</v>
      </c>
      <c r="K12" s="55">
        <f>SUMIF(Funções!$J$8:$J$469,"EE"&amp;Deflatores!G6,Funções!$L$8:$L$469)</f>
        <v>0</v>
      </c>
      <c r="L12" s="58"/>
    </row>
    <row r="13" spans="1:12" ht="13.5" x14ac:dyDescent="0.35">
      <c r="A13" s="57"/>
      <c r="B13" s="51"/>
      <c r="C13" s="51"/>
      <c r="D13" s="51"/>
      <c r="E13" s="51"/>
      <c r="F13" s="51"/>
      <c r="G13" s="51"/>
      <c r="H13" s="51"/>
      <c r="I13" s="51"/>
      <c r="J13" s="51"/>
      <c r="K13" s="59"/>
      <c r="L13" s="56"/>
    </row>
    <row r="14" spans="1:12" ht="13.5" x14ac:dyDescent="0.35">
      <c r="A14" s="57"/>
      <c r="B14" s="60" t="s">
        <v>130</v>
      </c>
      <c r="C14" s="52">
        <f>SUM(C10:C12)</f>
        <v>12</v>
      </c>
      <c r="D14" s="51"/>
      <c r="E14" s="51"/>
      <c r="F14" s="60" t="s">
        <v>131</v>
      </c>
      <c r="G14" s="52">
        <f>SUM(G10:G12)</f>
        <v>38</v>
      </c>
      <c r="H14" s="34">
        <f>IF($G$45&lt;&gt;0,G14/$G$45,"")</f>
        <v>0.17351598173515981</v>
      </c>
      <c r="I14" s="61"/>
      <c r="J14" s="54"/>
      <c r="K14" s="55">
        <f>SUM(K10:K13)</f>
        <v>0</v>
      </c>
      <c r="L14" s="36" t="str">
        <f>IF('Sumário 2'!L11&lt;&gt;0,K14/'Sumário 2'!L11,"")</f>
        <v/>
      </c>
    </row>
    <row r="15" spans="1:12" ht="6" customHeight="1" x14ac:dyDescent="0.35">
      <c r="A15" s="62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63"/>
    </row>
    <row r="16" spans="1:12" ht="6" customHeight="1" x14ac:dyDescent="0.35">
      <c r="A16" s="57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6"/>
    </row>
    <row r="17" spans="1:12" ht="13.5" x14ac:dyDescent="0.35">
      <c r="A17" s="57"/>
      <c r="B17" s="51" t="s">
        <v>103</v>
      </c>
      <c r="C17" s="54">
        <f>COUNTIF(Funções!G8:G469,"SEL")</f>
        <v>1</v>
      </c>
      <c r="D17" s="51"/>
      <c r="E17" s="53" t="s">
        <v>124</v>
      </c>
      <c r="F17" s="53" t="s">
        <v>127</v>
      </c>
      <c r="G17" s="54">
        <f>C17*4</f>
        <v>4</v>
      </c>
      <c r="H17" s="51"/>
      <c r="I17" s="51"/>
      <c r="J17" s="54" t="str">
        <f>Deflatores!$G$4&amp;"="</f>
        <v>I=</v>
      </c>
      <c r="K17" s="64">
        <f>SUMIF(Funções!$J$8:$J$469,"SE"&amp;Deflatores!$G$4,Funções!$L$8:$L$469)</f>
        <v>0</v>
      </c>
      <c r="L17" s="56"/>
    </row>
    <row r="18" spans="1:12" ht="13.5" x14ac:dyDescent="0.35">
      <c r="A18" s="57"/>
      <c r="B18" s="51"/>
      <c r="C18" s="54">
        <f>COUNTIF(Funções!G8:G469,"SEA")</f>
        <v>0</v>
      </c>
      <c r="D18" s="51"/>
      <c r="E18" s="53" t="s">
        <v>126</v>
      </c>
      <c r="F18" s="53" t="s">
        <v>132</v>
      </c>
      <c r="G18" s="54">
        <f>C18*5</f>
        <v>0</v>
      </c>
      <c r="H18" s="51"/>
      <c r="I18" s="51"/>
      <c r="J18" s="54" t="str">
        <f>Deflatores!$G$5&amp;"="</f>
        <v>A=</v>
      </c>
      <c r="K18" s="64">
        <f>SUMIF(Funções!$J$8:$J$469,"SE"&amp;Deflatores!$G$5,Funções!$L$8:$L$469)</f>
        <v>0</v>
      </c>
      <c r="L18" s="56"/>
    </row>
    <row r="19" spans="1:12" ht="13.5" x14ac:dyDescent="0.35">
      <c r="A19" s="57"/>
      <c r="B19" s="51"/>
      <c r="C19" s="54">
        <f>COUNTIF(Funções!G8:G469,"SEH")</f>
        <v>4</v>
      </c>
      <c r="D19" s="51"/>
      <c r="E19" s="53" t="s">
        <v>128</v>
      </c>
      <c r="F19" s="53" t="s">
        <v>133</v>
      </c>
      <c r="G19" s="54">
        <f>C19*7</f>
        <v>28</v>
      </c>
      <c r="H19" s="51"/>
      <c r="I19" s="51"/>
      <c r="J19" s="54" t="str">
        <f>Deflatores!$G$6&amp;"="</f>
        <v>E=</v>
      </c>
      <c r="K19" s="64">
        <f>SUMIF(Funções!$J$8:$J$469,"SE"&amp;Deflatores!$G$6,Funções!$L$8:$L$469)</f>
        <v>0</v>
      </c>
      <c r="L19" s="58"/>
    </row>
    <row r="20" spans="1:12" ht="13.5" x14ac:dyDescent="0.35">
      <c r="A20" s="57"/>
      <c r="B20" s="51"/>
      <c r="C20" s="51"/>
      <c r="D20" s="51"/>
      <c r="E20" s="51"/>
      <c r="F20" s="51"/>
      <c r="G20" s="51"/>
      <c r="H20" s="51"/>
      <c r="I20" s="51"/>
      <c r="J20" s="51"/>
      <c r="K20" s="59"/>
      <c r="L20" s="56"/>
    </row>
    <row r="21" spans="1:12" ht="13.5" x14ac:dyDescent="0.35">
      <c r="A21" s="57"/>
      <c r="B21" s="60" t="s">
        <v>130</v>
      </c>
      <c r="C21" s="52">
        <f>SUM(C17:C19)</f>
        <v>5</v>
      </c>
      <c r="D21" s="51"/>
      <c r="E21" s="51"/>
      <c r="F21" s="60" t="s">
        <v>131</v>
      </c>
      <c r="G21" s="52">
        <f>SUM(G17:G19)</f>
        <v>32</v>
      </c>
      <c r="H21" s="34">
        <f>IF($G$45&lt;&gt;0,G21/$G$45,"")</f>
        <v>0.14611872146118721</v>
      </c>
      <c r="I21" s="61"/>
      <c r="J21" s="54"/>
      <c r="K21" s="55">
        <f>SUM(K17:K20)</f>
        <v>0</v>
      </c>
      <c r="L21" s="36" t="str">
        <f>IF('Sumário 2'!L11&lt;&gt;0,K21/'Sumário 2'!L11,"")</f>
        <v/>
      </c>
    </row>
    <row r="22" spans="1:12" ht="6" customHeight="1" x14ac:dyDescent="0.35">
      <c r="A22" s="62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63"/>
    </row>
    <row r="23" spans="1:12" ht="6" customHeight="1" x14ac:dyDescent="0.35">
      <c r="A23" s="47"/>
      <c r="B23" s="48"/>
      <c r="C23" s="51"/>
      <c r="D23" s="48"/>
      <c r="E23" s="48"/>
      <c r="F23" s="48"/>
      <c r="G23" s="51"/>
      <c r="H23" s="48"/>
      <c r="I23" s="48"/>
      <c r="J23" s="48"/>
      <c r="K23" s="48"/>
      <c r="L23" s="49"/>
    </row>
    <row r="24" spans="1:12" ht="13.5" x14ac:dyDescent="0.35">
      <c r="A24" s="57"/>
      <c r="B24" s="51" t="s">
        <v>102</v>
      </c>
      <c r="C24" s="52">
        <f>COUNTIF(Funções!G8:G469,"CEL")</f>
        <v>17</v>
      </c>
      <c r="D24" s="51"/>
      <c r="E24" s="53" t="s">
        <v>124</v>
      </c>
      <c r="F24" s="53" t="s">
        <v>125</v>
      </c>
      <c r="G24" s="52">
        <f>C24*3</f>
        <v>51</v>
      </c>
      <c r="H24" s="51"/>
      <c r="I24" s="51"/>
      <c r="J24" s="54" t="str">
        <f>Deflatores!$G$4&amp;"="</f>
        <v>I=</v>
      </c>
      <c r="K24" s="55">
        <f>SUMIF(Funções!$J$8:$J$469,"CE"&amp;Deflatores!$G$4,Funções!$L$8:$L$469)</f>
        <v>0</v>
      </c>
      <c r="L24" s="56"/>
    </row>
    <row r="25" spans="1:12" ht="13.5" x14ac:dyDescent="0.35">
      <c r="A25" s="57"/>
      <c r="B25" s="51"/>
      <c r="C25" s="52">
        <f>COUNTIF(Funções!G8:G469,"CEA")</f>
        <v>2</v>
      </c>
      <c r="D25" s="51"/>
      <c r="E25" s="53" t="s">
        <v>126</v>
      </c>
      <c r="F25" s="53" t="s">
        <v>127</v>
      </c>
      <c r="G25" s="52">
        <f>C25*4</f>
        <v>8</v>
      </c>
      <c r="H25" s="51"/>
      <c r="I25" s="51"/>
      <c r="J25" s="54" t="str">
        <f>Deflatores!$G$5&amp;"="</f>
        <v>A=</v>
      </c>
      <c r="K25" s="55">
        <f>SUMIF(Funções!$J$8:$J$469,"CE"&amp;Deflatores!$G$5,Funções!$L$8:$L$469)</f>
        <v>0</v>
      </c>
      <c r="L25" s="56"/>
    </row>
    <row r="26" spans="1:12" ht="13.5" x14ac:dyDescent="0.35">
      <c r="A26" s="57"/>
      <c r="B26" s="51"/>
      <c r="C26" s="52">
        <f>COUNTIF(Funções!G8:G469,"CEH")</f>
        <v>1</v>
      </c>
      <c r="D26" s="51"/>
      <c r="E26" s="53" t="s">
        <v>128</v>
      </c>
      <c r="F26" s="53" t="s">
        <v>129</v>
      </c>
      <c r="G26" s="52">
        <f>C26*6</f>
        <v>6</v>
      </c>
      <c r="H26" s="51"/>
      <c r="I26" s="51"/>
      <c r="J26" s="54" t="str">
        <f>Deflatores!$G$6&amp;"="</f>
        <v>E=</v>
      </c>
      <c r="K26" s="55">
        <f>SUMIF(Funções!$J$8:$J$469,"CE"&amp;Deflatores!$G$6,Funções!$L$8:$L$469)</f>
        <v>0</v>
      </c>
      <c r="L26" s="58"/>
    </row>
    <row r="27" spans="1:12" ht="13.5" x14ac:dyDescent="0.35">
      <c r="A27" s="57"/>
      <c r="B27" s="51"/>
      <c r="C27" s="51"/>
      <c r="D27" s="51"/>
      <c r="E27" s="51"/>
      <c r="F27" s="51"/>
      <c r="G27" s="51"/>
      <c r="H27" s="51"/>
      <c r="I27" s="51"/>
      <c r="J27" s="51"/>
      <c r="K27" s="59"/>
      <c r="L27" s="56"/>
    </row>
    <row r="28" spans="1:12" ht="13.5" x14ac:dyDescent="0.35">
      <c r="A28" s="57"/>
      <c r="B28" s="60" t="s">
        <v>130</v>
      </c>
      <c r="C28" s="52">
        <f>SUM(C24:C26)</f>
        <v>20</v>
      </c>
      <c r="D28" s="51"/>
      <c r="E28" s="51"/>
      <c r="F28" s="60" t="s">
        <v>131</v>
      </c>
      <c r="G28" s="52">
        <f>SUM(G24:G26)</f>
        <v>65</v>
      </c>
      <c r="H28" s="34">
        <f>IF($G$45&lt;&gt;0,G28/$G$45,"")</f>
        <v>0.29680365296803651</v>
      </c>
      <c r="I28" s="61"/>
      <c r="J28" s="54"/>
      <c r="K28" s="55">
        <f>SUM(K24:K27)</f>
        <v>0</v>
      </c>
      <c r="L28" s="36" t="str">
        <f>IF('Sumário 2'!L11&lt;&gt;0,K28/'Sumário 2'!L11,"")</f>
        <v/>
      </c>
    </row>
    <row r="29" spans="1:12" ht="6" customHeight="1" x14ac:dyDescent="0.35">
      <c r="A29" s="62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63"/>
    </row>
    <row r="30" spans="1:12" ht="6" customHeight="1" x14ac:dyDescent="0.35">
      <c r="A30" s="47"/>
      <c r="B30" s="48"/>
      <c r="C30" s="51"/>
      <c r="D30" s="48"/>
      <c r="E30" s="48"/>
      <c r="F30" s="48"/>
      <c r="G30" s="51"/>
      <c r="H30" s="48"/>
      <c r="I30" s="48"/>
      <c r="J30" s="48"/>
      <c r="K30" s="48"/>
      <c r="L30" s="49"/>
    </row>
    <row r="31" spans="1:12" ht="13.5" x14ac:dyDescent="0.35">
      <c r="A31" s="57"/>
      <c r="B31" s="51" t="s">
        <v>98</v>
      </c>
      <c r="C31" s="52">
        <f>COUNTIF(Funções!G8:G469,"ALIL")</f>
        <v>12</v>
      </c>
      <c r="D31" s="51"/>
      <c r="E31" s="51" t="s">
        <v>124</v>
      </c>
      <c r="F31" s="51" t="s">
        <v>133</v>
      </c>
      <c r="G31" s="52">
        <f>C31*7</f>
        <v>84</v>
      </c>
      <c r="H31" s="51"/>
      <c r="I31" s="51"/>
      <c r="J31" s="54" t="str">
        <f>Deflatores!$G$4&amp;"="</f>
        <v>I=</v>
      </c>
      <c r="K31" s="55">
        <f>SUMIF(Funções!$J$8:$J$469,"ALI"&amp;Deflatores!$G$4,Funções!$L$8:$L$469)</f>
        <v>0</v>
      </c>
      <c r="L31" s="56"/>
    </row>
    <row r="32" spans="1:12" ht="13.5" x14ac:dyDescent="0.35">
      <c r="A32" s="57"/>
      <c r="B32" s="51"/>
      <c r="C32" s="52">
        <f>COUNTIF(Funções!G8:G469,"ALIA")</f>
        <v>0</v>
      </c>
      <c r="D32" s="51"/>
      <c r="E32" s="51" t="s">
        <v>126</v>
      </c>
      <c r="F32" s="51" t="s">
        <v>134</v>
      </c>
      <c r="G32" s="52">
        <f>C32*10</f>
        <v>0</v>
      </c>
      <c r="H32" s="51"/>
      <c r="I32" s="51"/>
      <c r="J32" s="54" t="str">
        <f>Deflatores!$G$5&amp;"="</f>
        <v>A=</v>
      </c>
      <c r="K32" s="55">
        <f>SUMIF(Funções!$J$8:$J$469,"ALI"&amp;Deflatores!$G$5,Funções!$L$8:$L$469)</f>
        <v>0</v>
      </c>
      <c r="L32" s="56"/>
    </row>
    <row r="33" spans="1:12" ht="13.5" x14ac:dyDescent="0.35">
      <c r="A33" s="57"/>
      <c r="B33" s="51"/>
      <c r="C33" s="52">
        <f>COUNTIF(Funções!G8:G469,"ALIH")</f>
        <v>0</v>
      </c>
      <c r="D33" s="51"/>
      <c r="E33" s="51" t="s">
        <v>128</v>
      </c>
      <c r="F33" s="51" t="s">
        <v>135</v>
      </c>
      <c r="G33" s="52">
        <f>C33*15</f>
        <v>0</v>
      </c>
      <c r="H33" s="51"/>
      <c r="I33" s="51"/>
      <c r="J33" s="54" t="str">
        <f>Deflatores!$G$6&amp;"="</f>
        <v>E=</v>
      </c>
      <c r="K33" s="55">
        <f>SUMIF(Funções!$J$8:$J$469,"ALI"&amp;Deflatores!$G$6,Funções!$L$8:$L$469)</f>
        <v>0</v>
      </c>
      <c r="L33" s="58"/>
    </row>
    <row r="34" spans="1:12" ht="13.5" x14ac:dyDescent="0.35">
      <c r="A34" s="57"/>
      <c r="B34" s="51"/>
      <c r="C34" s="51"/>
      <c r="D34" s="51"/>
      <c r="E34" s="51"/>
      <c r="F34" s="51"/>
      <c r="G34" s="51"/>
      <c r="H34" s="51"/>
      <c r="I34" s="51"/>
      <c r="J34" s="51"/>
      <c r="K34" s="59"/>
      <c r="L34" s="56"/>
    </row>
    <row r="35" spans="1:12" ht="13.5" x14ac:dyDescent="0.35">
      <c r="A35" s="57"/>
      <c r="B35" s="60" t="s">
        <v>130</v>
      </c>
      <c r="C35" s="52">
        <f>SUM(C31:C33)</f>
        <v>12</v>
      </c>
      <c r="D35" s="51"/>
      <c r="E35" s="51"/>
      <c r="F35" s="60" t="s">
        <v>131</v>
      </c>
      <c r="G35" s="52">
        <f>SUM(G31:G33)</f>
        <v>84</v>
      </c>
      <c r="H35" s="34">
        <f>IF($G$45&lt;&gt;0,G35/$G$45,"")</f>
        <v>0.38356164383561642</v>
      </c>
      <c r="I35" s="61"/>
      <c r="J35" s="54"/>
      <c r="K35" s="55">
        <f>SUM(K31:K34)</f>
        <v>0</v>
      </c>
      <c r="L35" s="36" t="str">
        <f>IF('Sumário 2'!L11&lt;&gt;0,K35/'Sumário 2'!L11,"")</f>
        <v/>
      </c>
    </row>
    <row r="36" spans="1:12" ht="6" customHeight="1" x14ac:dyDescent="0.35">
      <c r="A36" s="62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63"/>
    </row>
    <row r="37" spans="1:12" ht="6" customHeight="1" x14ac:dyDescent="0.35">
      <c r="A37" s="47"/>
      <c r="B37" s="48"/>
      <c r="C37" s="51"/>
      <c r="D37" s="48"/>
      <c r="E37" s="48"/>
      <c r="F37" s="48"/>
      <c r="G37" s="51"/>
      <c r="H37" s="48"/>
      <c r="I37" s="48"/>
      <c r="J37" s="48"/>
      <c r="K37" s="48"/>
      <c r="L37" s="49"/>
    </row>
    <row r="38" spans="1:12" ht="13.5" x14ac:dyDescent="0.35">
      <c r="A38" s="57"/>
      <c r="B38" s="51" t="s">
        <v>99</v>
      </c>
      <c r="C38" s="52">
        <f>COUNTIF(Funções!G8:G469,"AIEL")</f>
        <v>0</v>
      </c>
      <c r="D38" s="51"/>
      <c r="E38" s="51" t="s">
        <v>124</v>
      </c>
      <c r="F38" s="51" t="s">
        <v>132</v>
      </c>
      <c r="G38" s="52">
        <f>C38*5</f>
        <v>0</v>
      </c>
      <c r="H38" s="51"/>
      <c r="I38" s="51"/>
      <c r="J38" s="54" t="str">
        <f>Deflatores!$G$4&amp;"="</f>
        <v>I=</v>
      </c>
      <c r="K38" s="55">
        <f>SUMIF(Funções!$J$8:$J$469,"AIE"&amp;Deflatores!$G$4,Funções!$L$8:$L$469)</f>
        <v>0</v>
      </c>
      <c r="L38" s="56"/>
    </row>
    <row r="39" spans="1:12" ht="13.5" x14ac:dyDescent="0.35">
      <c r="A39" s="57"/>
      <c r="B39" s="51"/>
      <c r="C39" s="52">
        <f>COUNTIF(Funções!G8:G469,"AIEA")</f>
        <v>0</v>
      </c>
      <c r="D39" s="51"/>
      <c r="E39" s="51" t="s">
        <v>126</v>
      </c>
      <c r="F39" s="51" t="s">
        <v>133</v>
      </c>
      <c r="G39" s="52">
        <f>C39*7</f>
        <v>0</v>
      </c>
      <c r="H39" s="51"/>
      <c r="I39" s="51"/>
      <c r="J39" s="54" t="str">
        <f>Deflatores!$G$5&amp;"="</f>
        <v>A=</v>
      </c>
      <c r="K39" s="55">
        <f>SUMIF(Funções!$J$8:$J$469,"AIE"&amp;Deflatores!$G$5,Funções!$L$8:$L$469)</f>
        <v>0</v>
      </c>
      <c r="L39" s="56"/>
    </row>
    <row r="40" spans="1:12" ht="13.5" x14ac:dyDescent="0.35">
      <c r="A40" s="57"/>
      <c r="B40" s="51"/>
      <c r="C40" s="52">
        <f>COUNTIF(Funções!G8:G469,"AIEH")</f>
        <v>0</v>
      </c>
      <c r="D40" s="51"/>
      <c r="E40" s="51" t="s">
        <v>128</v>
      </c>
      <c r="F40" s="51" t="s">
        <v>134</v>
      </c>
      <c r="G40" s="52">
        <f>C40*10</f>
        <v>0</v>
      </c>
      <c r="H40" s="51"/>
      <c r="I40" s="51"/>
      <c r="J40" s="54" t="str">
        <f>Deflatores!$G$6&amp;"="</f>
        <v>E=</v>
      </c>
      <c r="K40" s="55">
        <f>SUMIF(Funções!$J$8:$J$469,"AIE"&amp;Deflatores!$G$6,Funções!$L$8:$L$469)</f>
        <v>0</v>
      </c>
      <c r="L40" s="58"/>
    </row>
    <row r="41" spans="1:12" ht="13.5" x14ac:dyDescent="0.35">
      <c r="A41" s="57"/>
      <c r="B41" s="51"/>
      <c r="C41" s="51"/>
      <c r="D41" s="51"/>
      <c r="E41" s="51"/>
      <c r="F41" s="51"/>
      <c r="G41" s="51"/>
      <c r="H41" s="51"/>
      <c r="I41" s="51"/>
      <c r="J41" s="51"/>
      <c r="K41" s="65"/>
      <c r="L41" s="56"/>
    </row>
    <row r="42" spans="1:12" ht="13.5" x14ac:dyDescent="0.35">
      <c r="A42" s="57"/>
      <c r="B42" s="60" t="s">
        <v>130</v>
      </c>
      <c r="C42" s="52">
        <f>SUM(C38:C40)</f>
        <v>0</v>
      </c>
      <c r="D42" s="51"/>
      <c r="E42" s="51"/>
      <c r="F42" s="60" t="s">
        <v>131</v>
      </c>
      <c r="G42" s="52">
        <f>SUM(G38:G40)</f>
        <v>0</v>
      </c>
      <c r="H42" s="34">
        <f>IF($G$45&lt;&gt;0,G42/$G$45,"")</f>
        <v>0</v>
      </c>
      <c r="I42" s="61"/>
      <c r="J42" s="54"/>
      <c r="K42" s="55">
        <f>SUM(K38:K41)</f>
        <v>0</v>
      </c>
      <c r="L42" s="36" t="str">
        <f>IF('Sumário 2'!L11&lt;&gt;0,K42/'Sumário 2'!L11,"")</f>
        <v/>
      </c>
    </row>
    <row r="43" spans="1:12" ht="6" customHeight="1" x14ac:dyDescent="0.35">
      <c r="A43" s="62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63"/>
    </row>
    <row r="44" spans="1:12" ht="6" customHeight="1" x14ac:dyDescent="0.35">
      <c r="A44" s="57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6"/>
    </row>
    <row r="45" spans="1:12" ht="13.5" x14ac:dyDescent="0.35">
      <c r="A45" s="57"/>
      <c r="B45" s="164" t="s">
        <v>136</v>
      </c>
      <c r="C45" s="164"/>
      <c r="D45" s="164"/>
      <c r="E45" s="164"/>
      <c r="F45" s="164"/>
      <c r="G45" s="52">
        <f>SUM(G14+G21+G28+G35+G42)</f>
        <v>219</v>
      </c>
      <c r="H45" s="51"/>
      <c r="I45" s="51"/>
      <c r="J45" s="51"/>
      <c r="K45" s="51"/>
      <c r="L45" s="56"/>
    </row>
    <row r="46" spans="1:12" ht="13.5" x14ac:dyDescent="0.35">
      <c r="A46" s="57"/>
      <c r="B46" s="164" t="s">
        <v>137</v>
      </c>
      <c r="C46" s="164"/>
      <c r="D46" s="164"/>
      <c r="E46" s="164"/>
      <c r="F46" s="164"/>
      <c r="G46" s="52">
        <f>(C10+C11+C12)*4+(C17+C18+C19)*5+(C24+C25+C26)*4+(C31+C32+C33)*7+(C38+C39+C40)*5</f>
        <v>237</v>
      </c>
      <c r="H46" s="51"/>
      <c r="I46" s="51"/>
      <c r="J46" s="51"/>
      <c r="K46" s="51"/>
      <c r="L46" s="56"/>
    </row>
    <row r="47" spans="1:12" ht="13.5" x14ac:dyDescent="0.35">
      <c r="A47" s="57"/>
      <c r="B47" s="164" t="s">
        <v>138</v>
      </c>
      <c r="C47" s="164"/>
      <c r="D47" s="164"/>
      <c r="E47" s="164"/>
      <c r="F47" s="164"/>
      <c r="G47" s="52">
        <f>(C31+C32+C33)*35+(C38+C39+C40)*15</f>
        <v>420</v>
      </c>
      <c r="H47" s="51"/>
      <c r="I47" s="51"/>
      <c r="J47" s="51"/>
      <c r="K47" s="51"/>
      <c r="L47" s="56"/>
    </row>
    <row r="48" spans="1:12" ht="13.5" x14ac:dyDescent="0.35">
      <c r="A48" s="57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6"/>
    </row>
    <row r="49" spans="1:12" ht="13.5" x14ac:dyDescent="0.35">
      <c r="A49" s="57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6"/>
    </row>
    <row r="50" spans="1:12" ht="13.5" x14ac:dyDescent="0.35">
      <c r="A50" s="57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6"/>
    </row>
    <row r="51" spans="1:12" ht="13.5" x14ac:dyDescent="0.35">
      <c r="A51" s="57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6"/>
    </row>
    <row r="52" spans="1:12" ht="13.5" x14ac:dyDescent="0.35">
      <c r="A52" s="66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8"/>
    </row>
  </sheetData>
  <sheetProtection selectLockedCells="1" selectUnlockedCells="1"/>
  <mergeCells count="16">
    <mergeCell ref="B45:F45"/>
    <mergeCell ref="B46:F46"/>
    <mergeCell ref="B47:F47"/>
    <mergeCell ref="A7:B8"/>
    <mergeCell ref="C7:F8"/>
    <mergeCell ref="H7:H8"/>
    <mergeCell ref="J7:K8"/>
    <mergeCell ref="L7:L8"/>
    <mergeCell ref="A1:L3"/>
    <mergeCell ref="A4:E4"/>
    <mergeCell ref="F4:L4"/>
    <mergeCell ref="A5:E5"/>
    <mergeCell ref="F5:L5"/>
    <mergeCell ref="A6:E6"/>
    <mergeCell ref="F6:L6"/>
    <mergeCell ref="G7:G8"/>
  </mergeCells>
  <pageMargins left="0.51180555555555551" right="0.51180555555555551" top="0.78749999999999998" bottom="0.78749999999999998" header="0.51180555555555551" footer="0.31527777777777777"/>
  <pageSetup paperSize="9" firstPageNumber="0" orientation="portrait" horizontalDpi="300" verticalDpi="300"/>
  <headerFooter alignWithMargins="0">
    <oddFooter>&amp;CPágina &amp;P de &amp;N</oddFooter>
  </headerFooter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5"/>
  <dimension ref="A1:M70"/>
  <sheetViews>
    <sheetView showGridLines="0" zoomScaleSheetLayoutView="100" workbookViewId="0">
      <pane ySplit="6" topLeftCell="A7" activePane="bottomLeft" state="frozen"/>
      <selection activeCell="B11" sqref="B11"/>
      <selection pane="bottomLeft" activeCell="B37" sqref="B37:C37"/>
    </sheetView>
  </sheetViews>
  <sheetFormatPr defaultColWidth="11.453125" defaultRowHeight="12.5" x14ac:dyDescent="0.25"/>
  <cols>
    <col min="1" max="1" width="3.1796875" customWidth="1"/>
    <col min="2" max="2" width="32.453125" customWidth="1"/>
    <col min="3" max="3" width="36.453125" customWidth="1"/>
    <col min="4" max="4" width="7" customWidth="1"/>
    <col min="5" max="5" width="9.81640625" customWidth="1"/>
    <col min="6" max="6" width="9.36328125" customWidth="1"/>
    <col min="7" max="8" width="12.36328125" customWidth="1"/>
    <col min="9" max="9" width="12.453125" customWidth="1"/>
    <col min="10" max="10" width="7.453125" customWidth="1"/>
    <col min="11" max="11" width="2.1796875" customWidth="1"/>
    <col min="12" max="12" width="13.453125" customWidth="1"/>
    <col min="13" max="13" width="1.81640625" customWidth="1"/>
  </cols>
  <sheetData>
    <row r="1" spans="1:13" x14ac:dyDescent="0.25">
      <c r="A1" s="128" t="s">
        <v>139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</row>
    <row r="2" spans="1:13" x14ac:dyDescent="0.25">
      <c r="A2" s="128"/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</row>
    <row r="3" spans="1:13" x14ac:dyDescent="0.25">
      <c r="A3" s="128"/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</row>
    <row r="4" spans="1:13" x14ac:dyDescent="0.25">
      <c r="A4" s="163" t="str">
        <f>Contagem!A5&amp;" : "&amp;Contagem!F5</f>
        <v>Aplicação : Puchealth</v>
      </c>
      <c r="B4" s="163"/>
      <c r="C4" s="163"/>
      <c r="D4" s="163"/>
      <c r="E4" s="163"/>
      <c r="F4" s="149" t="str">
        <f>Contagem!A8&amp;" : "&amp;Contagem!F8</f>
        <v>Projeto : TCC Engenharia de Software - PUC Minas</v>
      </c>
      <c r="G4" s="149"/>
      <c r="H4" s="149"/>
      <c r="I4" s="149"/>
      <c r="J4" s="149"/>
      <c r="K4" s="149"/>
      <c r="L4" s="149"/>
      <c r="M4" s="149"/>
    </row>
    <row r="5" spans="1:13" x14ac:dyDescent="0.25">
      <c r="A5" s="167" t="str">
        <f>Contagem!A9&amp;" : "&amp;Contagem!F9</f>
        <v>Responsável : Caio Philipe Vargas de Souza</v>
      </c>
      <c r="B5" s="167"/>
      <c r="C5" s="167"/>
      <c r="D5" s="167"/>
      <c r="E5" s="167"/>
      <c r="F5" s="149" t="str">
        <f>Contagem!A10&amp;" : "&amp;Contagem!F10</f>
        <v>Revisor : -</v>
      </c>
      <c r="G5" s="149"/>
      <c r="H5" s="149"/>
      <c r="I5" s="149"/>
      <c r="J5" s="149"/>
      <c r="K5" s="149"/>
      <c r="L5" s="149"/>
      <c r="M5" s="149"/>
    </row>
    <row r="6" spans="1:13" x14ac:dyDescent="0.25">
      <c r="A6" s="167" t="str">
        <f>Contagem!A4&amp;" : "&amp;Contagem!F4</f>
        <v>Empresa : -</v>
      </c>
      <c r="B6" s="167"/>
      <c r="C6" s="167"/>
      <c r="D6" s="167"/>
      <c r="E6" s="167"/>
      <c r="F6" s="149" t="str">
        <f>"Tipo de Contagem : "&amp;Contagem!F6</f>
        <v xml:space="preserve">Tipo de Contagem : </v>
      </c>
      <c r="G6" s="149"/>
      <c r="H6" s="149"/>
      <c r="I6" s="149"/>
      <c r="J6" s="149"/>
      <c r="K6" s="149"/>
      <c r="L6" s="149"/>
      <c r="M6" s="149"/>
    </row>
    <row r="7" spans="1:13" x14ac:dyDescent="0.25">
      <c r="A7" s="84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85"/>
    </row>
    <row r="8" spans="1:13" ht="13.5" x14ac:dyDescent="0.35">
      <c r="A8" s="84"/>
      <c r="B8" s="168"/>
      <c r="C8" s="168"/>
      <c r="D8" s="168"/>
      <c r="E8" s="168"/>
      <c r="F8" s="168"/>
      <c r="G8" s="168"/>
      <c r="H8" s="168"/>
      <c r="I8" s="168"/>
      <c r="J8" s="61"/>
      <c r="K8" s="61"/>
      <c r="L8" s="61"/>
      <c r="M8" s="85"/>
    </row>
    <row r="9" spans="1:13" ht="13.5" x14ac:dyDescent="0.35">
      <c r="A9" s="84"/>
      <c r="B9" s="169" t="s">
        <v>140</v>
      </c>
      <c r="C9" s="169"/>
      <c r="D9" s="169"/>
      <c r="E9" s="37" t="s">
        <v>101</v>
      </c>
      <c r="F9" s="37" t="s">
        <v>2</v>
      </c>
      <c r="G9" s="37" t="s">
        <v>141</v>
      </c>
      <c r="H9" s="37" t="s">
        <v>142</v>
      </c>
      <c r="I9" s="37" t="s">
        <v>4</v>
      </c>
      <c r="J9" s="37" t="s">
        <v>143</v>
      </c>
      <c r="K9" s="61"/>
      <c r="L9" s="61"/>
      <c r="M9" s="85"/>
    </row>
    <row r="10" spans="1:13" ht="13.5" customHeight="1" x14ac:dyDescent="0.35">
      <c r="A10" s="84"/>
      <c r="B10" s="134" t="str">
        <f>""&amp;Deflatores!B4</f>
        <v>Inclusão</v>
      </c>
      <c r="C10" s="134"/>
      <c r="D10" s="25" t="str">
        <f>""&amp;Deflatores!G4</f>
        <v>I</v>
      </c>
      <c r="E10" s="108">
        <f>IF(D10="","",COUNTIF(Funções!C$8:C$469,D10))</f>
        <v>0</v>
      </c>
      <c r="F10" s="109">
        <f>SUMIF(Funções!$C$8:$C$469,Deflatores!G4,Funções!$H$8:$H$469)</f>
        <v>0</v>
      </c>
      <c r="G10" s="110">
        <f>IF(ISBLANK(Deflatores!H4),"",Deflatores!H4)</f>
        <v>1</v>
      </c>
      <c r="H10" s="109" t="str">
        <f>IF(ISBLANK(Deflatores!I4),"",Deflatores!I4)</f>
        <v/>
      </c>
      <c r="I10" s="111">
        <f>IF(F10=0,Deflatores!K4,F10*G10)</f>
        <v>0</v>
      </c>
      <c r="J10" s="112" t="str">
        <f t="shared" ref="J10:J44" si="0">IF($L$11&lt;&gt;0,I10/$L$11,"")</f>
        <v/>
      </c>
      <c r="K10" s="61"/>
      <c r="L10" s="42" t="s">
        <v>4</v>
      </c>
      <c r="M10" s="56"/>
    </row>
    <row r="11" spans="1:13" ht="13.5" customHeight="1" x14ac:dyDescent="0.35">
      <c r="A11" s="84"/>
      <c r="B11" s="134" t="str">
        <f>""&amp;Deflatores!B5</f>
        <v>Alteração (sem conhecimento do Fator de Impacto)</v>
      </c>
      <c r="C11" s="134"/>
      <c r="D11" s="25" t="str">
        <f>""&amp;Deflatores!G5</f>
        <v>A</v>
      </c>
      <c r="E11" s="108">
        <f>IF(D11="","",COUNTIF(Funções!C$8:C$469,D11))</f>
        <v>0</v>
      </c>
      <c r="F11" s="109">
        <f>SUMIF(Funções!$C$8:$C$469,Deflatores!G5,Funções!$H$8:$H$469)</f>
        <v>0</v>
      </c>
      <c r="G11" s="110">
        <f>IF(ISBLANK(Deflatores!H5),"",Deflatores!H5)</f>
        <v>0.5</v>
      </c>
      <c r="H11" s="109" t="str">
        <f>IF(ISBLANK(Deflatores!I5),"",Deflatores!I5)</f>
        <v/>
      </c>
      <c r="I11" s="111">
        <f>IF(F11=0,Deflatores!K5,F11*G11)</f>
        <v>0</v>
      </c>
      <c r="J11" s="112" t="str">
        <f t="shared" si="0"/>
        <v/>
      </c>
      <c r="K11" s="96"/>
      <c r="L11" s="43">
        <f>Contagem!Q6</f>
        <v>0</v>
      </c>
      <c r="M11" s="56"/>
    </row>
    <row r="12" spans="1:13" ht="13.5" customHeight="1" x14ac:dyDescent="0.35">
      <c r="A12" s="84"/>
      <c r="B12" s="134" t="str">
        <f>""&amp;Deflatores!B6</f>
        <v>Exclusão</v>
      </c>
      <c r="C12" s="134"/>
      <c r="D12" s="25" t="str">
        <f>""&amp;Deflatores!G6</f>
        <v>E</v>
      </c>
      <c r="E12" s="108">
        <f>IF(D12="","",COUNTIF(Funções!C$8:C$469,D12))</f>
        <v>0</v>
      </c>
      <c r="F12" s="109">
        <f>SUMIF(Funções!$C$8:$C$469,Deflatores!G6,Funções!$H$8:$H$469)</f>
        <v>0</v>
      </c>
      <c r="G12" s="110">
        <f>IF(ISBLANK(Deflatores!H6),"",Deflatores!H6)</f>
        <v>0.4</v>
      </c>
      <c r="H12" s="109" t="str">
        <f>IF(ISBLANK(Deflatores!I6),"",Deflatores!I6)</f>
        <v/>
      </c>
      <c r="I12" s="111">
        <f>IF(F12=0,Deflatores!K6,F12*G12)</f>
        <v>0</v>
      </c>
      <c r="J12" s="112" t="str">
        <f t="shared" si="0"/>
        <v/>
      </c>
      <c r="K12" s="96"/>
      <c r="L12" s="97"/>
      <c r="M12" s="56"/>
    </row>
    <row r="13" spans="1:13" ht="13.5" customHeight="1" x14ac:dyDescent="0.35">
      <c r="A13" s="84"/>
      <c r="B13" s="134" t="str">
        <f>""&amp;Deflatores!B7</f>
        <v>Alteração (50%) de função desenvolvida ou já alterada pela empresa atual</v>
      </c>
      <c r="C13" s="134"/>
      <c r="D13" s="25" t="str">
        <f>""&amp;Deflatores!G7</f>
        <v>A50</v>
      </c>
      <c r="E13" s="108">
        <f>IF(D13="","",COUNTIF(Funções!C$8:C$469,D13))</f>
        <v>0</v>
      </c>
      <c r="F13" s="109">
        <f>SUMIF(Funções!$C$8:$C$469,Deflatores!G7,Funções!$H$8:$H$469)</f>
        <v>0</v>
      </c>
      <c r="G13" s="110">
        <f>IF(ISBLANK(Deflatores!H7),"",Deflatores!H7)</f>
        <v>0.5</v>
      </c>
      <c r="H13" s="109" t="str">
        <f>IF(ISBLANK(Deflatores!I7),"",Deflatores!I7)</f>
        <v/>
      </c>
      <c r="I13" s="111">
        <f>Deflatores!K7</f>
        <v>0</v>
      </c>
      <c r="J13" s="112" t="str">
        <f t="shared" si="0"/>
        <v/>
      </c>
      <c r="K13" s="96"/>
      <c r="L13" s="42" t="s">
        <v>144</v>
      </c>
      <c r="M13" s="56"/>
    </row>
    <row r="14" spans="1:13" ht="13.5" customHeight="1" x14ac:dyDescent="0.35">
      <c r="A14" s="84"/>
      <c r="B14" s="134" t="str">
        <f>""&amp;Deflatores!B8</f>
        <v>Alteração (75%) de função não desenv. e ainda não alterada pela empresa atual</v>
      </c>
      <c r="C14" s="134"/>
      <c r="D14" s="25" t="str">
        <f>""&amp;Deflatores!G8</f>
        <v>A75</v>
      </c>
      <c r="E14" s="108">
        <f>IF(D14="","",COUNTIF(Funções!C$8:C$469,D14))</f>
        <v>0</v>
      </c>
      <c r="F14" s="109">
        <f>SUMIF(Funções!$C$8:$C$469,Deflatores!G8,Funções!$H$8:$H$469)</f>
        <v>0</v>
      </c>
      <c r="G14" s="110">
        <f>IF(ISBLANK(Deflatores!H8),"",Deflatores!H8)</f>
        <v>0.75</v>
      </c>
      <c r="H14" s="109" t="str">
        <f>IF(ISBLANK(Deflatores!I8),"",Deflatores!I8)</f>
        <v/>
      </c>
      <c r="I14" s="111">
        <f>Deflatores!K8</f>
        <v>0</v>
      </c>
      <c r="J14" s="112" t="str">
        <f t="shared" si="0"/>
        <v/>
      </c>
      <c r="K14" s="61"/>
      <c r="L14" s="43">
        <f>Contagem!Q4</f>
        <v>219</v>
      </c>
      <c r="M14" s="56"/>
    </row>
    <row r="15" spans="1:13" ht="13.5" customHeight="1" x14ac:dyDescent="0.25">
      <c r="A15" s="84"/>
      <c r="B15" s="134" t="str">
        <f>""&amp;Deflatores!B9</f>
        <v>Alteração (75%+15%): o mesmo acima + redocumentar a função</v>
      </c>
      <c r="C15" s="134"/>
      <c r="D15" s="25" t="str">
        <f>""&amp;Deflatores!G9</f>
        <v>A90</v>
      </c>
      <c r="E15" s="108">
        <f>IF(D15="","",COUNTIF(Funções!C$8:C$469,D15))</f>
        <v>0</v>
      </c>
      <c r="F15" s="109">
        <f>SUMIF(Funções!$C$8:$C$469,Deflatores!G9,Funções!$H$8:$H$469)</f>
        <v>0</v>
      </c>
      <c r="G15" s="110">
        <f>IF(ISBLANK(Deflatores!H9),"",Deflatores!H9)</f>
        <v>0.9</v>
      </c>
      <c r="H15" s="109" t="str">
        <f>IF(ISBLANK(Deflatores!I9),"",Deflatores!I9)</f>
        <v/>
      </c>
      <c r="I15" s="111">
        <f>Deflatores!K9</f>
        <v>0</v>
      </c>
      <c r="J15" s="112" t="str">
        <f t="shared" si="0"/>
        <v/>
      </c>
      <c r="K15" s="61"/>
      <c r="L15" s="61"/>
      <c r="M15" s="85"/>
    </row>
    <row r="16" spans="1:13" ht="13.5" customHeight="1" x14ac:dyDescent="0.25">
      <c r="A16" s="84"/>
      <c r="B16" s="134" t="str">
        <f>""&amp;Deflatores!B10</f>
        <v>Migração de Dados</v>
      </c>
      <c r="C16" s="134"/>
      <c r="D16" s="25" t="str">
        <f>""&amp;Deflatores!G10</f>
        <v>PMD</v>
      </c>
      <c r="E16" s="108">
        <f>IF(D16="","",COUNTIF(Funções!C$8:C$469,D16))</f>
        <v>0</v>
      </c>
      <c r="F16" s="109">
        <f>SUMIF(Funções!$C$8:$C$469,Deflatores!G10,Funções!$H$8:$H$469)</f>
        <v>0</v>
      </c>
      <c r="G16" s="110">
        <f>IF(ISBLANK(Deflatores!H10),"",Deflatores!H10)</f>
        <v>1</v>
      </c>
      <c r="H16" s="109" t="str">
        <f>IF(ISBLANK(Deflatores!I10),"",Deflatores!I10)</f>
        <v/>
      </c>
      <c r="I16" s="111">
        <f>Deflatores!K10</f>
        <v>0</v>
      </c>
      <c r="J16" s="112" t="str">
        <f t="shared" si="0"/>
        <v/>
      </c>
      <c r="K16" s="61"/>
      <c r="L16" s="61"/>
      <c r="M16" s="85"/>
    </row>
    <row r="17" spans="1:13" ht="13.5" customHeight="1" x14ac:dyDescent="0.25">
      <c r="A17" s="84"/>
      <c r="B17" s="134" t="str">
        <f>""&amp;Deflatores!B11</f>
        <v>Corretiva (sem conhecimento do Fator de Impacto)</v>
      </c>
      <c r="C17" s="134"/>
      <c r="D17" s="25" t="str">
        <f>""&amp;Deflatores!G11</f>
        <v>COR</v>
      </c>
      <c r="E17" s="108">
        <f>IF(D17="","",COUNTIF(Funções!C$8:C$469,D17))</f>
        <v>0</v>
      </c>
      <c r="F17" s="109">
        <f>SUMIF(Funções!$C$8:$C$469,Deflatores!G11,Funções!$H$8:$H$469)</f>
        <v>0</v>
      </c>
      <c r="G17" s="110">
        <f>IF(ISBLANK(Deflatores!H11),"",Deflatores!H11)</f>
        <v>0.5</v>
      </c>
      <c r="H17" s="109" t="str">
        <f>IF(ISBLANK(Deflatores!I11),"",Deflatores!I11)</f>
        <v/>
      </c>
      <c r="I17" s="111">
        <f>Deflatores!K11</f>
        <v>0</v>
      </c>
      <c r="J17" s="112" t="str">
        <f>IF($L$11&lt;&gt;0,I17/$L$11,"")</f>
        <v/>
      </c>
      <c r="K17" s="61"/>
      <c r="L17" s="61"/>
      <c r="M17" s="85"/>
    </row>
    <row r="18" spans="1:13" ht="13.5" customHeight="1" x14ac:dyDescent="0.25">
      <c r="A18" s="84"/>
      <c r="B18" s="134" t="str">
        <f>""&amp;Deflatores!B12</f>
        <v>Corretiva (50%) - Fora da garantia (mesma empresa)</v>
      </c>
      <c r="C18" s="134"/>
      <c r="D18" s="25" t="str">
        <f>""&amp;Deflatores!G12</f>
        <v>COR50</v>
      </c>
      <c r="E18" s="108">
        <f>IF(D18="","",COUNTIF(Funções!C$8:C$469,D18))</f>
        <v>0</v>
      </c>
      <c r="F18" s="109">
        <f>SUMIF(Funções!$C$8:$C$469,Deflatores!G12,Funções!$H$8:$H$469)</f>
        <v>0</v>
      </c>
      <c r="G18" s="110">
        <f>IF(ISBLANK(Deflatores!H12),"",Deflatores!H12)</f>
        <v>0.5</v>
      </c>
      <c r="H18" s="109" t="str">
        <f>IF(ISBLANK(Deflatores!I12),"",Deflatores!I12)</f>
        <v/>
      </c>
      <c r="I18" s="111">
        <f>Deflatores!K12</f>
        <v>0</v>
      </c>
      <c r="J18" s="112" t="str">
        <f t="shared" si="0"/>
        <v/>
      </c>
      <c r="K18" s="61"/>
      <c r="L18" s="61"/>
      <c r="M18" s="85"/>
    </row>
    <row r="19" spans="1:13" ht="13.5" customHeight="1" x14ac:dyDescent="0.25">
      <c r="A19" s="84"/>
      <c r="B19" s="134" t="str">
        <f>""&amp;Deflatores!B13</f>
        <v>Corretiva (75%) - Fora da garantia (outra empresa)</v>
      </c>
      <c r="C19" s="134"/>
      <c r="D19" s="25" t="str">
        <f>""&amp;Deflatores!G13</f>
        <v>COR75</v>
      </c>
      <c r="E19" s="108">
        <f>IF(D19="","",COUNTIF(Funções!C$8:C$469,D19))</f>
        <v>0</v>
      </c>
      <c r="F19" s="109">
        <f>SUMIF(Funções!$C$8:$C$469,Deflatores!G13,Funções!$H$8:$H$469)</f>
        <v>0</v>
      </c>
      <c r="G19" s="110">
        <f>IF(ISBLANK(Deflatores!H13),"",Deflatores!H13)</f>
        <v>0.75</v>
      </c>
      <c r="H19" s="109" t="str">
        <f>IF(ISBLANK(Deflatores!I13),"",Deflatores!I13)</f>
        <v/>
      </c>
      <c r="I19" s="111">
        <f>Deflatores!K13</f>
        <v>0</v>
      </c>
      <c r="J19" s="112" t="str">
        <f t="shared" si="0"/>
        <v/>
      </c>
      <c r="K19" s="61"/>
      <c r="L19" s="61"/>
      <c r="M19" s="85"/>
    </row>
    <row r="20" spans="1:13" ht="13.5" customHeight="1" x14ac:dyDescent="0.25">
      <c r="A20" s="84"/>
      <c r="B20" s="134" t="str">
        <f>""&amp;Deflatores!B14</f>
        <v>Corretiva (75%+15%) - Fora da garantia (outra empresa) + Redocumentação</v>
      </c>
      <c r="C20" s="134"/>
      <c r="D20" s="25" t="str">
        <f>""&amp;Deflatores!G14</f>
        <v>COR90</v>
      </c>
      <c r="E20" s="108">
        <f>IF(D20="","",COUNTIF(Funções!C$8:C$469,D20))</f>
        <v>0</v>
      </c>
      <c r="F20" s="109">
        <f>SUMIF(Funções!$C$8:$C$469,Deflatores!G14,Funções!$H$8:$H$469)</f>
        <v>0</v>
      </c>
      <c r="G20" s="110">
        <f>IF(ISBLANK(Deflatores!H14),"",Deflatores!H14)</f>
        <v>0.9</v>
      </c>
      <c r="H20" s="109" t="str">
        <f>IF(ISBLANK(Deflatores!I14),"",Deflatores!I14)</f>
        <v/>
      </c>
      <c r="I20" s="111">
        <f>Deflatores!K14</f>
        <v>0</v>
      </c>
      <c r="J20" s="112" t="str">
        <f>IF($L$11&lt;&gt;0,I20/$L$11,"")</f>
        <v/>
      </c>
      <c r="K20" s="61"/>
      <c r="L20" s="61"/>
      <c r="M20" s="85"/>
    </row>
    <row r="21" spans="1:13" ht="13.5" customHeight="1" x14ac:dyDescent="0.25">
      <c r="A21" s="84"/>
      <c r="B21" s="134" t="str">
        <f>""&amp;Deflatores!B15</f>
        <v>Corretiva em Garantia</v>
      </c>
      <c r="C21" s="134"/>
      <c r="D21" s="25" t="str">
        <f>""&amp;Deflatores!G15</f>
        <v>GAR</v>
      </c>
      <c r="E21" s="108">
        <f>IF(D21="","",COUNTIF(Funções!C$8:C$469,D21))</f>
        <v>0</v>
      </c>
      <c r="F21" s="109">
        <f>SUMIF(Funções!$C$8:$C$469,Deflatores!G15,Funções!$H$8:$H$469)</f>
        <v>0</v>
      </c>
      <c r="G21" s="110">
        <f>IF(ISBLANK(Deflatores!H15),"",Deflatores!H15)</f>
        <v>0</v>
      </c>
      <c r="H21" s="109" t="str">
        <f>IF(ISBLANK(Deflatores!I15),"",Deflatores!I15)</f>
        <v/>
      </c>
      <c r="I21" s="111">
        <f>Deflatores!K15</f>
        <v>0</v>
      </c>
      <c r="J21" s="112" t="str">
        <f>IF($L$11&lt;&gt;0,I21/$L$11,"")</f>
        <v/>
      </c>
      <c r="K21" s="61"/>
      <c r="L21" s="61"/>
      <c r="M21" s="85"/>
    </row>
    <row r="22" spans="1:13" ht="13.5" customHeight="1" x14ac:dyDescent="0.25">
      <c r="A22" s="84"/>
      <c r="B22" s="134" t="str">
        <f>""&amp;Deflatores!B16</f>
        <v>Mudança de Plataforma - Linguagem de Programação</v>
      </c>
      <c r="C22" s="134"/>
      <c r="D22" s="25" t="str">
        <f>""&amp;Deflatores!G16</f>
        <v>MLP</v>
      </c>
      <c r="E22" s="108">
        <f>IF(D22="","",COUNTIF(Funções!C$8:C$469,D22))</f>
        <v>0</v>
      </c>
      <c r="F22" s="109">
        <f>SUMIF(Funções!$C$8:$C$469,Deflatores!G16,Funções!$H$8:$H$469)</f>
        <v>0</v>
      </c>
      <c r="G22" s="110">
        <f>IF(ISBLANK(Deflatores!H16),"",Deflatores!H16)</f>
        <v>1</v>
      </c>
      <c r="H22" s="109" t="str">
        <f>IF(ISBLANK(Deflatores!I16),"",Deflatores!I16)</f>
        <v/>
      </c>
      <c r="I22" s="111">
        <f>Deflatores!K16</f>
        <v>0</v>
      </c>
      <c r="J22" s="112" t="str">
        <f t="shared" si="0"/>
        <v/>
      </c>
      <c r="K22" s="61"/>
      <c r="L22" s="61"/>
      <c r="M22" s="85"/>
    </row>
    <row r="23" spans="1:13" ht="13.5" customHeight="1" x14ac:dyDescent="0.25">
      <c r="A23" s="84"/>
      <c r="B23" s="134" t="str">
        <f>""&amp;Deflatores!B17</f>
        <v>Mudança de Plataforma - Banco de Dados (outro paradigma)</v>
      </c>
      <c r="C23" s="134"/>
      <c r="D23" s="25" t="str">
        <f>""&amp;Deflatores!G17</f>
        <v>MBO</v>
      </c>
      <c r="E23" s="108">
        <f>IF(D23="","",COUNTIF(Funções!C$8:C$469,D23))</f>
        <v>0</v>
      </c>
      <c r="F23" s="109">
        <f>SUMIF(Funções!$C$8:$C$469,Deflatores!G17,Funções!$H$8:$H$469)</f>
        <v>0</v>
      </c>
      <c r="G23" s="110">
        <f>IF(ISBLANK(Deflatores!H17),"",Deflatores!H17)</f>
        <v>1</v>
      </c>
      <c r="H23" s="109" t="str">
        <f>IF(ISBLANK(Deflatores!I17),"",Deflatores!I17)</f>
        <v/>
      </c>
      <c r="I23" s="111">
        <f>Deflatores!K17</f>
        <v>0</v>
      </c>
      <c r="J23" s="112" t="str">
        <f t="shared" si="0"/>
        <v/>
      </c>
      <c r="K23" s="61"/>
      <c r="L23" s="61"/>
      <c r="M23" s="85"/>
    </row>
    <row r="24" spans="1:13" ht="13.5" customHeight="1" x14ac:dyDescent="0.25">
      <c r="A24" s="84"/>
      <c r="B24" s="134" t="str">
        <f>""&amp;Deflatores!B18</f>
        <v>Mudança de Plataforma - Banco de Dados (mesmo paradigma com alterações)</v>
      </c>
      <c r="C24" s="134"/>
      <c r="D24" s="25" t="str">
        <f>""&amp;Deflatores!G18</f>
        <v>MBM</v>
      </c>
      <c r="E24" s="108">
        <f>IF(D24="","",COUNTIF(Funções!C$8:C$469,D24))</f>
        <v>0</v>
      </c>
      <c r="F24" s="109">
        <f>SUMIF(Funções!$C$8:$C$469,Deflatores!G18,Funções!$H$8:$H$469)</f>
        <v>0</v>
      </c>
      <c r="G24" s="110">
        <f>IF(ISBLANK(Deflatores!H18),"",Deflatores!H18)</f>
        <v>0.3</v>
      </c>
      <c r="H24" s="109" t="str">
        <f>IF(ISBLANK(Deflatores!I18),"",Deflatores!I18)</f>
        <v/>
      </c>
      <c r="I24" s="111">
        <f>Deflatores!K18</f>
        <v>0</v>
      </c>
      <c r="J24" s="112" t="str">
        <f t="shared" si="0"/>
        <v/>
      </c>
      <c r="K24" s="96"/>
      <c r="L24" s="61"/>
      <c r="M24" s="85"/>
    </row>
    <row r="25" spans="1:13" ht="13.5" customHeight="1" x14ac:dyDescent="0.25">
      <c r="A25" s="84"/>
      <c r="B25" s="134" t="str">
        <f>""&amp;Deflatores!B19</f>
        <v>Atualização de Versão – Linguagem de Programação</v>
      </c>
      <c r="C25" s="134"/>
      <c r="D25" s="25" t="str">
        <f>""&amp;Deflatores!G19</f>
        <v>ALP</v>
      </c>
      <c r="E25" s="108">
        <f>IF(D25="","",COUNTIF(Funções!C$8:C$469,D25))</f>
        <v>0</v>
      </c>
      <c r="F25" s="109">
        <f>SUMIF(Funções!$C$8:$C$469,Deflatores!G19,Funções!$H$8:$H$469)</f>
        <v>0</v>
      </c>
      <c r="G25" s="110">
        <f>IF(ISBLANK(Deflatores!H19),"",Deflatores!H19)</f>
        <v>0.3</v>
      </c>
      <c r="H25" s="109" t="str">
        <f>IF(ISBLANK(Deflatores!I19),"",Deflatores!I19)</f>
        <v/>
      </c>
      <c r="I25" s="111">
        <f>Deflatores!K19</f>
        <v>0</v>
      </c>
      <c r="J25" s="112" t="str">
        <f t="shared" si="0"/>
        <v/>
      </c>
      <c r="K25" s="96"/>
      <c r="L25" s="61"/>
      <c r="M25" s="85"/>
    </row>
    <row r="26" spans="1:13" ht="13.5" customHeight="1" x14ac:dyDescent="0.25">
      <c r="A26" s="84"/>
      <c r="B26" s="134" t="str">
        <f>""&amp;Deflatores!B20</f>
        <v>Atualização de Versão – Browser</v>
      </c>
      <c r="C26" s="134"/>
      <c r="D26" s="25" t="str">
        <f>""&amp;Deflatores!G20</f>
        <v>AVB</v>
      </c>
      <c r="E26" s="108">
        <f>IF(D26="","",COUNTIF(Funções!C$8:C$469,D26))</f>
        <v>0</v>
      </c>
      <c r="F26" s="109">
        <f>SUMIF(Funções!$C$8:$C$469,Deflatores!G20,Funções!$H$8:$H$469)</f>
        <v>0</v>
      </c>
      <c r="G26" s="110">
        <f>IF(ISBLANK(Deflatores!H20),"",Deflatores!H20)</f>
        <v>0.3</v>
      </c>
      <c r="H26" s="109" t="str">
        <f>IF(ISBLANK(Deflatores!I20),"",Deflatores!I20)</f>
        <v/>
      </c>
      <c r="I26" s="111">
        <f>Deflatores!K20</f>
        <v>0</v>
      </c>
      <c r="J26" s="112" t="str">
        <f t="shared" si="0"/>
        <v/>
      </c>
      <c r="K26" s="96"/>
      <c r="L26" s="61"/>
      <c r="M26" s="85"/>
    </row>
    <row r="27" spans="1:13" ht="13.5" customHeight="1" x14ac:dyDescent="0.25">
      <c r="A27" s="84"/>
      <c r="B27" s="134" t="str">
        <f>""&amp;Deflatores!B21</f>
        <v>Atualização de Versão – Banco de Dados</v>
      </c>
      <c r="C27" s="134"/>
      <c r="D27" s="25" t="str">
        <f>""&amp;Deflatores!G21</f>
        <v>ABD</v>
      </c>
      <c r="E27" s="108">
        <f>IF(D27="","",COUNTIF(Funções!C$8:C$469,D27))</f>
        <v>0</v>
      </c>
      <c r="F27" s="109">
        <f>SUMIF(Funções!$C$8:$C$469,Deflatores!G21,Funções!$H$8:$H$469)</f>
        <v>0</v>
      </c>
      <c r="G27" s="110">
        <f>IF(ISBLANK(Deflatores!H21),"",Deflatores!H21)</f>
        <v>0.3</v>
      </c>
      <c r="H27" s="109" t="str">
        <f>IF(ISBLANK(Deflatores!I21),"",Deflatores!I21)</f>
        <v/>
      </c>
      <c r="I27" s="111">
        <f>Deflatores!K21</f>
        <v>0</v>
      </c>
      <c r="J27" s="112" t="str">
        <f t="shared" si="0"/>
        <v/>
      </c>
      <c r="K27" s="96"/>
      <c r="L27" s="61"/>
      <c r="M27" s="85"/>
    </row>
    <row r="28" spans="1:13" ht="13.5" customHeight="1" x14ac:dyDescent="0.25">
      <c r="A28" s="84"/>
      <c r="B28" s="134" t="str">
        <f>""&amp;Deflatores!B22</f>
        <v>Manutenção Cosmética</v>
      </c>
      <c r="C28" s="134"/>
      <c r="D28" s="25" t="str">
        <f>""&amp;Deflatores!G22</f>
        <v>COS</v>
      </c>
      <c r="E28" s="108">
        <f>IF(D28="","",COUNTIF(Funções!C$8:C$469,D28))</f>
        <v>0</v>
      </c>
      <c r="F28" s="109">
        <f>SUMIF(Funções!$C$8:$C$469,Deflatores!G22,Funções!$H$8:$H$469)</f>
        <v>0</v>
      </c>
      <c r="G28" s="110" t="str">
        <f>IF(ISBLANK(Deflatores!H22),"",Deflatores!H22)</f>
        <v/>
      </c>
      <c r="H28" s="109">
        <f>IF(ISBLANK(Deflatores!I22),"",Deflatores!I22)</f>
        <v>0.6</v>
      </c>
      <c r="I28" s="111">
        <f>Deflatores!K22</f>
        <v>0</v>
      </c>
      <c r="J28" s="112" t="str">
        <f t="shared" si="0"/>
        <v/>
      </c>
      <c r="K28" s="61"/>
      <c r="L28" s="61"/>
      <c r="M28" s="85"/>
    </row>
    <row r="29" spans="1:13" ht="27" customHeight="1" x14ac:dyDescent="0.25">
      <c r="A29" s="84"/>
      <c r="B29" s="154" t="str">
        <f>""&amp;Deflatores!B23</f>
        <v>Adaptação em Funcionalidades sem Alteração de Requisitos Funcionais
(sem conhecimento do Fator de Impacto)</v>
      </c>
      <c r="C29" s="156"/>
      <c r="D29" s="25" t="str">
        <f>""&amp;Deflatores!G23</f>
        <v>ARN</v>
      </c>
      <c r="E29" s="108">
        <f>IF(D29="","",COUNTIF(Funções!C$8:C$469,D29))</f>
        <v>0</v>
      </c>
      <c r="F29" s="109">
        <f>SUMIF(Funções!$C$8:$C$469,Deflatores!G23,Funções!$H$8:$H$469)</f>
        <v>0</v>
      </c>
      <c r="G29" s="110">
        <f>IF(ISBLANK(Deflatores!H23),"",Deflatores!H23)</f>
        <v>0.5</v>
      </c>
      <c r="H29" s="109" t="str">
        <f>IF(ISBLANK(Deflatores!I23),"",Deflatores!I23)</f>
        <v/>
      </c>
      <c r="I29" s="111">
        <f>Deflatores!K23</f>
        <v>0</v>
      </c>
      <c r="J29" s="112" t="str">
        <f>IF($L$11&lt;&gt;0,I29/$L$11,"")</f>
        <v/>
      </c>
      <c r="K29" s="61"/>
      <c r="L29" s="61"/>
      <c r="M29" s="85"/>
    </row>
    <row r="30" spans="1:13" ht="27" customHeight="1" x14ac:dyDescent="0.25">
      <c r="A30" s="84"/>
      <c r="B30" s="154" t="str">
        <f>""&amp;Deflatores!B24</f>
        <v>Adaptação em Funcionalidades sem Alteração de Requisitos Funcionais (50%)
(em função desenvolvida ou já alterada pela empresa atual)</v>
      </c>
      <c r="C30" s="156"/>
      <c r="D30" s="25" t="str">
        <f>""&amp;Deflatores!G24</f>
        <v>ARN50</v>
      </c>
      <c r="E30" s="108">
        <f>IF(D30="","",COUNTIF(Funções!C$8:C$469,D30))</f>
        <v>0</v>
      </c>
      <c r="F30" s="109">
        <f>SUMIF(Funções!$C$8:$C$469,Deflatores!G24,Funções!$H$8:$H$469)</f>
        <v>0</v>
      </c>
      <c r="G30" s="110">
        <f>IF(ISBLANK(Deflatores!H24),"",Deflatores!H24)</f>
        <v>0.5</v>
      </c>
      <c r="H30" s="109" t="str">
        <f>IF(ISBLANK(Deflatores!I24),"",Deflatores!I24)</f>
        <v/>
      </c>
      <c r="I30" s="111">
        <f>Deflatores!K24</f>
        <v>0</v>
      </c>
      <c r="J30" s="112" t="str">
        <f t="shared" si="0"/>
        <v/>
      </c>
      <c r="K30" s="61"/>
      <c r="L30" s="61"/>
      <c r="M30" s="85"/>
    </row>
    <row r="31" spans="1:13" ht="27" customHeight="1" x14ac:dyDescent="0.25">
      <c r="A31" s="84"/>
      <c r="B31" s="154" t="str">
        <f>""&amp;Deflatores!B25</f>
        <v>Adaptação em Funcionalidades sem Alteração de Requisitos Funcionais (75%)
(em função não desenvolvida e ainda não alterada pela empresa atual)</v>
      </c>
      <c r="C31" s="156"/>
      <c r="D31" s="25" t="str">
        <f>""&amp;Deflatores!G25</f>
        <v>ARN75</v>
      </c>
      <c r="E31" s="108">
        <f>IF(D31="","",COUNTIF(Funções!C$8:C$469,D31))</f>
        <v>0</v>
      </c>
      <c r="F31" s="109">
        <f>SUMIF(Funções!$C$8:$C$469,Deflatores!G25,Funções!$H$8:$H$469)</f>
        <v>0</v>
      </c>
      <c r="G31" s="110">
        <f>IF(ISBLANK(Deflatores!H25),"",Deflatores!H25)</f>
        <v>0.75</v>
      </c>
      <c r="H31" s="109" t="str">
        <f>IF(ISBLANK(Deflatores!I25),"",Deflatores!I25)</f>
        <v/>
      </c>
      <c r="I31" s="111">
        <f>Deflatores!K25</f>
        <v>0</v>
      </c>
      <c r="J31" s="112" t="str">
        <f t="shared" si="0"/>
        <v/>
      </c>
      <c r="K31" s="61"/>
      <c r="L31" s="61"/>
      <c r="M31" s="85"/>
    </row>
    <row r="32" spans="1:13" ht="13.5" customHeight="1" x14ac:dyDescent="0.25">
      <c r="A32" s="84"/>
      <c r="B32" s="134" t="str">
        <f>""&amp;Deflatores!B26</f>
        <v>Atualização de Dados sem Consulta Prévia</v>
      </c>
      <c r="C32" s="134"/>
      <c r="D32" s="25" t="str">
        <f>""&amp;Deflatores!G26</f>
        <v>ADS</v>
      </c>
      <c r="E32" s="108">
        <f>IF(D32="","",COUNTIF(Funções!C$8:C$469,D32))</f>
        <v>0</v>
      </c>
      <c r="F32" s="109">
        <f>SUMIF(Funções!$C$8:$C$469,Deflatores!G26,Funções!$H$8:$H$469)</f>
        <v>0</v>
      </c>
      <c r="G32" s="110">
        <f>IF(ISBLANK(Deflatores!H26),"",Deflatores!H26)</f>
        <v>1</v>
      </c>
      <c r="H32" s="109" t="str">
        <f>IF(ISBLANK(Deflatores!I26),"",Deflatores!I26)</f>
        <v/>
      </c>
      <c r="I32" s="111">
        <f>Deflatores!K26</f>
        <v>0</v>
      </c>
      <c r="J32" s="112" t="str">
        <f t="shared" si="0"/>
        <v/>
      </c>
      <c r="K32" s="61"/>
      <c r="L32" s="61"/>
      <c r="M32" s="85"/>
    </row>
    <row r="33" spans="1:13" ht="13.5" customHeight="1" x14ac:dyDescent="0.25">
      <c r="A33" s="84"/>
      <c r="B33" s="134" t="str">
        <f>""&amp;Deflatores!B27</f>
        <v>Consulta Prévia sem Atualização</v>
      </c>
      <c r="C33" s="134"/>
      <c r="D33" s="25" t="str">
        <f>""&amp;Deflatores!G27</f>
        <v>CPA</v>
      </c>
      <c r="E33" s="108">
        <f>IF(D33="","",COUNTIF(Funções!C$8:C$469,D33))</f>
        <v>0</v>
      </c>
      <c r="F33" s="109">
        <f>SUMIF(Funções!$C$8:$C$469,Deflatores!G27,Funções!$H$8:$H$469)</f>
        <v>0</v>
      </c>
      <c r="G33" s="110">
        <f>IF(ISBLANK(Deflatores!H27),"",Deflatores!H27)</f>
        <v>1</v>
      </c>
      <c r="H33" s="109" t="str">
        <f>IF(ISBLANK(Deflatores!I27),"",Deflatores!I27)</f>
        <v/>
      </c>
      <c r="I33" s="111">
        <f>Deflatores!K27</f>
        <v>0</v>
      </c>
      <c r="J33" s="112" t="str">
        <f t="shared" si="0"/>
        <v/>
      </c>
      <c r="K33" s="61"/>
      <c r="L33" s="61"/>
      <c r="M33" s="85"/>
    </row>
    <row r="34" spans="1:13" ht="13.5" customHeight="1" x14ac:dyDescent="0.25">
      <c r="A34" s="84"/>
      <c r="B34" s="134" t="str">
        <f>""&amp;Deflatores!B28</f>
        <v>Atualização de Dados com Consulta Prévia</v>
      </c>
      <c r="C34" s="134"/>
      <c r="D34" s="25" t="str">
        <f>""&amp;Deflatores!G28</f>
        <v>ADC</v>
      </c>
      <c r="E34" s="108">
        <f>IF(D34="","",COUNTIF(Funções!C$8:C$469,D34))</f>
        <v>0</v>
      </c>
      <c r="F34" s="109">
        <f>SUMIF(Funções!$C$8:$C$469,Deflatores!G28,Funções!$H$8:$H$469)</f>
        <v>0</v>
      </c>
      <c r="G34" s="110">
        <f>IF(ISBLANK(Deflatores!H28),"",Deflatores!H28)</f>
        <v>0.6</v>
      </c>
      <c r="H34" s="109" t="str">
        <f>IF(ISBLANK(Deflatores!I28),"",Deflatores!I28)</f>
        <v/>
      </c>
      <c r="I34" s="111">
        <f>Deflatores!K28</f>
        <v>0</v>
      </c>
      <c r="J34" s="112" t="str">
        <f t="shared" si="0"/>
        <v/>
      </c>
      <c r="K34" s="61"/>
      <c r="L34" s="61"/>
      <c r="M34" s="85"/>
    </row>
    <row r="35" spans="1:13" ht="13.5" customHeight="1" x14ac:dyDescent="0.25">
      <c r="A35" s="84"/>
      <c r="B35" s="134" t="str">
        <f>""&amp;Deflatores!B29</f>
        <v>Apuração Especial – Geração de Relatórios</v>
      </c>
      <c r="C35" s="134"/>
      <c r="D35" s="25" t="str">
        <f>""&amp;Deflatores!G29</f>
        <v>AGR</v>
      </c>
      <c r="E35" s="108">
        <f>IF(D35="","",COUNTIF(Funções!C$8:C$469,D35))</f>
        <v>0</v>
      </c>
      <c r="F35" s="109">
        <f>SUMIF(Funções!$C$8:$C$469,Deflatores!G29,Funções!$H$8:$H$469)</f>
        <v>0</v>
      </c>
      <c r="G35" s="110">
        <f>IF(ISBLANK(Deflatores!H29),"",Deflatores!H29)</f>
        <v>1</v>
      </c>
      <c r="H35" s="109" t="str">
        <f>IF(ISBLANK(Deflatores!I29),"",Deflatores!I29)</f>
        <v/>
      </c>
      <c r="I35" s="111">
        <f>Deflatores!K29</f>
        <v>0</v>
      </c>
      <c r="J35" s="112" t="str">
        <f t="shared" si="0"/>
        <v/>
      </c>
      <c r="K35" s="61"/>
      <c r="L35" s="61"/>
      <c r="M35" s="85"/>
    </row>
    <row r="36" spans="1:13" ht="13.5" customHeight="1" x14ac:dyDescent="0.25">
      <c r="A36" s="84"/>
      <c r="B36" s="134" t="str">
        <f>""&amp;Deflatores!B30</f>
        <v>Apuração Especial – Reexecução</v>
      </c>
      <c r="C36" s="134"/>
      <c r="D36" s="25" t="str">
        <f>""&amp;Deflatores!G30</f>
        <v>AER</v>
      </c>
      <c r="E36" s="108">
        <f>IF(D36="","",COUNTIF(Funções!C$8:C$469,D36))</f>
        <v>0</v>
      </c>
      <c r="F36" s="109">
        <f>SUMIF(Funções!$C$8:$C$469,Deflatores!G30,Funções!$H$8:$H$469)</f>
        <v>0</v>
      </c>
      <c r="G36" s="110">
        <f>IF(ISBLANK(Deflatores!H30),"",Deflatores!H30)</f>
        <v>0.1</v>
      </c>
      <c r="H36" s="109" t="str">
        <f>IF(ISBLANK(Deflatores!I30),"",Deflatores!I30)</f>
        <v/>
      </c>
      <c r="I36" s="111">
        <f>Deflatores!K30</f>
        <v>0</v>
      </c>
      <c r="J36" s="112" t="str">
        <f t="shared" si="0"/>
        <v/>
      </c>
      <c r="K36" s="61"/>
      <c r="L36" s="61"/>
      <c r="M36" s="85"/>
    </row>
    <row r="37" spans="1:13" ht="13.5" customHeight="1" x14ac:dyDescent="0.25">
      <c r="A37" s="84"/>
      <c r="B37" s="134" t="str">
        <f>""&amp;Deflatores!B31</f>
        <v>Atualização de Dados</v>
      </c>
      <c r="C37" s="134"/>
      <c r="D37" s="25" t="str">
        <f>""&amp;Deflatores!G31</f>
        <v>ATD</v>
      </c>
      <c r="E37" s="108">
        <f>IF(D37="","",COUNTIF(Funções!C$8:C$469,D37))</f>
        <v>0</v>
      </c>
      <c r="F37" s="109">
        <f>SUMIF(Funções!$C$8:$C$469,Deflatores!G31,Funções!$H$8:$H$469)</f>
        <v>0</v>
      </c>
      <c r="G37" s="110">
        <f>IF(ISBLANK(Deflatores!H31),"",Deflatores!H31)</f>
        <v>0.1</v>
      </c>
      <c r="H37" s="109" t="str">
        <f>IF(ISBLANK(Deflatores!I31),"",Deflatores!I31)</f>
        <v/>
      </c>
      <c r="I37" s="111">
        <f>Deflatores!K31</f>
        <v>0</v>
      </c>
      <c r="J37" s="112" t="str">
        <f t="shared" si="0"/>
        <v/>
      </c>
      <c r="K37" s="61"/>
      <c r="L37" s="61"/>
      <c r="M37" s="85"/>
    </row>
    <row r="38" spans="1:13" ht="13.5" customHeight="1" x14ac:dyDescent="0.25">
      <c r="A38" s="84"/>
      <c r="B38" s="134" t="str">
        <f>""&amp;Deflatores!B32</f>
        <v>Manutenção de Documentação de Sistemas Legados</v>
      </c>
      <c r="C38" s="134"/>
      <c r="D38" s="25" t="str">
        <f>""&amp;Deflatores!G32</f>
        <v>MSL</v>
      </c>
      <c r="E38" s="108">
        <f>IF(D38="","",COUNTIF(Funções!C$8:C$469,D38))</f>
        <v>0</v>
      </c>
      <c r="F38" s="109">
        <f>SUMIF(Funções!$C$8:$C$469,Deflatores!G32,Funções!$H$8:$H$469)</f>
        <v>0</v>
      </c>
      <c r="G38" s="110">
        <f>IF(ISBLANK(Deflatores!H32),"",Deflatores!H32)</f>
        <v>0.25</v>
      </c>
      <c r="H38" s="109" t="str">
        <f>IF(ISBLANK(Deflatores!I32),"",Deflatores!I32)</f>
        <v/>
      </c>
      <c r="I38" s="111">
        <f>Deflatores!K32</f>
        <v>0</v>
      </c>
      <c r="J38" s="112" t="str">
        <f>IF($L$11&lt;&gt;0,I38/$L$11,"")</f>
        <v/>
      </c>
      <c r="K38" s="61"/>
      <c r="L38" s="61"/>
      <c r="M38" s="85"/>
    </row>
    <row r="39" spans="1:13" ht="13.5" customHeight="1" x14ac:dyDescent="0.25">
      <c r="A39" s="84"/>
      <c r="B39" s="134" t="str">
        <f>""&amp;Deflatores!B33</f>
        <v>Verificação de Erros (Sem Documentação de Teste existente)</v>
      </c>
      <c r="C39" s="134"/>
      <c r="D39" s="25" t="str">
        <f>""&amp;Deflatores!G33</f>
        <v>VES</v>
      </c>
      <c r="E39" s="108">
        <f>IF(D39="","",COUNTIF(Funções!C$8:C$469,D39))</f>
        <v>0</v>
      </c>
      <c r="F39" s="109">
        <f>SUMIF(Funções!$C$8:$C$469,Deflatores!G33,Funções!$H$8:$H$469)</f>
        <v>0</v>
      </c>
      <c r="G39" s="110">
        <f>IF(ISBLANK(Deflatores!H33),"",Deflatores!H33)</f>
        <v>0.2</v>
      </c>
      <c r="H39" s="109" t="str">
        <f>IF(ISBLANK(Deflatores!I33),"",Deflatores!I33)</f>
        <v/>
      </c>
      <c r="I39" s="111">
        <f>Deflatores!K33</f>
        <v>0</v>
      </c>
      <c r="J39" s="112" t="str">
        <f>IF($L$11&lt;&gt;0,I39/$L$11,"")</f>
        <v/>
      </c>
      <c r="K39" s="61"/>
      <c r="L39" s="61"/>
      <c r="M39" s="85"/>
    </row>
    <row r="40" spans="1:13" ht="13.5" customHeight="1" x14ac:dyDescent="0.25">
      <c r="A40" s="84"/>
      <c r="B40" s="134" t="str">
        <f>""&amp;Deflatores!B34</f>
        <v>Verificação de Erros (Com Documentação de Teste existente)</v>
      </c>
      <c r="C40" s="134"/>
      <c r="D40" s="25" t="str">
        <f>""&amp;Deflatores!G34</f>
        <v>VEC</v>
      </c>
      <c r="E40" s="108">
        <f>IF(D40="","",COUNTIF(Funções!C$8:C$469,D40))</f>
        <v>0</v>
      </c>
      <c r="F40" s="109">
        <f>SUMIF(Funções!$C$8:$C$469,Deflatores!G34,Funções!$H$8:$H$469)</f>
        <v>0</v>
      </c>
      <c r="G40" s="110">
        <f>IF(ISBLANK(Deflatores!H34),"",Deflatores!H34)</f>
        <v>0.15</v>
      </c>
      <c r="H40" s="109" t="str">
        <f>IF(ISBLANK(Deflatores!I34),"",Deflatores!I34)</f>
        <v/>
      </c>
      <c r="I40" s="111">
        <f>Deflatores!K34</f>
        <v>0</v>
      </c>
      <c r="J40" s="112" t="str">
        <f>IF($L$11&lt;&gt;0,I40/$L$11,"")</f>
        <v/>
      </c>
      <c r="K40" s="61"/>
      <c r="L40" s="61"/>
      <c r="M40" s="85"/>
    </row>
    <row r="41" spans="1:13" ht="13.5" customHeight="1" x14ac:dyDescent="0.25">
      <c r="A41" s="84"/>
      <c r="B41" s="134" t="str">
        <f>""&amp;Deflatores!B35</f>
        <v>Pontos de Função de Teste</v>
      </c>
      <c r="C41" s="134"/>
      <c r="D41" s="25" t="str">
        <f>""&amp;Deflatores!G35</f>
        <v>PFT</v>
      </c>
      <c r="E41" s="108">
        <f>IF(D41="","",COUNTIF(Funções!C$8:C$469,D41))</f>
        <v>0</v>
      </c>
      <c r="F41" s="109">
        <f>SUMIF(Funções!$C$8:$C$469,Deflatores!G35,Funções!$H$8:$H$469)</f>
        <v>0</v>
      </c>
      <c r="G41" s="110">
        <f>IF(ISBLANK(Deflatores!H35),"",Deflatores!H35)</f>
        <v>0.15</v>
      </c>
      <c r="H41" s="109" t="str">
        <f>IF(ISBLANK(Deflatores!I35),"",Deflatores!I35)</f>
        <v/>
      </c>
      <c r="I41" s="111">
        <f>Deflatores!K35</f>
        <v>0</v>
      </c>
      <c r="J41" s="112" t="str">
        <f>IF($L$11&lt;&gt;0,I41/$L$11,"")</f>
        <v/>
      </c>
      <c r="K41" s="61"/>
      <c r="L41" s="61"/>
      <c r="M41" s="85"/>
    </row>
    <row r="42" spans="1:13" ht="13.5" customHeight="1" x14ac:dyDescent="0.25">
      <c r="A42" s="84"/>
      <c r="B42" s="134" t="str">
        <f>""&amp;Deflatores!B36</f>
        <v>Componente Interno Reusável</v>
      </c>
      <c r="C42" s="134"/>
      <c r="D42" s="25" t="str">
        <f>""&amp;Deflatores!G36</f>
        <v>CIR</v>
      </c>
      <c r="E42" s="108">
        <f>IF(D42="","",COUNTIF(Funções!C$8:C$469,D42))</f>
        <v>0</v>
      </c>
      <c r="F42" s="109">
        <f>SUMIF(Funções!$C$8:$C$469,Deflatores!G36,Funções!$H$8:$H$469)</f>
        <v>0</v>
      </c>
      <c r="G42" s="110">
        <f>IF(ISBLANK(Deflatores!H36),"",Deflatores!H36)</f>
        <v>1</v>
      </c>
      <c r="H42" s="109" t="str">
        <f>IF(ISBLANK(Deflatores!I36),"",Deflatores!I36)</f>
        <v/>
      </c>
      <c r="I42" s="111">
        <f>Deflatores!K36</f>
        <v>0</v>
      </c>
      <c r="J42" s="112" t="str">
        <f t="shared" si="0"/>
        <v/>
      </c>
      <c r="K42" s="61"/>
      <c r="L42" s="61"/>
      <c r="M42" s="85"/>
    </row>
    <row r="43" spans="1:13" ht="13.5" customHeight="1" x14ac:dyDescent="0.25">
      <c r="A43" s="84"/>
      <c r="B43" s="134" t="str">
        <f>""&amp;Deflatores!B37</f>
        <v/>
      </c>
      <c r="C43" s="134"/>
      <c r="D43" s="25" t="str">
        <f>""&amp;Deflatores!G37</f>
        <v xml:space="preserve">           .</v>
      </c>
      <c r="E43" s="108">
        <f>IF(D43="","",COUNTIF(Funções!C$8:C$469,D43))</f>
        <v>0</v>
      </c>
      <c r="F43" s="109">
        <f>SUMIF(Funções!$C$8:$C$469,Deflatores!G37,Funções!$H$8:$H$469)</f>
        <v>0</v>
      </c>
      <c r="G43" s="110" t="str">
        <f>IF(ISBLANK(Deflatores!H37),"",Deflatores!H37)</f>
        <v/>
      </c>
      <c r="H43" s="109" t="str">
        <f>IF(ISBLANK(Deflatores!I37),"",Deflatores!I37)</f>
        <v/>
      </c>
      <c r="I43" s="111">
        <f>Deflatores!K37</f>
        <v>0</v>
      </c>
      <c r="J43" s="112" t="str">
        <f t="shared" si="0"/>
        <v/>
      </c>
      <c r="K43" s="61"/>
      <c r="L43" s="61"/>
      <c r="M43" s="85"/>
    </row>
    <row r="44" spans="1:13" ht="13.5" customHeight="1" x14ac:dyDescent="0.25">
      <c r="A44" s="84"/>
      <c r="B44" s="134" t="str">
        <f>""&amp;Deflatores!B38</f>
        <v/>
      </c>
      <c r="C44" s="134"/>
      <c r="D44" s="25" t="str">
        <f>""&amp;Deflatores!G38</f>
        <v xml:space="preserve">           .</v>
      </c>
      <c r="E44" s="108">
        <f>IF(D44="","",COUNTIF(Funções!C$8:C$469,D44))</f>
        <v>0</v>
      </c>
      <c r="F44" s="109">
        <f>SUMIF(Funções!$C$8:$C$469,Deflatores!G38,Funções!$H$8:$H$469)</f>
        <v>0</v>
      </c>
      <c r="G44" s="110" t="str">
        <f>IF(ISBLANK(Deflatores!H38),"",Deflatores!H38)</f>
        <v/>
      </c>
      <c r="H44" s="109" t="str">
        <f>IF(ISBLANK(Deflatores!I38),"",Deflatores!I38)</f>
        <v/>
      </c>
      <c r="I44" s="111">
        <f>Deflatores!K38</f>
        <v>0</v>
      </c>
      <c r="J44" s="112" t="str">
        <f t="shared" si="0"/>
        <v/>
      </c>
      <c r="K44" s="61"/>
      <c r="L44" s="61"/>
      <c r="M44" s="85"/>
    </row>
    <row r="45" spans="1:13" ht="13.5" x14ac:dyDescent="0.35">
      <c r="A45" s="84"/>
      <c r="B45" s="98"/>
      <c r="C45" s="99"/>
      <c r="D45" s="86"/>
      <c r="E45" s="82"/>
      <c r="F45" s="82"/>
      <c r="G45" s="100"/>
      <c r="H45" s="101"/>
      <c r="I45" s="102"/>
      <c r="J45" s="61"/>
      <c r="K45" s="61"/>
      <c r="L45" s="61"/>
      <c r="M45" s="85"/>
    </row>
    <row r="46" spans="1:13" ht="13.5" customHeight="1" x14ac:dyDescent="0.35">
      <c r="A46" s="84"/>
      <c r="B46" s="170" t="s">
        <v>145</v>
      </c>
      <c r="C46" s="170"/>
      <c r="D46" s="170"/>
      <c r="E46" s="45" t="s">
        <v>101</v>
      </c>
      <c r="F46" s="46"/>
      <c r="G46" s="44"/>
      <c r="H46" s="45" t="s">
        <v>142</v>
      </c>
      <c r="I46" s="45" t="s">
        <v>4</v>
      </c>
      <c r="J46" s="45" t="s">
        <v>143</v>
      </c>
      <c r="K46" s="61"/>
      <c r="L46" s="61"/>
      <c r="M46" s="85"/>
    </row>
    <row r="47" spans="1:13" ht="13.5" customHeight="1" x14ac:dyDescent="0.35">
      <c r="A47" s="84"/>
      <c r="B47" s="134" t="str">
        <f>""&amp;Deflatores!B42</f>
        <v>Páginas Estáticas</v>
      </c>
      <c r="C47" s="134"/>
      <c r="D47" s="38" t="str">
        <f>""&amp;Deflatores!G42</f>
        <v>PAG</v>
      </c>
      <c r="E47" s="39">
        <f>Deflatores!J42</f>
        <v>0</v>
      </c>
      <c r="F47" s="35"/>
      <c r="G47" s="35"/>
      <c r="H47" s="40">
        <f>IF(ISBLANK(Deflatores!H42),"",Deflatores!H42)</f>
        <v>0.6</v>
      </c>
      <c r="I47" s="40">
        <f t="shared" ref="I47:I69" si="1">IF(ISNUMBER(H47),E47*H47,"")</f>
        <v>0</v>
      </c>
      <c r="J47" s="41" t="str">
        <f t="shared" ref="J47:J69" si="2">IF(ISNUMBER(I47),IF($L$11&lt;&gt;0,I47/$L$11,""),"")</f>
        <v/>
      </c>
      <c r="K47" s="61"/>
      <c r="L47" s="61"/>
      <c r="M47" s="85"/>
    </row>
    <row r="48" spans="1:13" ht="13.5" customHeight="1" x14ac:dyDescent="0.35">
      <c r="A48" s="84"/>
      <c r="B48" s="134" t="str">
        <f>""&amp;Deflatores!B43</f>
        <v>Manutenção Cosmética (atrelada a algo não funcional)</v>
      </c>
      <c r="C48" s="134"/>
      <c r="D48" s="38" t="str">
        <f>""&amp;Deflatores!G43</f>
        <v>COSNF</v>
      </c>
      <c r="E48" s="39">
        <f>Deflatores!J43</f>
        <v>0</v>
      </c>
      <c r="F48" s="35"/>
      <c r="G48" s="35"/>
      <c r="H48" s="40">
        <f>IF(ISBLANK(Deflatores!H43),"",Deflatores!H43)</f>
        <v>0.6</v>
      </c>
      <c r="I48" s="40">
        <f t="shared" si="1"/>
        <v>0</v>
      </c>
      <c r="J48" s="41" t="str">
        <f t="shared" si="2"/>
        <v/>
      </c>
      <c r="K48" s="61"/>
      <c r="L48" s="61"/>
      <c r="M48" s="85"/>
    </row>
    <row r="49" spans="1:13" ht="13.5" x14ac:dyDescent="0.35">
      <c r="A49" s="84"/>
      <c r="B49" s="134" t="str">
        <f>""&amp;Deflatores!B44</f>
        <v>Dados de Código</v>
      </c>
      <c r="C49" s="134"/>
      <c r="D49" s="38" t="str">
        <f>""&amp;Deflatores!G44</f>
        <v>DC</v>
      </c>
      <c r="E49" s="39">
        <f>Deflatores!J44</f>
        <v>0</v>
      </c>
      <c r="F49" s="35"/>
      <c r="G49" s="35"/>
      <c r="H49" s="40">
        <f>IF(ISBLANK(Deflatores!H44),"",Deflatores!H44)</f>
        <v>0</v>
      </c>
      <c r="I49" s="40">
        <f t="shared" si="1"/>
        <v>0</v>
      </c>
      <c r="J49" s="41" t="str">
        <f t="shared" si="2"/>
        <v/>
      </c>
      <c r="K49" s="61"/>
      <c r="L49" s="61"/>
      <c r="M49" s="85"/>
    </row>
    <row r="50" spans="1:13" ht="13.5" x14ac:dyDescent="0.35">
      <c r="A50" s="84"/>
      <c r="B50" s="134" t="str">
        <f>""&amp;Deflatores!B45</f>
        <v/>
      </c>
      <c r="C50" s="134"/>
      <c r="D50" s="38" t="str">
        <f>""&amp;Deflatores!G45</f>
        <v xml:space="preserve">           .</v>
      </c>
      <c r="E50" s="39">
        <f>Deflatores!J45</f>
        <v>0</v>
      </c>
      <c r="F50" s="35"/>
      <c r="G50" s="35"/>
      <c r="H50" s="40" t="str">
        <f>IF(ISBLANK(Deflatores!H45),"",Deflatores!H45)</f>
        <v/>
      </c>
      <c r="I50" s="40" t="str">
        <f t="shared" si="1"/>
        <v/>
      </c>
      <c r="J50" s="41" t="str">
        <f t="shared" si="2"/>
        <v/>
      </c>
      <c r="K50" s="61"/>
      <c r="L50" s="61"/>
      <c r="M50" s="85"/>
    </row>
    <row r="51" spans="1:13" ht="13.5" x14ac:dyDescent="0.35">
      <c r="A51" s="84"/>
      <c r="B51" s="134" t="str">
        <f>""&amp;Deflatores!B46</f>
        <v/>
      </c>
      <c r="C51" s="134"/>
      <c r="D51" s="38" t="str">
        <f>""&amp;Deflatores!G46</f>
        <v xml:space="preserve">           .</v>
      </c>
      <c r="E51" s="39">
        <f>Deflatores!J46</f>
        <v>0</v>
      </c>
      <c r="F51" s="35"/>
      <c r="G51" s="35"/>
      <c r="H51" s="40" t="str">
        <f>IF(ISBLANK(Deflatores!H46),"",Deflatores!H46)</f>
        <v/>
      </c>
      <c r="I51" s="40" t="str">
        <f t="shared" si="1"/>
        <v/>
      </c>
      <c r="J51" s="41" t="str">
        <f t="shared" si="2"/>
        <v/>
      </c>
      <c r="K51" s="61"/>
      <c r="L51" s="61"/>
      <c r="M51" s="85"/>
    </row>
    <row r="52" spans="1:13" ht="13.5" x14ac:dyDescent="0.35">
      <c r="A52" s="84"/>
      <c r="B52" s="134" t="str">
        <f>""&amp;Deflatores!B47</f>
        <v/>
      </c>
      <c r="C52" s="134"/>
      <c r="D52" s="38" t="str">
        <f>""&amp;Deflatores!G47</f>
        <v xml:space="preserve">           .</v>
      </c>
      <c r="E52" s="39">
        <f>Deflatores!J47</f>
        <v>0</v>
      </c>
      <c r="F52" s="35"/>
      <c r="G52" s="35"/>
      <c r="H52" s="40" t="str">
        <f>IF(ISBLANK(Deflatores!H47),"",Deflatores!H47)</f>
        <v/>
      </c>
      <c r="I52" s="40" t="str">
        <f t="shared" si="1"/>
        <v/>
      </c>
      <c r="J52" s="41" t="str">
        <f t="shared" si="2"/>
        <v/>
      </c>
      <c r="K52" s="61"/>
      <c r="L52" s="61"/>
      <c r="M52" s="85"/>
    </row>
    <row r="53" spans="1:13" ht="13.5" x14ac:dyDescent="0.35">
      <c r="A53" s="84"/>
      <c r="B53" s="134" t="str">
        <f>""&amp;Deflatores!B48</f>
        <v/>
      </c>
      <c r="C53" s="134"/>
      <c r="D53" s="38" t="str">
        <f>""&amp;Deflatores!G48</f>
        <v xml:space="preserve">           .</v>
      </c>
      <c r="E53" s="39">
        <f>Deflatores!J48</f>
        <v>0</v>
      </c>
      <c r="F53" s="35"/>
      <c r="G53" s="35"/>
      <c r="H53" s="40" t="str">
        <f>IF(ISBLANK(Deflatores!H48),"",Deflatores!H48)</f>
        <v/>
      </c>
      <c r="I53" s="40" t="str">
        <f t="shared" si="1"/>
        <v/>
      </c>
      <c r="J53" s="41" t="str">
        <f t="shared" si="2"/>
        <v/>
      </c>
      <c r="K53" s="61"/>
      <c r="L53" s="61"/>
      <c r="M53" s="85"/>
    </row>
    <row r="54" spans="1:13" ht="13.5" x14ac:dyDescent="0.35">
      <c r="A54" s="84"/>
      <c r="B54" s="134" t="str">
        <f>""&amp;Deflatores!B49</f>
        <v/>
      </c>
      <c r="C54" s="134"/>
      <c r="D54" s="38" t="str">
        <f>""&amp;Deflatores!G49</f>
        <v xml:space="preserve">           .</v>
      </c>
      <c r="E54" s="39">
        <f>Deflatores!J49</f>
        <v>0</v>
      </c>
      <c r="F54" s="35"/>
      <c r="G54" s="35"/>
      <c r="H54" s="40" t="str">
        <f>IF(ISBLANK(Deflatores!H49),"",Deflatores!H49)</f>
        <v/>
      </c>
      <c r="I54" s="40" t="str">
        <f t="shared" si="1"/>
        <v/>
      </c>
      <c r="J54" s="41" t="str">
        <f t="shared" si="2"/>
        <v/>
      </c>
      <c r="K54" s="61"/>
      <c r="L54" s="61"/>
      <c r="M54" s="85"/>
    </row>
    <row r="55" spans="1:13" ht="13.5" x14ac:dyDescent="0.35">
      <c r="A55" s="84"/>
      <c r="B55" s="134" t="str">
        <f>""&amp;Deflatores!B50</f>
        <v/>
      </c>
      <c r="C55" s="134"/>
      <c r="D55" s="38" t="str">
        <f>""&amp;Deflatores!G50</f>
        <v xml:space="preserve">           .</v>
      </c>
      <c r="E55" s="39">
        <f>Deflatores!J50</f>
        <v>0</v>
      </c>
      <c r="F55" s="35"/>
      <c r="G55" s="35"/>
      <c r="H55" s="40" t="str">
        <f>IF(ISBLANK(Deflatores!H50),"",Deflatores!H50)</f>
        <v/>
      </c>
      <c r="I55" s="40" t="str">
        <f t="shared" si="1"/>
        <v/>
      </c>
      <c r="J55" s="41" t="str">
        <f t="shared" si="2"/>
        <v/>
      </c>
      <c r="K55" s="61"/>
      <c r="L55" s="61"/>
      <c r="M55" s="85"/>
    </row>
    <row r="56" spans="1:13" ht="13.5" x14ac:dyDescent="0.35">
      <c r="A56" s="84"/>
      <c r="B56" s="134" t="str">
        <f>""&amp;Deflatores!B51</f>
        <v/>
      </c>
      <c r="C56" s="134"/>
      <c r="D56" s="38" t="str">
        <f>""&amp;Deflatores!G51</f>
        <v xml:space="preserve">           .</v>
      </c>
      <c r="E56" s="39">
        <f>Deflatores!J51</f>
        <v>0</v>
      </c>
      <c r="F56" s="35"/>
      <c r="G56" s="35"/>
      <c r="H56" s="40" t="str">
        <f>IF(ISBLANK(Deflatores!H51),"",Deflatores!H51)</f>
        <v/>
      </c>
      <c r="I56" s="40" t="str">
        <f t="shared" si="1"/>
        <v/>
      </c>
      <c r="J56" s="41" t="str">
        <f t="shared" si="2"/>
        <v/>
      </c>
      <c r="K56" s="61"/>
      <c r="L56" s="61"/>
      <c r="M56" s="85"/>
    </row>
    <row r="57" spans="1:13" ht="13.5" x14ac:dyDescent="0.35">
      <c r="A57" s="84"/>
      <c r="B57" s="134" t="str">
        <f>""&amp;Deflatores!B52</f>
        <v/>
      </c>
      <c r="C57" s="134"/>
      <c r="D57" s="38" t="str">
        <f>""&amp;Deflatores!G52</f>
        <v xml:space="preserve">           .</v>
      </c>
      <c r="E57" s="39">
        <f>Deflatores!J52</f>
        <v>0</v>
      </c>
      <c r="F57" s="35"/>
      <c r="G57" s="35"/>
      <c r="H57" s="40" t="str">
        <f>IF(ISBLANK(Deflatores!H52),"",Deflatores!H52)</f>
        <v/>
      </c>
      <c r="I57" s="40" t="str">
        <f t="shared" si="1"/>
        <v/>
      </c>
      <c r="J57" s="41" t="str">
        <f t="shared" si="2"/>
        <v/>
      </c>
      <c r="K57" s="61"/>
      <c r="L57" s="61"/>
      <c r="M57" s="85"/>
    </row>
    <row r="58" spans="1:13" ht="13.5" x14ac:dyDescent="0.35">
      <c r="A58" s="84"/>
      <c r="B58" s="134" t="str">
        <f>""&amp;Deflatores!B53</f>
        <v/>
      </c>
      <c r="C58" s="134"/>
      <c r="D58" s="38" t="str">
        <f>""&amp;Deflatores!G53</f>
        <v xml:space="preserve">           .</v>
      </c>
      <c r="E58" s="39">
        <f>Deflatores!J53</f>
        <v>0</v>
      </c>
      <c r="F58" s="35"/>
      <c r="G58" s="35"/>
      <c r="H58" s="40" t="str">
        <f>IF(ISBLANK(Deflatores!H53),"",Deflatores!H53)</f>
        <v/>
      </c>
      <c r="I58" s="40" t="str">
        <f t="shared" si="1"/>
        <v/>
      </c>
      <c r="J58" s="41" t="str">
        <f t="shared" si="2"/>
        <v/>
      </c>
      <c r="K58" s="61"/>
      <c r="L58" s="61"/>
      <c r="M58" s="85"/>
    </row>
    <row r="59" spans="1:13" ht="13.5" x14ac:dyDescent="0.35">
      <c r="A59" s="84"/>
      <c r="B59" s="134" t="str">
        <f>""&amp;Deflatores!B54</f>
        <v/>
      </c>
      <c r="C59" s="134"/>
      <c r="D59" s="38" t="str">
        <f>""&amp;Deflatores!G54</f>
        <v xml:space="preserve">           .</v>
      </c>
      <c r="E59" s="39">
        <f>Deflatores!J54</f>
        <v>0</v>
      </c>
      <c r="F59" s="35"/>
      <c r="G59" s="35"/>
      <c r="H59" s="40" t="str">
        <f>IF(ISBLANK(Deflatores!H54),"",Deflatores!H54)</f>
        <v/>
      </c>
      <c r="I59" s="40" t="str">
        <f t="shared" si="1"/>
        <v/>
      </c>
      <c r="J59" s="41" t="str">
        <f t="shared" si="2"/>
        <v/>
      </c>
      <c r="K59" s="61"/>
      <c r="L59" s="61"/>
      <c r="M59" s="85"/>
    </row>
    <row r="60" spans="1:13" ht="13.5" x14ac:dyDescent="0.35">
      <c r="A60" s="84"/>
      <c r="B60" s="134" t="str">
        <f>""&amp;Deflatores!B55</f>
        <v/>
      </c>
      <c r="C60" s="134"/>
      <c r="D60" s="38" t="str">
        <f>""&amp;Deflatores!G55</f>
        <v xml:space="preserve">           .</v>
      </c>
      <c r="E60" s="39">
        <f>Deflatores!J55</f>
        <v>0</v>
      </c>
      <c r="F60" s="35"/>
      <c r="G60" s="35"/>
      <c r="H60" s="40" t="str">
        <f>IF(ISBLANK(Deflatores!H55),"",Deflatores!H55)</f>
        <v/>
      </c>
      <c r="I60" s="40" t="str">
        <f t="shared" si="1"/>
        <v/>
      </c>
      <c r="J60" s="41" t="str">
        <f t="shared" si="2"/>
        <v/>
      </c>
      <c r="K60" s="61"/>
      <c r="L60" s="61"/>
      <c r="M60" s="85"/>
    </row>
    <row r="61" spans="1:13" ht="13.5" x14ac:dyDescent="0.35">
      <c r="A61" s="84"/>
      <c r="B61" s="134" t="str">
        <f>""&amp;Deflatores!B56</f>
        <v/>
      </c>
      <c r="C61" s="134"/>
      <c r="D61" s="38" t="str">
        <f>""&amp;Deflatores!G56</f>
        <v xml:space="preserve">           .</v>
      </c>
      <c r="E61" s="39">
        <f>Deflatores!J56</f>
        <v>0</v>
      </c>
      <c r="F61" s="35"/>
      <c r="G61" s="35"/>
      <c r="H61" s="40" t="str">
        <f>IF(ISBLANK(Deflatores!H56),"",Deflatores!H56)</f>
        <v/>
      </c>
      <c r="I61" s="40" t="str">
        <f t="shared" si="1"/>
        <v/>
      </c>
      <c r="J61" s="41" t="str">
        <f t="shared" si="2"/>
        <v/>
      </c>
      <c r="K61" s="61"/>
      <c r="L61" s="61"/>
      <c r="M61" s="85"/>
    </row>
    <row r="62" spans="1:13" ht="13.5" x14ac:dyDescent="0.35">
      <c r="A62" s="84"/>
      <c r="B62" s="134" t="str">
        <f>""&amp;Deflatores!B57</f>
        <v/>
      </c>
      <c r="C62" s="134"/>
      <c r="D62" s="38" t="str">
        <f>""&amp;Deflatores!G57</f>
        <v xml:space="preserve">           .</v>
      </c>
      <c r="E62" s="39">
        <f>Deflatores!J57</f>
        <v>0</v>
      </c>
      <c r="F62" s="35"/>
      <c r="G62" s="35"/>
      <c r="H62" s="40" t="str">
        <f>IF(ISBLANK(Deflatores!H57),"",Deflatores!H57)</f>
        <v/>
      </c>
      <c r="I62" s="40" t="str">
        <f t="shared" si="1"/>
        <v/>
      </c>
      <c r="J62" s="41" t="str">
        <f t="shared" si="2"/>
        <v/>
      </c>
      <c r="K62" s="61"/>
      <c r="L62" s="61"/>
      <c r="M62" s="85"/>
    </row>
    <row r="63" spans="1:13" ht="13.5" x14ac:dyDescent="0.35">
      <c r="A63" s="84"/>
      <c r="B63" s="134" t="str">
        <f>""&amp;Deflatores!B58</f>
        <v/>
      </c>
      <c r="C63" s="134"/>
      <c r="D63" s="38" t="str">
        <f>""&amp;Deflatores!G58</f>
        <v xml:space="preserve">           .</v>
      </c>
      <c r="E63" s="39">
        <f>Deflatores!J58</f>
        <v>0</v>
      </c>
      <c r="F63" s="35"/>
      <c r="G63" s="35"/>
      <c r="H63" s="40" t="str">
        <f>IF(ISBLANK(Deflatores!H58),"",Deflatores!H58)</f>
        <v/>
      </c>
      <c r="I63" s="40" t="str">
        <f t="shared" si="1"/>
        <v/>
      </c>
      <c r="J63" s="41" t="str">
        <f t="shared" si="2"/>
        <v/>
      </c>
      <c r="K63" s="61"/>
      <c r="L63" s="61"/>
      <c r="M63" s="85"/>
    </row>
    <row r="64" spans="1:13" ht="13.5" x14ac:dyDescent="0.35">
      <c r="A64" s="84"/>
      <c r="B64" s="134" t="str">
        <f>""&amp;Deflatores!B59</f>
        <v/>
      </c>
      <c r="C64" s="134"/>
      <c r="D64" s="38" t="str">
        <f>""&amp;Deflatores!G59</f>
        <v xml:space="preserve">           .</v>
      </c>
      <c r="E64" s="39">
        <f>Deflatores!J59</f>
        <v>0</v>
      </c>
      <c r="F64" s="35"/>
      <c r="G64" s="35"/>
      <c r="H64" s="40" t="str">
        <f>IF(ISBLANK(Deflatores!H59),"",Deflatores!H59)</f>
        <v/>
      </c>
      <c r="I64" s="40" t="str">
        <f t="shared" si="1"/>
        <v/>
      </c>
      <c r="J64" s="41" t="str">
        <f t="shared" si="2"/>
        <v/>
      </c>
      <c r="K64" s="61"/>
      <c r="L64" s="61"/>
      <c r="M64" s="85"/>
    </row>
    <row r="65" spans="1:13" ht="13.5" x14ac:dyDescent="0.35">
      <c r="A65" s="84"/>
      <c r="B65" s="134" t="str">
        <f>""&amp;Deflatores!B60</f>
        <v/>
      </c>
      <c r="C65" s="134"/>
      <c r="D65" s="38" t="str">
        <f>""&amp;Deflatores!G60</f>
        <v xml:space="preserve">           .</v>
      </c>
      <c r="E65" s="39">
        <f>Deflatores!J60</f>
        <v>0</v>
      </c>
      <c r="F65" s="35"/>
      <c r="G65" s="35"/>
      <c r="H65" s="40" t="str">
        <f>IF(ISBLANK(Deflatores!H60),"",Deflatores!H60)</f>
        <v/>
      </c>
      <c r="I65" s="40" t="str">
        <f t="shared" si="1"/>
        <v/>
      </c>
      <c r="J65" s="41" t="str">
        <f t="shared" si="2"/>
        <v/>
      </c>
      <c r="K65" s="61"/>
      <c r="L65" s="61"/>
      <c r="M65" s="85"/>
    </row>
    <row r="66" spans="1:13" ht="13.5" x14ac:dyDescent="0.35">
      <c r="A66" s="84"/>
      <c r="B66" s="134" t="str">
        <f>""&amp;Deflatores!B61</f>
        <v/>
      </c>
      <c r="C66" s="134"/>
      <c r="D66" s="38" t="str">
        <f>""&amp;Deflatores!G61</f>
        <v xml:space="preserve">           .</v>
      </c>
      <c r="E66" s="39">
        <f>Deflatores!J61</f>
        <v>0</v>
      </c>
      <c r="F66" s="35"/>
      <c r="G66" s="35"/>
      <c r="H66" s="40" t="str">
        <f>IF(ISBLANK(Deflatores!H61),"",Deflatores!H61)</f>
        <v/>
      </c>
      <c r="I66" s="40" t="str">
        <f t="shared" si="1"/>
        <v/>
      </c>
      <c r="J66" s="41" t="str">
        <f t="shared" si="2"/>
        <v/>
      </c>
      <c r="K66" s="61"/>
      <c r="L66" s="61"/>
      <c r="M66" s="85"/>
    </row>
    <row r="67" spans="1:13" ht="13.5" x14ac:dyDescent="0.35">
      <c r="A67" s="84"/>
      <c r="B67" s="134" t="str">
        <f>""&amp;Deflatores!B62</f>
        <v/>
      </c>
      <c r="C67" s="134"/>
      <c r="D67" s="38" t="str">
        <f>""&amp;Deflatores!G62</f>
        <v xml:space="preserve">           .</v>
      </c>
      <c r="E67" s="39">
        <f>Deflatores!J62</f>
        <v>0</v>
      </c>
      <c r="F67" s="35"/>
      <c r="G67" s="35"/>
      <c r="H67" s="40" t="str">
        <f>IF(ISBLANK(Deflatores!H62),"",Deflatores!H62)</f>
        <v/>
      </c>
      <c r="I67" s="40" t="str">
        <f t="shared" si="1"/>
        <v/>
      </c>
      <c r="J67" s="41" t="str">
        <f t="shared" si="2"/>
        <v/>
      </c>
      <c r="K67" s="61"/>
      <c r="L67" s="61"/>
      <c r="M67" s="85"/>
    </row>
    <row r="68" spans="1:13" ht="13.5" x14ac:dyDescent="0.35">
      <c r="A68" s="84"/>
      <c r="B68" s="134" t="str">
        <f>""&amp;Deflatores!B63</f>
        <v/>
      </c>
      <c r="C68" s="134"/>
      <c r="D68" s="38" t="str">
        <f>""&amp;Deflatores!G63</f>
        <v xml:space="preserve">           .</v>
      </c>
      <c r="E68" s="39">
        <f>Deflatores!J63</f>
        <v>0</v>
      </c>
      <c r="F68" s="35"/>
      <c r="G68" s="35"/>
      <c r="H68" s="40" t="str">
        <f>IF(ISBLANK(Deflatores!H63),"",Deflatores!H63)</f>
        <v/>
      </c>
      <c r="I68" s="40" t="str">
        <f t="shared" si="1"/>
        <v/>
      </c>
      <c r="J68" s="41" t="str">
        <f t="shared" si="2"/>
        <v/>
      </c>
      <c r="K68" s="61"/>
      <c r="L68" s="61"/>
      <c r="M68" s="85"/>
    </row>
    <row r="69" spans="1:13" ht="13.5" x14ac:dyDescent="0.35">
      <c r="A69" s="84"/>
      <c r="B69" s="134" t="str">
        <f>""&amp;Deflatores!B64</f>
        <v/>
      </c>
      <c r="C69" s="134"/>
      <c r="D69" s="38" t="str">
        <f>""&amp;Deflatores!G64</f>
        <v xml:space="preserve">           .</v>
      </c>
      <c r="E69" s="39">
        <f>Deflatores!J64</f>
        <v>0</v>
      </c>
      <c r="F69" s="44"/>
      <c r="G69" s="44"/>
      <c r="H69" s="40" t="str">
        <f>IF(ISBLANK(Deflatores!H64),"",Deflatores!H64)</f>
        <v/>
      </c>
      <c r="I69" s="40" t="str">
        <f t="shared" si="1"/>
        <v/>
      </c>
      <c r="J69" s="41" t="str">
        <f t="shared" si="2"/>
        <v/>
      </c>
      <c r="K69" s="61"/>
      <c r="L69" s="61"/>
      <c r="M69" s="85"/>
    </row>
    <row r="70" spans="1:13" ht="13.5" x14ac:dyDescent="0.35">
      <c r="A70" s="87"/>
      <c r="B70" s="88"/>
      <c r="C70" s="89"/>
      <c r="D70" s="90"/>
      <c r="E70" s="91"/>
      <c r="F70" s="92"/>
      <c r="G70" s="92"/>
      <c r="H70" s="93"/>
      <c r="I70" s="94"/>
      <c r="J70" s="89"/>
      <c r="K70" s="89"/>
      <c r="L70" s="89"/>
      <c r="M70" s="95"/>
    </row>
  </sheetData>
  <sheetProtection selectLockedCells="1" selectUnlockedCells="1"/>
  <mergeCells count="68">
    <mergeCell ref="B59:C59"/>
    <mergeCell ref="B60:C60"/>
    <mergeCell ref="B67:C67"/>
    <mergeCell ref="B68:C68"/>
    <mergeCell ref="B69:C69"/>
    <mergeCell ref="B61:C61"/>
    <mergeCell ref="B62:C62"/>
    <mergeCell ref="B63:C63"/>
    <mergeCell ref="B64:C64"/>
    <mergeCell ref="B65:C65"/>
    <mergeCell ref="B66:C66"/>
    <mergeCell ref="B54:C54"/>
    <mergeCell ref="B55:C55"/>
    <mergeCell ref="B56:C56"/>
    <mergeCell ref="B57:C57"/>
    <mergeCell ref="B58:C58"/>
    <mergeCell ref="B49:C49"/>
    <mergeCell ref="B50:C50"/>
    <mergeCell ref="B51:C51"/>
    <mergeCell ref="B52:C52"/>
    <mergeCell ref="B53:C53"/>
    <mergeCell ref="B47:C47"/>
    <mergeCell ref="B48:C48"/>
    <mergeCell ref="B36:C36"/>
    <mergeCell ref="B37:C37"/>
    <mergeCell ref="B42:C42"/>
    <mergeCell ref="B43:C43"/>
    <mergeCell ref="B44:C44"/>
    <mergeCell ref="B46:D46"/>
    <mergeCell ref="B38:C38"/>
    <mergeCell ref="B39:C39"/>
    <mergeCell ref="B28:C28"/>
    <mergeCell ref="B40:C40"/>
    <mergeCell ref="B41:C41"/>
    <mergeCell ref="B30:C30"/>
    <mergeCell ref="B31:C31"/>
    <mergeCell ref="B32:C32"/>
    <mergeCell ref="B33:C33"/>
    <mergeCell ref="B34:C34"/>
    <mergeCell ref="B35:C35"/>
    <mergeCell ref="B23:C23"/>
    <mergeCell ref="B24:C24"/>
    <mergeCell ref="B25:C25"/>
    <mergeCell ref="B26:C26"/>
    <mergeCell ref="B27:C27"/>
    <mergeCell ref="B16:C16"/>
    <mergeCell ref="B18:C18"/>
    <mergeCell ref="B19:C19"/>
    <mergeCell ref="B22:C22"/>
    <mergeCell ref="B17:C17"/>
    <mergeCell ref="B21:C21"/>
    <mergeCell ref="B20:C20"/>
    <mergeCell ref="B29:C29"/>
    <mergeCell ref="A1:M3"/>
    <mergeCell ref="A4:E4"/>
    <mergeCell ref="F4:M4"/>
    <mergeCell ref="A5:E5"/>
    <mergeCell ref="F5:M5"/>
    <mergeCell ref="A6:E6"/>
    <mergeCell ref="F6:M6"/>
    <mergeCell ref="B8:I8"/>
    <mergeCell ref="B9:D9"/>
    <mergeCell ref="B10:C10"/>
    <mergeCell ref="B11:C11"/>
    <mergeCell ref="B12:C12"/>
    <mergeCell ref="B13:C13"/>
    <mergeCell ref="B14:C14"/>
    <mergeCell ref="B15:C15"/>
  </mergeCells>
  <pageMargins left="0.78749999999999998" right="0.78749999999999998" top="1.023611111111111" bottom="1.023611111111111" header="0.51180555555555551" footer="0.78749999999999998"/>
  <pageSetup paperSize="9" scale="47" firstPageNumber="0" orientation="portrait" horizontalDpi="300" verticalDpi="300"/>
  <headerFooter alignWithMargins="0">
    <oddFooter>&amp;CPágina &amp;P de &amp;N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Contagem</vt:lpstr>
      <vt:lpstr>Funções</vt:lpstr>
      <vt:lpstr>Deflatores</vt:lpstr>
      <vt:lpstr>Sumário 1</vt:lpstr>
      <vt:lpstr>Sumário 2</vt:lpstr>
      <vt:lpstr>Contagem!Print_Area</vt:lpstr>
      <vt:lpstr>Funções!Print_Titles</vt:lpstr>
      <vt:lpstr>Funções!TiposDeFuncao</vt:lpstr>
      <vt:lpstr>Funções!TiposDeManutencao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Fatto Consultoria e Sistemas</dc:creator>
  <cp:lastModifiedBy>Caio Souza</cp:lastModifiedBy>
  <cp:lastPrinted>2015-06-26T20:29:38Z</cp:lastPrinted>
  <dcterms:created xsi:type="dcterms:W3CDTF">2015-06-26T19:24:40Z</dcterms:created>
  <dcterms:modified xsi:type="dcterms:W3CDTF">2021-08-02T02:14:25Z</dcterms:modified>
</cp:coreProperties>
</file>