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 e Pastas\GRUVE\Simulações\"/>
    </mc:Choice>
  </mc:AlternateContent>
  <xr:revisionPtr revIDLastSave="0" documentId="13_ncr:1_{18331617-C9B5-4B10-BE35-0015C0F1F93C}" xr6:coauthVersionLast="46" xr6:coauthVersionMax="46" xr10:uidLastSave="{00000000-0000-0000-0000-000000000000}"/>
  <bookViews>
    <workbookView xWindow="-120" yWindow="-120" windowWidth="20730" windowHeight="11160" tabRatio="682" firstSheet="2" activeTab="5" xr2:uid="{9396452B-AC58-4C00-93C0-439A5F6F42ED}"/>
  </bookViews>
  <sheets>
    <sheet name="Grade Horária original" sheetId="1" r:id="rId1"/>
    <sheet name="Grade Horária adaptada" sheetId="4" r:id="rId2"/>
    <sheet name="Média Passageiros" sheetId="2" r:id="rId3"/>
    <sheet name="Gasto Energético" sheetId="6" r:id="rId4"/>
    <sheet name="Calculo de Demanda" sheetId="11" r:id="rId5"/>
    <sheet name="Curva de Demanda" sheetId="12" r:id="rId6"/>
    <sheet name="Estimativa energética" sheetId="13" r:id="rId7"/>
    <sheet name="Tar.Light_atua" sheetId="15" state="hidden" r:id="rId8"/>
    <sheet name="Tar.Light_atua2" sheetId="16" state="hidden" r:id="rId9"/>
    <sheet name="Tarifas Light" sheetId="17" r:id="rId10"/>
    <sheet name="Análise Tarifária" sheetId="18" r:id="rId11"/>
    <sheet name="Análise Financeira" sheetId="19" r:id="rId12"/>
    <sheet name="Planilha1" sheetId="8" state="hidden" r:id="rId13"/>
  </sheets>
  <definedNames>
    <definedName name="_xlnm._FilterDatabase" localSheetId="4" hidden="1">'Calculo de Demanda'!$U$3:$Y$123</definedName>
    <definedName name="_xlnm._FilterDatabase" localSheetId="5" hidden="1">'Curva de Demanda'!$K$2:$L$1444</definedName>
    <definedName name="_xlnm._FilterDatabase" localSheetId="3" hidden="1">'Gasto Energético'!$J$3:$FF$80</definedName>
    <definedName name="DadosExternos_1" localSheetId="7" hidden="1">Tar.Light_atua!$A$1:$S$10</definedName>
    <definedName name="DadosExternos_2" localSheetId="8" hidden="1">Tar.Light_atua2!$A$1:$M$10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0" i="12" l="1"/>
  <c r="AF29" i="12"/>
  <c r="AF23" i="12"/>
  <c r="AF6" i="12"/>
  <c r="AF5" i="1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F22" i="2" l="1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G11" i="12"/>
  <c r="AI14" i="2"/>
  <c r="AH15" i="2"/>
  <c r="AH16" i="2"/>
  <c r="AH17" i="2"/>
  <c r="AH14" i="2"/>
  <c r="C24" i="6" l="1"/>
  <c r="F100" i="4" l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99" i="4"/>
  <c r="H98" i="4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F98" i="4"/>
  <c r="D91" i="4"/>
  <c r="D95" i="4" s="1"/>
  <c r="D99" i="4" s="1"/>
  <c r="D103" i="4" s="1"/>
  <c r="D107" i="4" s="1"/>
  <c r="D111" i="4" s="1"/>
  <c r="D115" i="4" s="1"/>
  <c r="D119" i="4" s="1"/>
  <c r="D123" i="4" s="1"/>
  <c r="D127" i="4" s="1"/>
  <c r="D131" i="4" s="1"/>
  <c r="D135" i="4" s="1"/>
  <c r="D139" i="4" s="1"/>
  <c r="D143" i="4" s="1"/>
  <c r="D147" i="4" s="1"/>
  <c r="D151" i="4" s="1"/>
  <c r="D155" i="4" s="1"/>
  <c r="D159" i="4" s="1"/>
  <c r="E90" i="4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88" i="4"/>
  <c r="E89" i="4" s="1"/>
  <c r="G87" i="4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E87" i="4"/>
  <c r="AZ5" i="2" l="1"/>
  <c r="AZ6" i="2"/>
  <c r="AZ7" i="2"/>
  <c r="AZ8" i="2"/>
  <c r="AZ4" i="2"/>
  <c r="AY8" i="2"/>
  <c r="AY6" i="2"/>
  <c r="AY7" i="2"/>
  <c r="AX5" i="2"/>
  <c r="AX6" i="2"/>
  <c r="AX7" i="2"/>
  <c r="AX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4" i="2"/>
  <c r="F14" i="18" l="1"/>
  <c r="F6" i="18"/>
  <c r="K14" i="18"/>
  <c r="K6" i="18"/>
  <c r="B16" i="19" l="1"/>
  <c r="B15" i="19"/>
  <c r="B9" i="19"/>
  <c r="B7" i="19"/>
  <c r="K17" i="18" l="1"/>
  <c r="J17" i="18"/>
  <c r="J15" i="18"/>
  <c r="J14" i="18"/>
  <c r="K9" i="18"/>
  <c r="J9" i="18"/>
  <c r="J7" i="18"/>
  <c r="J6" i="18"/>
  <c r="N47" i="17"/>
  <c r="M47" i="17"/>
  <c r="L47" i="17"/>
  <c r="K47" i="17"/>
  <c r="J47" i="17"/>
  <c r="I47" i="17"/>
  <c r="H47" i="17"/>
  <c r="G47" i="17"/>
  <c r="F47" i="17"/>
  <c r="E47" i="17"/>
  <c r="D47" i="17"/>
  <c r="C47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E14" i="18"/>
  <c r="D17" i="17"/>
  <c r="E17" i="17"/>
  <c r="F17" i="17"/>
  <c r="F9" i="18" s="1"/>
  <c r="G17" i="17"/>
  <c r="H17" i="17"/>
  <c r="I17" i="17"/>
  <c r="J17" i="17"/>
  <c r="K17" i="17"/>
  <c r="L17" i="17"/>
  <c r="M17" i="17"/>
  <c r="N17" i="17"/>
  <c r="D18" i="17"/>
  <c r="E18" i="17"/>
  <c r="F18" i="17"/>
  <c r="F17" i="18" s="1"/>
  <c r="G18" i="17"/>
  <c r="H18" i="17"/>
  <c r="I18" i="17"/>
  <c r="J18" i="17"/>
  <c r="K18" i="17"/>
  <c r="L18" i="17"/>
  <c r="M18" i="17"/>
  <c r="N18" i="17"/>
  <c r="C18" i="17"/>
  <c r="C17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D7" i="17"/>
  <c r="E7" i="17"/>
  <c r="F7" i="17"/>
  <c r="E6" i="18" s="1"/>
  <c r="G7" i="17"/>
  <c r="H7" i="17"/>
  <c r="I7" i="17"/>
  <c r="E9" i="18" s="1"/>
  <c r="J7" i="17"/>
  <c r="K7" i="17"/>
  <c r="L7" i="17"/>
  <c r="M7" i="17"/>
  <c r="N7" i="17"/>
  <c r="O7" i="17"/>
  <c r="P7" i="17"/>
  <c r="Q7" i="17"/>
  <c r="R7" i="17"/>
  <c r="S7" i="17"/>
  <c r="T7" i="17"/>
  <c r="D8" i="17"/>
  <c r="E8" i="17"/>
  <c r="F8" i="17"/>
  <c r="G8" i="17"/>
  <c r="H8" i="17"/>
  <c r="I8" i="17"/>
  <c r="E17" i="18" s="1"/>
  <c r="J8" i="17"/>
  <c r="K8" i="17"/>
  <c r="L8" i="17"/>
  <c r="M8" i="17"/>
  <c r="N8" i="17"/>
  <c r="O8" i="17"/>
  <c r="P8" i="17"/>
  <c r="Q8" i="17"/>
  <c r="R8" i="17"/>
  <c r="S8" i="17"/>
  <c r="T8" i="17"/>
  <c r="C7" i="17"/>
  <c r="E7" i="18" s="1"/>
  <c r="C8" i="17"/>
  <c r="E15" i="18" s="1"/>
  <c r="C6" i="17"/>
  <c r="B7" i="13"/>
  <c r="B6" i="13"/>
  <c r="B5" i="13"/>
  <c r="M5" i="13"/>
  <c r="L10" i="13"/>
  <c r="L9" i="13"/>
  <c r="L6" i="13"/>
  <c r="L5" i="13"/>
  <c r="M3" i="13"/>
  <c r="L4" i="13"/>
  <c r="L3" i="13"/>
  <c r="AG12" i="12"/>
  <c r="AG9" i="12" l="1"/>
  <c r="AG10" i="12"/>
  <c r="B21" i="13" l="1"/>
  <c r="B15" i="13" l="1"/>
  <c r="B16" i="13" s="1"/>
  <c r="L12" i="13" l="1"/>
  <c r="L11" i="13"/>
  <c r="M1434" i="12"/>
  <c r="M1435" i="12"/>
  <c r="M1436" i="12"/>
  <c r="M1437" i="12"/>
  <c r="M1438" i="12"/>
  <c r="M1439" i="12"/>
  <c r="M1440" i="12"/>
  <c r="M1441" i="12"/>
  <c r="M1442" i="12"/>
  <c r="M1443" i="12"/>
  <c r="M1444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1000" i="12"/>
  <c r="M1001" i="12"/>
  <c r="M1002" i="12"/>
  <c r="M1003" i="12"/>
  <c r="M1004" i="12"/>
  <c r="M1005" i="12"/>
  <c r="M1006" i="12"/>
  <c r="M1007" i="12"/>
  <c r="M1008" i="12"/>
  <c r="M1009" i="12"/>
  <c r="M1010" i="12"/>
  <c r="M1011" i="12"/>
  <c r="M1012" i="12"/>
  <c r="M1013" i="12"/>
  <c r="M1014" i="12"/>
  <c r="M1015" i="12"/>
  <c r="M1016" i="12"/>
  <c r="M1017" i="12"/>
  <c r="M1018" i="12"/>
  <c r="M1019" i="12"/>
  <c r="M1020" i="12"/>
  <c r="M1021" i="12"/>
  <c r="M1022" i="12"/>
  <c r="M1023" i="12"/>
  <c r="M1024" i="12"/>
  <c r="M1025" i="12"/>
  <c r="M1026" i="12"/>
  <c r="M1027" i="12"/>
  <c r="M1028" i="12"/>
  <c r="M1029" i="12"/>
  <c r="M1030" i="12"/>
  <c r="M1031" i="12"/>
  <c r="M1032" i="12"/>
  <c r="M1033" i="12"/>
  <c r="M1034" i="12"/>
  <c r="M1035" i="12"/>
  <c r="M1036" i="12"/>
  <c r="M1037" i="12"/>
  <c r="M1038" i="12"/>
  <c r="M1039" i="12"/>
  <c r="M1040" i="12"/>
  <c r="M1041" i="12"/>
  <c r="M1042" i="12"/>
  <c r="M1043" i="12"/>
  <c r="M1044" i="12"/>
  <c r="M1045" i="12"/>
  <c r="M1046" i="12"/>
  <c r="M1047" i="12"/>
  <c r="M1048" i="12"/>
  <c r="M1049" i="12"/>
  <c r="M1050" i="12"/>
  <c r="M1051" i="12"/>
  <c r="M1052" i="12"/>
  <c r="M1053" i="12"/>
  <c r="M1054" i="12"/>
  <c r="M1055" i="12"/>
  <c r="M1056" i="12"/>
  <c r="M1057" i="12"/>
  <c r="M1058" i="12"/>
  <c r="M1059" i="12"/>
  <c r="M1060" i="12"/>
  <c r="M1061" i="12"/>
  <c r="M1062" i="12"/>
  <c r="M1063" i="12"/>
  <c r="M1064" i="12"/>
  <c r="M1065" i="12"/>
  <c r="M1066" i="12"/>
  <c r="M1067" i="12"/>
  <c r="M1068" i="12"/>
  <c r="M1069" i="12"/>
  <c r="M1070" i="12"/>
  <c r="M1071" i="12"/>
  <c r="M1072" i="12"/>
  <c r="M1073" i="12"/>
  <c r="M1074" i="12"/>
  <c r="M1075" i="12"/>
  <c r="M1076" i="12"/>
  <c r="M1077" i="12"/>
  <c r="M1078" i="12"/>
  <c r="M1079" i="12"/>
  <c r="M1080" i="12"/>
  <c r="M1081" i="12"/>
  <c r="M1082" i="12"/>
  <c r="M1083" i="12"/>
  <c r="M1084" i="12"/>
  <c r="M1085" i="12"/>
  <c r="M1086" i="12"/>
  <c r="M1087" i="12"/>
  <c r="M1088" i="12"/>
  <c r="M1089" i="12"/>
  <c r="M1090" i="12"/>
  <c r="M1091" i="12"/>
  <c r="M1092" i="12"/>
  <c r="M1093" i="12"/>
  <c r="M1094" i="12"/>
  <c r="M1095" i="12"/>
  <c r="M1096" i="12"/>
  <c r="M1097" i="12"/>
  <c r="M1098" i="12"/>
  <c r="M1099" i="12"/>
  <c r="M1100" i="12"/>
  <c r="M1101" i="12"/>
  <c r="M1102" i="12"/>
  <c r="M1103" i="12"/>
  <c r="M1104" i="12"/>
  <c r="M1105" i="12"/>
  <c r="M1106" i="12"/>
  <c r="M1107" i="12"/>
  <c r="M1108" i="12"/>
  <c r="M1109" i="12"/>
  <c r="M1110" i="12"/>
  <c r="M1111" i="12"/>
  <c r="M1112" i="12"/>
  <c r="M1113" i="12"/>
  <c r="M1114" i="12"/>
  <c r="M1115" i="12"/>
  <c r="M1116" i="12"/>
  <c r="M1117" i="12"/>
  <c r="M1118" i="12"/>
  <c r="M1119" i="12"/>
  <c r="M1120" i="12"/>
  <c r="M1121" i="12"/>
  <c r="M1122" i="12"/>
  <c r="M1123" i="12"/>
  <c r="M1124" i="12"/>
  <c r="M1125" i="12"/>
  <c r="M1126" i="12"/>
  <c r="M1127" i="12"/>
  <c r="M1128" i="12"/>
  <c r="M1129" i="12"/>
  <c r="M1130" i="12"/>
  <c r="M1131" i="12"/>
  <c r="M1132" i="12"/>
  <c r="M1133" i="12"/>
  <c r="M1134" i="12"/>
  <c r="M1135" i="12"/>
  <c r="M1136" i="12"/>
  <c r="M1137" i="12"/>
  <c r="M1138" i="12"/>
  <c r="M1139" i="12"/>
  <c r="M1140" i="12"/>
  <c r="M1141" i="12"/>
  <c r="M1142" i="12"/>
  <c r="M1143" i="12"/>
  <c r="M1144" i="12"/>
  <c r="M1145" i="12"/>
  <c r="M1146" i="12"/>
  <c r="M1147" i="12"/>
  <c r="M1148" i="12"/>
  <c r="M1149" i="12"/>
  <c r="M1150" i="12"/>
  <c r="M1151" i="12"/>
  <c r="M1152" i="12"/>
  <c r="M1153" i="12"/>
  <c r="M1154" i="12"/>
  <c r="M1155" i="12"/>
  <c r="M1156" i="12"/>
  <c r="M1157" i="12"/>
  <c r="M1158" i="12"/>
  <c r="M1159" i="12"/>
  <c r="M1160" i="12"/>
  <c r="M1161" i="12"/>
  <c r="M1162" i="12"/>
  <c r="M1163" i="12"/>
  <c r="M1164" i="12"/>
  <c r="M1165" i="12"/>
  <c r="M1166" i="12"/>
  <c r="M1167" i="12"/>
  <c r="M1168" i="12"/>
  <c r="M1169" i="12"/>
  <c r="M1170" i="12"/>
  <c r="M1171" i="12"/>
  <c r="M1172" i="12"/>
  <c r="M1173" i="12"/>
  <c r="M1174" i="12"/>
  <c r="M1175" i="12"/>
  <c r="M1176" i="12"/>
  <c r="M1177" i="12"/>
  <c r="M1178" i="12"/>
  <c r="M1179" i="12"/>
  <c r="M1180" i="12"/>
  <c r="M1181" i="12"/>
  <c r="M1182" i="12"/>
  <c r="M1183" i="12"/>
  <c r="M1184" i="12"/>
  <c r="M1185" i="12"/>
  <c r="M1186" i="12"/>
  <c r="M1187" i="12"/>
  <c r="M1188" i="12"/>
  <c r="M1189" i="12"/>
  <c r="M1190" i="12"/>
  <c r="M1191" i="12"/>
  <c r="M1192" i="12"/>
  <c r="M1193" i="12"/>
  <c r="M1194" i="12"/>
  <c r="M1195" i="12"/>
  <c r="M1196" i="12"/>
  <c r="M1197" i="12"/>
  <c r="M1198" i="12"/>
  <c r="M1199" i="12"/>
  <c r="M1200" i="12"/>
  <c r="M1201" i="12"/>
  <c r="M1202" i="12"/>
  <c r="M1203" i="12"/>
  <c r="M1204" i="12"/>
  <c r="M1205" i="12"/>
  <c r="M1206" i="12"/>
  <c r="M1207" i="12"/>
  <c r="M1208" i="12"/>
  <c r="M1209" i="12"/>
  <c r="M1210" i="12"/>
  <c r="M1211" i="12"/>
  <c r="M1212" i="12"/>
  <c r="M1213" i="12"/>
  <c r="M1214" i="12"/>
  <c r="M1215" i="12"/>
  <c r="M1216" i="12"/>
  <c r="M1217" i="12"/>
  <c r="M1218" i="12"/>
  <c r="M1219" i="12"/>
  <c r="M1220" i="12"/>
  <c r="M1221" i="12"/>
  <c r="M1222" i="12"/>
  <c r="M1223" i="12"/>
  <c r="M1224" i="12"/>
  <c r="M1225" i="12"/>
  <c r="M1226" i="12"/>
  <c r="M1227" i="12"/>
  <c r="M1228" i="12"/>
  <c r="M1229" i="12"/>
  <c r="M1230" i="12"/>
  <c r="M1231" i="12"/>
  <c r="M1232" i="12"/>
  <c r="M1233" i="12"/>
  <c r="M1234" i="12"/>
  <c r="M1235" i="12"/>
  <c r="M1236" i="12"/>
  <c r="M1237" i="12"/>
  <c r="M1238" i="12"/>
  <c r="M1239" i="12"/>
  <c r="M1240" i="12"/>
  <c r="M1241" i="12"/>
  <c r="M1242" i="12"/>
  <c r="M1243" i="12"/>
  <c r="M1244" i="12"/>
  <c r="M1245" i="12"/>
  <c r="M1246" i="12"/>
  <c r="M1247" i="12"/>
  <c r="M1248" i="12"/>
  <c r="M1249" i="12"/>
  <c r="M1250" i="12"/>
  <c r="M1251" i="12"/>
  <c r="M1252" i="12"/>
  <c r="M1253" i="12"/>
  <c r="M1254" i="12"/>
  <c r="M1255" i="12"/>
  <c r="M1256" i="12"/>
  <c r="M1257" i="12"/>
  <c r="M1258" i="12"/>
  <c r="M1259" i="12"/>
  <c r="M1260" i="12"/>
  <c r="M1261" i="12"/>
  <c r="M1262" i="12"/>
  <c r="M1263" i="12"/>
  <c r="M1264" i="12"/>
  <c r="M1265" i="12"/>
  <c r="M1266" i="12"/>
  <c r="M1267" i="12"/>
  <c r="M1268" i="12"/>
  <c r="M1269" i="12"/>
  <c r="M1270" i="12"/>
  <c r="M1271" i="12"/>
  <c r="M1272" i="12"/>
  <c r="M1273" i="12"/>
  <c r="M1274" i="12"/>
  <c r="M1275" i="12"/>
  <c r="M1276" i="12"/>
  <c r="M1277" i="12"/>
  <c r="M1278" i="12"/>
  <c r="M1279" i="12"/>
  <c r="M1280" i="12"/>
  <c r="M1281" i="12"/>
  <c r="M1282" i="12"/>
  <c r="M1283" i="12"/>
  <c r="M1284" i="12"/>
  <c r="M1285" i="12"/>
  <c r="M1286" i="12"/>
  <c r="M1287" i="12"/>
  <c r="M1288" i="12"/>
  <c r="M1289" i="12"/>
  <c r="M1290" i="12"/>
  <c r="M1291" i="12"/>
  <c r="M1292" i="12"/>
  <c r="M1293" i="12"/>
  <c r="M1294" i="12"/>
  <c r="M1295" i="12"/>
  <c r="M1296" i="12"/>
  <c r="M1297" i="12"/>
  <c r="M1298" i="12"/>
  <c r="M1299" i="12"/>
  <c r="M1300" i="12"/>
  <c r="M1301" i="12"/>
  <c r="M1302" i="12"/>
  <c r="M1303" i="12"/>
  <c r="M1304" i="12"/>
  <c r="M1305" i="12"/>
  <c r="M1306" i="12"/>
  <c r="M1307" i="12"/>
  <c r="M1308" i="12"/>
  <c r="M1309" i="12"/>
  <c r="M1310" i="12"/>
  <c r="M1311" i="12"/>
  <c r="M1312" i="12"/>
  <c r="M1313" i="12"/>
  <c r="M1314" i="12"/>
  <c r="M1315" i="12"/>
  <c r="M1316" i="12"/>
  <c r="M1317" i="12"/>
  <c r="M1318" i="12"/>
  <c r="M1319" i="12"/>
  <c r="M1320" i="12"/>
  <c r="M1321" i="12"/>
  <c r="M1322" i="12"/>
  <c r="M1323" i="12"/>
  <c r="M1324" i="12"/>
  <c r="M1325" i="12"/>
  <c r="M1326" i="12"/>
  <c r="M1327" i="12"/>
  <c r="M1328" i="12"/>
  <c r="M1329" i="12"/>
  <c r="M1330" i="12"/>
  <c r="M1331" i="12"/>
  <c r="M1332" i="12"/>
  <c r="M1333" i="12"/>
  <c r="M1334" i="12"/>
  <c r="M1335" i="12"/>
  <c r="M1336" i="12"/>
  <c r="M1337" i="12"/>
  <c r="M1338" i="12"/>
  <c r="M1339" i="12"/>
  <c r="M1340" i="12"/>
  <c r="M1341" i="12"/>
  <c r="M1342" i="12"/>
  <c r="M1343" i="12"/>
  <c r="M1344" i="12"/>
  <c r="M1345" i="12"/>
  <c r="M1346" i="12"/>
  <c r="M1347" i="12"/>
  <c r="M1348" i="12"/>
  <c r="M1349" i="12"/>
  <c r="M1350" i="12"/>
  <c r="M1351" i="12"/>
  <c r="M1352" i="12"/>
  <c r="M1353" i="12"/>
  <c r="M1354" i="12"/>
  <c r="M1355" i="12"/>
  <c r="M1356" i="12"/>
  <c r="M1357" i="12"/>
  <c r="M1358" i="12"/>
  <c r="M1359" i="12"/>
  <c r="M1360" i="12"/>
  <c r="M1361" i="12"/>
  <c r="M1362" i="12"/>
  <c r="M1363" i="12"/>
  <c r="M1364" i="12"/>
  <c r="M1365" i="12"/>
  <c r="M1366" i="12"/>
  <c r="M1367" i="12"/>
  <c r="M1368" i="12"/>
  <c r="M1369" i="12"/>
  <c r="M1370" i="12"/>
  <c r="M1371" i="12"/>
  <c r="M1372" i="12"/>
  <c r="M1373" i="12"/>
  <c r="M1374" i="12"/>
  <c r="M1375" i="12"/>
  <c r="M1376" i="12"/>
  <c r="M1377" i="12"/>
  <c r="M1378" i="12"/>
  <c r="M1379" i="12"/>
  <c r="M1380" i="12"/>
  <c r="M1381" i="12"/>
  <c r="M1382" i="12"/>
  <c r="M1383" i="12"/>
  <c r="M1384" i="12"/>
  <c r="M1385" i="12"/>
  <c r="M1386" i="12"/>
  <c r="M1387" i="12"/>
  <c r="M1388" i="12"/>
  <c r="M1389" i="12"/>
  <c r="M1390" i="12"/>
  <c r="M1391" i="12"/>
  <c r="M1392" i="12"/>
  <c r="M1393" i="12"/>
  <c r="M1394" i="12"/>
  <c r="M1395" i="12"/>
  <c r="M1396" i="12"/>
  <c r="M1397" i="12"/>
  <c r="M1398" i="12"/>
  <c r="M1399" i="12"/>
  <c r="M1400" i="12"/>
  <c r="M1401" i="12"/>
  <c r="M1402" i="12"/>
  <c r="M1403" i="12"/>
  <c r="M1404" i="12"/>
  <c r="M1405" i="12"/>
  <c r="M1406" i="12"/>
  <c r="M1407" i="12"/>
  <c r="M1408" i="12"/>
  <c r="M1409" i="12"/>
  <c r="M1410" i="12"/>
  <c r="M1411" i="12"/>
  <c r="M1412" i="12"/>
  <c r="M1413" i="12"/>
  <c r="M1414" i="12"/>
  <c r="M1415" i="12"/>
  <c r="M1416" i="12"/>
  <c r="M1417" i="12"/>
  <c r="M1418" i="12"/>
  <c r="M1419" i="12"/>
  <c r="M1420" i="12"/>
  <c r="M1421" i="12"/>
  <c r="M1422" i="12"/>
  <c r="M1423" i="12"/>
  <c r="M1424" i="12"/>
  <c r="M1425" i="12"/>
  <c r="M1426" i="12"/>
  <c r="M1427" i="12"/>
  <c r="M1428" i="12"/>
  <c r="M1429" i="12"/>
  <c r="M1430" i="12"/>
  <c r="M1431" i="12"/>
  <c r="M1432" i="12"/>
  <c r="M1433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4" i="12"/>
  <c r="M3" i="12" s="1"/>
  <c r="N1434" i="12"/>
  <c r="N1435" i="12"/>
  <c r="N1436" i="12"/>
  <c r="N1437" i="12"/>
  <c r="N1438" i="12"/>
  <c r="N1439" i="12"/>
  <c r="N1440" i="12"/>
  <c r="N1441" i="12"/>
  <c r="N1442" i="12"/>
  <c r="N1443" i="12"/>
  <c r="N1444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1002" i="12"/>
  <c r="N1003" i="12"/>
  <c r="N1004" i="12"/>
  <c r="N1005" i="12"/>
  <c r="N1006" i="12"/>
  <c r="N1007" i="12"/>
  <c r="N1008" i="12"/>
  <c r="N1009" i="12"/>
  <c r="N1010" i="12"/>
  <c r="N1011" i="12"/>
  <c r="N1012" i="12"/>
  <c r="N1013" i="12"/>
  <c r="N1014" i="12"/>
  <c r="N1015" i="12"/>
  <c r="N1016" i="12"/>
  <c r="N1017" i="12"/>
  <c r="N1018" i="12"/>
  <c r="N1019" i="12"/>
  <c r="N1020" i="12"/>
  <c r="N1021" i="12"/>
  <c r="N1022" i="12"/>
  <c r="N1023" i="12"/>
  <c r="N1024" i="12"/>
  <c r="N1025" i="12"/>
  <c r="N1026" i="12"/>
  <c r="N1027" i="12"/>
  <c r="N1028" i="12"/>
  <c r="N1029" i="12"/>
  <c r="N1030" i="12"/>
  <c r="N1031" i="12"/>
  <c r="N1032" i="12"/>
  <c r="N1033" i="12"/>
  <c r="N1034" i="12"/>
  <c r="N1035" i="12"/>
  <c r="N1036" i="12"/>
  <c r="N1037" i="12"/>
  <c r="N1038" i="12"/>
  <c r="N1039" i="12"/>
  <c r="N1040" i="12"/>
  <c r="N1041" i="12"/>
  <c r="N1042" i="12"/>
  <c r="N1043" i="12"/>
  <c r="N1044" i="12"/>
  <c r="N1045" i="12"/>
  <c r="N1046" i="12"/>
  <c r="N1047" i="12"/>
  <c r="N1048" i="12"/>
  <c r="N1049" i="12"/>
  <c r="N1050" i="12"/>
  <c r="N1051" i="12"/>
  <c r="N1052" i="12"/>
  <c r="N1053" i="12"/>
  <c r="N1054" i="12"/>
  <c r="N1055" i="12"/>
  <c r="N1056" i="12"/>
  <c r="N1057" i="12"/>
  <c r="N1058" i="12"/>
  <c r="N1059" i="12"/>
  <c r="N1060" i="12"/>
  <c r="N1061" i="12"/>
  <c r="N1062" i="12"/>
  <c r="N1063" i="12"/>
  <c r="N1064" i="12"/>
  <c r="N1065" i="12"/>
  <c r="N1066" i="12"/>
  <c r="N1067" i="12"/>
  <c r="N1068" i="12"/>
  <c r="N1069" i="12"/>
  <c r="N1070" i="12"/>
  <c r="N1071" i="12"/>
  <c r="N1072" i="12"/>
  <c r="N1073" i="12"/>
  <c r="N1074" i="12"/>
  <c r="N1075" i="12"/>
  <c r="N1076" i="12"/>
  <c r="N1077" i="12"/>
  <c r="N1078" i="12"/>
  <c r="N1079" i="12"/>
  <c r="N1080" i="12"/>
  <c r="N1081" i="12"/>
  <c r="N1082" i="12"/>
  <c r="N1083" i="12"/>
  <c r="N1084" i="12"/>
  <c r="N1085" i="12"/>
  <c r="N1086" i="12"/>
  <c r="N1087" i="12"/>
  <c r="N1088" i="12"/>
  <c r="N1089" i="12"/>
  <c r="N1090" i="12"/>
  <c r="N1091" i="12"/>
  <c r="N1092" i="12"/>
  <c r="N1093" i="12"/>
  <c r="N1094" i="12"/>
  <c r="N1095" i="12"/>
  <c r="N1096" i="12"/>
  <c r="N1097" i="12"/>
  <c r="N1098" i="12"/>
  <c r="N1099" i="12"/>
  <c r="N1100" i="12"/>
  <c r="N1101" i="12"/>
  <c r="N1102" i="12"/>
  <c r="N1103" i="12"/>
  <c r="N1104" i="12"/>
  <c r="N1105" i="12"/>
  <c r="N1106" i="12"/>
  <c r="N1107" i="12"/>
  <c r="N1108" i="12"/>
  <c r="N1109" i="12"/>
  <c r="N1110" i="12"/>
  <c r="N1111" i="12"/>
  <c r="N1112" i="12"/>
  <c r="N1113" i="12"/>
  <c r="N1114" i="12"/>
  <c r="N1115" i="12"/>
  <c r="N1116" i="12"/>
  <c r="N1117" i="12"/>
  <c r="N1118" i="12"/>
  <c r="N1119" i="12"/>
  <c r="N1120" i="12"/>
  <c r="N1121" i="12"/>
  <c r="N1122" i="12"/>
  <c r="N1123" i="12"/>
  <c r="N1124" i="12"/>
  <c r="N1125" i="12"/>
  <c r="N1126" i="12"/>
  <c r="N1127" i="12"/>
  <c r="N1128" i="12"/>
  <c r="N1129" i="12"/>
  <c r="N1130" i="12"/>
  <c r="N1131" i="12"/>
  <c r="N1132" i="12"/>
  <c r="N1133" i="12"/>
  <c r="N1134" i="12"/>
  <c r="N1135" i="12"/>
  <c r="N1136" i="12"/>
  <c r="N1137" i="12"/>
  <c r="N1138" i="12"/>
  <c r="N1139" i="12"/>
  <c r="N1140" i="12"/>
  <c r="N1141" i="12"/>
  <c r="N1142" i="12"/>
  <c r="N1143" i="12"/>
  <c r="N1144" i="12"/>
  <c r="N1145" i="12"/>
  <c r="N1146" i="12"/>
  <c r="N1147" i="12"/>
  <c r="N1148" i="12"/>
  <c r="N1149" i="12"/>
  <c r="N1150" i="12"/>
  <c r="N1151" i="12"/>
  <c r="N1152" i="12"/>
  <c r="N1153" i="12"/>
  <c r="N1154" i="12"/>
  <c r="N1155" i="12"/>
  <c r="N1156" i="12"/>
  <c r="N1157" i="12"/>
  <c r="N1158" i="12"/>
  <c r="N1159" i="12"/>
  <c r="N1160" i="12"/>
  <c r="N1161" i="12"/>
  <c r="N1162" i="12"/>
  <c r="N1163" i="12"/>
  <c r="N1164" i="12"/>
  <c r="N1165" i="12"/>
  <c r="N1166" i="12"/>
  <c r="N1167" i="12"/>
  <c r="N1168" i="12"/>
  <c r="N1169" i="12"/>
  <c r="N1170" i="12"/>
  <c r="N1171" i="12"/>
  <c r="N1172" i="12"/>
  <c r="N1173" i="12"/>
  <c r="N1174" i="12"/>
  <c r="N1175" i="12"/>
  <c r="N1176" i="12"/>
  <c r="N1177" i="12"/>
  <c r="N1178" i="12"/>
  <c r="N1179" i="12"/>
  <c r="N1180" i="12"/>
  <c r="N1181" i="12"/>
  <c r="N1182" i="12"/>
  <c r="N1183" i="12"/>
  <c r="N1184" i="12"/>
  <c r="N1185" i="12"/>
  <c r="N1186" i="12"/>
  <c r="N1187" i="12"/>
  <c r="N1188" i="12"/>
  <c r="N1189" i="12"/>
  <c r="N1190" i="12"/>
  <c r="N1191" i="12"/>
  <c r="N1192" i="12"/>
  <c r="N1193" i="12"/>
  <c r="N1194" i="12"/>
  <c r="N1195" i="12"/>
  <c r="N1196" i="12"/>
  <c r="N1197" i="12"/>
  <c r="N1198" i="12"/>
  <c r="N1199" i="12"/>
  <c r="N1200" i="12"/>
  <c r="N1201" i="12"/>
  <c r="N1202" i="12"/>
  <c r="N1203" i="12"/>
  <c r="N1204" i="12"/>
  <c r="N1205" i="12"/>
  <c r="N1206" i="12"/>
  <c r="N1207" i="12"/>
  <c r="N1208" i="12"/>
  <c r="N1209" i="12"/>
  <c r="N1210" i="12"/>
  <c r="N1211" i="12"/>
  <c r="N1212" i="12"/>
  <c r="N1213" i="12"/>
  <c r="N1214" i="12"/>
  <c r="N1215" i="12"/>
  <c r="N1216" i="12"/>
  <c r="N1217" i="12"/>
  <c r="N1218" i="12"/>
  <c r="N1219" i="12"/>
  <c r="N1220" i="12"/>
  <c r="N1221" i="12"/>
  <c r="N1222" i="12"/>
  <c r="N1223" i="12"/>
  <c r="N1224" i="12"/>
  <c r="N1225" i="12"/>
  <c r="N1226" i="12"/>
  <c r="N1227" i="12"/>
  <c r="N1228" i="12"/>
  <c r="N1229" i="12"/>
  <c r="N1230" i="12"/>
  <c r="N1231" i="12"/>
  <c r="N1232" i="12"/>
  <c r="N1233" i="12"/>
  <c r="N1234" i="12"/>
  <c r="N1235" i="12"/>
  <c r="N1236" i="12"/>
  <c r="N1237" i="12"/>
  <c r="N1238" i="12"/>
  <c r="N1239" i="12"/>
  <c r="N1240" i="12"/>
  <c r="N1241" i="12"/>
  <c r="N1242" i="12"/>
  <c r="N1243" i="12"/>
  <c r="N1244" i="12"/>
  <c r="N1245" i="12"/>
  <c r="N1246" i="12"/>
  <c r="N1247" i="12"/>
  <c r="N1248" i="12"/>
  <c r="N1249" i="12"/>
  <c r="N1250" i="12"/>
  <c r="N1251" i="12"/>
  <c r="N1252" i="12"/>
  <c r="N1253" i="12"/>
  <c r="N1254" i="12"/>
  <c r="N1255" i="12"/>
  <c r="N1256" i="12"/>
  <c r="N1257" i="12"/>
  <c r="N1258" i="12"/>
  <c r="N1259" i="12"/>
  <c r="N1260" i="12"/>
  <c r="N1261" i="12"/>
  <c r="N1262" i="12"/>
  <c r="N1263" i="12"/>
  <c r="N1264" i="12"/>
  <c r="N1265" i="12"/>
  <c r="N1266" i="12"/>
  <c r="N1267" i="12"/>
  <c r="N1268" i="12"/>
  <c r="N1269" i="12"/>
  <c r="N1270" i="12"/>
  <c r="N1271" i="12"/>
  <c r="N1272" i="12"/>
  <c r="N1273" i="12"/>
  <c r="N1274" i="12"/>
  <c r="N1275" i="12"/>
  <c r="N1276" i="12"/>
  <c r="N1277" i="12"/>
  <c r="N1278" i="12"/>
  <c r="N1279" i="12"/>
  <c r="N1280" i="12"/>
  <c r="N1281" i="12"/>
  <c r="N1282" i="12"/>
  <c r="N1283" i="12"/>
  <c r="N1284" i="12"/>
  <c r="N1285" i="12"/>
  <c r="N1286" i="12"/>
  <c r="N1287" i="12"/>
  <c r="N1288" i="12"/>
  <c r="N1289" i="12"/>
  <c r="N1290" i="12"/>
  <c r="N1291" i="12"/>
  <c r="N1292" i="12"/>
  <c r="N1293" i="12"/>
  <c r="N1294" i="12"/>
  <c r="N1295" i="12"/>
  <c r="N1296" i="12"/>
  <c r="N1297" i="12"/>
  <c r="N1298" i="12"/>
  <c r="N1299" i="12"/>
  <c r="N1300" i="12"/>
  <c r="N1301" i="12"/>
  <c r="N1302" i="12"/>
  <c r="N1303" i="12"/>
  <c r="N1304" i="12"/>
  <c r="N1305" i="12"/>
  <c r="N1306" i="12"/>
  <c r="N1307" i="12"/>
  <c r="N1308" i="12"/>
  <c r="N1309" i="12"/>
  <c r="N1310" i="12"/>
  <c r="N1311" i="12"/>
  <c r="N1312" i="12"/>
  <c r="N1313" i="12"/>
  <c r="N1314" i="12"/>
  <c r="N1315" i="12"/>
  <c r="N1316" i="12"/>
  <c r="N1317" i="12"/>
  <c r="N1318" i="12"/>
  <c r="N1319" i="12"/>
  <c r="N1320" i="12"/>
  <c r="N1321" i="12"/>
  <c r="N1322" i="12"/>
  <c r="N1323" i="12"/>
  <c r="N1324" i="12"/>
  <c r="N1325" i="12"/>
  <c r="N1326" i="12"/>
  <c r="N1327" i="12"/>
  <c r="N1328" i="12"/>
  <c r="N1329" i="12"/>
  <c r="N1330" i="12"/>
  <c r="N1331" i="12"/>
  <c r="N1332" i="12"/>
  <c r="N1333" i="12"/>
  <c r="N1334" i="12"/>
  <c r="N1335" i="12"/>
  <c r="N1336" i="12"/>
  <c r="N1337" i="12"/>
  <c r="N1338" i="12"/>
  <c r="N1339" i="12"/>
  <c r="N1340" i="12"/>
  <c r="N1341" i="12"/>
  <c r="N1342" i="12"/>
  <c r="N1343" i="12"/>
  <c r="N1344" i="12"/>
  <c r="N1345" i="12"/>
  <c r="N1346" i="12"/>
  <c r="N1347" i="12"/>
  <c r="N1348" i="12"/>
  <c r="N1349" i="12"/>
  <c r="N1350" i="12"/>
  <c r="N1351" i="12"/>
  <c r="N1352" i="12"/>
  <c r="N1353" i="12"/>
  <c r="N1354" i="12"/>
  <c r="N1355" i="12"/>
  <c r="N1356" i="12"/>
  <c r="N1357" i="12"/>
  <c r="N1358" i="12"/>
  <c r="N1359" i="12"/>
  <c r="N1360" i="12"/>
  <c r="N1361" i="12"/>
  <c r="N1362" i="12"/>
  <c r="N1363" i="12"/>
  <c r="N1364" i="12"/>
  <c r="N1365" i="12"/>
  <c r="N1366" i="12"/>
  <c r="N1367" i="12"/>
  <c r="N1368" i="12"/>
  <c r="N1369" i="12"/>
  <c r="N1370" i="12"/>
  <c r="N1371" i="12"/>
  <c r="N1372" i="12"/>
  <c r="N1373" i="12"/>
  <c r="N1374" i="12"/>
  <c r="N1375" i="12"/>
  <c r="N1376" i="12"/>
  <c r="N1377" i="12"/>
  <c r="N1378" i="12"/>
  <c r="N1379" i="12"/>
  <c r="N1380" i="12"/>
  <c r="N1381" i="12"/>
  <c r="N1382" i="12"/>
  <c r="N1383" i="12"/>
  <c r="N1384" i="12"/>
  <c r="N1385" i="12"/>
  <c r="N1386" i="12"/>
  <c r="N1387" i="12"/>
  <c r="N1388" i="12"/>
  <c r="N1389" i="12"/>
  <c r="N1390" i="12"/>
  <c r="N1391" i="12"/>
  <c r="N1392" i="12"/>
  <c r="N1393" i="12"/>
  <c r="N1394" i="12"/>
  <c r="N1395" i="12"/>
  <c r="N1396" i="12"/>
  <c r="N1397" i="12"/>
  <c r="N1398" i="12"/>
  <c r="N1399" i="12"/>
  <c r="N1400" i="12"/>
  <c r="N1401" i="12"/>
  <c r="N1402" i="12"/>
  <c r="N1403" i="12"/>
  <c r="N1404" i="12"/>
  <c r="N1405" i="12"/>
  <c r="N1406" i="12"/>
  <c r="N1407" i="12"/>
  <c r="N1408" i="12"/>
  <c r="N1409" i="12"/>
  <c r="N1410" i="12"/>
  <c r="N1411" i="12"/>
  <c r="N1412" i="12"/>
  <c r="N1413" i="12"/>
  <c r="N1414" i="12"/>
  <c r="N1415" i="12"/>
  <c r="N1416" i="12"/>
  <c r="N1417" i="12"/>
  <c r="N1418" i="12"/>
  <c r="N1419" i="12"/>
  <c r="N1420" i="12"/>
  <c r="N1421" i="12"/>
  <c r="N1422" i="12"/>
  <c r="N1423" i="12"/>
  <c r="N1424" i="12"/>
  <c r="N1425" i="12"/>
  <c r="N1426" i="12"/>
  <c r="N1427" i="12"/>
  <c r="N1428" i="12"/>
  <c r="N1429" i="12"/>
  <c r="N1430" i="12"/>
  <c r="N1431" i="12"/>
  <c r="N1432" i="12"/>
  <c r="N1433" i="12"/>
  <c r="N324" i="12"/>
  <c r="K16" i="18" l="1"/>
  <c r="K18" i="18" s="1"/>
  <c r="J8" i="18"/>
  <c r="J10" i="18" s="1"/>
  <c r="K8" i="18"/>
  <c r="K10" i="18" s="1"/>
  <c r="J16" i="18"/>
  <c r="J18" i="18" s="1"/>
  <c r="F8" i="18"/>
  <c r="F10" i="18" s="1"/>
  <c r="F16" i="18"/>
  <c r="F18" i="18" s="1"/>
  <c r="E16" i="18"/>
  <c r="E18" i="18" s="1"/>
  <c r="E8" i="18"/>
  <c r="E10" i="18" s="1"/>
  <c r="AF7" i="12"/>
  <c r="AF4" i="12"/>
  <c r="G5" i="12"/>
  <c r="I5" i="12" s="1"/>
  <c r="H5" i="12"/>
  <c r="J5" i="12" s="1"/>
  <c r="G6" i="12"/>
  <c r="I6" i="12" s="1"/>
  <c r="H6" i="12"/>
  <c r="J6" i="12" s="1"/>
  <c r="G7" i="12"/>
  <c r="I7" i="12" s="1"/>
  <c r="H7" i="12"/>
  <c r="J7" i="12" s="1"/>
  <c r="G8" i="12"/>
  <c r="I8" i="12" s="1"/>
  <c r="H8" i="12"/>
  <c r="J8" i="12" s="1"/>
  <c r="G9" i="12"/>
  <c r="I9" i="12" s="1"/>
  <c r="H9" i="12"/>
  <c r="J9" i="12" s="1"/>
  <c r="G10" i="12"/>
  <c r="I10" i="12" s="1"/>
  <c r="H10" i="12"/>
  <c r="J10" i="12" s="1"/>
  <c r="G11" i="12"/>
  <c r="I11" i="12" s="1"/>
  <c r="H11" i="12"/>
  <c r="J11" i="12" s="1"/>
  <c r="G12" i="12"/>
  <c r="I12" i="12" s="1"/>
  <c r="H12" i="12"/>
  <c r="J12" i="12" s="1"/>
  <c r="G13" i="12"/>
  <c r="I13" i="12" s="1"/>
  <c r="H13" i="12"/>
  <c r="J13" i="12" s="1"/>
  <c r="G14" i="12"/>
  <c r="I14" i="12" s="1"/>
  <c r="H14" i="12"/>
  <c r="J14" i="12" s="1"/>
  <c r="G15" i="12"/>
  <c r="I15" i="12" s="1"/>
  <c r="H15" i="12"/>
  <c r="J15" i="12" s="1"/>
  <c r="G16" i="12"/>
  <c r="I16" i="12" s="1"/>
  <c r="H16" i="12"/>
  <c r="J16" i="12" s="1"/>
  <c r="G17" i="12"/>
  <c r="I17" i="12" s="1"/>
  <c r="H17" i="12"/>
  <c r="J17" i="12" s="1"/>
  <c r="G18" i="12"/>
  <c r="I18" i="12" s="1"/>
  <c r="H18" i="12"/>
  <c r="J18" i="12" s="1"/>
  <c r="G19" i="12"/>
  <c r="I19" i="12" s="1"/>
  <c r="H19" i="12"/>
  <c r="J19" i="12" s="1"/>
  <c r="G20" i="12"/>
  <c r="I20" i="12" s="1"/>
  <c r="H20" i="12"/>
  <c r="J20" i="12" s="1"/>
  <c r="G21" i="12"/>
  <c r="I21" i="12" s="1"/>
  <c r="H21" i="12"/>
  <c r="J21" i="12" s="1"/>
  <c r="G22" i="12"/>
  <c r="I22" i="12" s="1"/>
  <c r="H22" i="12"/>
  <c r="J22" i="12" s="1"/>
  <c r="G23" i="12"/>
  <c r="I23" i="12" s="1"/>
  <c r="H23" i="12"/>
  <c r="J23" i="12" s="1"/>
  <c r="G24" i="12"/>
  <c r="I24" i="12" s="1"/>
  <c r="H24" i="12"/>
  <c r="J24" i="12" s="1"/>
  <c r="G25" i="12"/>
  <c r="I25" i="12" s="1"/>
  <c r="H25" i="12"/>
  <c r="J25" i="12" s="1"/>
  <c r="G26" i="12"/>
  <c r="I26" i="12" s="1"/>
  <c r="H26" i="12"/>
  <c r="J26" i="12" s="1"/>
  <c r="G27" i="12"/>
  <c r="I27" i="12" s="1"/>
  <c r="H27" i="12"/>
  <c r="J27" i="12" s="1"/>
  <c r="G28" i="12"/>
  <c r="I28" i="12" s="1"/>
  <c r="H28" i="12"/>
  <c r="J28" i="12" s="1"/>
  <c r="G29" i="12"/>
  <c r="I29" i="12" s="1"/>
  <c r="H29" i="12"/>
  <c r="J29" i="12" s="1"/>
  <c r="G30" i="12"/>
  <c r="I30" i="12" s="1"/>
  <c r="H30" i="12"/>
  <c r="J30" i="12" s="1"/>
  <c r="G31" i="12"/>
  <c r="I31" i="12" s="1"/>
  <c r="H31" i="12"/>
  <c r="J31" i="12" s="1"/>
  <c r="G32" i="12"/>
  <c r="I32" i="12" s="1"/>
  <c r="H32" i="12"/>
  <c r="J32" i="12" s="1"/>
  <c r="G33" i="12"/>
  <c r="I33" i="12" s="1"/>
  <c r="H33" i="12"/>
  <c r="J33" i="12" s="1"/>
  <c r="G34" i="12"/>
  <c r="I34" i="12" s="1"/>
  <c r="H34" i="12"/>
  <c r="J34" i="12" s="1"/>
  <c r="G35" i="12"/>
  <c r="I35" i="12" s="1"/>
  <c r="H35" i="12"/>
  <c r="J35" i="12" s="1"/>
  <c r="G36" i="12"/>
  <c r="I36" i="12" s="1"/>
  <c r="H36" i="12"/>
  <c r="J36" i="12" s="1"/>
  <c r="G37" i="12"/>
  <c r="I37" i="12" s="1"/>
  <c r="H37" i="12"/>
  <c r="J37" i="12" s="1"/>
  <c r="G38" i="12"/>
  <c r="I38" i="12" s="1"/>
  <c r="H38" i="12"/>
  <c r="J38" i="12" s="1"/>
  <c r="G39" i="12"/>
  <c r="I39" i="12" s="1"/>
  <c r="H39" i="12"/>
  <c r="J39" i="12" s="1"/>
  <c r="G40" i="12"/>
  <c r="I40" i="12" s="1"/>
  <c r="H40" i="12"/>
  <c r="J40" i="12" s="1"/>
  <c r="G41" i="12"/>
  <c r="I41" i="12" s="1"/>
  <c r="H41" i="12"/>
  <c r="J41" i="12" s="1"/>
  <c r="G42" i="12"/>
  <c r="I42" i="12" s="1"/>
  <c r="H42" i="12"/>
  <c r="J42" i="12" s="1"/>
  <c r="G43" i="12"/>
  <c r="I43" i="12" s="1"/>
  <c r="H43" i="12"/>
  <c r="J43" i="12" s="1"/>
  <c r="G44" i="12"/>
  <c r="I44" i="12" s="1"/>
  <c r="H44" i="12"/>
  <c r="J44" i="12" s="1"/>
  <c r="G45" i="12"/>
  <c r="I45" i="12" s="1"/>
  <c r="H45" i="12"/>
  <c r="J45" i="12" s="1"/>
  <c r="G46" i="12"/>
  <c r="I46" i="12" s="1"/>
  <c r="H46" i="12"/>
  <c r="J46" i="12" s="1"/>
  <c r="G47" i="12"/>
  <c r="I47" i="12" s="1"/>
  <c r="H47" i="12"/>
  <c r="J47" i="12" s="1"/>
  <c r="G48" i="12"/>
  <c r="I48" i="12" s="1"/>
  <c r="H48" i="12"/>
  <c r="J48" i="12" s="1"/>
  <c r="G49" i="12"/>
  <c r="I49" i="12" s="1"/>
  <c r="H49" i="12"/>
  <c r="J49" i="12" s="1"/>
  <c r="G50" i="12"/>
  <c r="I50" i="12" s="1"/>
  <c r="H50" i="12"/>
  <c r="J50" i="12" s="1"/>
  <c r="G51" i="12"/>
  <c r="I51" i="12" s="1"/>
  <c r="H51" i="12"/>
  <c r="J51" i="12" s="1"/>
  <c r="G52" i="12"/>
  <c r="I52" i="12" s="1"/>
  <c r="H52" i="12"/>
  <c r="J52" i="12" s="1"/>
  <c r="G53" i="12"/>
  <c r="I53" i="12" s="1"/>
  <c r="H53" i="12"/>
  <c r="J53" i="12" s="1"/>
  <c r="G54" i="12"/>
  <c r="I54" i="12" s="1"/>
  <c r="H54" i="12"/>
  <c r="J54" i="12" s="1"/>
  <c r="G55" i="12"/>
  <c r="I55" i="12" s="1"/>
  <c r="H55" i="12"/>
  <c r="J55" i="12" s="1"/>
  <c r="G56" i="12"/>
  <c r="I56" i="12" s="1"/>
  <c r="H56" i="12"/>
  <c r="J56" i="12" s="1"/>
  <c r="G57" i="12"/>
  <c r="I57" i="12" s="1"/>
  <c r="H57" i="12"/>
  <c r="J57" i="12" s="1"/>
  <c r="G58" i="12"/>
  <c r="I58" i="12" s="1"/>
  <c r="H58" i="12"/>
  <c r="J58" i="12" s="1"/>
  <c r="G59" i="12"/>
  <c r="I59" i="12" s="1"/>
  <c r="H59" i="12"/>
  <c r="J59" i="12" s="1"/>
  <c r="G60" i="12"/>
  <c r="I60" i="12" s="1"/>
  <c r="H60" i="12"/>
  <c r="J60" i="12" s="1"/>
  <c r="G61" i="12"/>
  <c r="I61" i="12" s="1"/>
  <c r="H61" i="12"/>
  <c r="J61" i="12" s="1"/>
  <c r="G62" i="12"/>
  <c r="I62" i="12" s="1"/>
  <c r="H62" i="12"/>
  <c r="J62" i="12" s="1"/>
  <c r="G63" i="12"/>
  <c r="I63" i="12" s="1"/>
  <c r="H63" i="12"/>
  <c r="J63" i="12" s="1"/>
  <c r="G64" i="12"/>
  <c r="I64" i="12" s="1"/>
  <c r="H64" i="12"/>
  <c r="J64" i="12" s="1"/>
  <c r="G65" i="12"/>
  <c r="I65" i="12" s="1"/>
  <c r="H65" i="12"/>
  <c r="J65" i="12" s="1"/>
  <c r="G66" i="12"/>
  <c r="I66" i="12" s="1"/>
  <c r="H66" i="12"/>
  <c r="J66" i="12" s="1"/>
  <c r="G67" i="12"/>
  <c r="I67" i="12" s="1"/>
  <c r="H67" i="12"/>
  <c r="J67" i="12" s="1"/>
  <c r="G68" i="12"/>
  <c r="I68" i="12" s="1"/>
  <c r="H68" i="12"/>
  <c r="J68" i="12" s="1"/>
  <c r="G69" i="12"/>
  <c r="I69" i="12" s="1"/>
  <c r="H69" i="12"/>
  <c r="J69" i="12" s="1"/>
  <c r="G70" i="12"/>
  <c r="I70" i="12" s="1"/>
  <c r="H70" i="12"/>
  <c r="J70" i="12" s="1"/>
  <c r="G71" i="12"/>
  <c r="I71" i="12" s="1"/>
  <c r="H71" i="12"/>
  <c r="J71" i="12" s="1"/>
  <c r="G72" i="12"/>
  <c r="I72" i="12" s="1"/>
  <c r="H72" i="12"/>
  <c r="J72" i="12" s="1"/>
  <c r="G73" i="12"/>
  <c r="I73" i="12" s="1"/>
  <c r="H73" i="12"/>
  <c r="J73" i="12" s="1"/>
  <c r="G74" i="12"/>
  <c r="I74" i="12" s="1"/>
  <c r="H74" i="12"/>
  <c r="J74" i="12" s="1"/>
  <c r="G75" i="12"/>
  <c r="I75" i="12" s="1"/>
  <c r="H75" i="12"/>
  <c r="J75" i="12" s="1"/>
  <c r="G76" i="12"/>
  <c r="I76" i="12" s="1"/>
  <c r="H76" i="12"/>
  <c r="J76" i="12" s="1"/>
  <c r="G77" i="12"/>
  <c r="I77" i="12" s="1"/>
  <c r="H77" i="12"/>
  <c r="J77" i="12" s="1"/>
  <c r="G78" i="12"/>
  <c r="I78" i="12" s="1"/>
  <c r="H78" i="12"/>
  <c r="J78" i="12" s="1"/>
  <c r="G79" i="12"/>
  <c r="I79" i="12" s="1"/>
  <c r="H79" i="12"/>
  <c r="J79" i="12" s="1"/>
  <c r="G80" i="12"/>
  <c r="I80" i="12" s="1"/>
  <c r="H80" i="12"/>
  <c r="J80" i="12" s="1"/>
  <c r="G81" i="12"/>
  <c r="I81" i="12" s="1"/>
  <c r="H81" i="12"/>
  <c r="J81" i="12" s="1"/>
  <c r="G82" i="12"/>
  <c r="I82" i="12" s="1"/>
  <c r="H82" i="12"/>
  <c r="J82" i="12" s="1"/>
  <c r="G83" i="12"/>
  <c r="I83" i="12" s="1"/>
  <c r="H83" i="12"/>
  <c r="J83" i="12" s="1"/>
  <c r="G84" i="12"/>
  <c r="I84" i="12" s="1"/>
  <c r="H84" i="12"/>
  <c r="J84" i="12" s="1"/>
  <c r="G85" i="12"/>
  <c r="I85" i="12" s="1"/>
  <c r="H85" i="12"/>
  <c r="J85" i="12" s="1"/>
  <c r="G86" i="12"/>
  <c r="I86" i="12" s="1"/>
  <c r="H86" i="12"/>
  <c r="J86" i="12" s="1"/>
  <c r="G87" i="12"/>
  <c r="I87" i="12" s="1"/>
  <c r="H87" i="12"/>
  <c r="J87" i="12" s="1"/>
  <c r="G88" i="12"/>
  <c r="I88" i="12" s="1"/>
  <c r="H88" i="12"/>
  <c r="J88" i="12" s="1"/>
  <c r="G89" i="12"/>
  <c r="I89" i="12" s="1"/>
  <c r="H89" i="12"/>
  <c r="J89" i="12" s="1"/>
  <c r="G90" i="12"/>
  <c r="I90" i="12" s="1"/>
  <c r="H90" i="12"/>
  <c r="J90" i="12" s="1"/>
  <c r="G91" i="12"/>
  <c r="I91" i="12" s="1"/>
  <c r="H91" i="12"/>
  <c r="J91" i="12" s="1"/>
  <c r="G92" i="12"/>
  <c r="I92" i="12" s="1"/>
  <c r="H92" i="12"/>
  <c r="J92" i="12" s="1"/>
  <c r="G93" i="12"/>
  <c r="I93" i="12" s="1"/>
  <c r="H93" i="12"/>
  <c r="J93" i="12" s="1"/>
  <c r="G94" i="12"/>
  <c r="I94" i="12" s="1"/>
  <c r="H94" i="12"/>
  <c r="J94" i="12" s="1"/>
  <c r="G95" i="12"/>
  <c r="I95" i="12" s="1"/>
  <c r="H95" i="12"/>
  <c r="J95" i="12" s="1"/>
  <c r="G96" i="12"/>
  <c r="I96" i="12" s="1"/>
  <c r="H96" i="12"/>
  <c r="J96" i="12" s="1"/>
  <c r="G97" i="12"/>
  <c r="I97" i="12" s="1"/>
  <c r="H97" i="12"/>
  <c r="J97" i="12" s="1"/>
  <c r="G98" i="12"/>
  <c r="I98" i="12" s="1"/>
  <c r="H98" i="12"/>
  <c r="J98" i="12" s="1"/>
  <c r="G99" i="12"/>
  <c r="I99" i="12" s="1"/>
  <c r="H99" i="12"/>
  <c r="J99" i="12" s="1"/>
  <c r="G100" i="12"/>
  <c r="I100" i="12" s="1"/>
  <c r="H100" i="12"/>
  <c r="J100" i="12" s="1"/>
  <c r="G101" i="12"/>
  <c r="I101" i="12" s="1"/>
  <c r="H101" i="12"/>
  <c r="J101" i="12" s="1"/>
  <c r="G102" i="12"/>
  <c r="I102" i="12" s="1"/>
  <c r="H102" i="12"/>
  <c r="J102" i="12" s="1"/>
  <c r="G103" i="12"/>
  <c r="I103" i="12" s="1"/>
  <c r="H103" i="12"/>
  <c r="J103" i="12" s="1"/>
  <c r="G104" i="12"/>
  <c r="I104" i="12" s="1"/>
  <c r="H104" i="12"/>
  <c r="J104" i="12" s="1"/>
  <c r="G105" i="12"/>
  <c r="I105" i="12" s="1"/>
  <c r="H105" i="12"/>
  <c r="J105" i="12" s="1"/>
  <c r="G106" i="12"/>
  <c r="I106" i="12" s="1"/>
  <c r="H106" i="12"/>
  <c r="J106" i="12" s="1"/>
  <c r="G107" i="12"/>
  <c r="I107" i="12" s="1"/>
  <c r="H107" i="12"/>
  <c r="J107" i="12" s="1"/>
  <c r="G108" i="12"/>
  <c r="I108" i="12" s="1"/>
  <c r="H108" i="12"/>
  <c r="J108" i="12" s="1"/>
  <c r="G109" i="12"/>
  <c r="I109" i="12" s="1"/>
  <c r="H109" i="12"/>
  <c r="J109" i="12" s="1"/>
  <c r="G110" i="12"/>
  <c r="I110" i="12" s="1"/>
  <c r="H110" i="12"/>
  <c r="J110" i="12" s="1"/>
  <c r="G111" i="12"/>
  <c r="I111" i="12" s="1"/>
  <c r="H111" i="12"/>
  <c r="J111" i="12" s="1"/>
  <c r="G112" i="12"/>
  <c r="I112" i="12" s="1"/>
  <c r="H112" i="12"/>
  <c r="J112" i="12" s="1"/>
  <c r="G113" i="12"/>
  <c r="I113" i="12" s="1"/>
  <c r="H113" i="12"/>
  <c r="J113" i="12" s="1"/>
  <c r="G114" i="12"/>
  <c r="I114" i="12" s="1"/>
  <c r="H114" i="12"/>
  <c r="J114" i="12" s="1"/>
  <c r="G115" i="12"/>
  <c r="I115" i="12" s="1"/>
  <c r="H115" i="12"/>
  <c r="J115" i="12" s="1"/>
  <c r="G116" i="12"/>
  <c r="I116" i="12" s="1"/>
  <c r="H116" i="12"/>
  <c r="J116" i="12" s="1"/>
  <c r="G117" i="12"/>
  <c r="I117" i="12" s="1"/>
  <c r="H117" i="12"/>
  <c r="J117" i="12" s="1"/>
  <c r="G118" i="12"/>
  <c r="I118" i="12" s="1"/>
  <c r="H118" i="12"/>
  <c r="J118" i="12" s="1"/>
  <c r="G119" i="12"/>
  <c r="I119" i="12" s="1"/>
  <c r="H119" i="12"/>
  <c r="J119" i="12" s="1"/>
  <c r="G120" i="12"/>
  <c r="I120" i="12" s="1"/>
  <c r="H120" i="12"/>
  <c r="J120" i="12" s="1"/>
  <c r="G121" i="12"/>
  <c r="I121" i="12" s="1"/>
  <c r="H121" i="12"/>
  <c r="J121" i="12" s="1"/>
  <c r="G122" i="12"/>
  <c r="I122" i="12" s="1"/>
  <c r="H122" i="12"/>
  <c r="J122" i="12" s="1"/>
  <c r="G123" i="12"/>
  <c r="I123" i="12" s="1"/>
  <c r="H123" i="12"/>
  <c r="J123" i="12" s="1"/>
  <c r="G124" i="12"/>
  <c r="I124" i="12" s="1"/>
  <c r="H124" i="12"/>
  <c r="J124" i="12" s="1"/>
  <c r="G125" i="12"/>
  <c r="I125" i="12" s="1"/>
  <c r="H125" i="12"/>
  <c r="J125" i="12" s="1"/>
  <c r="G126" i="12"/>
  <c r="I126" i="12" s="1"/>
  <c r="H126" i="12"/>
  <c r="J126" i="12" s="1"/>
  <c r="G127" i="12"/>
  <c r="I127" i="12" s="1"/>
  <c r="H127" i="12"/>
  <c r="J127" i="12" s="1"/>
  <c r="G128" i="12"/>
  <c r="I128" i="12" s="1"/>
  <c r="H128" i="12"/>
  <c r="J128" i="12" s="1"/>
  <c r="G129" i="12"/>
  <c r="I129" i="12" s="1"/>
  <c r="H129" i="12"/>
  <c r="J129" i="12" s="1"/>
  <c r="G130" i="12"/>
  <c r="I130" i="12" s="1"/>
  <c r="H130" i="12"/>
  <c r="J130" i="12" s="1"/>
  <c r="G131" i="12"/>
  <c r="I131" i="12" s="1"/>
  <c r="H131" i="12"/>
  <c r="J131" i="12" s="1"/>
  <c r="G132" i="12"/>
  <c r="I132" i="12" s="1"/>
  <c r="H132" i="12"/>
  <c r="J132" i="12" s="1"/>
  <c r="G133" i="12"/>
  <c r="I133" i="12" s="1"/>
  <c r="H133" i="12"/>
  <c r="J133" i="12" s="1"/>
  <c r="G134" i="12"/>
  <c r="I134" i="12" s="1"/>
  <c r="H134" i="12"/>
  <c r="J134" i="12" s="1"/>
  <c r="G135" i="12"/>
  <c r="I135" i="12" s="1"/>
  <c r="H135" i="12"/>
  <c r="J135" i="12" s="1"/>
  <c r="G136" i="12"/>
  <c r="I136" i="12" s="1"/>
  <c r="H136" i="12"/>
  <c r="J136" i="12" s="1"/>
  <c r="G137" i="12"/>
  <c r="I137" i="12" s="1"/>
  <c r="H137" i="12"/>
  <c r="J137" i="12" s="1"/>
  <c r="G138" i="12"/>
  <c r="I138" i="12" s="1"/>
  <c r="H138" i="12"/>
  <c r="J138" i="12" s="1"/>
  <c r="G139" i="12"/>
  <c r="I139" i="12" s="1"/>
  <c r="H139" i="12"/>
  <c r="J139" i="12" s="1"/>
  <c r="G140" i="12"/>
  <c r="I140" i="12" s="1"/>
  <c r="H140" i="12"/>
  <c r="J140" i="12" s="1"/>
  <c r="G141" i="12"/>
  <c r="I141" i="12" s="1"/>
  <c r="H141" i="12"/>
  <c r="J141" i="12" s="1"/>
  <c r="G142" i="12"/>
  <c r="I142" i="12" s="1"/>
  <c r="H142" i="12"/>
  <c r="J142" i="12" s="1"/>
  <c r="G143" i="12"/>
  <c r="I143" i="12" s="1"/>
  <c r="H143" i="12"/>
  <c r="J143" i="12" s="1"/>
  <c r="G144" i="12"/>
  <c r="I144" i="12" s="1"/>
  <c r="H144" i="12"/>
  <c r="J144" i="12" s="1"/>
  <c r="G145" i="12"/>
  <c r="I145" i="12" s="1"/>
  <c r="H145" i="12"/>
  <c r="J145" i="12" s="1"/>
  <c r="G146" i="12"/>
  <c r="I146" i="12" s="1"/>
  <c r="H146" i="12"/>
  <c r="J146" i="12" s="1"/>
  <c r="G147" i="12"/>
  <c r="I147" i="12" s="1"/>
  <c r="H147" i="12"/>
  <c r="J147" i="12" s="1"/>
  <c r="G148" i="12"/>
  <c r="I148" i="12" s="1"/>
  <c r="H148" i="12"/>
  <c r="J148" i="12" s="1"/>
  <c r="G149" i="12"/>
  <c r="I149" i="12" s="1"/>
  <c r="H149" i="12"/>
  <c r="J149" i="12" s="1"/>
  <c r="G150" i="12"/>
  <c r="I150" i="12" s="1"/>
  <c r="H150" i="12"/>
  <c r="J150" i="12" s="1"/>
  <c r="G151" i="12"/>
  <c r="I151" i="12" s="1"/>
  <c r="H151" i="12"/>
  <c r="J151" i="12" s="1"/>
  <c r="G152" i="12"/>
  <c r="I152" i="12" s="1"/>
  <c r="H152" i="12"/>
  <c r="J152" i="12" s="1"/>
  <c r="G153" i="12"/>
  <c r="I153" i="12" s="1"/>
  <c r="H153" i="12"/>
  <c r="J153" i="12" s="1"/>
  <c r="G154" i="12"/>
  <c r="I154" i="12" s="1"/>
  <c r="H154" i="12"/>
  <c r="J154" i="12" s="1"/>
  <c r="G155" i="12"/>
  <c r="I155" i="12" s="1"/>
  <c r="H155" i="12"/>
  <c r="J155" i="12" s="1"/>
  <c r="G156" i="12"/>
  <c r="I156" i="12" s="1"/>
  <c r="H156" i="12"/>
  <c r="J156" i="12" s="1"/>
  <c r="G157" i="12"/>
  <c r="I157" i="12" s="1"/>
  <c r="H157" i="12"/>
  <c r="J157" i="12" s="1"/>
  <c r="G158" i="12"/>
  <c r="I158" i="12" s="1"/>
  <c r="H158" i="12"/>
  <c r="J158" i="12" s="1"/>
  <c r="G159" i="12"/>
  <c r="I159" i="12" s="1"/>
  <c r="H159" i="12"/>
  <c r="J159" i="12" s="1"/>
  <c r="G160" i="12"/>
  <c r="I160" i="12" s="1"/>
  <c r="H160" i="12"/>
  <c r="J160" i="12" s="1"/>
  <c r="G161" i="12"/>
  <c r="I161" i="12" s="1"/>
  <c r="H161" i="12"/>
  <c r="J161" i="12" s="1"/>
  <c r="G162" i="12"/>
  <c r="I162" i="12" s="1"/>
  <c r="H162" i="12"/>
  <c r="J162" i="12" s="1"/>
  <c r="G163" i="12"/>
  <c r="I163" i="12" s="1"/>
  <c r="H163" i="12"/>
  <c r="J163" i="12" s="1"/>
  <c r="G164" i="12"/>
  <c r="I164" i="12" s="1"/>
  <c r="H164" i="12"/>
  <c r="J164" i="12" s="1"/>
  <c r="G165" i="12"/>
  <c r="I165" i="12" s="1"/>
  <c r="H165" i="12"/>
  <c r="J165" i="12" s="1"/>
  <c r="G166" i="12"/>
  <c r="I166" i="12" s="1"/>
  <c r="H166" i="12"/>
  <c r="J166" i="12" s="1"/>
  <c r="G167" i="12"/>
  <c r="I167" i="12" s="1"/>
  <c r="H167" i="12"/>
  <c r="J167" i="12" s="1"/>
  <c r="G168" i="12"/>
  <c r="I168" i="12" s="1"/>
  <c r="H168" i="12"/>
  <c r="J168" i="12" s="1"/>
  <c r="G169" i="12"/>
  <c r="I169" i="12" s="1"/>
  <c r="H169" i="12"/>
  <c r="J169" i="12" s="1"/>
  <c r="G170" i="12"/>
  <c r="I170" i="12" s="1"/>
  <c r="H170" i="12"/>
  <c r="J170" i="12" s="1"/>
  <c r="G171" i="12"/>
  <c r="I171" i="12" s="1"/>
  <c r="H171" i="12"/>
  <c r="J171" i="12" s="1"/>
  <c r="G172" i="12"/>
  <c r="I172" i="12" s="1"/>
  <c r="H172" i="12"/>
  <c r="J172" i="12" s="1"/>
  <c r="G173" i="12"/>
  <c r="I173" i="12" s="1"/>
  <c r="H173" i="12"/>
  <c r="J173" i="12" s="1"/>
  <c r="G174" i="12"/>
  <c r="I174" i="12" s="1"/>
  <c r="H174" i="12"/>
  <c r="J174" i="12" s="1"/>
  <c r="G175" i="12"/>
  <c r="I175" i="12" s="1"/>
  <c r="H175" i="12"/>
  <c r="J175" i="12" s="1"/>
  <c r="G176" i="12"/>
  <c r="I176" i="12" s="1"/>
  <c r="H176" i="12"/>
  <c r="J176" i="12" s="1"/>
  <c r="G177" i="12"/>
  <c r="I177" i="12" s="1"/>
  <c r="H177" i="12"/>
  <c r="J177" i="12" s="1"/>
  <c r="G178" i="12"/>
  <c r="I178" i="12" s="1"/>
  <c r="H178" i="12"/>
  <c r="J178" i="12" s="1"/>
  <c r="G179" i="12"/>
  <c r="I179" i="12" s="1"/>
  <c r="H179" i="12"/>
  <c r="J179" i="12" s="1"/>
  <c r="G180" i="12"/>
  <c r="I180" i="12" s="1"/>
  <c r="H180" i="12"/>
  <c r="J180" i="12" s="1"/>
  <c r="G181" i="12"/>
  <c r="I181" i="12" s="1"/>
  <c r="H181" i="12"/>
  <c r="J181" i="12" s="1"/>
  <c r="G182" i="12"/>
  <c r="I182" i="12" s="1"/>
  <c r="H182" i="12"/>
  <c r="J182" i="12" s="1"/>
  <c r="G183" i="12"/>
  <c r="I183" i="12" s="1"/>
  <c r="H183" i="12"/>
  <c r="J183" i="12" s="1"/>
  <c r="G184" i="12"/>
  <c r="I184" i="12" s="1"/>
  <c r="H184" i="12"/>
  <c r="J184" i="12" s="1"/>
  <c r="G185" i="12"/>
  <c r="I185" i="12" s="1"/>
  <c r="H185" i="12"/>
  <c r="J185" i="12" s="1"/>
  <c r="G186" i="12"/>
  <c r="I186" i="12" s="1"/>
  <c r="H186" i="12"/>
  <c r="J186" i="12" s="1"/>
  <c r="G187" i="12"/>
  <c r="I187" i="12" s="1"/>
  <c r="H187" i="12"/>
  <c r="J187" i="12" s="1"/>
  <c r="G188" i="12"/>
  <c r="I188" i="12" s="1"/>
  <c r="H188" i="12"/>
  <c r="J188" i="12" s="1"/>
  <c r="G189" i="12"/>
  <c r="I189" i="12" s="1"/>
  <c r="H189" i="12"/>
  <c r="J189" i="12" s="1"/>
  <c r="G190" i="12"/>
  <c r="I190" i="12" s="1"/>
  <c r="H190" i="12"/>
  <c r="J190" i="12" s="1"/>
  <c r="G191" i="12"/>
  <c r="I191" i="12" s="1"/>
  <c r="H191" i="12"/>
  <c r="J191" i="12" s="1"/>
  <c r="G192" i="12"/>
  <c r="I192" i="12" s="1"/>
  <c r="H192" i="12"/>
  <c r="J192" i="12" s="1"/>
  <c r="G193" i="12"/>
  <c r="I193" i="12" s="1"/>
  <c r="H193" i="12"/>
  <c r="J193" i="12" s="1"/>
  <c r="G194" i="12"/>
  <c r="I194" i="12" s="1"/>
  <c r="H194" i="12"/>
  <c r="J194" i="12" s="1"/>
  <c r="G195" i="12"/>
  <c r="I195" i="12" s="1"/>
  <c r="H195" i="12"/>
  <c r="J195" i="12" s="1"/>
  <c r="G196" i="12"/>
  <c r="I196" i="12" s="1"/>
  <c r="H196" i="12"/>
  <c r="J196" i="12" s="1"/>
  <c r="G197" i="12"/>
  <c r="I197" i="12" s="1"/>
  <c r="H197" i="12"/>
  <c r="J197" i="12" s="1"/>
  <c r="G198" i="12"/>
  <c r="I198" i="12" s="1"/>
  <c r="H198" i="12"/>
  <c r="J198" i="12" s="1"/>
  <c r="G199" i="12"/>
  <c r="I199" i="12" s="1"/>
  <c r="H199" i="12"/>
  <c r="J199" i="12" s="1"/>
  <c r="G200" i="12"/>
  <c r="I200" i="12" s="1"/>
  <c r="H200" i="12"/>
  <c r="J200" i="12" s="1"/>
  <c r="G201" i="12"/>
  <c r="I201" i="12" s="1"/>
  <c r="H201" i="12"/>
  <c r="J201" i="12" s="1"/>
  <c r="G202" i="12"/>
  <c r="I202" i="12" s="1"/>
  <c r="H202" i="12"/>
  <c r="J202" i="12" s="1"/>
  <c r="G203" i="12"/>
  <c r="I203" i="12" s="1"/>
  <c r="H203" i="12"/>
  <c r="J203" i="12" s="1"/>
  <c r="G204" i="12"/>
  <c r="I204" i="12" s="1"/>
  <c r="H204" i="12"/>
  <c r="J204" i="12" s="1"/>
  <c r="G205" i="12"/>
  <c r="I205" i="12" s="1"/>
  <c r="H205" i="12"/>
  <c r="J205" i="12" s="1"/>
  <c r="G206" i="12"/>
  <c r="I206" i="12" s="1"/>
  <c r="H206" i="12"/>
  <c r="J206" i="12" s="1"/>
  <c r="G207" i="12"/>
  <c r="I207" i="12" s="1"/>
  <c r="H207" i="12"/>
  <c r="J207" i="12" s="1"/>
  <c r="G208" i="12"/>
  <c r="I208" i="12" s="1"/>
  <c r="H208" i="12"/>
  <c r="J208" i="12" s="1"/>
  <c r="G209" i="12"/>
  <c r="I209" i="12" s="1"/>
  <c r="H209" i="12"/>
  <c r="J209" i="12" s="1"/>
  <c r="G210" i="12"/>
  <c r="I210" i="12" s="1"/>
  <c r="H210" i="12"/>
  <c r="J210" i="12" s="1"/>
  <c r="G211" i="12"/>
  <c r="I211" i="12" s="1"/>
  <c r="H211" i="12"/>
  <c r="J211" i="12" s="1"/>
  <c r="G212" i="12"/>
  <c r="I212" i="12" s="1"/>
  <c r="H212" i="12"/>
  <c r="J212" i="12" s="1"/>
  <c r="G213" i="12"/>
  <c r="I213" i="12" s="1"/>
  <c r="H213" i="12"/>
  <c r="J213" i="12" s="1"/>
  <c r="G214" i="12"/>
  <c r="I214" i="12" s="1"/>
  <c r="H214" i="12"/>
  <c r="J214" i="12" s="1"/>
  <c r="G215" i="12"/>
  <c r="I215" i="12" s="1"/>
  <c r="H215" i="12"/>
  <c r="J215" i="12" s="1"/>
  <c r="G216" i="12"/>
  <c r="I216" i="12" s="1"/>
  <c r="H216" i="12"/>
  <c r="J216" i="12" s="1"/>
  <c r="G217" i="12"/>
  <c r="I217" i="12" s="1"/>
  <c r="H217" i="12"/>
  <c r="J217" i="12" s="1"/>
  <c r="G218" i="12"/>
  <c r="I218" i="12" s="1"/>
  <c r="H218" i="12"/>
  <c r="J218" i="12" s="1"/>
  <c r="G219" i="12"/>
  <c r="I219" i="12" s="1"/>
  <c r="H219" i="12"/>
  <c r="J219" i="12" s="1"/>
  <c r="G220" i="12"/>
  <c r="I220" i="12" s="1"/>
  <c r="H220" i="12"/>
  <c r="J220" i="12" s="1"/>
  <c r="G221" i="12"/>
  <c r="I221" i="12" s="1"/>
  <c r="H221" i="12"/>
  <c r="J221" i="12" s="1"/>
  <c r="G222" i="12"/>
  <c r="I222" i="12" s="1"/>
  <c r="H222" i="12"/>
  <c r="J222" i="12" s="1"/>
  <c r="G223" i="12"/>
  <c r="I223" i="12" s="1"/>
  <c r="H223" i="12"/>
  <c r="J223" i="12" s="1"/>
  <c r="G224" i="12"/>
  <c r="I224" i="12" s="1"/>
  <c r="H224" i="12"/>
  <c r="J224" i="12" s="1"/>
  <c r="G225" i="12"/>
  <c r="I225" i="12" s="1"/>
  <c r="H225" i="12"/>
  <c r="J225" i="12" s="1"/>
  <c r="G226" i="12"/>
  <c r="I226" i="12" s="1"/>
  <c r="H226" i="12"/>
  <c r="J226" i="12" s="1"/>
  <c r="G227" i="12"/>
  <c r="I227" i="12" s="1"/>
  <c r="H227" i="12"/>
  <c r="J227" i="12" s="1"/>
  <c r="G228" i="12"/>
  <c r="I228" i="12" s="1"/>
  <c r="H228" i="12"/>
  <c r="J228" i="12" s="1"/>
  <c r="G229" i="12"/>
  <c r="I229" i="12" s="1"/>
  <c r="H229" i="12"/>
  <c r="J229" i="12" s="1"/>
  <c r="G230" i="12"/>
  <c r="I230" i="12" s="1"/>
  <c r="H230" i="12"/>
  <c r="J230" i="12" s="1"/>
  <c r="G231" i="12"/>
  <c r="I231" i="12" s="1"/>
  <c r="H231" i="12"/>
  <c r="J231" i="12" s="1"/>
  <c r="G232" i="12"/>
  <c r="I232" i="12" s="1"/>
  <c r="H232" i="12"/>
  <c r="J232" i="12" s="1"/>
  <c r="G233" i="12"/>
  <c r="I233" i="12" s="1"/>
  <c r="H233" i="12"/>
  <c r="J233" i="12" s="1"/>
  <c r="G234" i="12"/>
  <c r="I234" i="12" s="1"/>
  <c r="H234" i="12"/>
  <c r="J234" i="12" s="1"/>
  <c r="G235" i="12"/>
  <c r="I235" i="12" s="1"/>
  <c r="H235" i="12"/>
  <c r="J235" i="12" s="1"/>
  <c r="G236" i="12"/>
  <c r="I236" i="12" s="1"/>
  <c r="H236" i="12"/>
  <c r="J236" i="12" s="1"/>
  <c r="G237" i="12"/>
  <c r="I237" i="12" s="1"/>
  <c r="H237" i="12"/>
  <c r="J237" i="12" s="1"/>
  <c r="G238" i="12"/>
  <c r="I238" i="12" s="1"/>
  <c r="H238" i="12"/>
  <c r="J238" i="12" s="1"/>
  <c r="G239" i="12"/>
  <c r="I239" i="12" s="1"/>
  <c r="H239" i="12"/>
  <c r="J239" i="12" s="1"/>
  <c r="G240" i="12"/>
  <c r="I240" i="12" s="1"/>
  <c r="H240" i="12"/>
  <c r="J240" i="12" s="1"/>
  <c r="G241" i="12"/>
  <c r="I241" i="12" s="1"/>
  <c r="H241" i="12"/>
  <c r="J241" i="12" s="1"/>
  <c r="G242" i="12"/>
  <c r="I242" i="12" s="1"/>
  <c r="H242" i="12"/>
  <c r="J242" i="12" s="1"/>
  <c r="G243" i="12"/>
  <c r="I243" i="12" s="1"/>
  <c r="H243" i="12"/>
  <c r="J243" i="12" s="1"/>
  <c r="G244" i="12"/>
  <c r="I244" i="12" s="1"/>
  <c r="H244" i="12"/>
  <c r="J244" i="12" s="1"/>
  <c r="G245" i="12"/>
  <c r="I245" i="12" s="1"/>
  <c r="H245" i="12"/>
  <c r="J245" i="12" s="1"/>
  <c r="G246" i="12"/>
  <c r="I246" i="12" s="1"/>
  <c r="H246" i="12"/>
  <c r="J246" i="12" s="1"/>
  <c r="G247" i="12"/>
  <c r="I247" i="12" s="1"/>
  <c r="H247" i="12"/>
  <c r="J247" i="12" s="1"/>
  <c r="G248" i="12"/>
  <c r="I248" i="12" s="1"/>
  <c r="H248" i="12"/>
  <c r="J248" i="12" s="1"/>
  <c r="G249" i="12"/>
  <c r="I249" i="12" s="1"/>
  <c r="H249" i="12"/>
  <c r="J249" i="12" s="1"/>
  <c r="G250" i="12"/>
  <c r="I250" i="12" s="1"/>
  <c r="H250" i="12"/>
  <c r="J250" i="12" s="1"/>
  <c r="G251" i="12"/>
  <c r="I251" i="12" s="1"/>
  <c r="H251" i="12"/>
  <c r="J251" i="12" s="1"/>
  <c r="G252" i="12"/>
  <c r="I252" i="12" s="1"/>
  <c r="H252" i="12"/>
  <c r="J252" i="12" s="1"/>
  <c r="G253" i="12"/>
  <c r="I253" i="12" s="1"/>
  <c r="H253" i="12"/>
  <c r="J253" i="12" s="1"/>
  <c r="G254" i="12"/>
  <c r="I254" i="12" s="1"/>
  <c r="H254" i="12"/>
  <c r="J254" i="12" s="1"/>
  <c r="G255" i="12"/>
  <c r="I255" i="12" s="1"/>
  <c r="H255" i="12"/>
  <c r="J255" i="12" s="1"/>
  <c r="G256" i="12"/>
  <c r="I256" i="12" s="1"/>
  <c r="H256" i="12"/>
  <c r="J256" i="12" s="1"/>
  <c r="G257" i="12"/>
  <c r="I257" i="12" s="1"/>
  <c r="H257" i="12"/>
  <c r="J257" i="12" s="1"/>
  <c r="G258" i="12"/>
  <c r="I258" i="12" s="1"/>
  <c r="H258" i="12"/>
  <c r="J258" i="12" s="1"/>
  <c r="G259" i="12"/>
  <c r="I259" i="12" s="1"/>
  <c r="H259" i="12"/>
  <c r="J259" i="12" s="1"/>
  <c r="G260" i="12"/>
  <c r="I260" i="12" s="1"/>
  <c r="H260" i="12"/>
  <c r="J260" i="12" s="1"/>
  <c r="G261" i="12"/>
  <c r="I261" i="12" s="1"/>
  <c r="H261" i="12"/>
  <c r="J261" i="12" s="1"/>
  <c r="G262" i="12"/>
  <c r="I262" i="12" s="1"/>
  <c r="H262" i="12"/>
  <c r="J262" i="12" s="1"/>
  <c r="G263" i="12"/>
  <c r="I263" i="12" s="1"/>
  <c r="H263" i="12"/>
  <c r="J263" i="12" s="1"/>
  <c r="G264" i="12"/>
  <c r="I264" i="12" s="1"/>
  <c r="H264" i="12"/>
  <c r="J264" i="12" s="1"/>
  <c r="G265" i="12"/>
  <c r="I265" i="12" s="1"/>
  <c r="H265" i="12"/>
  <c r="J265" i="12" s="1"/>
  <c r="G266" i="12"/>
  <c r="I266" i="12" s="1"/>
  <c r="H266" i="12"/>
  <c r="J266" i="12" s="1"/>
  <c r="G267" i="12"/>
  <c r="I267" i="12" s="1"/>
  <c r="H267" i="12"/>
  <c r="J267" i="12" s="1"/>
  <c r="G268" i="12"/>
  <c r="I268" i="12" s="1"/>
  <c r="H268" i="12"/>
  <c r="J268" i="12" s="1"/>
  <c r="G269" i="12"/>
  <c r="I269" i="12" s="1"/>
  <c r="H269" i="12"/>
  <c r="J269" i="12" s="1"/>
  <c r="G270" i="12"/>
  <c r="I270" i="12" s="1"/>
  <c r="H270" i="12"/>
  <c r="J270" i="12" s="1"/>
  <c r="G271" i="12"/>
  <c r="I271" i="12" s="1"/>
  <c r="H271" i="12"/>
  <c r="J271" i="12" s="1"/>
  <c r="G272" i="12"/>
  <c r="I272" i="12" s="1"/>
  <c r="H272" i="12"/>
  <c r="J272" i="12" s="1"/>
  <c r="G273" i="12"/>
  <c r="I273" i="12" s="1"/>
  <c r="H273" i="12"/>
  <c r="J273" i="12" s="1"/>
  <c r="G274" i="12"/>
  <c r="I274" i="12" s="1"/>
  <c r="H274" i="12"/>
  <c r="J274" i="12" s="1"/>
  <c r="G275" i="12"/>
  <c r="I275" i="12" s="1"/>
  <c r="H275" i="12"/>
  <c r="J275" i="12" s="1"/>
  <c r="G276" i="12"/>
  <c r="I276" i="12" s="1"/>
  <c r="H276" i="12"/>
  <c r="J276" i="12" s="1"/>
  <c r="G277" i="12"/>
  <c r="I277" i="12" s="1"/>
  <c r="H277" i="12"/>
  <c r="J277" i="12" s="1"/>
  <c r="G278" i="12"/>
  <c r="I278" i="12" s="1"/>
  <c r="H278" i="12"/>
  <c r="J278" i="12" s="1"/>
  <c r="G279" i="12"/>
  <c r="I279" i="12" s="1"/>
  <c r="H279" i="12"/>
  <c r="J279" i="12" s="1"/>
  <c r="G280" i="12"/>
  <c r="I280" i="12" s="1"/>
  <c r="H280" i="12"/>
  <c r="J280" i="12" s="1"/>
  <c r="G281" i="12"/>
  <c r="I281" i="12" s="1"/>
  <c r="H281" i="12"/>
  <c r="J281" i="12" s="1"/>
  <c r="G282" i="12"/>
  <c r="I282" i="12" s="1"/>
  <c r="H282" i="12"/>
  <c r="J282" i="12" s="1"/>
  <c r="G283" i="12"/>
  <c r="I283" i="12" s="1"/>
  <c r="H283" i="12"/>
  <c r="J283" i="12" s="1"/>
  <c r="G284" i="12"/>
  <c r="I284" i="12" s="1"/>
  <c r="H284" i="12"/>
  <c r="J284" i="12" s="1"/>
  <c r="G285" i="12"/>
  <c r="I285" i="12" s="1"/>
  <c r="H285" i="12"/>
  <c r="J285" i="12" s="1"/>
  <c r="G286" i="12"/>
  <c r="I286" i="12" s="1"/>
  <c r="H286" i="12"/>
  <c r="J286" i="12" s="1"/>
  <c r="G287" i="12"/>
  <c r="I287" i="12" s="1"/>
  <c r="H287" i="12"/>
  <c r="J287" i="12" s="1"/>
  <c r="G288" i="12"/>
  <c r="I288" i="12" s="1"/>
  <c r="H288" i="12"/>
  <c r="J288" i="12" s="1"/>
  <c r="G289" i="12"/>
  <c r="I289" i="12" s="1"/>
  <c r="H289" i="12"/>
  <c r="J289" i="12" s="1"/>
  <c r="G290" i="12"/>
  <c r="I290" i="12" s="1"/>
  <c r="H290" i="12"/>
  <c r="J290" i="12" s="1"/>
  <c r="G291" i="12"/>
  <c r="I291" i="12" s="1"/>
  <c r="H291" i="12"/>
  <c r="J291" i="12" s="1"/>
  <c r="G292" i="12"/>
  <c r="I292" i="12" s="1"/>
  <c r="H292" i="12"/>
  <c r="J292" i="12" s="1"/>
  <c r="G293" i="12"/>
  <c r="I293" i="12" s="1"/>
  <c r="H293" i="12"/>
  <c r="J293" i="12" s="1"/>
  <c r="G294" i="12"/>
  <c r="I294" i="12" s="1"/>
  <c r="H294" i="12"/>
  <c r="J294" i="12" s="1"/>
  <c r="G295" i="12"/>
  <c r="I295" i="12" s="1"/>
  <c r="H295" i="12"/>
  <c r="J295" i="12" s="1"/>
  <c r="G296" i="12"/>
  <c r="I296" i="12" s="1"/>
  <c r="H296" i="12"/>
  <c r="J296" i="12" s="1"/>
  <c r="G297" i="12"/>
  <c r="I297" i="12" s="1"/>
  <c r="H297" i="12"/>
  <c r="J297" i="12" s="1"/>
  <c r="G298" i="12"/>
  <c r="I298" i="12" s="1"/>
  <c r="H298" i="12"/>
  <c r="J298" i="12" s="1"/>
  <c r="G299" i="12"/>
  <c r="I299" i="12" s="1"/>
  <c r="H299" i="12"/>
  <c r="J299" i="12" s="1"/>
  <c r="G300" i="12"/>
  <c r="I300" i="12" s="1"/>
  <c r="H300" i="12"/>
  <c r="J300" i="12" s="1"/>
  <c r="G301" i="12"/>
  <c r="I301" i="12" s="1"/>
  <c r="H301" i="12"/>
  <c r="J301" i="12" s="1"/>
  <c r="G302" i="12"/>
  <c r="I302" i="12" s="1"/>
  <c r="H302" i="12"/>
  <c r="J302" i="12" s="1"/>
  <c r="G303" i="12"/>
  <c r="I303" i="12" s="1"/>
  <c r="H303" i="12"/>
  <c r="J303" i="12" s="1"/>
  <c r="G304" i="12"/>
  <c r="I304" i="12" s="1"/>
  <c r="H304" i="12"/>
  <c r="J304" i="12" s="1"/>
  <c r="G305" i="12"/>
  <c r="I305" i="12" s="1"/>
  <c r="H305" i="12"/>
  <c r="J305" i="12" s="1"/>
  <c r="G306" i="12"/>
  <c r="I306" i="12" s="1"/>
  <c r="H306" i="12"/>
  <c r="J306" i="12" s="1"/>
  <c r="G307" i="12"/>
  <c r="I307" i="12" s="1"/>
  <c r="H307" i="12"/>
  <c r="J307" i="12" s="1"/>
  <c r="G308" i="12"/>
  <c r="I308" i="12" s="1"/>
  <c r="H308" i="12"/>
  <c r="J308" i="12" s="1"/>
  <c r="G309" i="12"/>
  <c r="I309" i="12" s="1"/>
  <c r="H309" i="12"/>
  <c r="J309" i="12" s="1"/>
  <c r="G310" i="12"/>
  <c r="I310" i="12" s="1"/>
  <c r="H310" i="12"/>
  <c r="J310" i="12" s="1"/>
  <c r="G311" i="12"/>
  <c r="I311" i="12" s="1"/>
  <c r="H311" i="12"/>
  <c r="J311" i="12" s="1"/>
  <c r="G312" i="12"/>
  <c r="I312" i="12" s="1"/>
  <c r="H312" i="12"/>
  <c r="J312" i="12" s="1"/>
  <c r="G313" i="12"/>
  <c r="I313" i="12" s="1"/>
  <c r="H313" i="12"/>
  <c r="J313" i="12" s="1"/>
  <c r="G314" i="12"/>
  <c r="I314" i="12" s="1"/>
  <c r="H314" i="12"/>
  <c r="J314" i="12" s="1"/>
  <c r="G315" i="12"/>
  <c r="I315" i="12" s="1"/>
  <c r="H315" i="12"/>
  <c r="J315" i="12" s="1"/>
  <c r="G316" i="12"/>
  <c r="I316" i="12" s="1"/>
  <c r="H316" i="12"/>
  <c r="J316" i="12" s="1"/>
  <c r="G317" i="12"/>
  <c r="I317" i="12" s="1"/>
  <c r="H317" i="12"/>
  <c r="J317" i="12" s="1"/>
  <c r="G318" i="12"/>
  <c r="I318" i="12" s="1"/>
  <c r="H318" i="12"/>
  <c r="J318" i="12" s="1"/>
  <c r="G319" i="12"/>
  <c r="I319" i="12" s="1"/>
  <c r="H319" i="12"/>
  <c r="J319" i="12" s="1"/>
  <c r="G320" i="12"/>
  <c r="I320" i="12" s="1"/>
  <c r="H320" i="12"/>
  <c r="J320" i="12" s="1"/>
  <c r="G321" i="12"/>
  <c r="I321" i="12" s="1"/>
  <c r="H321" i="12"/>
  <c r="J321" i="12" s="1"/>
  <c r="G322" i="12"/>
  <c r="I322" i="12" s="1"/>
  <c r="H322" i="12"/>
  <c r="J322" i="12" s="1"/>
  <c r="G323" i="12"/>
  <c r="I323" i="12" s="1"/>
  <c r="H323" i="12"/>
  <c r="J323" i="12" s="1"/>
  <c r="G324" i="12"/>
  <c r="I324" i="12" s="1"/>
  <c r="H324" i="12"/>
  <c r="J324" i="12" s="1"/>
  <c r="G325" i="12"/>
  <c r="I325" i="12" s="1"/>
  <c r="H325" i="12"/>
  <c r="J325" i="12" s="1"/>
  <c r="G326" i="12"/>
  <c r="I326" i="12" s="1"/>
  <c r="H326" i="12"/>
  <c r="J326" i="12" s="1"/>
  <c r="G327" i="12"/>
  <c r="I327" i="12" s="1"/>
  <c r="H327" i="12"/>
  <c r="J327" i="12" s="1"/>
  <c r="G328" i="12"/>
  <c r="I328" i="12" s="1"/>
  <c r="H328" i="12"/>
  <c r="J328" i="12" s="1"/>
  <c r="G329" i="12"/>
  <c r="I329" i="12" s="1"/>
  <c r="H329" i="12"/>
  <c r="J329" i="12" s="1"/>
  <c r="G330" i="12"/>
  <c r="I330" i="12" s="1"/>
  <c r="H330" i="12"/>
  <c r="J330" i="12" s="1"/>
  <c r="G331" i="12"/>
  <c r="I331" i="12" s="1"/>
  <c r="H331" i="12"/>
  <c r="J331" i="12" s="1"/>
  <c r="G332" i="12"/>
  <c r="I332" i="12" s="1"/>
  <c r="H332" i="12"/>
  <c r="J332" i="12" s="1"/>
  <c r="G333" i="12"/>
  <c r="I333" i="12" s="1"/>
  <c r="H333" i="12"/>
  <c r="J333" i="12" s="1"/>
  <c r="G334" i="12"/>
  <c r="I334" i="12" s="1"/>
  <c r="H334" i="12"/>
  <c r="J334" i="12" s="1"/>
  <c r="G335" i="12"/>
  <c r="I335" i="12" s="1"/>
  <c r="H335" i="12"/>
  <c r="J335" i="12" s="1"/>
  <c r="G336" i="12"/>
  <c r="I336" i="12" s="1"/>
  <c r="H336" i="12"/>
  <c r="J336" i="12" s="1"/>
  <c r="G337" i="12"/>
  <c r="I337" i="12" s="1"/>
  <c r="H337" i="12"/>
  <c r="J337" i="12" s="1"/>
  <c r="G338" i="12"/>
  <c r="I338" i="12" s="1"/>
  <c r="H338" i="12"/>
  <c r="J338" i="12" s="1"/>
  <c r="G339" i="12"/>
  <c r="I339" i="12" s="1"/>
  <c r="H339" i="12"/>
  <c r="J339" i="12" s="1"/>
  <c r="G340" i="12"/>
  <c r="I340" i="12" s="1"/>
  <c r="H340" i="12"/>
  <c r="J340" i="12" s="1"/>
  <c r="G341" i="12"/>
  <c r="I341" i="12" s="1"/>
  <c r="H341" i="12"/>
  <c r="J341" i="12" s="1"/>
  <c r="G342" i="12"/>
  <c r="I342" i="12" s="1"/>
  <c r="H342" i="12"/>
  <c r="J342" i="12" s="1"/>
  <c r="G343" i="12"/>
  <c r="I343" i="12" s="1"/>
  <c r="H343" i="12"/>
  <c r="J343" i="12" s="1"/>
  <c r="G344" i="12"/>
  <c r="I344" i="12" s="1"/>
  <c r="H344" i="12"/>
  <c r="J344" i="12" s="1"/>
  <c r="G345" i="12"/>
  <c r="I345" i="12" s="1"/>
  <c r="H345" i="12"/>
  <c r="J345" i="12" s="1"/>
  <c r="G346" i="12"/>
  <c r="I346" i="12" s="1"/>
  <c r="H346" i="12"/>
  <c r="J346" i="12" s="1"/>
  <c r="G347" i="12"/>
  <c r="I347" i="12" s="1"/>
  <c r="H347" i="12"/>
  <c r="J347" i="12" s="1"/>
  <c r="G348" i="12"/>
  <c r="I348" i="12" s="1"/>
  <c r="H348" i="12"/>
  <c r="J348" i="12" s="1"/>
  <c r="G349" i="12"/>
  <c r="I349" i="12" s="1"/>
  <c r="H349" i="12"/>
  <c r="J349" i="12" s="1"/>
  <c r="G350" i="12"/>
  <c r="I350" i="12" s="1"/>
  <c r="H350" i="12"/>
  <c r="J350" i="12" s="1"/>
  <c r="G351" i="12"/>
  <c r="I351" i="12" s="1"/>
  <c r="H351" i="12"/>
  <c r="J351" i="12" s="1"/>
  <c r="G352" i="12"/>
  <c r="I352" i="12" s="1"/>
  <c r="H352" i="12"/>
  <c r="J352" i="12" s="1"/>
  <c r="G353" i="12"/>
  <c r="I353" i="12" s="1"/>
  <c r="H353" i="12"/>
  <c r="J353" i="12" s="1"/>
  <c r="G354" i="12"/>
  <c r="I354" i="12" s="1"/>
  <c r="H354" i="12"/>
  <c r="J354" i="12" s="1"/>
  <c r="G355" i="12"/>
  <c r="I355" i="12" s="1"/>
  <c r="H355" i="12"/>
  <c r="J355" i="12" s="1"/>
  <c r="G356" i="12"/>
  <c r="I356" i="12" s="1"/>
  <c r="H356" i="12"/>
  <c r="J356" i="12" s="1"/>
  <c r="G357" i="12"/>
  <c r="I357" i="12" s="1"/>
  <c r="H357" i="12"/>
  <c r="J357" i="12" s="1"/>
  <c r="G358" i="12"/>
  <c r="I358" i="12" s="1"/>
  <c r="H358" i="12"/>
  <c r="J358" i="12" s="1"/>
  <c r="G359" i="12"/>
  <c r="I359" i="12" s="1"/>
  <c r="H359" i="12"/>
  <c r="J359" i="12" s="1"/>
  <c r="G360" i="12"/>
  <c r="I360" i="12" s="1"/>
  <c r="H360" i="12"/>
  <c r="J360" i="12" s="1"/>
  <c r="G361" i="12"/>
  <c r="I361" i="12" s="1"/>
  <c r="H361" i="12"/>
  <c r="J361" i="12" s="1"/>
  <c r="G362" i="12"/>
  <c r="I362" i="12" s="1"/>
  <c r="H362" i="12"/>
  <c r="J362" i="12" s="1"/>
  <c r="G363" i="12"/>
  <c r="I363" i="12" s="1"/>
  <c r="H363" i="12"/>
  <c r="J363" i="12" s="1"/>
  <c r="G364" i="12"/>
  <c r="I364" i="12" s="1"/>
  <c r="H364" i="12"/>
  <c r="J364" i="12" s="1"/>
  <c r="G365" i="12"/>
  <c r="I365" i="12" s="1"/>
  <c r="H365" i="12"/>
  <c r="J365" i="12" s="1"/>
  <c r="G366" i="12"/>
  <c r="I366" i="12" s="1"/>
  <c r="H366" i="12"/>
  <c r="J366" i="12" s="1"/>
  <c r="G367" i="12"/>
  <c r="I367" i="12" s="1"/>
  <c r="H367" i="12"/>
  <c r="J367" i="12" s="1"/>
  <c r="G368" i="12"/>
  <c r="I368" i="12" s="1"/>
  <c r="H368" i="12"/>
  <c r="J368" i="12" s="1"/>
  <c r="G369" i="12"/>
  <c r="I369" i="12" s="1"/>
  <c r="H369" i="12"/>
  <c r="J369" i="12" s="1"/>
  <c r="G370" i="12"/>
  <c r="I370" i="12" s="1"/>
  <c r="H370" i="12"/>
  <c r="J370" i="12" s="1"/>
  <c r="G371" i="12"/>
  <c r="I371" i="12" s="1"/>
  <c r="H371" i="12"/>
  <c r="J371" i="12" s="1"/>
  <c r="G372" i="12"/>
  <c r="I372" i="12" s="1"/>
  <c r="H372" i="12"/>
  <c r="J372" i="12" s="1"/>
  <c r="G373" i="12"/>
  <c r="I373" i="12" s="1"/>
  <c r="H373" i="12"/>
  <c r="J373" i="12" s="1"/>
  <c r="G374" i="12"/>
  <c r="I374" i="12" s="1"/>
  <c r="H374" i="12"/>
  <c r="J374" i="12" s="1"/>
  <c r="G375" i="12"/>
  <c r="I375" i="12" s="1"/>
  <c r="H375" i="12"/>
  <c r="J375" i="12" s="1"/>
  <c r="G376" i="12"/>
  <c r="I376" i="12" s="1"/>
  <c r="H376" i="12"/>
  <c r="J376" i="12" s="1"/>
  <c r="G377" i="12"/>
  <c r="I377" i="12" s="1"/>
  <c r="H377" i="12"/>
  <c r="J377" i="12" s="1"/>
  <c r="G378" i="12"/>
  <c r="I378" i="12" s="1"/>
  <c r="H378" i="12"/>
  <c r="J378" i="12" s="1"/>
  <c r="G379" i="12"/>
  <c r="I379" i="12" s="1"/>
  <c r="H379" i="12"/>
  <c r="J379" i="12" s="1"/>
  <c r="G380" i="12"/>
  <c r="I380" i="12" s="1"/>
  <c r="H380" i="12"/>
  <c r="J380" i="12" s="1"/>
  <c r="G381" i="12"/>
  <c r="I381" i="12" s="1"/>
  <c r="H381" i="12"/>
  <c r="J381" i="12" s="1"/>
  <c r="G382" i="12"/>
  <c r="I382" i="12" s="1"/>
  <c r="H382" i="12"/>
  <c r="J382" i="12" s="1"/>
  <c r="G383" i="12"/>
  <c r="I383" i="12" s="1"/>
  <c r="H383" i="12"/>
  <c r="J383" i="12" s="1"/>
  <c r="G384" i="12"/>
  <c r="I384" i="12" s="1"/>
  <c r="H384" i="12"/>
  <c r="J384" i="12" s="1"/>
  <c r="G385" i="12"/>
  <c r="I385" i="12" s="1"/>
  <c r="H385" i="12"/>
  <c r="J385" i="12" s="1"/>
  <c r="G386" i="12"/>
  <c r="I386" i="12" s="1"/>
  <c r="H386" i="12"/>
  <c r="J386" i="12" s="1"/>
  <c r="G387" i="12"/>
  <c r="I387" i="12" s="1"/>
  <c r="H387" i="12"/>
  <c r="J387" i="12" s="1"/>
  <c r="G388" i="12"/>
  <c r="I388" i="12" s="1"/>
  <c r="H388" i="12"/>
  <c r="J388" i="12" s="1"/>
  <c r="G389" i="12"/>
  <c r="I389" i="12" s="1"/>
  <c r="H389" i="12"/>
  <c r="J389" i="12" s="1"/>
  <c r="G390" i="12"/>
  <c r="I390" i="12" s="1"/>
  <c r="H390" i="12"/>
  <c r="J390" i="12" s="1"/>
  <c r="G391" i="12"/>
  <c r="I391" i="12" s="1"/>
  <c r="H391" i="12"/>
  <c r="J391" i="12" s="1"/>
  <c r="G392" i="12"/>
  <c r="I392" i="12" s="1"/>
  <c r="H392" i="12"/>
  <c r="J392" i="12" s="1"/>
  <c r="G393" i="12"/>
  <c r="I393" i="12" s="1"/>
  <c r="H393" i="12"/>
  <c r="J393" i="12" s="1"/>
  <c r="G394" i="12"/>
  <c r="I394" i="12" s="1"/>
  <c r="H394" i="12"/>
  <c r="J394" i="12" s="1"/>
  <c r="G395" i="12"/>
  <c r="I395" i="12" s="1"/>
  <c r="H395" i="12"/>
  <c r="J395" i="12" s="1"/>
  <c r="G396" i="12"/>
  <c r="I396" i="12" s="1"/>
  <c r="H396" i="12"/>
  <c r="J396" i="12" s="1"/>
  <c r="G397" i="12"/>
  <c r="I397" i="12" s="1"/>
  <c r="H397" i="12"/>
  <c r="J397" i="12" s="1"/>
  <c r="G398" i="12"/>
  <c r="I398" i="12" s="1"/>
  <c r="H398" i="12"/>
  <c r="J398" i="12" s="1"/>
  <c r="G399" i="12"/>
  <c r="I399" i="12" s="1"/>
  <c r="H399" i="12"/>
  <c r="J399" i="12" s="1"/>
  <c r="G400" i="12"/>
  <c r="I400" i="12" s="1"/>
  <c r="H400" i="12"/>
  <c r="J400" i="12" s="1"/>
  <c r="G401" i="12"/>
  <c r="I401" i="12" s="1"/>
  <c r="H401" i="12"/>
  <c r="J401" i="12" s="1"/>
  <c r="G402" i="12"/>
  <c r="I402" i="12" s="1"/>
  <c r="H402" i="12"/>
  <c r="J402" i="12" s="1"/>
  <c r="G403" i="12"/>
  <c r="I403" i="12" s="1"/>
  <c r="H403" i="12"/>
  <c r="J403" i="12" s="1"/>
  <c r="G404" i="12"/>
  <c r="I404" i="12" s="1"/>
  <c r="H404" i="12"/>
  <c r="J404" i="12" s="1"/>
  <c r="G405" i="12"/>
  <c r="I405" i="12" s="1"/>
  <c r="H405" i="12"/>
  <c r="J405" i="12" s="1"/>
  <c r="G406" i="12"/>
  <c r="I406" i="12" s="1"/>
  <c r="H406" i="12"/>
  <c r="J406" i="12" s="1"/>
  <c r="G407" i="12"/>
  <c r="I407" i="12" s="1"/>
  <c r="H407" i="12"/>
  <c r="J407" i="12" s="1"/>
  <c r="G408" i="12"/>
  <c r="I408" i="12" s="1"/>
  <c r="H408" i="12"/>
  <c r="J408" i="12" s="1"/>
  <c r="G409" i="12"/>
  <c r="I409" i="12" s="1"/>
  <c r="H409" i="12"/>
  <c r="J409" i="12" s="1"/>
  <c r="G410" i="12"/>
  <c r="I410" i="12" s="1"/>
  <c r="H410" i="12"/>
  <c r="J410" i="12" s="1"/>
  <c r="G411" i="12"/>
  <c r="I411" i="12" s="1"/>
  <c r="H411" i="12"/>
  <c r="J411" i="12" s="1"/>
  <c r="G412" i="12"/>
  <c r="I412" i="12" s="1"/>
  <c r="H412" i="12"/>
  <c r="J412" i="12" s="1"/>
  <c r="G413" i="12"/>
  <c r="I413" i="12" s="1"/>
  <c r="H413" i="12"/>
  <c r="J413" i="12" s="1"/>
  <c r="G414" i="12"/>
  <c r="I414" i="12" s="1"/>
  <c r="H414" i="12"/>
  <c r="J414" i="12" s="1"/>
  <c r="G415" i="12"/>
  <c r="I415" i="12" s="1"/>
  <c r="H415" i="12"/>
  <c r="J415" i="12" s="1"/>
  <c r="G416" i="12"/>
  <c r="I416" i="12" s="1"/>
  <c r="H416" i="12"/>
  <c r="J416" i="12" s="1"/>
  <c r="G417" i="12"/>
  <c r="I417" i="12" s="1"/>
  <c r="H417" i="12"/>
  <c r="J417" i="12" s="1"/>
  <c r="G418" i="12"/>
  <c r="I418" i="12" s="1"/>
  <c r="H418" i="12"/>
  <c r="J418" i="12" s="1"/>
  <c r="G419" i="12"/>
  <c r="I419" i="12" s="1"/>
  <c r="H419" i="12"/>
  <c r="J419" i="12" s="1"/>
  <c r="G420" i="12"/>
  <c r="I420" i="12" s="1"/>
  <c r="H420" i="12"/>
  <c r="J420" i="12" s="1"/>
  <c r="G421" i="12"/>
  <c r="I421" i="12" s="1"/>
  <c r="H421" i="12"/>
  <c r="J421" i="12" s="1"/>
  <c r="G422" i="12"/>
  <c r="I422" i="12" s="1"/>
  <c r="H422" i="12"/>
  <c r="J422" i="12" s="1"/>
  <c r="G423" i="12"/>
  <c r="I423" i="12" s="1"/>
  <c r="H423" i="12"/>
  <c r="J423" i="12" s="1"/>
  <c r="G424" i="12"/>
  <c r="I424" i="12" s="1"/>
  <c r="H424" i="12"/>
  <c r="J424" i="12" s="1"/>
  <c r="G425" i="12"/>
  <c r="I425" i="12" s="1"/>
  <c r="H425" i="12"/>
  <c r="J425" i="12" s="1"/>
  <c r="G426" i="12"/>
  <c r="I426" i="12" s="1"/>
  <c r="H426" i="12"/>
  <c r="J426" i="12" s="1"/>
  <c r="G427" i="12"/>
  <c r="I427" i="12" s="1"/>
  <c r="H427" i="12"/>
  <c r="J427" i="12" s="1"/>
  <c r="G428" i="12"/>
  <c r="I428" i="12" s="1"/>
  <c r="H428" i="12"/>
  <c r="J428" i="12" s="1"/>
  <c r="G429" i="12"/>
  <c r="I429" i="12" s="1"/>
  <c r="H429" i="12"/>
  <c r="J429" i="12" s="1"/>
  <c r="G430" i="12"/>
  <c r="I430" i="12" s="1"/>
  <c r="H430" i="12"/>
  <c r="J430" i="12" s="1"/>
  <c r="G431" i="12"/>
  <c r="I431" i="12" s="1"/>
  <c r="H431" i="12"/>
  <c r="J431" i="12" s="1"/>
  <c r="G432" i="12"/>
  <c r="I432" i="12" s="1"/>
  <c r="H432" i="12"/>
  <c r="J432" i="12" s="1"/>
  <c r="G433" i="12"/>
  <c r="I433" i="12" s="1"/>
  <c r="H433" i="12"/>
  <c r="J433" i="12" s="1"/>
  <c r="G434" i="12"/>
  <c r="I434" i="12" s="1"/>
  <c r="H434" i="12"/>
  <c r="J434" i="12" s="1"/>
  <c r="G435" i="12"/>
  <c r="I435" i="12" s="1"/>
  <c r="H435" i="12"/>
  <c r="J435" i="12" s="1"/>
  <c r="G436" i="12"/>
  <c r="I436" i="12" s="1"/>
  <c r="H436" i="12"/>
  <c r="J436" i="12" s="1"/>
  <c r="G437" i="12"/>
  <c r="I437" i="12" s="1"/>
  <c r="H437" i="12"/>
  <c r="J437" i="12" s="1"/>
  <c r="G438" i="12"/>
  <c r="I438" i="12" s="1"/>
  <c r="H438" i="12"/>
  <c r="J438" i="12" s="1"/>
  <c r="G439" i="12"/>
  <c r="I439" i="12" s="1"/>
  <c r="H439" i="12"/>
  <c r="J439" i="12" s="1"/>
  <c r="G440" i="12"/>
  <c r="I440" i="12" s="1"/>
  <c r="H440" i="12"/>
  <c r="J440" i="12" s="1"/>
  <c r="G441" i="12"/>
  <c r="I441" i="12" s="1"/>
  <c r="H441" i="12"/>
  <c r="J441" i="12" s="1"/>
  <c r="G442" i="12"/>
  <c r="I442" i="12" s="1"/>
  <c r="H442" i="12"/>
  <c r="J442" i="12" s="1"/>
  <c r="G443" i="12"/>
  <c r="I443" i="12" s="1"/>
  <c r="H443" i="12"/>
  <c r="J443" i="12" s="1"/>
  <c r="G444" i="12"/>
  <c r="I444" i="12" s="1"/>
  <c r="H444" i="12"/>
  <c r="J444" i="12" s="1"/>
  <c r="G445" i="12"/>
  <c r="I445" i="12" s="1"/>
  <c r="H445" i="12"/>
  <c r="J445" i="12" s="1"/>
  <c r="G446" i="12"/>
  <c r="I446" i="12" s="1"/>
  <c r="H446" i="12"/>
  <c r="J446" i="12" s="1"/>
  <c r="G447" i="12"/>
  <c r="I447" i="12" s="1"/>
  <c r="H447" i="12"/>
  <c r="J447" i="12" s="1"/>
  <c r="G448" i="12"/>
  <c r="I448" i="12" s="1"/>
  <c r="H448" i="12"/>
  <c r="J448" i="12" s="1"/>
  <c r="G449" i="12"/>
  <c r="I449" i="12" s="1"/>
  <c r="H449" i="12"/>
  <c r="J449" i="12" s="1"/>
  <c r="G450" i="12"/>
  <c r="I450" i="12" s="1"/>
  <c r="H450" i="12"/>
  <c r="J450" i="12" s="1"/>
  <c r="G451" i="12"/>
  <c r="I451" i="12" s="1"/>
  <c r="H451" i="12"/>
  <c r="J451" i="12" s="1"/>
  <c r="G452" i="12"/>
  <c r="I452" i="12" s="1"/>
  <c r="H452" i="12"/>
  <c r="J452" i="12" s="1"/>
  <c r="G453" i="12"/>
  <c r="I453" i="12" s="1"/>
  <c r="H453" i="12"/>
  <c r="J453" i="12" s="1"/>
  <c r="G454" i="12"/>
  <c r="I454" i="12" s="1"/>
  <c r="H454" i="12"/>
  <c r="J454" i="12" s="1"/>
  <c r="G455" i="12"/>
  <c r="I455" i="12" s="1"/>
  <c r="H455" i="12"/>
  <c r="J455" i="12" s="1"/>
  <c r="G456" i="12"/>
  <c r="I456" i="12" s="1"/>
  <c r="H456" i="12"/>
  <c r="J456" i="12" s="1"/>
  <c r="G457" i="12"/>
  <c r="I457" i="12" s="1"/>
  <c r="H457" i="12"/>
  <c r="J457" i="12" s="1"/>
  <c r="G458" i="12"/>
  <c r="I458" i="12" s="1"/>
  <c r="H458" i="12"/>
  <c r="J458" i="12" s="1"/>
  <c r="G459" i="12"/>
  <c r="I459" i="12" s="1"/>
  <c r="H459" i="12"/>
  <c r="J459" i="12" s="1"/>
  <c r="G460" i="12"/>
  <c r="I460" i="12" s="1"/>
  <c r="H460" i="12"/>
  <c r="J460" i="12" s="1"/>
  <c r="G461" i="12"/>
  <c r="I461" i="12" s="1"/>
  <c r="H461" i="12"/>
  <c r="J461" i="12" s="1"/>
  <c r="G462" i="12"/>
  <c r="I462" i="12" s="1"/>
  <c r="H462" i="12"/>
  <c r="J462" i="12" s="1"/>
  <c r="G463" i="12"/>
  <c r="I463" i="12" s="1"/>
  <c r="H463" i="12"/>
  <c r="J463" i="12" s="1"/>
  <c r="G464" i="12"/>
  <c r="I464" i="12" s="1"/>
  <c r="H464" i="12"/>
  <c r="J464" i="12" s="1"/>
  <c r="G465" i="12"/>
  <c r="I465" i="12" s="1"/>
  <c r="H465" i="12"/>
  <c r="J465" i="12" s="1"/>
  <c r="G466" i="12"/>
  <c r="I466" i="12" s="1"/>
  <c r="H466" i="12"/>
  <c r="J466" i="12" s="1"/>
  <c r="G467" i="12"/>
  <c r="I467" i="12" s="1"/>
  <c r="H467" i="12"/>
  <c r="J467" i="12" s="1"/>
  <c r="G468" i="12"/>
  <c r="I468" i="12" s="1"/>
  <c r="H468" i="12"/>
  <c r="J468" i="12" s="1"/>
  <c r="G469" i="12"/>
  <c r="I469" i="12" s="1"/>
  <c r="H469" i="12"/>
  <c r="J469" i="12" s="1"/>
  <c r="G470" i="12"/>
  <c r="I470" i="12" s="1"/>
  <c r="H470" i="12"/>
  <c r="J470" i="12" s="1"/>
  <c r="G471" i="12"/>
  <c r="I471" i="12" s="1"/>
  <c r="H471" i="12"/>
  <c r="J471" i="12" s="1"/>
  <c r="G472" i="12"/>
  <c r="I472" i="12" s="1"/>
  <c r="H472" i="12"/>
  <c r="J472" i="12" s="1"/>
  <c r="G473" i="12"/>
  <c r="I473" i="12" s="1"/>
  <c r="H473" i="12"/>
  <c r="J473" i="12" s="1"/>
  <c r="G474" i="12"/>
  <c r="I474" i="12" s="1"/>
  <c r="H474" i="12"/>
  <c r="J474" i="12" s="1"/>
  <c r="G475" i="12"/>
  <c r="I475" i="12" s="1"/>
  <c r="H475" i="12"/>
  <c r="J475" i="12" s="1"/>
  <c r="G476" i="12"/>
  <c r="I476" i="12" s="1"/>
  <c r="H476" i="12"/>
  <c r="J476" i="12" s="1"/>
  <c r="G477" i="12"/>
  <c r="I477" i="12" s="1"/>
  <c r="H477" i="12"/>
  <c r="J477" i="12" s="1"/>
  <c r="G478" i="12"/>
  <c r="I478" i="12" s="1"/>
  <c r="H478" i="12"/>
  <c r="J478" i="12" s="1"/>
  <c r="G479" i="12"/>
  <c r="I479" i="12" s="1"/>
  <c r="H479" i="12"/>
  <c r="J479" i="12" s="1"/>
  <c r="G480" i="12"/>
  <c r="I480" i="12" s="1"/>
  <c r="H480" i="12"/>
  <c r="J480" i="12" s="1"/>
  <c r="G481" i="12"/>
  <c r="I481" i="12" s="1"/>
  <c r="H481" i="12"/>
  <c r="J481" i="12" s="1"/>
  <c r="G482" i="12"/>
  <c r="I482" i="12" s="1"/>
  <c r="H482" i="12"/>
  <c r="J482" i="12" s="1"/>
  <c r="G483" i="12"/>
  <c r="I483" i="12" s="1"/>
  <c r="H483" i="12"/>
  <c r="J483" i="12" s="1"/>
  <c r="G484" i="12"/>
  <c r="I484" i="12" s="1"/>
  <c r="H484" i="12"/>
  <c r="J484" i="12" s="1"/>
  <c r="G485" i="12"/>
  <c r="I485" i="12" s="1"/>
  <c r="H485" i="12"/>
  <c r="J485" i="12" s="1"/>
  <c r="G486" i="12"/>
  <c r="I486" i="12" s="1"/>
  <c r="H486" i="12"/>
  <c r="J486" i="12" s="1"/>
  <c r="G487" i="12"/>
  <c r="I487" i="12" s="1"/>
  <c r="H487" i="12"/>
  <c r="J487" i="12" s="1"/>
  <c r="G488" i="12"/>
  <c r="I488" i="12" s="1"/>
  <c r="H488" i="12"/>
  <c r="J488" i="12" s="1"/>
  <c r="G489" i="12"/>
  <c r="I489" i="12" s="1"/>
  <c r="H489" i="12"/>
  <c r="J489" i="12" s="1"/>
  <c r="G490" i="12"/>
  <c r="I490" i="12" s="1"/>
  <c r="H490" i="12"/>
  <c r="J490" i="12" s="1"/>
  <c r="G491" i="12"/>
  <c r="I491" i="12" s="1"/>
  <c r="H491" i="12"/>
  <c r="J491" i="12" s="1"/>
  <c r="G492" i="12"/>
  <c r="I492" i="12" s="1"/>
  <c r="H492" i="12"/>
  <c r="J492" i="12" s="1"/>
  <c r="G493" i="12"/>
  <c r="I493" i="12" s="1"/>
  <c r="H493" i="12"/>
  <c r="J493" i="12" s="1"/>
  <c r="G494" i="12"/>
  <c r="I494" i="12" s="1"/>
  <c r="H494" i="12"/>
  <c r="J494" i="12" s="1"/>
  <c r="G495" i="12"/>
  <c r="I495" i="12" s="1"/>
  <c r="H495" i="12"/>
  <c r="J495" i="12" s="1"/>
  <c r="G496" i="12"/>
  <c r="I496" i="12" s="1"/>
  <c r="H496" i="12"/>
  <c r="J496" i="12" s="1"/>
  <c r="G497" i="12"/>
  <c r="I497" i="12" s="1"/>
  <c r="H497" i="12"/>
  <c r="J497" i="12" s="1"/>
  <c r="G498" i="12"/>
  <c r="I498" i="12" s="1"/>
  <c r="H498" i="12"/>
  <c r="J498" i="12" s="1"/>
  <c r="G499" i="12"/>
  <c r="I499" i="12" s="1"/>
  <c r="H499" i="12"/>
  <c r="J499" i="12" s="1"/>
  <c r="G500" i="12"/>
  <c r="I500" i="12" s="1"/>
  <c r="H500" i="12"/>
  <c r="J500" i="12" s="1"/>
  <c r="G501" i="12"/>
  <c r="I501" i="12" s="1"/>
  <c r="H501" i="12"/>
  <c r="J501" i="12" s="1"/>
  <c r="G502" i="12"/>
  <c r="I502" i="12" s="1"/>
  <c r="H502" i="12"/>
  <c r="J502" i="12" s="1"/>
  <c r="G503" i="12"/>
  <c r="I503" i="12" s="1"/>
  <c r="H503" i="12"/>
  <c r="J503" i="12" s="1"/>
  <c r="G504" i="12"/>
  <c r="I504" i="12" s="1"/>
  <c r="H504" i="12"/>
  <c r="J504" i="12" s="1"/>
  <c r="G505" i="12"/>
  <c r="I505" i="12" s="1"/>
  <c r="H505" i="12"/>
  <c r="J505" i="12" s="1"/>
  <c r="G506" i="12"/>
  <c r="I506" i="12" s="1"/>
  <c r="H506" i="12"/>
  <c r="J506" i="12" s="1"/>
  <c r="G507" i="12"/>
  <c r="I507" i="12" s="1"/>
  <c r="H507" i="12"/>
  <c r="J507" i="12" s="1"/>
  <c r="G508" i="12"/>
  <c r="I508" i="12" s="1"/>
  <c r="H508" i="12"/>
  <c r="J508" i="12" s="1"/>
  <c r="G509" i="12"/>
  <c r="I509" i="12" s="1"/>
  <c r="H509" i="12"/>
  <c r="J509" i="12" s="1"/>
  <c r="G510" i="12"/>
  <c r="I510" i="12" s="1"/>
  <c r="H510" i="12"/>
  <c r="J510" i="12" s="1"/>
  <c r="G511" i="12"/>
  <c r="I511" i="12" s="1"/>
  <c r="H511" i="12"/>
  <c r="J511" i="12" s="1"/>
  <c r="G512" i="12"/>
  <c r="I512" i="12" s="1"/>
  <c r="H512" i="12"/>
  <c r="J512" i="12" s="1"/>
  <c r="G513" i="12"/>
  <c r="I513" i="12" s="1"/>
  <c r="H513" i="12"/>
  <c r="J513" i="12" s="1"/>
  <c r="G514" i="12"/>
  <c r="I514" i="12" s="1"/>
  <c r="H514" i="12"/>
  <c r="J514" i="12" s="1"/>
  <c r="G515" i="12"/>
  <c r="I515" i="12" s="1"/>
  <c r="H515" i="12"/>
  <c r="J515" i="12" s="1"/>
  <c r="G516" i="12"/>
  <c r="I516" i="12" s="1"/>
  <c r="H516" i="12"/>
  <c r="J516" i="12" s="1"/>
  <c r="G517" i="12"/>
  <c r="I517" i="12" s="1"/>
  <c r="H517" i="12"/>
  <c r="J517" i="12" s="1"/>
  <c r="G518" i="12"/>
  <c r="I518" i="12" s="1"/>
  <c r="H518" i="12"/>
  <c r="J518" i="12" s="1"/>
  <c r="G519" i="12"/>
  <c r="I519" i="12" s="1"/>
  <c r="H519" i="12"/>
  <c r="J519" i="12" s="1"/>
  <c r="G520" i="12"/>
  <c r="I520" i="12" s="1"/>
  <c r="H520" i="12"/>
  <c r="J520" i="12" s="1"/>
  <c r="G521" i="12"/>
  <c r="I521" i="12" s="1"/>
  <c r="H521" i="12"/>
  <c r="J521" i="12" s="1"/>
  <c r="G522" i="12"/>
  <c r="I522" i="12" s="1"/>
  <c r="H522" i="12"/>
  <c r="J522" i="12" s="1"/>
  <c r="G523" i="12"/>
  <c r="I523" i="12" s="1"/>
  <c r="H523" i="12"/>
  <c r="J523" i="12" s="1"/>
  <c r="G524" i="12"/>
  <c r="I524" i="12" s="1"/>
  <c r="H524" i="12"/>
  <c r="J524" i="12" s="1"/>
  <c r="G525" i="12"/>
  <c r="I525" i="12" s="1"/>
  <c r="H525" i="12"/>
  <c r="J525" i="12" s="1"/>
  <c r="G526" i="12"/>
  <c r="I526" i="12" s="1"/>
  <c r="H526" i="12"/>
  <c r="J526" i="12" s="1"/>
  <c r="G527" i="12"/>
  <c r="I527" i="12" s="1"/>
  <c r="H527" i="12"/>
  <c r="J527" i="12" s="1"/>
  <c r="G528" i="12"/>
  <c r="I528" i="12" s="1"/>
  <c r="H528" i="12"/>
  <c r="J528" i="12" s="1"/>
  <c r="G529" i="12"/>
  <c r="I529" i="12" s="1"/>
  <c r="H529" i="12"/>
  <c r="J529" i="12" s="1"/>
  <c r="G530" i="12"/>
  <c r="I530" i="12" s="1"/>
  <c r="H530" i="12"/>
  <c r="J530" i="12" s="1"/>
  <c r="G531" i="12"/>
  <c r="I531" i="12" s="1"/>
  <c r="H531" i="12"/>
  <c r="J531" i="12" s="1"/>
  <c r="G532" i="12"/>
  <c r="I532" i="12" s="1"/>
  <c r="H532" i="12"/>
  <c r="J532" i="12" s="1"/>
  <c r="G533" i="12"/>
  <c r="I533" i="12" s="1"/>
  <c r="H533" i="12"/>
  <c r="J533" i="12" s="1"/>
  <c r="G534" i="12"/>
  <c r="I534" i="12" s="1"/>
  <c r="H534" i="12"/>
  <c r="J534" i="12" s="1"/>
  <c r="G535" i="12"/>
  <c r="I535" i="12" s="1"/>
  <c r="H535" i="12"/>
  <c r="J535" i="12" s="1"/>
  <c r="G536" i="12"/>
  <c r="I536" i="12" s="1"/>
  <c r="H536" i="12"/>
  <c r="J536" i="12" s="1"/>
  <c r="G537" i="12"/>
  <c r="I537" i="12" s="1"/>
  <c r="H537" i="12"/>
  <c r="J537" i="12" s="1"/>
  <c r="G538" i="12"/>
  <c r="I538" i="12" s="1"/>
  <c r="H538" i="12"/>
  <c r="J538" i="12" s="1"/>
  <c r="G539" i="12"/>
  <c r="I539" i="12" s="1"/>
  <c r="H539" i="12"/>
  <c r="J539" i="12" s="1"/>
  <c r="G540" i="12"/>
  <c r="I540" i="12" s="1"/>
  <c r="H540" i="12"/>
  <c r="J540" i="12" s="1"/>
  <c r="G541" i="12"/>
  <c r="I541" i="12" s="1"/>
  <c r="H541" i="12"/>
  <c r="J541" i="12" s="1"/>
  <c r="G542" i="12"/>
  <c r="I542" i="12" s="1"/>
  <c r="H542" i="12"/>
  <c r="J542" i="12" s="1"/>
  <c r="G543" i="12"/>
  <c r="I543" i="12" s="1"/>
  <c r="H543" i="12"/>
  <c r="J543" i="12" s="1"/>
  <c r="G544" i="12"/>
  <c r="I544" i="12" s="1"/>
  <c r="H544" i="12"/>
  <c r="J544" i="12" s="1"/>
  <c r="G545" i="12"/>
  <c r="I545" i="12" s="1"/>
  <c r="H545" i="12"/>
  <c r="J545" i="12" s="1"/>
  <c r="G546" i="12"/>
  <c r="I546" i="12" s="1"/>
  <c r="H546" i="12"/>
  <c r="J546" i="12" s="1"/>
  <c r="G547" i="12"/>
  <c r="I547" i="12" s="1"/>
  <c r="H547" i="12"/>
  <c r="J547" i="12" s="1"/>
  <c r="G548" i="12"/>
  <c r="I548" i="12" s="1"/>
  <c r="H548" i="12"/>
  <c r="J548" i="12" s="1"/>
  <c r="G549" i="12"/>
  <c r="I549" i="12" s="1"/>
  <c r="H549" i="12"/>
  <c r="J549" i="12" s="1"/>
  <c r="G550" i="12"/>
  <c r="I550" i="12" s="1"/>
  <c r="H550" i="12"/>
  <c r="J550" i="12" s="1"/>
  <c r="G551" i="12"/>
  <c r="I551" i="12" s="1"/>
  <c r="H551" i="12"/>
  <c r="J551" i="12" s="1"/>
  <c r="G552" i="12"/>
  <c r="I552" i="12" s="1"/>
  <c r="H552" i="12"/>
  <c r="J552" i="12" s="1"/>
  <c r="G553" i="12"/>
  <c r="I553" i="12" s="1"/>
  <c r="H553" i="12"/>
  <c r="J553" i="12" s="1"/>
  <c r="G554" i="12"/>
  <c r="I554" i="12" s="1"/>
  <c r="H554" i="12"/>
  <c r="J554" i="12" s="1"/>
  <c r="G555" i="12"/>
  <c r="I555" i="12" s="1"/>
  <c r="H555" i="12"/>
  <c r="J555" i="12" s="1"/>
  <c r="G556" i="12"/>
  <c r="I556" i="12" s="1"/>
  <c r="H556" i="12"/>
  <c r="J556" i="12" s="1"/>
  <c r="G557" i="12"/>
  <c r="I557" i="12" s="1"/>
  <c r="H557" i="12"/>
  <c r="J557" i="12" s="1"/>
  <c r="G558" i="12"/>
  <c r="I558" i="12" s="1"/>
  <c r="H558" i="12"/>
  <c r="J558" i="12" s="1"/>
  <c r="G559" i="12"/>
  <c r="I559" i="12" s="1"/>
  <c r="H559" i="12"/>
  <c r="J559" i="12" s="1"/>
  <c r="G560" i="12"/>
  <c r="I560" i="12" s="1"/>
  <c r="H560" i="12"/>
  <c r="J560" i="12" s="1"/>
  <c r="G561" i="12"/>
  <c r="I561" i="12" s="1"/>
  <c r="H561" i="12"/>
  <c r="J561" i="12" s="1"/>
  <c r="G562" i="12"/>
  <c r="I562" i="12" s="1"/>
  <c r="H562" i="12"/>
  <c r="J562" i="12" s="1"/>
  <c r="G563" i="12"/>
  <c r="I563" i="12" s="1"/>
  <c r="H563" i="12"/>
  <c r="J563" i="12" s="1"/>
  <c r="G564" i="12"/>
  <c r="I564" i="12" s="1"/>
  <c r="H564" i="12"/>
  <c r="J564" i="12" s="1"/>
  <c r="G565" i="12"/>
  <c r="I565" i="12" s="1"/>
  <c r="H565" i="12"/>
  <c r="J565" i="12" s="1"/>
  <c r="G566" i="12"/>
  <c r="I566" i="12" s="1"/>
  <c r="H566" i="12"/>
  <c r="J566" i="12" s="1"/>
  <c r="G567" i="12"/>
  <c r="I567" i="12" s="1"/>
  <c r="H567" i="12"/>
  <c r="J567" i="12" s="1"/>
  <c r="G568" i="12"/>
  <c r="I568" i="12" s="1"/>
  <c r="H568" i="12"/>
  <c r="J568" i="12" s="1"/>
  <c r="G569" i="12"/>
  <c r="I569" i="12" s="1"/>
  <c r="H569" i="12"/>
  <c r="J569" i="12" s="1"/>
  <c r="G570" i="12"/>
  <c r="I570" i="12" s="1"/>
  <c r="H570" i="12"/>
  <c r="J570" i="12" s="1"/>
  <c r="G571" i="12"/>
  <c r="I571" i="12" s="1"/>
  <c r="H571" i="12"/>
  <c r="J571" i="12" s="1"/>
  <c r="G572" i="12"/>
  <c r="I572" i="12" s="1"/>
  <c r="H572" i="12"/>
  <c r="J572" i="12" s="1"/>
  <c r="G573" i="12"/>
  <c r="I573" i="12" s="1"/>
  <c r="H573" i="12"/>
  <c r="J573" i="12" s="1"/>
  <c r="G574" i="12"/>
  <c r="I574" i="12" s="1"/>
  <c r="H574" i="12"/>
  <c r="J574" i="12" s="1"/>
  <c r="G575" i="12"/>
  <c r="I575" i="12" s="1"/>
  <c r="H575" i="12"/>
  <c r="J575" i="12" s="1"/>
  <c r="G576" i="12"/>
  <c r="I576" i="12" s="1"/>
  <c r="H576" i="12"/>
  <c r="J576" i="12" s="1"/>
  <c r="G577" i="12"/>
  <c r="I577" i="12" s="1"/>
  <c r="H577" i="12"/>
  <c r="J577" i="12" s="1"/>
  <c r="G578" i="12"/>
  <c r="I578" i="12" s="1"/>
  <c r="H578" i="12"/>
  <c r="J578" i="12" s="1"/>
  <c r="G579" i="12"/>
  <c r="I579" i="12" s="1"/>
  <c r="H579" i="12"/>
  <c r="J579" i="12" s="1"/>
  <c r="G580" i="12"/>
  <c r="I580" i="12" s="1"/>
  <c r="H580" i="12"/>
  <c r="J580" i="12" s="1"/>
  <c r="G581" i="12"/>
  <c r="I581" i="12" s="1"/>
  <c r="H581" i="12"/>
  <c r="J581" i="12" s="1"/>
  <c r="G582" i="12"/>
  <c r="I582" i="12" s="1"/>
  <c r="H582" i="12"/>
  <c r="J582" i="12" s="1"/>
  <c r="G583" i="12"/>
  <c r="I583" i="12" s="1"/>
  <c r="H583" i="12"/>
  <c r="J583" i="12" s="1"/>
  <c r="G584" i="12"/>
  <c r="I584" i="12" s="1"/>
  <c r="H584" i="12"/>
  <c r="J584" i="12" s="1"/>
  <c r="G585" i="12"/>
  <c r="I585" i="12" s="1"/>
  <c r="H585" i="12"/>
  <c r="J585" i="12" s="1"/>
  <c r="G586" i="12"/>
  <c r="I586" i="12" s="1"/>
  <c r="H586" i="12"/>
  <c r="J586" i="12" s="1"/>
  <c r="G587" i="12"/>
  <c r="I587" i="12" s="1"/>
  <c r="H587" i="12"/>
  <c r="J587" i="12" s="1"/>
  <c r="G588" i="12"/>
  <c r="I588" i="12" s="1"/>
  <c r="H588" i="12"/>
  <c r="J588" i="12" s="1"/>
  <c r="G589" i="12"/>
  <c r="I589" i="12" s="1"/>
  <c r="H589" i="12"/>
  <c r="J589" i="12" s="1"/>
  <c r="G590" i="12"/>
  <c r="I590" i="12" s="1"/>
  <c r="H590" i="12"/>
  <c r="J590" i="12" s="1"/>
  <c r="G591" i="12"/>
  <c r="I591" i="12" s="1"/>
  <c r="H591" i="12"/>
  <c r="J591" i="12" s="1"/>
  <c r="G592" i="12"/>
  <c r="I592" i="12" s="1"/>
  <c r="H592" i="12"/>
  <c r="J592" i="12" s="1"/>
  <c r="G593" i="12"/>
  <c r="I593" i="12" s="1"/>
  <c r="H593" i="12"/>
  <c r="J593" i="12" s="1"/>
  <c r="G594" i="12"/>
  <c r="I594" i="12" s="1"/>
  <c r="H594" i="12"/>
  <c r="J594" i="12" s="1"/>
  <c r="G595" i="12"/>
  <c r="I595" i="12" s="1"/>
  <c r="H595" i="12"/>
  <c r="J595" i="12" s="1"/>
  <c r="G596" i="12"/>
  <c r="I596" i="12" s="1"/>
  <c r="H596" i="12"/>
  <c r="J596" i="12" s="1"/>
  <c r="G597" i="12"/>
  <c r="I597" i="12" s="1"/>
  <c r="H597" i="12"/>
  <c r="J597" i="12" s="1"/>
  <c r="G598" i="12"/>
  <c r="I598" i="12" s="1"/>
  <c r="H598" i="12"/>
  <c r="J598" i="12" s="1"/>
  <c r="G599" i="12"/>
  <c r="I599" i="12" s="1"/>
  <c r="H599" i="12"/>
  <c r="J599" i="12" s="1"/>
  <c r="G600" i="12"/>
  <c r="I600" i="12" s="1"/>
  <c r="H600" i="12"/>
  <c r="J600" i="12" s="1"/>
  <c r="G601" i="12"/>
  <c r="I601" i="12" s="1"/>
  <c r="H601" i="12"/>
  <c r="J601" i="12" s="1"/>
  <c r="G602" i="12"/>
  <c r="I602" i="12" s="1"/>
  <c r="H602" i="12"/>
  <c r="J602" i="12" s="1"/>
  <c r="G603" i="12"/>
  <c r="I603" i="12" s="1"/>
  <c r="H603" i="12"/>
  <c r="J603" i="12" s="1"/>
  <c r="G604" i="12"/>
  <c r="I604" i="12" s="1"/>
  <c r="H604" i="12"/>
  <c r="J604" i="12" s="1"/>
  <c r="G605" i="12"/>
  <c r="I605" i="12" s="1"/>
  <c r="H605" i="12"/>
  <c r="J605" i="12" s="1"/>
  <c r="G606" i="12"/>
  <c r="I606" i="12" s="1"/>
  <c r="H606" i="12"/>
  <c r="J606" i="12" s="1"/>
  <c r="G607" i="12"/>
  <c r="I607" i="12" s="1"/>
  <c r="H607" i="12"/>
  <c r="J607" i="12" s="1"/>
  <c r="G608" i="12"/>
  <c r="I608" i="12" s="1"/>
  <c r="H608" i="12"/>
  <c r="J608" i="12" s="1"/>
  <c r="G609" i="12"/>
  <c r="I609" i="12" s="1"/>
  <c r="H609" i="12"/>
  <c r="J609" i="12" s="1"/>
  <c r="G610" i="12"/>
  <c r="I610" i="12" s="1"/>
  <c r="H610" i="12"/>
  <c r="J610" i="12" s="1"/>
  <c r="G611" i="12"/>
  <c r="I611" i="12" s="1"/>
  <c r="H611" i="12"/>
  <c r="J611" i="12" s="1"/>
  <c r="G612" i="12"/>
  <c r="I612" i="12" s="1"/>
  <c r="H612" i="12"/>
  <c r="J612" i="12" s="1"/>
  <c r="G613" i="12"/>
  <c r="I613" i="12" s="1"/>
  <c r="H613" i="12"/>
  <c r="J613" i="12" s="1"/>
  <c r="G614" i="12"/>
  <c r="I614" i="12" s="1"/>
  <c r="H614" i="12"/>
  <c r="J614" i="12" s="1"/>
  <c r="G615" i="12"/>
  <c r="I615" i="12" s="1"/>
  <c r="H615" i="12"/>
  <c r="J615" i="12" s="1"/>
  <c r="G616" i="12"/>
  <c r="I616" i="12" s="1"/>
  <c r="H616" i="12"/>
  <c r="J616" i="12" s="1"/>
  <c r="G617" i="12"/>
  <c r="I617" i="12" s="1"/>
  <c r="H617" i="12"/>
  <c r="J617" i="12" s="1"/>
  <c r="G618" i="12"/>
  <c r="I618" i="12" s="1"/>
  <c r="H618" i="12"/>
  <c r="J618" i="12" s="1"/>
  <c r="G619" i="12"/>
  <c r="I619" i="12" s="1"/>
  <c r="H619" i="12"/>
  <c r="J619" i="12" s="1"/>
  <c r="G620" i="12"/>
  <c r="I620" i="12" s="1"/>
  <c r="H620" i="12"/>
  <c r="J620" i="12" s="1"/>
  <c r="G621" i="12"/>
  <c r="I621" i="12" s="1"/>
  <c r="H621" i="12"/>
  <c r="J621" i="12" s="1"/>
  <c r="G622" i="12"/>
  <c r="I622" i="12" s="1"/>
  <c r="H622" i="12"/>
  <c r="J622" i="12" s="1"/>
  <c r="G623" i="12"/>
  <c r="I623" i="12" s="1"/>
  <c r="H623" i="12"/>
  <c r="J623" i="12" s="1"/>
  <c r="G624" i="12"/>
  <c r="I624" i="12" s="1"/>
  <c r="H624" i="12"/>
  <c r="J624" i="12" s="1"/>
  <c r="G625" i="12"/>
  <c r="I625" i="12" s="1"/>
  <c r="H625" i="12"/>
  <c r="J625" i="12" s="1"/>
  <c r="G626" i="12"/>
  <c r="I626" i="12" s="1"/>
  <c r="H626" i="12"/>
  <c r="J626" i="12" s="1"/>
  <c r="G627" i="12"/>
  <c r="I627" i="12" s="1"/>
  <c r="H627" i="12"/>
  <c r="J627" i="12" s="1"/>
  <c r="G628" i="12"/>
  <c r="I628" i="12" s="1"/>
  <c r="H628" i="12"/>
  <c r="J628" i="12" s="1"/>
  <c r="G629" i="12"/>
  <c r="I629" i="12" s="1"/>
  <c r="H629" i="12"/>
  <c r="J629" i="12" s="1"/>
  <c r="G630" i="12"/>
  <c r="I630" i="12" s="1"/>
  <c r="H630" i="12"/>
  <c r="J630" i="12" s="1"/>
  <c r="G631" i="12"/>
  <c r="I631" i="12" s="1"/>
  <c r="H631" i="12"/>
  <c r="J631" i="12" s="1"/>
  <c r="G632" i="12"/>
  <c r="I632" i="12" s="1"/>
  <c r="H632" i="12"/>
  <c r="J632" i="12" s="1"/>
  <c r="G633" i="12"/>
  <c r="I633" i="12" s="1"/>
  <c r="H633" i="12"/>
  <c r="J633" i="12" s="1"/>
  <c r="G634" i="12"/>
  <c r="I634" i="12" s="1"/>
  <c r="H634" i="12"/>
  <c r="J634" i="12" s="1"/>
  <c r="G635" i="12"/>
  <c r="I635" i="12" s="1"/>
  <c r="H635" i="12"/>
  <c r="J635" i="12" s="1"/>
  <c r="G636" i="12"/>
  <c r="I636" i="12" s="1"/>
  <c r="H636" i="12"/>
  <c r="J636" i="12" s="1"/>
  <c r="G637" i="12"/>
  <c r="I637" i="12" s="1"/>
  <c r="H637" i="12"/>
  <c r="J637" i="12" s="1"/>
  <c r="G638" i="12"/>
  <c r="I638" i="12" s="1"/>
  <c r="H638" i="12"/>
  <c r="J638" i="12" s="1"/>
  <c r="G639" i="12"/>
  <c r="I639" i="12" s="1"/>
  <c r="H639" i="12"/>
  <c r="J639" i="12" s="1"/>
  <c r="G640" i="12"/>
  <c r="I640" i="12" s="1"/>
  <c r="H640" i="12"/>
  <c r="J640" i="12" s="1"/>
  <c r="G641" i="12"/>
  <c r="I641" i="12" s="1"/>
  <c r="H641" i="12"/>
  <c r="J641" i="12" s="1"/>
  <c r="G642" i="12"/>
  <c r="I642" i="12" s="1"/>
  <c r="H642" i="12"/>
  <c r="J642" i="12" s="1"/>
  <c r="G643" i="12"/>
  <c r="I643" i="12" s="1"/>
  <c r="H643" i="12"/>
  <c r="J643" i="12" s="1"/>
  <c r="G644" i="12"/>
  <c r="I644" i="12" s="1"/>
  <c r="H644" i="12"/>
  <c r="J644" i="12" s="1"/>
  <c r="G645" i="12"/>
  <c r="I645" i="12" s="1"/>
  <c r="H645" i="12"/>
  <c r="J645" i="12" s="1"/>
  <c r="G646" i="12"/>
  <c r="I646" i="12" s="1"/>
  <c r="H646" i="12"/>
  <c r="J646" i="12" s="1"/>
  <c r="G647" i="12"/>
  <c r="I647" i="12" s="1"/>
  <c r="H647" i="12"/>
  <c r="J647" i="12" s="1"/>
  <c r="G648" i="12"/>
  <c r="I648" i="12" s="1"/>
  <c r="H648" i="12"/>
  <c r="J648" i="12" s="1"/>
  <c r="G649" i="12"/>
  <c r="I649" i="12" s="1"/>
  <c r="H649" i="12"/>
  <c r="J649" i="12" s="1"/>
  <c r="G650" i="12"/>
  <c r="I650" i="12" s="1"/>
  <c r="H650" i="12"/>
  <c r="J650" i="12" s="1"/>
  <c r="G651" i="12"/>
  <c r="I651" i="12" s="1"/>
  <c r="H651" i="12"/>
  <c r="J651" i="12" s="1"/>
  <c r="G652" i="12"/>
  <c r="I652" i="12" s="1"/>
  <c r="H652" i="12"/>
  <c r="J652" i="12" s="1"/>
  <c r="G653" i="12"/>
  <c r="I653" i="12" s="1"/>
  <c r="H653" i="12"/>
  <c r="J653" i="12" s="1"/>
  <c r="G654" i="12"/>
  <c r="I654" i="12" s="1"/>
  <c r="H654" i="12"/>
  <c r="J654" i="12" s="1"/>
  <c r="G655" i="12"/>
  <c r="I655" i="12" s="1"/>
  <c r="H655" i="12"/>
  <c r="J655" i="12" s="1"/>
  <c r="G656" i="12"/>
  <c r="I656" i="12" s="1"/>
  <c r="H656" i="12"/>
  <c r="J656" i="12" s="1"/>
  <c r="G657" i="12"/>
  <c r="I657" i="12" s="1"/>
  <c r="H657" i="12"/>
  <c r="J657" i="12" s="1"/>
  <c r="G658" i="12"/>
  <c r="I658" i="12" s="1"/>
  <c r="H658" i="12"/>
  <c r="J658" i="12" s="1"/>
  <c r="G659" i="12"/>
  <c r="I659" i="12" s="1"/>
  <c r="H659" i="12"/>
  <c r="J659" i="12" s="1"/>
  <c r="G660" i="12"/>
  <c r="I660" i="12" s="1"/>
  <c r="H660" i="12"/>
  <c r="J660" i="12" s="1"/>
  <c r="G661" i="12"/>
  <c r="I661" i="12" s="1"/>
  <c r="H661" i="12"/>
  <c r="J661" i="12" s="1"/>
  <c r="G662" i="12"/>
  <c r="I662" i="12" s="1"/>
  <c r="H662" i="12"/>
  <c r="J662" i="12" s="1"/>
  <c r="G663" i="12"/>
  <c r="I663" i="12" s="1"/>
  <c r="H663" i="12"/>
  <c r="J663" i="12" s="1"/>
  <c r="G664" i="12"/>
  <c r="I664" i="12" s="1"/>
  <c r="H664" i="12"/>
  <c r="J664" i="12" s="1"/>
  <c r="G665" i="12"/>
  <c r="I665" i="12" s="1"/>
  <c r="H665" i="12"/>
  <c r="J665" i="12" s="1"/>
  <c r="G666" i="12"/>
  <c r="I666" i="12" s="1"/>
  <c r="H666" i="12"/>
  <c r="J666" i="12" s="1"/>
  <c r="G667" i="12"/>
  <c r="I667" i="12" s="1"/>
  <c r="H667" i="12"/>
  <c r="J667" i="12" s="1"/>
  <c r="G668" i="12"/>
  <c r="I668" i="12" s="1"/>
  <c r="H668" i="12"/>
  <c r="J668" i="12" s="1"/>
  <c r="G669" i="12"/>
  <c r="I669" i="12" s="1"/>
  <c r="H669" i="12"/>
  <c r="J669" i="12" s="1"/>
  <c r="G670" i="12"/>
  <c r="I670" i="12" s="1"/>
  <c r="H670" i="12"/>
  <c r="J670" i="12" s="1"/>
  <c r="G671" i="12"/>
  <c r="I671" i="12" s="1"/>
  <c r="H671" i="12"/>
  <c r="J671" i="12" s="1"/>
  <c r="G672" i="12"/>
  <c r="I672" i="12" s="1"/>
  <c r="H672" i="12"/>
  <c r="J672" i="12" s="1"/>
  <c r="G673" i="12"/>
  <c r="I673" i="12" s="1"/>
  <c r="H673" i="12"/>
  <c r="J673" i="12" s="1"/>
  <c r="G674" i="12"/>
  <c r="I674" i="12" s="1"/>
  <c r="H674" i="12"/>
  <c r="J674" i="12" s="1"/>
  <c r="G675" i="12"/>
  <c r="I675" i="12" s="1"/>
  <c r="H675" i="12"/>
  <c r="J675" i="12" s="1"/>
  <c r="G676" i="12"/>
  <c r="I676" i="12" s="1"/>
  <c r="H676" i="12"/>
  <c r="J676" i="12" s="1"/>
  <c r="G677" i="12"/>
  <c r="I677" i="12" s="1"/>
  <c r="H677" i="12"/>
  <c r="J677" i="12" s="1"/>
  <c r="G678" i="12"/>
  <c r="I678" i="12" s="1"/>
  <c r="H678" i="12"/>
  <c r="J678" i="12" s="1"/>
  <c r="G679" i="12"/>
  <c r="I679" i="12" s="1"/>
  <c r="H679" i="12"/>
  <c r="J679" i="12" s="1"/>
  <c r="G680" i="12"/>
  <c r="I680" i="12" s="1"/>
  <c r="H680" i="12"/>
  <c r="J680" i="12" s="1"/>
  <c r="G681" i="12"/>
  <c r="I681" i="12" s="1"/>
  <c r="H681" i="12"/>
  <c r="J681" i="12" s="1"/>
  <c r="G682" i="12"/>
  <c r="I682" i="12" s="1"/>
  <c r="H682" i="12"/>
  <c r="J682" i="12" s="1"/>
  <c r="G683" i="12"/>
  <c r="I683" i="12" s="1"/>
  <c r="H683" i="12"/>
  <c r="J683" i="12" s="1"/>
  <c r="G684" i="12"/>
  <c r="I684" i="12" s="1"/>
  <c r="H684" i="12"/>
  <c r="J684" i="12" s="1"/>
  <c r="G685" i="12"/>
  <c r="I685" i="12" s="1"/>
  <c r="H685" i="12"/>
  <c r="J685" i="12" s="1"/>
  <c r="G686" i="12"/>
  <c r="I686" i="12" s="1"/>
  <c r="H686" i="12"/>
  <c r="J686" i="12" s="1"/>
  <c r="G687" i="12"/>
  <c r="I687" i="12" s="1"/>
  <c r="H687" i="12"/>
  <c r="J687" i="12" s="1"/>
  <c r="G688" i="12"/>
  <c r="I688" i="12" s="1"/>
  <c r="H688" i="12"/>
  <c r="J688" i="12" s="1"/>
  <c r="G689" i="12"/>
  <c r="I689" i="12" s="1"/>
  <c r="H689" i="12"/>
  <c r="J689" i="12" s="1"/>
  <c r="G690" i="12"/>
  <c r="I690" i="12" s="1"/>
  <c r="H690" i="12"/>
  <c r="J690" i="12" s="1"/>
  <c r="G691" i="12"/>
  <c r="I691" i="12" s="1"/>
  <c r="H691" i="12"/>
  <c r="J691" i="12" s="1"/>
  <c r="G692" i="12"/>
  <c r="I692" i="12" s="1"/>
  <c r="H692" i="12"/>
  <c r="J692" i="12" s="1"/>
  <c r="G693" i="12"/>
  <c r="I693" i="12" s="1"/>
  <c r="H693" i="12"/>
  <c r="J693" i="12" s="1"/>
  <c r="G694" i="12"/>
  <c r="I694" i="12" s="1"/>
  <c r="H694" i="12"/>
  <c r="J694" i="12" s="1"/>
  <c r="G695" i="12"/>
  <c r="I695" i="12" s="1"/>
  <c r="H695" i="12"/>
  <c r="J695" i="12" s="1"/>
  <c r="G696" i="12"/>
  <c r="I696" i="12" s="1"/>
  <c r="H696" i="12"/>
  <c r="J696" i="12" s="1"/>
  <c r="G697" i="12"/>
  <c r="I697" i="12" s="1"/>
  <c r="H697" i="12"/>
  <c r="J697" i="12" s="1"/>
  <c r="G698" i="12"/>
  <c r="I698" i="12" s="1"/>
  <c r="H698" i="12"/>
  <c r="J698" i="12" s="1"/>
  <c r="G699" i="12"/>
  <c r="I699" i="12" s="1"/>
  <c r="H699" i="12"/>
  <c r="J699" i="12" s="1"/>
  <c r="G700" i="12"/>
  <c r="I700" i="12" s="1"/>
  <c r="H700" i="12"/>
  <c r="J700" i="12" s="1"/>
  <c r="G701" i="12"/>
  <c r="I701" i="12" s="1"/>
  <c r="H701" i="12"/>
  <c r="J701" i="12" s="1"/>
  <c r="G702" i="12"/>
  <c r="I702" i="12" s="1"/>
  <c r="H702" i="12"/>
  <c r="J702" i="12" s="1"/>
  <c r="G703" i="12"/>
  <c r="I703" i="12" s="1"/>
  <c r="H703" i="12"/>
  <c r="J703" i="12" s="1"/>
  <c r="G704" i="12"/>
  <c r="I704" i="12" s="1"/>
  <c r="H704" i="12"/>
  <c r="J704" i="12" s="1"/>
  <c r="G705" i="12"/>
  <c r="I705" i="12" s="1"/>
  <c r="H705" i="12"/>
  <c r="J705" i="12" s="1"/>
  <c r="G706" i="12"/>
  <c r="I706" i="12" s="1"/>
  <c r="H706" i="12"/>
  <c r="J706" i="12" s="1"/>
  <c r="G707" i="12"/>
  <c r="I707" i="12" s="1"/>
  <c r="H707" i="12"/>
  <c r="J707" i="12" s="1"/>
  <c r="G708" i="12"/>
  <c r="I708" i="12" s="1"/>
  <c r="H708" i="12"/>
  <c r="J708" i="12" s="1"/>
  <c r="G709" i="12"/>
  <c r="I709" i="12" s="1"/>
  <c r="H709" i="12"/>
  <c r="J709" i="12" s="1"/>
  <c r="G710" i="12"/>
  <c r="I710" i="12" s="1"/>
  <c r="H710" i="12"/>
  <c r="J710" i="12" s="1"/>
  <c r="G711" i="12"/>
  <c r="I711" i="12" s="1"/>
  <c r="H711" i="12"/>
  <c r="J711" i="12" s="1"/>
  <c r="G712" i="12"/>
  <c r="I712" i="12" s="1"/>
  <c r="H712" i="12"/>
  <c r="J712" i="12" s="1"/>
  <c r="G713" i="12"/>
  <c r="I713" i="12" s="1"/>
  <c r="H713" i="12"/>
  <c r="J713" i="12" s="1"/>
  <c r="G714" i="12"/>
  <c r="I714" i="12" s="1"/>
  <c r="H714" i="12"/>
  <c r="J714" i="12" s="1"/>
  <c r="G715" i="12"/>
  <c r="I715" i="12" s="1"/>
  <c r="H715" i="12"/>
  <c r="J715" i="12" s="1"/>
  <c r="G716" i="12"/>
  <c r="I716" i="12" s="1"/>
  <c r="H716" i="12"/>
  <c r="J716" i="12" s="1"/>
  <c r="G717" i="12"/>
  <c r="I717" i="12" s="1"/>
  <c r="H717" i="12"/>
  <c r="J717" i="12" s="1"/>
  <c r="G718" i="12"/>
  <c r="I718" i="12" s="1"/>
  <c r="H718" i="12"/>
  <c r="J718" i="12" s="1"/>
  <c r="G719" i="12"/>
  <c r="I719" i="12" s="1"/>
  <c r="H719" i="12"/>
  <c r="J719" i="12" s="1"/>
  <c r="G720" i="12"/>
  <c r="I720" i="12" s="1"/>
  <c r="H720" i="12"/>
  <c r="J720" i="12" s="1"/>
  <c r="G721" i="12"/>
  <c r="I721" i="12" s="1"/>
  <c r="H721" i="12"/>
  <c r="J721" i="12" s="1"/>
  <c r="G722" i="12"/>
  <c r="I722" i="12" s="1"/>
  <c r="H722" i="12"/>
  <c r="J722" i="12" s="1"/>
  <c r="G723" i="12"/>
  <c r="I723" i="12" s="1"/>
  <c r="H723" i="12"/>
  <c r="J723" i="12" s="1"/>
  <c r="G724" i="12"/>
  <c r="I724" i="12" s="1"/>
  <c r="H724" i="12"/>
  <c r="J724" i="12" s="1"/>
  <c r="G725" i="12"/>
  <c r="I725" i="12" s="1"/>
  <c r="H725" i="12"/>
  <c r="J725" i="12" s="1"/>
  <c r="G726" i="12"/>
  <c r="I726" i="12" s="1"/>
  <c r="H726" i="12"/>
  <c r="J726" i="12" s="1"/>
  <c r="G727" i="12"/>
  <c r="I727" i="12" s="1"/>
  <c r="H727" i="12"/>
  <c r="J727" i="12" s="1"/>
  <c r="G728" i="12"/>
  <c r="I728" i="12" s="1"/>
  <c r="H728" i="12"/>
  <c r="J728" i="12" s="1"/>
  <c r="G729" i="12"/>
  <c r="I729" i="12" s="1"/>
  <c r="H729" i="12"/>
  <c r="J729" i="12" s="1"/>
  <c r="G730" i="12"/>
  <c r="I730" i="12" s="1"/>
  <c r="H730" i="12"/>
  <c r="J730" i="12" s="1"/>
  <c r="G731" i="12"/>
  <c r="I731" i="12" s="1"/>
  <c r="H731" i="12"/>
  <c r="J731" i="12" s="1"/>
  <c r="G732" i="12"/>
  <c r="I732" i="12" s="1"/>
  <c r="H732" i="12"/>
  <c r="J732" i="12" s="1"/>
  <c r="G733" i="12"/>
  <c r="I733" i="12" s="1"/>
  <c r="H733" i="12"/>
  <c r="J733" i="12" s="1"/>
  <c r="G734" i="12"/>
  <c r="I734" i="12" s="1"/>
  <c r="H734" i="12"/>
  <c r="J734" i="12" s="1"/>
  <c r="G735" i="12"/>
  <c r="I735" i="12" s="1"/>
  <c r="H735" i="12"/>
  <c r="J735" i="12" s="1"/>
  <c r="G736" i="12"/>
  <c r="I736" i="12" s="1"/>
  <c r="H736" i="12"/>
  <c r="J736" i="12" s="1"/>
  <c r="G737" i="12"/>
  <c r="I737" i="12" s="1"/>
  <c r="H737" i="12"/>
  <c r="J737" i="12" s="1"/>
  <c r="G738" i="12"/>
  <c r="I738" i="12" s="1"/>
  <c r="H738" i="12"/>
  <c r="J738" i="12" s="1"/>
  <c r="G739" i="12"/>
  <c r="I739" i="12" s="1"/>
  <c r="H739" i="12"/>
  <c r="J739" i="12" s="1"/>
  <c r="G740" i="12"/>
  <c r="I740" i="12" s="1"/>
  <c r="H740" i="12"/>
  <c r="J740" i="12" s="1"/>
  <c r="G741" i="12"/>
  <c r="I741" i="12" s="1"/>
  <c r="H741" i="12"/>
  <c r="J741" i="12" s="1"/>
  <c r="G742" i="12"/>
  <c r="I742" i="12" s="1"/>
  <c r="H742" i="12"/>
  <c r="J742" i="12" s="1"/>
  <c r="G743" i="12"/>
  <c r="I743" i="12" s="1"/>
  <c r="H743" i="12"/>
  <c r="J743" i="12" s="1"/>
  <c r="G744" i="12"/>
  <c r="I744" i="12" s="1"/>
  <c r="H744" i="12"/>
  <c r="J744" i="12" s="1"/>
  <c r="G745" i="12"/>
  <c r="I745" i="12" s="1"/>
  <c r="H745" i="12"/>
  <c r="J745" i="12" s="1"/>
  <c r="G746" i="12"/>
  <c r="I746" i="12" s="1"/>
  <c r="H746" i="12"/>
  <c r="J746" i="12" s="1"/>
  <c r="G747" i="12"/>
  <c r="I747" i="12" s="1"/>
  <c r="H747" i="12"/>
  <c r="J747" i="12" s="1"/>
  <c r="G748" i="12"/>
  <c r="I748" i="12" s="1"/>
  <c r="H748" i="12"/>
  <c r="J748" i="12" s="1"/>
  <c r="G749" i="12"/>
  <c r="I749" i="12" s="1"/>
  <c r="H749" i="12"/>
  <c r="J749" i="12" s="1"/>
  <c r="G750" i="12"/>
  <c r="I750" i="12" s="1"/>
  <c r="H750" i="12"/>
  <c r="J750" i="12" s="1"/>
  <c r="G751" i="12"/>
  <c r="I751" i="12" s="1"/>
  <c r="H751" i="12"/>
  <c r="J751" i="12" s="1"/>
  <c r="G752" i="12"/>
  <c r="I752" i="12" s="1"/>
  <c r="H752" i="12"/>
  <c r="J752" i="12" s="1"/>
  <c r="G753" i="12"/>
  <c r="I753" i="12" s="1"/>
  <c r="H753" i="12"/>
  <c r="J753" i="12" s="1"/>
  <c r="G754" i="12"/>
  <c r="I754" i="12" s="1"/>
  <c r="H754" i="12"/>
  <c r="J754" i="12" s="1"/>
  <c r="G755" i="12"/>
  <c r="I755" i="12" s="1"/>
  <c r="H755" i="12"/>
  <c r="J755" i="12" s="1"/>
  <c r="G756" i="12"/>
  <c r="I756" i="12" s="1"/>
  <c r="H756" i="12"/>
  <c r="J756" i="12" s="1"/>
  <c r="G757" i="12"/>
  <c r="I757" i="12" s="1"/>
  <c r="H757" i="12"/>
  <c r="J757" i="12" s="1"/>
  <c r="G758" i="12"/>
  <c r="I758" i="12" s="1"/>
  <c r="H758" i="12"/>
  <c r="J758" i="12" s="1"/>
  <c r="G759" i="12"/>
  <c r="I759" i="12" s="1"/>
  <c r="H759" i="12"/>
  <c r="J759" i="12" s="1"/>
  <c r="G760" i="12"/>
  <c r="I760" i="12" s="1"/>
  <c r="H760" i="12"/>
  <c r="J760" i="12" s="1"/>
  <c r="G761" i="12"/>
  <c r="I761" i="12" s="1"/>
  <c r="H761" i="12"/>
  <c r="J761" i="12" s="1"/>
  <c r="G762" i="12"/>
  <c r="I762" i="12" s="1"/>
  <c r="H762" i="12"/>
  <c r="J762" i="12" s="1"/>
  <c r="G763" i="12"/>
  <c r="I763" i="12" s="1"/>
  <c r="H763" i="12"/>
  <c r="J763" i="12" s="1"/>
  <c r="G764" i="12"/>
  <c r="I764" i="12" s="1"/>
  <c r="H764" i="12"/>
  <c r="J764" i="12" s="1"/>
  <c r="G765" i="12"/>
  <c r="I765" i="12" s="1"/>
  <c r="H765" i="12"/>
  <c r="J765" i="12" s="1"/>
  <c r="G766" i="12"/>
  <c r="I766" i="12" s="1"/>
  <c r="H766" i="12"/>
  <c r="J766" i="12" s="1"/>
  <c r="G767" i="12"/>
  <c r="I767" i="12" s="1"/>
  <c r="H767" i="12"/>
  <c r="J767" i="12" s="1"/>
  <c r="G768" i="12"/>
  <c r="I768" i="12" s="1"/>
  <c r="H768" i="12"/>
  <c r="J768" i="12" s="1"/>
  <c r="G769" i="12"/>
  <c r="I769" i="12" s="1"/>
  <c r="H769" i="12"/>
  <c r="J769" i="12" s="1"/>
  <c r="G770" i="12"/>
  <c r="I770" i="12" s="1"/>
  <c r="H770" i="12"/>
  <c r="J770" i="12" s="1"/>
  <c r="G771" i="12"/>
  <c r="I771" i="12" s="1"/>
  <c r="H771" i="12"/>
  <c r="J771" i="12" s="1"/>
  <c r="G772" i="12"/>
  <c r="I772" i="12" s="1"/>
  <c r="H772" i="12"/>
  <c r="J772" i="12" s="1"/>
  <c r="G773" i="12"/>
  <c r="I773" i="12" s="1"/>
  <c r="H773" i="12"/>
  <c r="J773" i="12" s="1"/>
  <c r="G774" i="12"/>
  <c r="I774" i="12" s="1"/>
  <c r="H774" i="12"/>
  <c r="J774" i="12" s="1"/>
  <c r="G775" i="12"/>
  <c r="I775" i="12" s="1"/>
  <c r="H775" i="12"/>
  <c r="J775" i="12" s="1"/>
  <c r="G776" i="12"/>
  <c r="I776" i="12" s="1"/>
  <c r="H776" i="12"/>
  <c r="J776" i="12" s="1"/>
  <c r="G777" i="12"/>
  <c r="I777" i="12" s="1"/>
  <c r="H777" i="12"/>
  <c r="J777" i="12" s="1"/>
  <c r="G778" i="12"/>
  <c r="I778" i="12" s="1"/>
  <c r="H778" i="12"/>
  <c r="J778" i="12" s="1"/>
  <c r="G779" i="12"/>
  <c r="I779" i="12" s="1"/>
  <c r="H779" i="12"/>
  <c r="J779" i="12" s="1"/>
  <c r="G780" i="12"/>
  <c r="I780" i="12" s="1"/>
  <c r="H780" i="12"/>
  <c r="J780" i="12" s="1"/>
  <c r="G781" i="12"/>
  <c r="I781" i="12" s="1"/>
  <c r="H781" i="12"/>
  <c r="J781" i="12" s="1"/>
  <c r="G782" i="12"/>
  <c r="I782" i="12" s="1"/>
  <c r="H782" i="12"/>
  <c r="J782" i="12" s="1"/>
  <c r="G783" i="12"/>
  <c r="I783" i="12" s="1"/>
  <c r="H783" i="12"/>
  <c r="J783" i="12" s="1"/>
  <c r="G784" i="12"/>
  <c r="I784" i="12" s="1"/>
  <c r="H784" i="12"/>
  <c r="J784" i="12" s="1"/>
  <c r="G785" i="12"/>
  <c r="I785" i="12" s="1"/>
  <c r="H785" i="12"/>
  <c r="J785" i="12" s="1"/>
  <c r="G786" i="12"/>
  <c r="I786" i="12" s="1"/>
  <c r="H786" i="12"/>
  <c r="J786" i="12" s="1"/>
  <c r="G787" i="12"/>
  <c r="I787" i="12" s="1"/>
  <c r="H787" i="12"/>
  <c r="J787" i="12" s="1"/>
  <c r="G788" i="12"/>
  <c r="I788" i="12" s="1"/>
  <c r="H788" i="12"/>
  <c r="J788" i="12" s="1"/>
  <c r="G789" i="12"/>
  <c r="I789" i="12" s="1"/>
  <c r="H789" i="12"/>
  <c r="J789" i="12" s="1"/>
  <c r="G790" i="12"/>
  <c r="I790" i="12" s="1"/>
  <c r="H790" i="12"/>
  <c r="J790" i="12" s="1"/>
  <c r="G791" i="12"/>
  <c r="I791" i="12" s="1"/>
  <c r="H791" i="12"/>
  <c r="J791" i="12" s="1"/>
  <c r="G792" i="12"/>
  <c r="I792" i="12" s="1"/>
  <c r="H792" i="12"/>
  <c r="J792" i="12" s="1"/>
  <c r="G793" i="12"/>
  <c r="I793" i="12" s="1"/>
  <c r="H793" i="12"/>
  <c r="J793" i="12" s="1"/>
  <c r="G794" i="12"/>
  <c r="I794" i="12" s="1"/>
  <c r="H794" i="12"/>
  <c r="J794" i="12" s="1"/>
  <c r="G795" i="12"/>
  <c r="I795" i="12" s="1"/>
  <c r="H795" i="12"/>
  <c r="J795" i="12" s="1"/>
  <c r="G796" i="12"/>
  <c r="I796" i="12" s="1"/>
  <c r="H796" i="12"/>
  <c r="J796" i="12" s="1"/>
  <c r="G797" i="12"/>
  <c r="I797" i="12" s="1"/>
  <c r="H797" i="12"/>
  <c r="J797" i="12" s="1"/>
  <c r="G798" i="12"/>
  <c r="I798" i="12" s="1"/>
  <c r="H798" i="12"/>
  <c r="J798" i="12" s="1"/>
  <c r="G799" i="12"/>
  <c r="I799" i="12" s="1"/>
  <c r="H799" i="12"/>
  <c r="J799" i="12" s="1"/>
  <c r="G800" i="12"/>
  <c r="I800" i="12" s="1"/>
  <c r="H800" i="12"/>
  <c r="J800" i="12" s="1"/>
  <c r="G801" i="12"/>
  <c r="I801" i="12" s="1"/>
  <c r="H801" i="12"/>
  <c r="J801" i="12" s="1"/>
  <c r="G802" i="12"/>
  <c r="I802" i="12" s="1"/>
  <c r="H802" i="12"/>
  <c r="J802" i="12" s="1"/>
  <c r="G803" i="12"/>
  <c r="I803" i="12" s="1"/>
  <c r="H803" i="12"/>
  <c r="J803" i="12" s="1"/>
  <c r="G804" i="12"/>
  <c r="I804" i="12" s="1"/>
  <c r="H804" i="12"/>
  <c r="J804" i="12" s="1"/>
  <c r="G805" i="12"/>
  <c r="I805" i="12" s="1"/>
  <c r="H805" i="12"/>
  <c r="J805" i="12" s="1"/>
  <c r="G806" i="12"/>
  <c r="I806" i="12" s="1"/>
  <c r="H806" i="12"/>
  <c r="J806" i="12" s="1"/>
  <c r="G807" i="12"/>
  <c r="I807" i="12" s="1"/>
  <c r="H807" i="12"/>
  <c r="J807" i="12" s="1"/>
  <c r="G808" i="12"/>
  <c r="I808" i="12" s="1"/>
  <c r="H808" i="12"/>
  <c r="J808" i="12" s="1"/>
  <c r="G809" i="12"/>
  <c r="I809" i="12" s="1"/>
  <c r="H809" i="12"/>
  <c r="J809" i="12" s="1"/>
  <c r="G810" i="12"/>
  <c r="I810" i="12" s="1"/>
  <c r="H810" i="12"/>
  <c r="J810" i="12" s="1"/>
  <c r="G811" i="12"/>
  <c r="I811" i="12" s="1"/>
  <c r="H811" i="12"/>
  <c r="J811" i="12" s="1"/>
  <c r="G812" i="12"/>
  <c r="I812" i="12" s="1"/>
  <c r="H812" i="12"/>
  <c r="J812" i="12" s="1"/>
  <c r="G813" i="12"/>
  <c r="I813" i="12" s="1"/>
  <c r="H813" i="12"/>
  <c r="J813" i="12" s="1"/>
  <c r="G814" i="12"/>
  <c r="I814" i="12" s="1"/>
  <c r="H814" i="12"/>
  <c r="J814" i="12" s="1"/>
  <c r="G815" i="12"/>
  <c r="I815" i="12" s="1"/>
  <c r="H815" i="12"/>
  <c r="J815" i="12" s="1"/>
  <c r="G816" i="12"/>
  <c r="I816" i="12" s="1"/>
  <c r="H816" i="12"/>
  <c r="J816" i="12" s="1"/>
  <c r="G817" i="12"/>
  <c r="I817" i="12" s="1"/>
  <c r="H817" i="12"/>
  <c r="J817" i="12" s="1"/>
  <c r="G818" i="12"/>
  <c r="I818" i="12" s="1"/>
  <c r="H818" i="12"/>
  <c r="J818" i="12" s="1"/>
  <c r="G819" i="12"/>
  <c r="I819" i="12" s="1"/>
  <c r="H819" i="12"/>
  <c r="J819" i="12" s="1"/>
  <c r="G820" i="12"/>
  <c r="I820" i="12" s="1"/>
  <c r="H820" i="12"/>
  <c r="J820" i="12" s="1"/>
  <c r="G821" i="12"/>
  <c r="I821" i="12" s="1"/>
  <c r="H821" i="12"/>
  <c r="J821" i="12" s="1"/>
  <c r="G822" i="12"/>
  <c r="I822" i="12" s="1"/>
  <c r="H822" i="12"/>
  <c r="J822" i="12" s="1"/>
  <c r="G823" i="12"/>
  <c r="I823" i="12" s="1"/>
  <c r="H823" i="12"/>
  <c r="J823" i="12" s="1"/>
  <c r="G824" i="12"/>
  <c r="I824" i="12" s="1"/>
  <c r="H824" i="12"/>
  <c r="J824" i="12" s="1"/>
  <c r="G825" i="12"/>
  <c r="I825" i="12" s="1"/>
  <c r="H825" i="12"/>
  <c r="J825" i="12" s="1"/>
  <c r="G826" i="12"/>
  <c r="I826" i="12" s="1"/>
  <c r="H826" i="12"/>
  <c r="J826" i="12" s="1"/>
  <c r="G827" i="12"/>
  <c r="I827" i="12" s="1"/>
  <c r="H827" i="12"/>
  <c r="J827" i="12" s="1"/>
  <c r="G828" i="12"/>
  <c r="I828" i="12" s="1"/>
  <c r="H828" i="12"/>
  <c r="J828" i="12" s="1"/>
  <c r="G829" i="12"/>
  <c r="I829" i="12" s="1"/>
  <c r="H829" i="12"/>
  <c r="J829" i="12" s="1"/>
  <c r="G830" i="12"/>
  <c r="I830" i="12" s="1"/>
  <c r="H830" i="12"/>
  <c r="J830" i="12" s="1"/>
  <c r="G831" i="12"/>
  <c r="I831" i="12" s="1"/>
  <c r="H831" i="12"/>
  <c r="J831" i="12" s="1"/>
  <c r="G832" i="12"/>
  <c r="I832" i="12" s="1"/>
  <c r="H832" i="12"/>
  <c r="J832" i="12" s="1"/>
  <c r="G833" i="12"/>
  <c r="I833" i="12" s="1"/>
  <c r="H833" i="12"/>
  <c r="J833" i="12" s="1"/>
  <c r="G834" i="12"/>
  <c r="I834" i="12" s="1"/>
  <c r="H834" i="12"/>
  <c r="J834" i="12" s="1"/>
  <c r="G835" i="12"/>
  <c r="I835" i="12" s="1"/>
  <c r="H835" i="12"/>
  <c r="J835" i="12" s="1"/>
  <c r="G836" i="12"/>
  <c r="I836" i="12" s="1"/>
  <c r="H836" i="12"/>
  <c r="J836" i="12" s="1"/>
  <c r="G837" i="12"/>
  <c r="I837" i="12" s="1"/>
  <c r="H837" i="12"/>
  <c r="J837" i="12" s="1"/>
  <c r="G838" i="12"/>
  <c r="I838" i="12" s="1"/>
  <c r="H838" i="12"/>
  <c r="J838" i="12" s="1"/>
  <c r="G839" i="12"/>
  <c r="I839" i="12" s="1"/>
  <c r="H839" i="12"/>
  <c r="J839" i="12" s="1"/>
  <c r="G840" i="12"/>
  <c r="I840" i="12" s="1"/>
  <c r="H840" i="12"/>
  <c r="J840" i="12" s="1"/>
  <c r="G841" i="12"/>
  <c r="I841" i="12" s="1"/>
  <c r="H841" i="12"/>
  <c r="J841" i="12" s="1"/>
  <c r="G842" i="12"/>
  <c r="I842" i="12" s="1"/>
  <c r="H842" i="12"/>
  <c r="J842" i="12" s="1"/>
  <c r="G843" i="12"/>
  <c r="I843" i="12" s="1"/>
  <c r="H843" i="12"/>
  <c r="J843" i="12" s="1"/>
  <c r="G844" i="12"/>
  <c r="I844" i="12" s="1"/>
  <c r="H844" i="12"/>
  <c r="J844" i="12" s="1"/>
  <c r="G845" i="12"/>
  <c r="I845" i="12" s="1"/>
  <c r="H845" i="12"/>
  <c r="J845" i="12" s="1"/>
  <c r="G846" i="12"/>
  <c r="I846" i="12" s="1"/>
  <c r="H846" i="12"/>
  <c r="J846" i="12" s="1"/>
  <c r="G847" i="12"/>
  <c r="I847" i="12" s="1"/>
  <c r="H847" i="12"/>
  <c r="J847" i="12" s="1"/>
  <c r="G848" i="12"/>
  <c r="I848" i="12" s="1"/>
  <c r="H848" i="12"/>
  <c r="J848" i="12" s="1"/>
  <c r="G849" i="12"/>
  <c r="I849" i="12" s="1"/>
  <c r="H849" i="12"/>
  <c r="J849" i="12" s="1"/>
  <c r="G850" i="12"/>
  <c r="I850" i="12" s="1"/>
  <c r="H850" i="12"/>
  <c r="J850" i="12" s="1"/>
  <c r="G851" i="12"/>
  <c r="I851" i="12" s="1"/>
  <c r="H851" i="12"/>
  <c r="J851" i="12" s="1"/>
  <c r="G852" i="12"/>
  <c r="I852" i="12" s="1"/>
  <c r="H852" i="12"/>
  <c r="J852" i="12" s="1"/>
  <c r="G853" i="12"/>
  <c r="I853" i="12" s="1"/>
  <c r="H853" i="12"/>
  <c r="J853" i="12" s="1"/>
  <c r="G854" i="12"/>
  <c r="I854" i="12" s="1"/>
  <c r="H854" i="12"/>
  <c r="J854" i="12" s="1"/>
  <c r="G855" i="12"/>
  <c r="I855" i="12" s="1"/>
  <c r="H855" i="12"/>
  <c r="J855" i="12" s="1"/>
  <c r="G856" i="12"/>
  <c r="I856" i="12" s="1"/>
  <c r="H856" i="12"/>
  <c r="J856" i="12" s="1"/>
  <c r="G857" i="12"/>
  <c r="I857" i="12" s="1"/>
  <c r="H857" i="12"/>
  <c r="J857" i="12" s="1"/>
  <c r="G858" i="12"/>
  <c r="I858" i="12" s="1"/>
  <c r="H858" i="12"/>
  <c r="J858" i="12" s="1"/>
  <c r="G859" i="12"/>
  <c r="I859" i="12" s="1"/>
  <c r="H859" i="12"/>
  <c r="J859" i="12" s="1"/>
  <c r="G860" i="12"/>
  <c r="I860" i="12" s="1"/>
  <c r="H860" i="12"/>
  <c r="J860" i="12" s="1"/>
  <c r="G861" i="12"/>
  <c r="I861" i="12" s="1"/>
  <c r="H861" i="12"/>
  <c r="J861" i="12" s="1"/>
  <c r="G862" i="12"/>
  <c r="I862" i="12" s="1"/>
  <c r="H862" i="12"/>
  <c r="J862" i="12" s="1"/>
  <c r="G863" i="12"/>
  <c r="I863" i="12" s="1"/>
  <c r="H863" i="12"/>
  <c r="J863" i="12" s="1"/>
  <c r="G864" i="12"/>
  <c r="I864" i="12" s="1"/>
  <c r="H864" i="12"/>
  <c r="J864" i="12" s="1"/>
  <c r="G865" i="12"/>
  <c r="I865" i="12" s="1"/>
  <c r="H865" i="12"/>
  <c r="J865" i="12" s="1"/>
  <c r="G866" i="12"/>
  <c r="I866" i="12" s="1"/>
  <c r="H866" i="12"/>
  <c r="J866" i="12" s="1"/>
  <c r="G867" i="12"/>
  <c r="I867" i="12" s="1"/>
  <c r="H867" i="12"/>
  <c r="J867" i="12" s="1"/>
  <c r="G868" i="12"/>
  <c r="I868" i="12" s="1"/>
  <c r="H868" i="12"/>
  <c r="J868" i="12" s="1"/>
  <c r="G869" i="12"/>
  <c r="I869" i="12" s="1"/>
  <c r="H869" i="12"/>
  <c r="J869" i="12" s="1"/>
  <c r="G870" i="12"/>
  <c r="I870" i="12" s="1"/>
  <c r="H870" i="12"/>
  <c r="J870" i="12" s="1"/>
  <c r="G871" i="12"/>
  <c r="I871" i="12" s="1"/>
  <c r="H871" i="12"/>
  <c r="J871" i="12" s="1"/>
  <c r="G872" i="12"/>
  <c r="I872" i="12" s="1"/>
  <c r="H872" i="12"/>
  <c r="J872" i="12" s="1"/>
  <c r="G873" i="12"/>
  <c r="I873" i="12" s="1"/>
  <c r="H873" i="12"/>
  <c r="J873" i="12" s="1"/>
  <c r="G874" i="12"/>
  <c r="I874" i="12" s="1"/>
  <c r="H874" i="12"/>
  <c r="J874" i="12" s="1"/>
  <c r="G875" i="12"/>
  <c r="I875" i="12" s="1"/>
  <c r="H875" i="12"/>
  <c r="J875" i="12" s="1"/>
  <c r="G876" i="12"/>
  <c r="I876" i="12" s="1"/>
  <c r="H876" i="12"/>
  <c r="J876" i="12" s="1"/>
  <c r="G877" i="12"/>
  <c r="I877" i="12" s="1"/>
  <c r="H877" i="12"/>
  <c r="J877" i="12" s="1"/>
  <c r="G878" i="12"/>
  <c r="I878" i="12" s="1"/>
  <c r="H878" i="12"/>
  <c r="J878" i="12" s="1"/>
  <c r="G879" i="12"/>
  <c r="I879" i="12" s="1"/>
  <c r="H879" i="12"/>
  <c r="J879" i="12" s="1"/>
  <c r="G880" i="12"/>
  <c r="I880" i="12" s="1"/>
  <c r="H880" i="12"/>
  <c r="J880" i="12" s="1"/>
  <c r="G881" i="12"/>
  <c r="I881" i="12" s="1"/>
  <c r="H881" i="12"/>
  <c r="J881" i="12" s="1"/>
  <c r="G882" i="12"/>
  <c r="I882" i="12" s="1"/>
  <c r="H882" i="12"/>
  <c r="J882" i="12" s="1"/>
  <c r="G883" i="12"/>
  <c r="I883" i="12" s="1"/>
  <c r="H883" i="12"/>
  <c r="J883" i="12" s="1"/>
  <c r="G884" i="12"/>
  <c r="I884" i="12" s="1"/>
  <c r="H884" i="12"/>
  <c r="J884" i="12" s="1"/>
  <c r="G885" i="12"/>
  <c r="I885" i="12" s="1"/>
  <c r="H885" i="12"/>
  <c r="J885" i="12" s="1"/>
  <c r="G886" i="12"/>
  <c r="I886" i="12" s="1"/>
  <c r="H886" i="12"/>
  <c r="J886" i="12" s="1"/>
  <c r="G887" i="12"/>
  <c r="I887" i="12" s="1"/>
  <c r="H887" i="12"/>
  <c r="J887" i="12" s="1"/>
  <c r="G888" i="12"/>
  <c r="I888" i="12" s="1"/>
  <c r="H888" i="12"/>
  <c r="J888" i="12" s="1"/>
  <c r="G889" i="12"/>
  <c r="I889" i="12" s="1"/>
  <c r="H889" i="12"/>
  <c r="J889" i="12" s="1"/>
  <c r="G890" i="12"/>
  <c r="I890" i="12" s="1"/>
  <c r="H890" i="12"/>
  <c r="J890" i="12" s="1"/>
  <c r="G891" i="12"/>
  <c r="I891" i="12" s="1"/>
  <c r="H891" i="12"/>
  <c r="J891" i="12" s="1"/>
  <c r="G892" i="12"/>
  <c r="I892" i="12" s="1"/>
  <c r="H892" i="12"/>
  <c r="J892" i="12" s="1"/>
  <c r="G893" i="12"/>
  <c r="I893" i="12" s="1"/>
  <c r="H893" i="12"/>
  <c r="J893" i="12" s="1"/>
  <c r="G894" i="12"/>
  <c r="I894" i="12" s="1"/>
  <c r="H894" i="12"/>
  <c r="J894" i="12" s="1"/>
  <c r="G895" i="12"/>
  <c r="I895" i="12" s="1"/>
  <c r="H895" i="12"/>
  <c r="J895" i="12" s="1"/>
  <c r="G896" i="12"/>
  <c r="I896" i="12" s="1"/>
  <c r="H896" i="12"/>
  <c r="J896" i="12" s="1"/>
  <c r="G897" i="12"/>
  <c r="I897" i="12" s="1"/>
  <c r="H897" i="12"/>
  <c r="J897" i="12" s="1"/>
  <c r="G898" i="12"/>
  <c r="I898" i="12" s="1"/>
  <c r="H898" i="12"/>
  <c r="J898" i="12" s="1"/>
  <c r="G899" i="12"/>
  <c r="I899" i="12" s="1"/>
  <c r="H899" i="12"/>
  <c r="J899" i="12" s="1"/>
  <c r="G900" i="12"/>
  <c r="I900" i="12" s="1"/>
  <c r="H900" i="12"/>
  <c r="J900" i="12" s="1"/>
  <c r="G901" i="12"/>
  <c r="I901" i="12" s="1"/>
  <c r="H901" i="12"/>
  <c r="J901" i="12" s="1"/>
  <c r="G902" i="12"/>
  <c r="I902" i="12" s="1"/>
  <c r="H902" i="12"/>
  <c r="J902" i="12" s="1"/>
  <c r="G903" i="12"/>
  <c r="I903" i="12" s="1"/>
  <c r="H903" i="12"/>
  <c r="J903" i="12" s="1"/>
  <c r="G904" i="12"/>
  <c r="I904" i="12" s="1"/>
  <c r="H904" i="12"/>
  <c r="J904" i="12" s="1"/>
  <c r="G905" i="12"/>
  <c r="I905" i="12" s="1"/>
  <c r="H905" i="12"/>
  <c r="J905" i="12" s="1"/>
  <c r="G906" i="12"/>
  <c r="I906" i="12" s="1"/>
  <c r="H906" i="12"/>
  <c r="J906" i="12" s="1"/>
  <c r="G907" i="12"/>
  <c r="I907" i="12" s="1"/>
  <c r="H907" i="12"/>
  <c r="J907" i="12" s="1"/>
  <c r="G908" i="12"/>
  <c r="I908" i="12" s="1"/>
  <c r="H908" i="12"/>
  <c r="J908" i="12" s="1"/>
  <c r="G909" i="12"/>
  <c r="I909" i="12" s="1"/>
  <c r="H909" i="12"/>
  <c r="J909" i="12" s="1"/>
  <c r="G910" i="12"/>
  <c r="I910" i="12" s="1"/>
  <c r="H910" i="12"/>
  <c r="J910" i="12" s="1"/>
  <c r="G911" i="12"/>
  <c r="I911" i="12" s="1"/>
  <c r="H911" i="12"/>
  <c r="J911" i="12" s="1"/>
  <c r="G912" i="12"/>
  <c r="I912" i="12" s="1"/>
  <c r="H912" i="12"/>
  <c r="J912" i="12" s="1"/>
  <c r="G913" i="12"/>
  <c r="I913" i="12" s="1"/>
  <c r="H913" i="12"/>
  <c r="J913" i="12" s="1"/>
  <c r="G914" i="12"/>
  <c r="I914" i="12" s="1"/>
  <c r="H914" i="12"/>
  <c r="J914" i="12" s="1"/>
  <c r="G915" i="12"/>
  <c r="I915" i="12" s="1"/>
  <c r="H915" i="12"/>
  <c r="J915" i="12" s="1"/>
  <c r="G916" i="12"/>
  <c r="I916" i="12" s="1"/>
  <c r="H916" i="12"/>
  <c r="J916" i="12" s="1"/>
  <c r="G917" i="12"/>
  <c r="I917" i="12" s="1"/>
  <c r="H917" i="12"/>
  <c r="J917" i="12" s="1"/>
  <c r="G918" i="12"/>
  <c r="I918" i="12" s="1"/>
  <c r="H918" i="12"/>
  <c r="J918" i="12" s="1"/>
  <c r="G919" i="12"/>
  <c r="I919" i="12" s="1"/>
  <c r="H919" i="12"/>
  <c r="J919" i="12" s="1"/>
  <c r="G920" i="12"/>
  <c r="I920" i="12" s="1"/>
  <c r="H920" i="12"/>
  <c r="J920" i="12" s="1"/>
  <c r="G921" i="12"/>
  <c r="I921" i="12" s="1"/>
  <c r="H921" i="12"/>
  <c r="J921" i="12" s="1"/>
  <c r="G922" i="12"/>
  <c r="I922" i="12" s="1"/>
  <c r="H922" i="12"/>
  <c r="J922" i="12" s="1"/>
  <c r="G923" i="12"/>
  <c r="I923" i="12" s="1"/>
  <c r="H923" i="12"/>
  <c r="J923" i="12" s="1"/>
  <c r="G924" i="12"/>
  <c r="I924" i="12" s="1"/>
  <c r="H924" i="12"/>
  <c r="J924" i="12" s="1"/>
  <c r="G925" i="12"/>
  <c r="I925" i="12" s="1"/>
  <c r="H925" i="12"/>
  <c r="J925" i="12" s="1"/>
  <c r="G926" i="12"/>
  <c r="I926" i="12" s="1"/>
  <c r="H926" i="12"/>
  <c r="J926" i="12" s="1"/>
  <c r="G927" i="12"/>
  <c r="I927" i="12" s="1"/>
  <c r="H927" i="12"/>
  <c r="J927" i="12" s="1"/>
  <c r="G928" i="12"/>
  <c r="I928" i="12" s="1"/>
  <c r="H928" i="12"/>
  <c r="J928" i="12" s="1"/>
  <c r="G929" i="12"/>
  <c r="I929" i="12" s="1"/>
  <c r="H929" i="12"/>
  <c r="J929" i="12" s="1"/>
  <c r="G930" i="12"/>
  <c r="I930" i="12" s="1"/>
  <c r="H930" i="12"/>
  <c r="J930" i="12" s="1"/>
  <c r="G931" i="12"/>
  <c r="I931" i="12" s="1"/>
  <c r="H931" i="12"/>
  <c r="J931" i="12" s="1"/>
  <c r="G932" i="12"/>
  <c r="I932" i="12" s="1"/>
  <c r="H932" i="12"/>
  <c r="J932" i="12" s="1"/>
  <c r="G933" i="12"/>
  <c r="I933" i="12" s="1"/>
  <c r="H933" i="12"/>
  <c r="J933" i="12" s="1"/>
  <c r="G934" i="12"/>
  <c r="I934" i="12" s="1"/>
  <c r="H934" i="12"/>
  <c r="J934" i="12" s="1"/>
  <c r="G935" i="12"/>
  <c r="I935" i="12" s="1"/>
  <c r="H935" i="12"/>
  <c r="J935" i="12" s="1"/>
  <c r="G936" i="12"/>
  <c r="I936" i="12" s="1"/>
  <c r="H936" i="12"/>
  <c r="J936" i="12" s="1"/>
  <c r="G937" i="12"/>
  <c r="I937" i="12" s="1"/>
  <c r="H937" i="12"/>
  <c r="J937" i="12" s="1"/>
  <c r="G938" i="12"/>
  <c r="I938" i="12" s="1"/>
  <c r="H938" i="12"/>
  <c r="J938" i="12" s="1"/>
  <c r="G939" i="12"/>
  <c r="I939" i="12" s="1"/>
  <c r="H939" i="12"/>
  <c r="J939" i="12" s="1"/>
  <c r="G940" i="12"/>
  <c r="I940" i="12" s="1"/>
  <c r="H940" i="12"/>
  <c r="J940" i="12" s="1"/>
  <c r="G941" i="12"/>
  <c r="I941" i="12" s="1"/>
  <c r="H941" i="12"/>
  <c r="J941" i="12" s="1"/>
  <c r="G942" i="12"/>
  <c r="I942" i="12" s="1"/>
  <c r="H942" i="12"/>
  <c r="J942" i="12" s="1"/>
  <c r="G943" i="12"/>
  <c r="I943" i="12" s="1"/>
  <c r="H943" i="12"/>
  <c r="J943" i="12" s="1"/>
  <c r="G944" i="12"/>
  <c r="I944" i="12" s="1"/>
  <c r="H944" i="12"/>
  <c r="J944" i="12" s="1"/>
  <c r="G945" i="12"/>
  <c r="I945" i="12" s="1"/>
  <c r="H945" i="12"/>
  <c r="J945" i="12" s="1"/>
  <c r="G946" i="12"/>
  <c r="I946" i="12" s="1"/>
  <c r="H946" i="12"/>
  <c r="J946" i="12" s="1"/>
  <c r="G947" i="12"/>
  <c r="I947" i="12" s="1"/>
  <c r="H947" i="12"/>
  <c r="J947" i="12" s="1"/>
  <c r="G948" i="12"/>
  <c r="I948" i="12" s="1"/>
  <c r="H948" i="12"/>
  <c r="J948" i="12" s="1"/>
  <c r="G949" i="12"/>
  <c r="I949" i="12" s="1"/>
  <c r="H949" i="12"/>
  <c r="J949" i="12" s="1"/>
  <c r="G950" i="12"/>
  <c r="I950" i="12" s="1"/>
  <c r="H950" i="12"/>
  <c r="J950" i="12" s="1"/>
  <c r="G951" i="12"/>
  <c r="I951" i="12" s="1"/>
  <c r="H951" i="12"/>
  <c r="J951" i="12" s="1"/>
  <c r="G952" i="12"/>
  <c r="I952" i="12" s="1"/>
  <c r="H952" i="12"/>
  <c r="J952" i="12" s="1"/>
  <c r="G953" i="12"/>
  <c r="I953" i="12" s="1"/>
  <c r="H953" i="12"/>
  <c r="J953" i="12" s="1"/>
  <c r="G954" i="12"/>
  <c r="I954" i="12" s="1"/>
  <c r="H954" i="12"/>
  <c r="J954" i="12" s="1"/>
  <c r="G955" i="12"/>
  <c r="I955" i="12" s="1"/>
  <c r="H955" i="12"/>
  <c r="J955" i="12" s="1"/>
  <c r="G956" i="12"/>
  <c r="I956" i="12" s="1"/>
  <c r="H956" i="12"/>
  <c r="J956" i="12" s="1"/>
  <c r="G957" i="12"/>
  <c r="I957" i="12" s="1"/>
  <c r="H957" i="12"/>
  <c r="J957" i="12" s="1"/>
  <c r="G958" i="12"/>
  <c r="I958" i="12" s="1"/>
  <c r="H958" i="12"/>
  <c r="J958" i="12" s="1"/>
  <c r="G959" i="12"/>
  <c r="I959" i="12" s="1"/>
  <c r="H959" i="12"/>
  <c r="J959" i="12" s="1"/>
  <c r="G960" i="12"/>
  <c r="I960" i="12" s="1"/>
  <c r="H960" i="12"/>
  <c r="J960" i="12" s="1"/>
  <c r="G961" i="12"/>
  <c r="I961" i="12" s="1"/>
  <c r="H961" i="12"/>
  <c r="J961" i="12" s="1"/>
  <c r="G962" i="12"/>
  <c r="I962" i="12" s="1"/>
  <c r="H962" i="12"/>
  <c r="J962" i="12" s="1"/>
  <c r="G963" i="12"/>
  <c r="I963" i="12" s="1"/>
  <c r="H963" i="12"/>
  <c r="J963" i="12" s="1"/>
  <c r="G964" i="12"/>
  <c r="I964" i="12" s="1"/>
  <c r="H964" i="12"/>
  <c r="J964" i="12" s="1"/>
  <c r="G965" i="12"/>
  <c r="I965" i="12" s="1"/>
  <c r="H965" i="12"/>
  <c r="J965" i="12" s="1"/>
  <c r="G966" i="12"/>
  <c r="I966" i="12" s="1"/>
  <c r="H966" i="12"/>
  <c r="J966" i="12" s="1"/>
  <c r="G967" i="12"/>
  <c r="I967" i="12" s="1"/>
  <c r="H967" i="12"/>
  <c r="J967" i="12" s="1"/>
  <c r="G968" i="12"/>
  <c r="I968" i="12" s="1"/>
  <c r="H968" i="12"/>
  <c r="J968" i="12" s="1"/>
  <c r="G969" i="12"/>
  <c r="I969" i="12" s="1"/>
  <c r="H969" i="12"/>
  <c r="J969" i="12" s="1"/>
  <c r="G970" i="12"/>
  <c r="I970" i="12" s="1"/>
  <c r="H970" i="12"/>
  <c r="J970" i="12" s="1"/>
  <c r="G971" i="12"/>
  <c r="I971" i="12" s="1"/>
  <c r="H971" i="12"/>
  <c r="J971" i="12" s="1"/>
  <c r="G972" i="12"/>
  <c r="I972" i="12" s="1"/>
  <c r="H972" i="12"/>
  <c r="J972" i="12" s="1"/>
  <c r="G973" i="12"/>
  <c r="I973" i="12" s="1"/>
  <c r="H973" i="12"/>
  <c r="J973" i="12" s="1"/>
  <c r="G974" i="12"/>
  <c r="I974" i="12" s="1"/>
  <c r="H974" i="12"/>
  <c r="J974" i="12" s="1"/>
  <c r="G975" i="12"/>
  <c r="I975" i="12" s="1"/>
  <c r="H975" i="12"/>
  <c r="J975" i="12" s="1"/>
  <c r="G976" i="12"/>
  <c r="I976" i="12" s="1"/>
  <c r="H976" i="12"/>
  <c r="J976" i="12" s="1"/>
  <c r="G977" i="12"/>
  <c r="I977" i="12" s="1"/>
  <c r="H977" i="12"/>
  <c r="J977" i="12" s="1"/>
  <c r="G978" i="12"/>
  <c r="I978" i="12" s="1"/>
  <c r="H978" i="12"/>
  <c r="J978" i="12" s="1"/>
  <c r="G979" i="12"/>
  <c r="I979" i="12" s="1"/>
  <c r="H979" i="12"/>
  <c r="J979" i="12" s="1"/>
  <c r="G980" i="12"/>
  <c r="I980" i="12" s="1"/>
  <c r="H980" i="12"/>
  <c r="J980" i="12" s="1"/>
  <c r="G981" i="12"/>
  <c r="I981" i="12" s="1"/>
  <c r="H981" i="12"/>
  <c r="J981" i="12" s="1"/>
  <c r="G982" i="12"/>
  <c r="I982" i="12" s="1"/>
  <c r="H982" i="12"/>
  <c r="J982" i="12" s="1"/>
  <c r="G983" i="12"/>
  <c r="I983" i="12" s="1"/>
  <c r="H983" i="12"/>
  <c r="J983" i="12" s="1"/>
  <c r="G984" i="12"/>
  <c r="I984" i="12" s="1"/>
  <c r="H984" i="12"/>
  <c r="J984" i="12" s="1"/>
  <c r="G985" i="12"/>
  <c r="I985" i="12" s="1"/>
  <c r="H985" i="12"/>
  <c r="J985" i="12" s="1"/>
  <c r="G986" i="12"/>
  <c r="I986" i="12" s="1"/>
  <c r="H986" i="12"/>
  <c r="J986" i="12" s="1"/>
  <c r="G987" i="12"/>
  <c r="I987" i="12" s="1"/>
  <c r="H987" i="12"/>
  <c r="J987" i="12" s="1"/>
  <c r="G988" i="12"/>
  <c r="I988" i="12" s="1"/>
  <c r="H988" i="12"/>
  <c r="J988" i="12" s="1"/>
  <c r="G989" i="12"/>
  <c r="I989" i="12" s="1"/>
  <c r="H989" i="12"/>
  <c r="J989" i="12" s="1"/>
  <c r="G990" i="12"/>
  <c r="I990" i="12" s="1"/>
  <c r="H990" i="12"/>
  <c r="J990" i="12" s="1"/>
  <c r="G991" i="12"/>
  <c r="I991" i="12" s="1"/>
  <c r="H991" i="12"/>
  <c r="J991" i="12" s="1"/>
  <c r="G992" i="12"/>
  <c r="I992" i="12" s="1"/>
  <c r="H992" i="12"/>
  <c r="J992" i="12" s="1"/>
  <c r="G993" i="12"/>
  <c r="I993" i="12" s="1"/>
  <c r="H993" i="12"/>
  <c r="J993" i="12" s="1"/>
  <c r="G994" i="12"/>
  <c r="I994" i="12" s="1"/>
  <c r="H994" i="12"/>
  <c r="J994" i="12" s="1"/>
  <c r="G995" i="12"/>
  <c r="I995" i="12" s="1"/>
  <c r="H995" i="12"/>
  <c r="J995" i="12" s="1"/>
  <c r="G996" i="12"/>
  <c r="I996" i="12" s="1"/>
  <c r="H996" i="12"/>
  <c r="J996" i="12" s="1"/>
  <c r="G997" i="12"/>
  <c r="I997" i="12" s="1"/>
  <c r="H997" i="12"/>
  <c r="J997" i="12" s="1"/>
  <c r="G998" i="12"/>
  <c r="I998" i="12" s="1"/>
  <c r="H998" i="12"/>
  <c r="J998" i="12" s="1"/>
  <c r="G999" i="12"/>
  <c r="I999" i="12" s="1"/>
  <c r="H999" i="12"/>
  <c r="J999" i="12" s="1"/>
  <c r="G1000" i="12"/>
  <c r="I1000" i="12" s="1"/>
  <c r="H1000" i="12"/>
  <c r="J1000" i="12" s="1"/>
  <c r="G1001" i="12"/>
  <c r="I1001" i="12" s="1"/>
  <c r="H1001" i="12"/>
  <c r="J1001" i="12" s="1"/>
  <c r="G1002" i="12"/>
  <c r="I1002" i="12" s="1"/>
  <c r="H1002" i="12"/>
  <c r="J1002" i="12" s="1"/>
  <c r="G1003" i="12"/>
  <c r="I1003" i="12" s="1"/>
  <c r="H1003" i="12"/>
  <c r="J1003" i="12" s="1"/>
  <c r="G1004" i="12"/>
  <c r="I1004" i="12" s="1"/>
  <c r="H1004" i="12"/>
  <c r="J1004" i="12" s="1"/>
  <c r="G1005" i="12"/>
  <c r="I1005" i="12" s="1"/>
  <c r="H1005" i="12"/>
  <c r="J1005" i="12" s="1"/>
  <c r="G1006" i="12"/>
  <c r="I1006" i="12" s="1"/>
  <c r="H1006" i="12"/>
  <c r="J1006" i="12" s="1"/>
  <c r="G1007" i="12"/>
  <c r="I1007" i="12" s="1"/>
  <c r="H1007" i="12"/>
  <c r="J1007" i="12" s="1"/>
  <c r="G1008" i="12"/>
  <c r="I1008" i="12" s="1"/>
  <c r="H1008" i="12"/>
  <c r="J1008" i="12" s="1"/>
  <c r="G1009" i="12"/>
  <c r="I1009" i="12" s="1"/>
  <c r="H1009" i="12"/>
  <c r="J1009" i="12" s="1"/>
  <c r="G1010" i="12"/>
  <c r="I1010" i="12" s="1"/>
  <c r="H1010" i="12"/>
  <c r="J1010" i="12" s="1"/>
  <c r="G1011" i="12"/>
  <c r="I1011" i="12" s="1"/>
  <c r="H1011" i="12"/>
  <c r="J1011" i="12" s="1"/>
  <c r="G1012" i="12"/>
  <c r="I1012" i="12" s="1"/>
  <c r="H1012" i="12"/>
  <c r="J1012" i="12" s="1"/>
  <c r="G1013" i="12"/>
  <c r="I1013" i="12" s="1"/>
  <c r="H1013" i="12"/>
  <c r="J1013" i="12" s="1"/>
  <c r="G1014" i="12"/>
  <c r="I1014" i="12" s="1"/>
  <c r="H1014" i="12"/>
  <c r="J1014" i="12" s="1"/>
  <c r="G1015" i="12"/>
  <c r="I1015" i="12" s="1"/>
  <c r="H1015" i="12"/>
  <c r="J1015" i="12" s="1"/>
  <c r="G1016" i="12"/>
  <c r="I1016" i="12" s="1"/>
  <c r="H1016" i="12"/>
  <c r="J1016" i="12" s="1"/>
  <c r="G1017" i="12"/>
  <c r="I1017" i="12" s="1"/>
  <c r="H1017" i="12"/>
  <c r="J1017" i="12" s="1"/>
  <c r="G1018" i="12"/>
  <c r="I1018" i="12" s="1"/>
  <c r="H1018" i="12"/>
  <c r="J1018" i="12" s="1"/>
  <c r="G1019" i="12"/>
  <c r="I1019" i="12" s="1"/>
  <c r="H1019" i="12"/>
  <c r="J1019" i="12" s="1"/>
  <c r="G1020" i="12"/>
  <c r="I1020" i="12" s="1"/>
  <c r="H1020" i="12"/>
  <c r="J1020" i="12" s="1"/>
  <c r="G1021" i="12"/>
  <c r="I1021" i="12" s="1"/>
  <c r="H1021" i="12"/>
  <c r="J1021" i="12" s="1"/>
  <c r="G1022" i="12"/>
  <c r="I1022" i="12" s="1"/>
  <c r="H1022" i="12"/>
  <c r="J1022" i="12" s="1"/>
  <c r="G1023" i="12"/>
  <c r="I1023" i="12" s="1"/>
  <c r="H1023" i="12"/>
  <c r="J1023" i="12" s="1"/>
  <c r="G1024" i="12"/>
  <c r="I1024" i="12" s="1"/>
  <c r="H1024" i="12"/>
  <c r="J1024" i="12" s="1"/>
  <c r="G1025" i="12"/>
  <c r="I1025" i="12" s="1"/>
  <c r="H1025" i="12"/>
  <c r="J1025" i="12" s="1"/>
  <c r="G1026" i="12"/>
  <c r="I1026" i="12" s="1"/>
  <c r="H1026" i="12"/>
  <c r="J1026" i="12" s="1"/>
  <c r="G1027" i="12"/>
  <c r="I1027" i="12" s="1"/>
  <c r="H1027" i="12"/>
  <c r="J1027" i="12" s="1"/>
  <c r="G1028" i="12"/>
  <c r="I1028" i="12" s="1"/>
  <c r="H1028" i="12"/>
  <c r="J1028" i="12" s="1"/>
  <c r="G1029" i="12"/>
  <c r="I1029" i="12" s="1"/>
  <c r="H1029" i="12"/>
  <c r="J1029" i="12" s="1"/>
  <c r="G1030" i="12"/>
  <c r="I1030" i="12" s="1"/>
  <c r="H1030" i="12"/>
  <c r="J1030" i="12" s="1"/>
  <c r="G1031" i="12"/>
  <c r="I1031" i="12" s="1"/>
  <c r="H1031" i="12"/>
  <c r="J1031" i="12" s="1"/>
  <c r="G1032" i="12"/>
  <c r="I1032" i="12" s="1"/>
  <c r="H1032" i="12"/>
  <c r="J1032" i="12" s="1"/>
  <c r="G1033" i="12"/>
  <c r="I1033" i="12" s="1"/>
  <c r="H1033" i="12"/>
  <c r="J1033" i="12" s="1"/>
  <c r="G1034" i="12"/>
  <c r="I1034" i="12" s="1"/>
  <c r="H1034" i="12"/>
  <c r="J1034" i="12" s="1"/>
  <c r="G1035" i="12"/>
  <c r="I1035" i="12" s="1"/>
  <c r="H1035" i="12"/>
  <c r="J1035" i="12" s="1"/>
  <c r="G1036" i="12"/>
  <c r="I1036" i="12" s="1"/>
  <c r="H1036" i="12"/>
  <c r="J1036" i="12" s="1"/>
  <c r="G1037" i="12"/>
  <c r="I1037" i="12" s="1"/>
  <c r="H1037" i="12"/>
  <c r="J1037" i="12" s="1"/>
  <c r="G1038" i="12"/>
  <c r="I1038" i="12" s="1"/>
  <c r="H1038" i="12"/>
  <c r="J1038" i="12" s="1"/>
  <c r="G1039" i="12"/>
  <c r="I1039" i="12" s="1"/>
  <c r="H1039" i="12"/>
  <c r="J1039" i="12" s="1"/>
  <c r="G1040" i="12"/>
  <c r="I1040" i="12" s="1"/>
  <c r="H1040" i="12"/>
  <c r="J1040" i="12" s="1"/>
  <c r="G1041" i="12"/>
  <c r="I1041" i="12" s="1"/>
  <c r="H1041" i="12"/>
  <c r="J1041" i="12" s="1"/>
  <c r="G1042" i="12"/>
  <c r="I1042" i="12" s="1"/>
  <c r="H1042" i="12"/>
  <c r="J1042" i="12" s="1"/>
  <c r="G1043" i="12"/>
  <c r="I1043" i="12" s="1"/>
  <c r="H1043" i="12"/>
  <c r="J1043" i="12" s="1"/>
  <c r="G1044" i="12"/>
  <c r="I1044" i="12" s="1"/>
  <c r="H1044" i="12"/>
  <c r="J1044" i="12" s="1"/>
  <c r="G1045" i="12"/>
  <c r="I1045" i="12" s="1"/>
  <c r="H1045" i="12"/>
  <c r="J1045" i="12" s="1"/>
  <c r="G1046" i="12"/>
  <c r="I1046" i="12" s="1"/>
  <c r="H1046" i="12"/>
  <c r="J1046" i="12" s="1"/>
  <c r="G1047" i="12"/>
  <c r="I1047" i="12" s="1"/>
  <c r="H1047" i="12"/>
  <c r="J1047" i="12" s="1"/>
  <c r="G1048" i="12"/>
  <c r="I1048" i="12" s="1"/>
  <c r="H1048" i="12"/>
  <c r="J1048" i="12" s="1"/>
  <c r="G1049" i="12"/>
  <c r="I1049" i="12" s="1"/>
  <c r="H1049" i="12"/>
  <c r="J1049" i="12" s="1"/>
  <c r="G1050" i="12"/>
  <c r="I1050" i="12" s="1"/>
  <c r="H1050" i="12"/>
  <c r="J1050" i="12" s="1"/>
  <c r="G1051" i="12"/>
  <c r="I1051" i="12" s="1"/>
  <c r="H1051" i="12"/>
  <c r="J1051" i="12" s="1"/>
  <c r="G1052" i="12"/>
  <c r="I1052" i="12" s="1"/>
  <c r="H1052" i="12"/>
  <c r="J1052" i="12" s="1"/>
  <c r="G1053" i="12"/>
  <c r="I1053" i="12" s="1"/>
  <c r="H1053" i="12"/>
  <c r="J1053" i="12" s="1"/>
  <c r="G1054" i="12"/>
  <c r="I1054" i="12" s="1"/>
  <c r="H1054" i="12"/>
  <c r="J1054" i="12" s="1"/>
  <c r="G1055" i="12"/>
  <c r="I1055" i="12" s="1"/>
  <c r="H1055" i="12"/>
  <c r="J1055" i="12" s="1"/>
  <c r="G1056" i="12"/>
  <c r="I1056" i="12" s="1"/>
  <c r="H1056" i="12"/>
  <c r="J1056" i="12" s="1"/>
  <c r="G1057" i="12"/>
  <c r="I1057" i="12" s="1"/>
  <c r="H1057" i="12"/>
  <c r="J1057" i="12" s="1"/>
  <c r="G1058" i="12"/>
  <c r="I1058" i="12" s="1"/>
  <c r="H1058" i="12"/>
  <c r="J1058" i="12" s="1"/>
  <c r="G1059" i="12"/>
  <c r="I1059" i="12" s="1"/>
  <c r="H1059" i="12"/>
  <c r="J1059" i="12" s="1"/>
  <c r="G1060" i="12"/>
  <c r="I1060" i="12" s="1"/>
  <c r="H1060" i="12"/>
  <c r="J1060" i="12" s="1"/>
  <c r="G1061" i="12"/>
  <c r="I1061" i="12" s="1"/>
  <c r="H1061" i="12"/>
  <c r="J1061" i="12" s="1"/>
  <c r="G1062" i="12"/>
  <c r="I1062" i="12" s="1"/>
  <c r="H1062" i="12"/>
  <c r="J1062" i="12" s="1"/>
  <c r="G1063" i="12"/>
  <c r="I1063" i="12" s="1"/>
  <c r="H1063" i="12"/>
  <c r="J1063" i="12" s="1"/>
  <c r="G1064" i="12"/>
  <c r="I1064" i="12" s="1"/>
  <c r="H1064" i="12"/>
  <c r="J1064" i="12" s="1"/>
  <c r="G1065" i="12"/>
  <c r="I1065" i="12" s="1"/>
  <c r="H1065" i="12"/>
  <c r="J1065" i="12" s="1"/>
  <c r="G1066" i="12"/>
  <c r="I1066" i="12" s="1"/>
  <c r="H1066" i="12"/>
  <c r="J1066" i="12" s="1"/>
  <c r="G1067" i="12"/>
  <c r="I1067" i="12" s="1"/>
  <c r="H1067" i="12"/>
  <c r="J1067" i="12" s="1"/>
  <c r="G1068" i="12"/>
  <c r="I1068" i="12" s="1"/>
  <c r="H1068" i="12"/>
  <c r="J1068" i="12" s="1"/>
  <c r="G1069" i="12"/>
  <c r="I1069" i="12" s="1"/>
  <c r="H1069" i="12"/>
  <c r="J1069" i="12" s="1"/>
  <c r="G1070" i="12"/>
  <c r="I1070" i="12" s="1"/>
  <c r="H1070" i="12"/>
  <c r="J1070" i="12" s="1"/>
  <c r="G1071" i="12"/>
  <c r="I1071" i="12" s="1"/>
  <c r="H1071" i="12"/>
  <c r="J1071" i="12" s="1"/>
  <c r="G1072" i="12"/>
  <c r="I1072" i="12" s="1"/>
  <c r="H1072" i="12"/>
  <c r="J1072" i="12" s="1"/>
  <c r="G1073" i="12"/>
  <c r="I1073" i="12" s="1"/>
  <c r="H1073" i="12"/>
  <c r="J1073" i="12" s="1"/>
  <c r="G1074" i="12"/>
  <c r="I1074" i="12" s="1"/>
  <c r="H1074" i="12"/>
  <c r="J1074" i="12" s="1"/>
  <c r="G1075" i="12"/>
  <c r="I1075" i="12" s="1"/>
  <c r="H1075" i="12"/>
  <c r="J1075" i="12" s="1"/>
  <c r="G1076" i="12"/>
  <c r="I1076" i="12" s="1"/>
  <c r="H1076" i="12"/>
  <c r="J1076" i="12" s="1"/>
  <c r="G1077" i="12"/>
  <c r="I1077" i="12" s="1"/>
  <c r="H1077" i="12"/>
  <c r="J1077" i="12" s="1"/>
  <c r="G1078" i="12"/>
  <c r="I1078" i="12" s="1"/>
  <c r="H1078" i="12"/>
  <c r="J1078" i="12" s="1"/>
  <c r="G1079" i="12"/>
  <c r="I1079" i="12" s="1"/>
  <c r="H1079" i="12"/>
  <c r="J1079" i="12" s="1"/>
  <c r="G1080" i="12"/>
  <c r="I1080" i="12" s="1"/>
  <c r="H1080" i="12"/>
  <c r="J1080" i="12" s="1"/>
  <c r="G1081" i="12"/>
  <c r="I1081" i="12" s="1"/>
  <c r="H1081" i="12"/>
  <c r="J1081" i="12" s="1"/>
  <c r="G1082" i="12"/>
  <c r="I1082" i="12" s="1"/>
  <c r="H1082" i="12"/>
  <c r="J1082" i="12" s="1"/>
  <c r="G1083" i="12"/>
  <c r="I1083" i="12" s="1"/>
  <c r="H1083" i="12"/>
  <c r="J1083" i="12" s="1"/>
  <c r="G1084" i="12"/>
  <c r="I1084" i="12" s="1"/>
  <c r="H1084" i="12"/>
  <c r="J1084" i="12" s="1"/>
  <c r="G1085" i="12"/>
  <c r="I1085" i="12" s="1"/>
  <c r="H1085" i="12"/>
  <c r="J1085" i="12" s="1"/>
  <c r="G1086" i="12"/>
  <c r="I1086" i="12" s="1"/>
  <c r="H1086" i="12"/>
  <c r="J1086" i="12" s="1"/>
  <c r="G1087" i="12"/>
  <c r="I1087" i="12" s="1"/>
  <c r="H1087" i="12"/>
  <c r="J1087" i="12" s="1"/>
  <c r="G1088" i="12"/>
  <c r="I1088" i="12" s="1"/>
  <c r="H1088" i="12"/>
  <c r="J1088" i="12" s="1"/>
  <c r="G1089" i="12"/>
  <c r="I1089" i="12" s="1"/>
  <c r="H1089" i="12"/>
  <c r="J1089" i="12" s="1"/>
  <c r="G1090" i="12"/>
  <c r="I1090" i="12" s="1"/>
  <c r="H1090" i="12"/>
  <c r="J1090" i="12" s="1"/>
  <c r="G1091" i="12"/>
  <c r="I1091" i="12" s="1"/>
  <c r="H1091" i="12"/>
  <c r="J1091" i="12" s="1"/>
  <c r="G1092" i="12"/>
  <c r="I1092" i="12" s="1"/>
  <c r="H1092" i="12"/>
  <c r="J1092" i="12" s="1"/>
  <c r="G1093" i="12"/>
  <c r="I1093" i="12" s="1"/>
  <c r="H1093" i="12"/>
  <c r="J1093" i="12" s="1"/>
  <c r="G1094" i="12"/>
  <c r="I1094" i="12" s="1"/>
  <c r="H1094" i="12"/>
  <c r="J1094" i="12" s="1"/>
  <c r="G1095" i="12"/>
  <c r="I1095" i="12" s="1"/>
  <c r="H1095" i="12"/>
  <c r="J1095" i="12" s="1"/>
  <c r="G1096" i="12"/>
  <c r="I1096" i="12" s="1"/>
  <c r="H1096" i="12"/>
  <c r="J1096" i="12" s="1"/>
  <c r="G1097" i="12"/>
  <c r="I1097" i="12" s="1"/>
  <c r="H1097" i="12"/>
  <c r="J1097" i="12" s="1"/>
  <c r="G1098" i="12"/>
  <c r="I1098" i="12" s="1"/>
  <c r="H1098" i="12"/>
  <c r="J1098" i="12" s="1"/>
  <c r="G1099" i="12"/>
  <c r="I1099" i="12" s="1"/>
  <c r="H1099" i="12"/>
  <c r="J1099" i="12" s="1"/>
  <c r="G1100" i="12"/>
  <c r="I1100" i="12" s="1"/>
  <c r="H1100" i="12"/>
  <c r="J1100" i="12" s="1"/>
  <c r="G1101" i="12"/>
  <c r="I1101" i="12" s="1"/>
  <c r="H1101" i="12"/>
  <c r="J1101" i="12" s="1"/>
  <c r="G1102" i="12"/>
  <c r="I1102" i="12" s="1"/>
  <c r="H1102" i="12"/>
  <c r="J1102" i="12" s="1"/>
  <c r="G1103" i="12"/>
  <c r="I1103" i="12" s="1"/>
  <c r="H1103" i="12"/>
  <c r="J1103" i="12" s="1"/>
  <c r="G1104" i="12"/>
  <c r="I1104" i="12" s="1"/>
  <c r="H1104" i="12"/>
  <c r="J1104" i="12" s="1"/>
  <c r="G1105" i="12"/>
  <c r="I1105" i="12" s="1"/>
  <c r="H1105" i="12"/>
  <c r="J1105" i="12" s="1"/>
  <c r="G1106" i="12"/>
  <c r="I1106" i="12" s="1"/>
  <c r="H1106" i="12"/>
  <c r="J1106" i="12" s="1"/>
  <c r="G1107" i="12"/>
  <c r="I1107" i="12" s="1"/>
  <c r="H1107" i="12"/>
  <c r="J1107" i="12" s="1"/>
  <c r="G1108" i="12"/>
  <c r="I1108" i="12" s="1"/>
  <c r="H1108" i="12"/>
  <c r="J1108" i="12" s="1"/>
  <c r="G1109" i="12"/>
  <c r="I1109" i="12" s="1"/>
  <c r="H1109" i="12"/>
  <c r="J1109" i="12" s="1"/>
  <c r="G1110" i="12"/>
  <c r="I1110" i="12" s="1"/>
  <c r="H1110" i="12"/>
  <c r="J1110" i="12" s="1"/>
  <c r="G1111" i="12"/>
  <c r="I1111" i="12" s="1"/>
  <c r="H1111" i="12"/>
  <c r="J1111" i="12" s="1"/>
  <c r="G1112" i="12"/>
  <c r="I1112" i="12" s="1"/>
  <c r="H1112" i="12"/>
  <c r="J1112" i="12" s="1"/>
  <c r="G1113" i="12"/>
  <c r="I1113" i="12" s="1"/>
  <c r="H1113" i="12"/>
  <c r="J1113" i="12" s="1"/>
  <c r="G1114" i="12"/>
  <c r="I1114" i="12" s="1"/>
  <c r="H1114" i="12"/>
  <c r="J1114" i="12" s="1"/>
  <c r="G1115" i="12"/>
  <c r="I1115" i="12" s="1"/>
  <c r="H1115" i="12"/>
  <c r="J1115" i="12" s="1"/>
  <c r="G1116" i="12"/>
  <c r="I1116" i="12" s="1"/>
  <c r="H1116" i="12"/>
  <c r="J1116" i="12" s="1"/>
  <c r="G1117" i="12"/>
  <c r="I1117" i="12" s="1"/>
  <c r="H1117" i="12"/>
  <c r="J1117" i="12" s="1"/>
  <c r="G1118" i="12"/>
  <c r="I1118" i="12" s="1"/>
  <c r="H1118" i="12"/>
  <c r="J1118" i="12" s="1"/>
  <c r="G1119" i="12"/>
  <c r="I1119" i="12" s="1"/>
  <c r="H1119" i="12"/>
  <c r="J1119" i="12" s="1"/>
  <c r="G1120" i="12"/>
  <c r="I1120" i="12" s="1"/>
  <c r="H1120" i="12"/>
  <c r="J1120" i="12" s="1"/>
  <c r="G1121" i="12"/>
  <c r="I1121" i="12" s="1"/>
  <c r="H1121" i="12"/>
  <c r="J1121" i="12" s="1"/>
  <c r="G1122" i="12"/>
  <c r="I1122" i="12" s="1"/>
  <c r="H1122" i="12"/>
  <c r="J1122" i="12" s="1"/>
  <c r="G1123" i="12"/>
  <c r="I1123" i="12" s="1"/>
  <c r="H1123" i="12"/>
  <c r="J1123" i="12" s="1"/>
  <c r="G1124" i="12"/>
  <c r="I1124" i="12" s="1"/>
  <c r="H1124" i="12"/>
  <c r="J1124" i="12" s="1"/>
  <c r="G1125" i="12"/>
  <c r="I1125" i="12" s="1"/>
  <c r="H1125" i="12"/>
  <c r="J1125" i="12" s="1"/>
  <c r="G1126" i="12"/>
  <c r="I1126" i="12" s="1"/>
  <c r="H1126" i="12"/>
  <c r="J1126" i="12" s="1"/>
  <c r="G1127" i="12"/>
  <c r="I1127" i="12" s="1"/>
  <c r="H1127" i="12"/>
  <c r="J1127" i="12" s="1"/>
  <c r="G1128" i="12"/>
  <c r="I1128" i="12" s="1"/>
  <c r="H1128" i="12"/>
  <c r="J1128" i="12" s="1"/>
  <c r="G1129" i="12"/>
  <c r="I1129" i="12" s="1"/>
  <c r="H1129" i="12"/>
  <c r="J1129" i="12" s="1"/>
  <c r="G1130" i="12"/>
  <c r="I1130" i="12" s="1"/>
  <c r="H1130" i="12"/>
  <c r="J1130" i="12" s="1"/>
  <c r="G1131" i="12"/>
  <c r="I1131" i="12" s="1"/>
  <c r="H1131" i="12"/>
  <c r="J1131" i="12" s="1"/>
  <c r="G1132" i="12"/>
  <c r="I1132" i="12" s="1"/>
  <c r="H1132" i="12"/>
  <c r="J1132" i="12" s="1"/>
  <c r="G1133" i="12"/>
  <c r="I1133" i="12" s="1"/>
  <c r="H1133" i="12"/>
  <c r="J1133" i="12" s="1"/>
  <c r="G1134" i="12"/>
  <c r="I1134" i="12" s="1"/>
  <c r="H1134" i="12"/>
  <c r="J1134" i="12" s="1"/>
  <c r="G1135" i="12"/>
  <c r="I1135" i="12" s="1"/>
  <c r="H1135" i="12"/>
  <c r="J1135" i="12" s="1"/>
  <c r="G1136" i="12"/>
  <c r="I1136" i="12" s="1"/>
  <c r="H1136" i="12"/>
  <c r="J1136" i="12" s="1"/>
  <c r="G1137" i="12"/>
  <c r="I1137" i="12" s="1"/>
  <c r="H1137" i="12"/>
  <c r="J1137" i="12" s="1"/>
  <c r="G1138" i="12"/>
  <c r="I1138" i="12" s="1"/>
  <c r="H1138" i="12"/>
  <c r="J1138" i="12" s="1"/>
  <c r="G1139" i="12"/>
  <c r="I1139" i="12" s="1"/>
  <c r="H1139" i="12"/>
  <c r="J1139" i="12" s="1"/>
  <c r="G1140" i="12"/>
  <c r="I1140" i="12" s="1"/>
  <c r="H1140" i="12"/>
  <c r="J1140" i="12" s="1"/>
  <c r="G1141" i="12"/>
  <c r="I1141" i="12" s="1"/>
  <c r="H1141" i="12"/>
  <c r="J1141" i="12" s="1"/>
  <c r="G1142" i="12"/>
  <c r="I1142" i="12" s="1"/>
  <c r="H1142" i="12"/>
  <c r="J1142" i="12" s="1"/>
  <c r="G1143" i="12"/>
  <c r="I1143" i="12" s="1"/>
  <c r="H1143" i="12"/>
  <c r="J1143" i="12" s="1"/>
  <c r="G1144" i="12"/>
  <c r="I1144" i="12" s="1"/>
  <c r="H1144" i="12"/>
  <c r="J1144" i="12" s="1"/>
  <c r="G1145" i="12"/>
  <c r="I1145" i="12" s="1"/>
  <c r="H1145" i="12"/>
  <c r="J1145" i="12" s="1"/>
  <c r="G1146" i="12"/>
  <c r="I1146" i="12" s="1"/>
  <c r="H1146" i="12"/>
  <c r="J1146" i="12" s="1"/>
  <c r="G1147" i="12"/>
  <c r="I1147" i="12" s="1"/>
  <c r="H1147" i="12"/>
  <c r="J1147" i="12" s="1"/>
  <c r="G1148" i="12"/>
  <c r="I1148" i="12" s="1"/>
  <c r="H1148" i="12"/>
  <c r="J1148" i="12" s="1"/>
  <c r="G1149" i="12"/>
  <c r="I1149" i="12" s="1"/>
  <c r="H1149" i="12"/>
  <c r="J1149" i="12" s="1"/>
  <c r="G1150" i="12"/>
  <c r="I1150" i="12" s="1"/>
  <c r="H1150" i="12"/>
  <c r="J1150" i="12" s="1"/>
  <c r="G1151" i="12"/>
  <c r="I1151" i="12" s="1"/>
  <c r="H1151" i="12"/>
  <c r="J1151" i="12" s="1"/>
  <c r="G1152" i="12"/>
  <c r="I1152" i="12" s="1"/>
  <c r="H1152" i="12"/>
  <c r="J1152" i="12" s="1"/>
  <c r="G1153" i="12"/>
  <c r="I1153" i="12" s="1"/>
  <c r="H1153" i="12"/>
  <c r="J1153" i="12" s="1"/>
  <c r="G1154" i="12"/>
  <c r="I1154" i="12" s="1"/>
  <c r="H1154" i="12"/>
  <c r="J1154" i="12" s="1"/>
  <c r="G1155" i="12"/>
  <c r="I1155" i="12" s="1"/>
  <c r="H1155" i="12"/>
  <c r="J1155" i="12" s="1"/>
  <c r="G1156" i="12"/>
  <c r="I1156" i="12" s="1"/>
  <c r="H1156" i="12"/>
  <c r="J1156" i="12" s="1"/>
  <c r="G1157" i="12"/>
  <c r="I1157" i="12" s="1"/>
  <c r="H1157" i="12"/>
  <c r="J1157" i="12" s="1"/>
  <c r="G1158" i="12"/>
  <c r="I1158" i="12" s="1"/>
  <c r="H1158" i="12"/>
  <c r="J1158" i="12" s="1"/>
  <c r="G1159" i="12"/>
  <c r="I1159" i="12" s="1"/>
  <c r="H1159" i="12"/>
  <c r="J1159" i="12" s="1"/>
  <c r="G1160" i="12"/>
  <c r="I1160" i="12" s="1"/>
  <c r="H1160" i="12"/>
  <c r="J1160" i="12" s="1"/>
  <c r="G1161" i="12"/>
  <c r="I1161" i="12" s="1"/>
  <c r="H1161" i="12"/>
  <c r="J1161" i="12" s="1"/>
  <c r="G1162" i="12"/>
  <c r="I1162" i="12" s="1"/>
  <c r="H1162" i="12"/>
  <c r="J1162" i="12" s="1"/>
  <c r="G1163" i="12"/>
  <c r="I1163" i="12" s="1"/>
  <c r="H1163" i="12"/>
  <c r="J1163" i="12" s="1"/>
  <c r="G1164" i="12"/>
  <c r="I1164" i="12" s="1"/>
  <c r="H1164" i="12"/>
  <c r="J1164" i="12" s="1"/>
  <c r="G1165" i="12"/>
  <c r="I1165" i="12" s="1"/>
  <c r="H1165" i="12"/>
  <c r="J1165" i="12" s="1"/>
  <c r="G1166" i="12"/>
  <c r="I1166" i="12" s="1"/>
  <c r="H1166" i="12"/>
  <c r="J1166" i="12" s="1"/>
  <c r="G1167" i="12"/>
  <c r="I1167" i="12" s="1"/>
  <c r="H1167" i="12"/>
  <c r="J1167" i="12" s="1"/>
  <c r="G1168" i="12"/>
  <c r="I1168" i="12" s="1"/>
  <c r="H1168" i="12"/>
  <c r="J1168" i="12" s="1"/>
  <c r="G1169" i="12"/>
  <c r="I1169" i="12" s="1"/>
  <c r="H1169" i="12"/>
  <c r="J1169" i="12" s="1"/>
  <c r="G1170" i="12"/>
  <c r="I1170" i="12" s="1"/>
  <c r="H1170" i="12"/>
  <c r="J1170" i="12" s="1"/>
  <c r="G1171" i="12"/>
  <c r="I1171" i="12" s="1"/>
  <c r="H1171" i="12"/>
  <c r="J1171" i="12" s="1"/>
  <c r="G1172" i="12"/>
  <c r="I1172" i="12" s="1"/>
  <c r="H1172" i="12"/>
  <c r="J1172" i="12" s="1"/>
  <c r="G1173" i="12"/>
  <c r="I1173" i="12" s="1"/>
  <c r="H1173" i="12"/>
  <c r="J1173" i="12" s="1"/>
  <c r="G1174" i="12"/>
  <c r="I1174" i="12" s="1"/>
  <c r="H1174" i="12"/>
  <c r="J1174" i="12" s="1"/>
  <c r="G1175" i="12"/>
  <c r="I1175" i="12" s="1"/>
  <c r="H1175" i="12"/>
  <c r="J1175" i="12" s="1"/>
  <c r="G1176" i="12"/>
  <c r="I1176" i="12" s="1"/>
  <c r="H1176" i="12"/>
  <c r="J1176" i="12" s="1"/>
  <c r="G1177" i="12"/>
  <c r="I1177" i="12" s="1"/>
  <c r="H1177" i="12"/>
  <c r="J1177" i="12" s="1"/>
  <c r="G1178" i="12"/>
  <c r="I1178" i="12" s="1"/>
  <c r="H1178" i="12"/>
  <c r="J1178" i="12" s="1"/>
  <c r="G1179" i="12"/>
  <c r="I1179" i="12" s="1"/>
  <c r="H1179" i="12"/>
  <c r="J1179" i="12" s="1"/>
  <c r="G1180" i="12"/>
  <c r="I1180" i="12" s="1"/>
  <c r="H1180" i="12"/>
  <c r="J1180" i="12" s="1"/>
  <c r="G1181" i="12"/>
  <c r="I1181" i="12" s="1"/>
  <c r="H1181" i="12"/>
  <c r="J1181" i="12" s="1"/>
  <c r="G1182" i="12"/>
  <c r="I1182" i="12" s="1"/>
  <c r="H1182" i="12"/>
  <c r="J1182" i="12" s="1"/>
  <c r="G1183" i="12"/>
  <c r="I1183" i="12" s="1"/>
  <c r="H1183" i="12"/>
  <c r="J1183" i="12" s="1"/>
  <c r="G1184" i="12"/>
  <c r="I1184" i="12" s="1"/>
  <c r="H1184" i="12"/>
  <c r="J1184" i="12" s="1"/>
  <c r="G1185" i="12"/>
  <c r="I1185" i="12" s="1"/>
  <c r="H1185" i="12"/>
  <c r="J1185" i="12" s="1"/>
  <c r="G1186" i="12"/>
  <c r="I1186" i="12" s="1"/>
  <c r="H1186" i="12"/>
  <c r="J1186" i="12" s="1"/>
  <c r="G1187" i="12"/>
  <c r="I1187" i="12" s="1"/>
  <c r="H1187" i="12"/>
  <c r="J1187" i="12" s="1"/>
  <c r="G1188" i="12"/>
  <c r="I1188" i="12" s="1"/>
  <c r="H1188" i="12"/>
  <c r="J1188" i="12" s="1"/>
  <c r="G1189" i="12"/>
  <c r="I1189" i="12" s="1"/>
  <c r="H1189" i="12"/>
  <c r="J1189" i="12" s="1"/>
  <c r="G1190" i="12"/>
  <c r="I1190" i="12" s="1"/>
  <c r="H1190" i="12"/>
  <c r="J1190" i="12" s="1"/>
  <c r="G1191" i="12"/>
  <c r="I1191" i="12" s="1"/>
  <c r="H1191" i="12"/>
  <c r="J1191" i="12" s="1"/>
  <c r="G1192" i="12"/>
  <c r="I1192" i="12" s="1"/>
  <c r="H1192" i="12"/>
  <c r="J1192" i="12" s="1"/>
  <c r="G1193" i="12"/>
  <c r="I1193" i="12" s="1"/>
  <c r="H1193" i="12"/>
  <c r="J1193" i="12" s="1"/>
  <c r="G1194" i="12"/>
  <c r="I1194" i="12" s="1"/>
  <c r="H1194" i="12"/>
  <c r="J1194" i="12" s="1"/>
  <c r="G1195" i="12"/>
  <c r="I1195" i="12" s="1"/>
  <c r="H1195" i="12"/>
  <c r="J1195" i="12" s="1"/>
  <c r="G1196" i="12"/>
  <c r="I1196" i="12" s="1"/>
  <c r="H1196" i="12"/>
  <c r="J1196" i="12" s="1"/>
  <c r="G1197" i="12"/>
  <c r="I1197" i="12" s="1"/>
  <c r="H1197" i="12"/>
  <c r="J1197" i="12" s="1"/>
  <c r="G1198" i="12"/>
  <c r="I1198" i="12" s="1"/>
  <c r="H1198" i="12"/>
  <c r="J1198" i="12" s="1"/>
  <c r="G1199" i="12"/>
  <c r="I1199" i="12" s="1"/>
  <c r="H1199" i="12"/>
  <c r="J1199" i="12" s="1"/>
  <c r="G1200" i="12"/>
  <c r="I1200" i="12" s="1"/>
  <c r="H1200" i="12"/>
  <c r="J1200" i="12" s="1"/>
  <c r="G1201" i="12"/>
  <c r="I1201" i="12" s="1"/>
  <c r="H1201" i="12"/>
  <c r="J1201" i="12" s="1"/>
  <c r="G1202" i="12"/>
  <c r="I1202" i="12" s="1"/>
  <c r="H1202" i="12"/>
  <c r="J1202" i="12" s="1"/>
  <c r="G1203" i="12"/>
  <c r="I1203" i="12" s="1"/>
  <c r="H1203" i="12"/>
  <c r="J1203" i="12" s="1"/>
  <c r="G1204" i="12"/>
  <c r="I1204" i="12" s="1"/>
  <c r="H1204" i="12"/>
  <c r="J1204" i="12" s="1"/>
  <c r="G1205" i="12"/>
  <c r="I1205" i="12" s="1"/>
  <c r="H1205" i="12"/>
  <c r="J1205" i="12" s="1"/>
  <c r="G1206" i="12"/>
  <c r="I1206" i="12" s="1"/>
  <c r="H1206" i="12"/>
  <c r="J1206" i="12" s="1"/>
  <c r="G1207" i="12"/>
  <c r="I1207" i="12" s="1"/>
  <c r="H1207" i="12"/>
  <c r="J1207" i="12" s="1"/>
  <c r="G1208" i="12"/>
  <c r="I1208" i="12" s="1"/>
  <c r="H1208" i="12"/>
  <c r="J1208" i="12" s="1"/>
  <c r="G1209" i="12"/>
  <c r="I1209" i="12" s="1"/>
  <c r="H1209" i="12"/>
  <c r="J1209" i="12" s="1"/>
  <c r="G1210" i="12"/>
  <c r="I1210" i="12" s="1"/>
  <c r="H1210" i="12"/>
  <c r="J1210" i="12" s="1"/>
  <c r="G1211" i="12"/>
  <c r="I1211" i="12" s="1"/>
  <c r="H1211" i="12"/>
  <c r="J1211" i="12" s="1"/>
  <c r="G1212" i="12"/>
  <c r="I1212" i="12" s="1"/>
  <c r="H1212" i="12"/>
  <c r="J1212" i="12" s="1"/>
  <c r="G1213" i="12"/>
  <c r="I1213" i="12" s="1"/>
  <c r="H1213" i="12"/>
  <c r="J1213" i="12" s="1"/>
  <c r="G1214" i="12"/>
  <c r="I1214" i="12" s="1"/>
  <c r="H1214" i="12"/>
  <c r="J1214" i="12" s="1"/>
  <c r="G1215" i="12"/>
  <c r="I1215" i="12" s="1"/>
  <c r="H1215" i="12"/>
  <c r="J1215" i="12" s="1"/>
  <c r="G1216" i="12"/>
  <c r="I1216" i="12" s="1"/>
  <c r="H1216" i="12"/>
  <c r="J1216" i="12" s="1"/>
  <c r="G1217" i="12"/>
  <c r="I1217" i="12" s="1"/>
  <c r="H1217" i="12"/>
  <c r="J1217" i="12" s="1"/>
  <c r="G1218" i="12"/>
  <c r="I1218" i="12" s="1"/>
  <c r="H1218" i="12"/>
  <c r="J1218" i="12" s="1"/>
  <c r="G1219" i="12"/>
  <c r="I1219" i="12" s="1"/>
  <c r="H1219" i="12"/>
  <c r="J1219" i="12" s="1"/>
  <c r="G1220" i="12"/>
  <c r="I1220" i="12" s="1"/>
  <c r="H1220" i="12"/>
  <c r="J1220" i="12" s="1"/>
  <c r="G1221" i="12"/>
  <c r="I1221" i="12" s="1"/>
  <c r="H1221" i="12"/>
  <c r="J1221" i="12" s="1"/>
  <c r="G1222" i="12"/>
  <c r="I1222" i="12" s="1"/>
  <c r="H1222" i="12"/>
  <c r="J1222" i="12" s="1"/>
  <c r="G1223" i="12"/>
  <c r="I1223" i="12" s="1"/>
  <c r="H1223" i="12"/>
  <c r="J1223" i="12" s="1"/>
  <c r="G1224" i="12"/>
  <c r="I1224" i="12" s="1"/>
  <c r="H1224" i="12"/>
  <c r="J1224" i="12" s="1"/>
  <c r="G1225" i="12"/>
  <c r="I1225" i="12" s="1"/>
  <c r="H1225" i="12"/>
  <c r="J1225" i="12" s="1"/>
  <c r="G1226" i="12"/>
  <c r="I1226" i="12" s="1"/>
  <c r="H1226" i="12"/>
  <c r="J1226" i="12" s="1"/>
  <c r="G1227" i="12"/>
  <c r="I1227" i="12" s="1"/>
  <c r="H1227" i="12"/>
  <c r="J1227" i="12" s="1"/>
  <c r="G1228" i="12"/>
  <c r="I1228" i="12" s="1"/>
  <c r="H1228" i="12"/>
  <c r="J1228" i="12" s="1"/>
  <c r="G1229" i="12"/>
  <c r="I1229" i="12" s="1"/>
  <c r="H1229" i="12"/>
  <c r="J1229" i="12" s="1"/>
  <c r="G1230" i="12"/>
  <c r="I1230" i="12" s="1"/>
  <c r="H1230" i="12"/>
  <c r="J1230" i="12" s="1"/>
  <c r="G1231" i="12"/>
  <c r="I1231" i="12" s="1"/>
  <c r="H1231" i="12"/>
  <c r="J1231" i="12" s="1"/>
  <c r="G1232" i="12"/>
  <c r="I1232" i="12" s="1"/>
  <c r="H1232" i="12"/>
  <c r="J1232" i="12" s="1"/>
  <c r="G1233" i="12"/>
  <c r="I1233" i="12" s="1"/>
  <c r="H1233" i="12"/>
  <c r="J1233" i="12" s="1"/>
  <c r="G1234" i="12"/>
  <c r="I1234" i="12" s="1"/>
  <c r="H1234" i="12"/>
  <c r="J1234" i="12" s="1"/>
  <c r="G1235" i="12"/>
  <c r="I1235" i="12" s="1"/>
  <c r="H1235" i="12"/>
  <c r="J1235" i="12" s="1"/>
  <c r="G1236" i="12"/>
  <c r="I1236" i="12" s="1"/>
  <c r="H1236" i="12"/>
  <c r="J1236" i="12" s="1"/>
  <c r="G1237" i="12"/>
  <c r="I1237" i="12" s="1"/>
  <c r="H1237" i="12"/>
  <c r="J1237" i="12" s="1"/>
  <c r="G1238" i="12"/>
  <c r="I1238" i="12" s="1"/>
  <c r="H1238" i="12"/>
  <c r="J1238" i="12" s="1"/>
  <c r="G1239" i="12"/>
  <c r="I1239" i="12" s="1"/>
  <c r="H1239" i="12"/>
  <c r="J1239" i="12" s="1"/>
  <c r="G1240" i="12"/>
  <c r="I1240" i="12" s="1"/>
  <c r="H1240" i="12"/>
  <c r="J1240" i="12" s="1"/>
  <c r="G1241" i="12"/>
  <c r="I1241" i="12" s="1"/>
  <c r="H1241" i="12"/>
  <c r="J1241" i="12" s="1"/>
  <c r="G1242" i="12"/>
  <c r="I1242" i="12" s="1"/>
  <c r="H1242" i="12"/>
  <c r="J1242" i="12" s="1"/>
  <c r="G1243" i="12"/>
  <c r="I1243" i="12" s="1"/>
  <c r="H1243" i="12"/>
  <c r="J1243" i="12" s="1"/>
  <c r="G1244" i="12"/>
  <c r="I1244" i="12" s="1"/>
  <c r="H1244" i="12"/>
  <c r="J1244" i="12" s="1"/>
  <c r="G1245" i="12"/>
  <c r="I1245" i="12" s="1"/>
  <c r="H1245" i="12"/>
  <c r="J1245" i="12" s="1"/>
  <c r="G1246" i="12"/>
  <c r="I1246" i="12" s="1"/>
  <c r="H1246" i="12"/>
  <c r="J1246" i="12" s="1"/>
  <c r="G1247" i="12"/>
  <c r="I1247" i="12" s="1"/>
  <c r="H1247" i="12"/>
  <c r="J1247" i="12" s="1"/>
  <c r="G1248" i="12"/>
  <c r="I1248" i="12" s="1"/>
  <c r="H1248" i="12"/>
  <c r="J1248" i="12" s="1"/>
  <c r="G1249" i="12"/>
  <c r="I1249" i="12" s="1"/>
  <c r="H1249" i="12"/>
  <c r="J1249" i="12" s="1"/>
  <c r="G1250" i="12"/>
  <c r="I1250" i="12" s="1"/>
  <c r="H1250" i="12"/>
  <c r="J1250" i="12" s="1"/>
  <c r="G1251" i="12"/>
  <c r="I1251" i="12" s="1"/>
  <c r="H1251" i="12"/>
  <c r="J1251" i="12" s="1"/>
  <c r="G1252" i="12"/>
  <c r="I1252" i="12" s="1"/>
  <c r="H1252" i="12"/>
  <c r="J1252" i="12" s="1"/>
  <c r="G1253" i="12"/>
  <c r="I1253" i="12" s="1"/>
  <c r="H1253" i="12"/>
  <c r="J1253" i="12" s="1"/>
  <c r="G1254" i="12"/>
  <c r="I1254" i="12" s="1"/>
  <c r="H1254" i="12"/>
  <c r="J1254" i="12" s="1"/>
  <c r="G1255" i="12"/>
  <c r="I1255" i="12" s="1"/>
  <c r="H1255" i="12"/>
  <c r="J1255" i="12" s="1"/>
  <c r="G1256" i="12"/>
  <c r="I1256" i="12" s="1"/>
  <c r="H1256" i="12"/>
  <c r="J1256" i="12" s="1"/>
  <c r="G1257" i="12"/>
  <c r="I1257" i="12" s="1"/>
  <c r="H1257" i="12"/>
  <c r="J1257" i="12" s="1"/>
  <c r="G1258" i="12"/>
  <c r="I1258" i="12" s="1"/>
  <c r="H1258" i="12"/>
  <c r="J1258" i="12" s="1"/>
  <c r="G1259" i="12"/>
  <c r="I1259" i="12" s="1"/>
  <c r="H1259" i="12"/>
  <c r="J1259" i="12" s="1"/>
  <c r="G1260" i="12"/>
  <c r="I1260" i="12" s="1"/>
  <c r="H1260" i="12"/>
  <c r="J1260" i="12" s="1"/>
  <c r="G1261" i="12"/>
  <c r="I1261" i="12" s="1"/>
  <c r="H1261" i="12"/>
  <c r="J1261" i="12" s="1"/>
  <c r="G1262" i="12"/>
  <c r="I1262" i="12" s="1"/>
  <c r="H1262" i="12"/>
  <c r="J1262" i="12" s="1"/>
  <c r="G1263" i="12"/>
  <c r="I1263" i="12" s="1"/>
  <c r="H1263" i="12"/>
  <c r="J1263" i="12" s="1"/>
  <c r="G1264" i="12"/>
  <c r="I1264" i="12" s="1"/>
  <c r="H1264" i="12"/>
  <c r="J1264" i="12" s="1"/>
  <c r="G1265" i="12"/>
  <c r="I1265" i="12" s="1"/>
  <c r="H1265" i="12"/>
  <c r="J1265" i="12" s="1"/>
  <c r="G1266" i="12"/>
  <c r="I1266" i="12" s="1"/>
  <c r="H1266" i="12"/>
  <c r="J1266" i="12" s="1"/>
  <c r="G1267" i="12"/>
  <c r="I1267" i="12" s="1"/>
  <c r="H1267" i="12"/>
  <c r="J1267" i="12" s="1"/>
  <c r="G1268" i="12"/>
  <c r="I1268" i="12" s="1"/>
  <c r="H1268" i="12"/>
  <c r="J1268" i="12" s="1"/>
  <c r="G1269" i="12"/>
  <c r="I1269" i="12" s="1"/>
  <c r="H1269" i="12"/>
  <c r="J1269" i="12" s="1"/>
  <c r="G1270" i="12"/>
  <c r="I1270" i="12" s="1"/>
  <c r="H1270" i="12"/>
  <c r="J1270" i="12" s="1"/>
  <c r="G1271" i="12"/>
  <c r="I1271" i="12" s="1"/>
  <c r="H1271" i="12"/>
  <c r="J1271" i="12" s="1"/>
  <c r="G1272" i="12"/>
  <c r="I1272" i="12" s="1"/>
  <c r="H1272" i="12"/>
  <c r="J1272" i="12" s="1"/>
  <c r="G1273" i="12"/>
  <c r="I1273" i="12" s="1"/>
  <c r="H1273" i="12"/>
  <c r="J1273" i="12" s="1"/>
  <c r="G1274" i="12"/>
  <c r="I1274" i="12" s="1"/>
  <c r="H1274" i="12"/>
  <c r="J1274" i="12" s="1"/>
  <c r="G1275" i="12"/>
  <c r="I1275" i="12" s="1"/>
  <c r="H1275" i="12"/>
  <c r="J1275" i="12" s="1"/>
  <c r="G1276" i="12"/>
  <c r="I1276" i="12" s="1"/>
  <c r="H1276" i="12"/>
  <c r="J1276" i="12" s="1"/>
  <c r="G1277" i="12"/>
  <c r="I1277" i="12" s="1"/>
  <c r="H1277" i="12"/>
  <c r="J1277" i="12" s="1"/>
  <c r="G1278" i="12"/>
  <c r="I1278" i="12" s="1"/>
  <c r="H1278" i="12"/>
  <c r="J1278" i="12" s="1"/>
  <c r="G1279" i="12"/>
  <c r="I1279" i="12" s="1"/>
  <c r="H1279" i="12"/>
  <c r="J1279" i="12" s="1"/>
  <c r="G1280" i="12"/>
  <c r="I1280" i="12" s="1"/>
  <c r="H1280" i="12"/>
  <c r="J1280" i="12" s="1"/>
  <c r="G1281" i="12"/>
  <c r="I1281" i="12" s="1"/>
  <c r="H1281" i="12"/>
  <c r="J1281" i="12" s="1"/>
  <c r="G1282" i="12"/>
  <c r="I1282" i="12" s="1"/>
  <c r="H1282" i="12"/>
  <c r="J1282" i="12" s="1"/>
  <c r="G1283" i="12"/>
  <c r="I1283" i="12" s="1"/>
  <c r="H1283" i="12"/>
  <c r="J1283" i="12" s="1"/>
  <c r="G1284" i="12"/>
  <c r="I1284" i="12" s="1"/>
  <c r="H1284" i="12"/>
  <c r="J1284" i="12" s="1"/>
  <c r="G1285" i="12"/>
  <c r="I1285" i="12" s="1"/>
  <c r="H1285" i="12"/>
  <c r="J1285" i="12" s="1"/>
  <c r="G1286" i="12"/>
  <c r="I1286" i="12" s="1"/>
  <c r="H1286" i="12"/>
  <c r="J1286" i="12" s="1"/>
  <c r="G1287" i="12"/>
  <c r="I1287" i="12" s="1"/>
  <c r="H1287" i="12"/>
  <c r="J1287" i="12" s="1"/>
  <c r="G1288" i="12"/>
  <c r="I1288" i="12" s="1"/>
  <c r="H1288" i="12"/>
  <c r="J1288" i="12" s="1"/>
  <c r="G1289" i="12"/>
  <c r="I1289" i="12" s="1"/>
  <c r="H1289" i="12"/>
  <c r="J1289" i="12" s="1"/>
  <c r="G1290" i="12"/>
  <c r="I1290" i="12" s="1"/>
  <c r="H1290" i="12"/>
  <c r="J1290" i="12" s="1"/>
  <c r="G1291" i="12"/>
  <c r="I1291" i="12" s="1"/>
  <c r="H1291" i="12"/>
  <c r="J1291" i="12" s="1"/>
  <c r="G1292" i="12"/>
  <c r="I1292" i="12" s="1"/>
  <c r="H1292" i="12"/>
  <c r="J1292" i="12" s="1"/>
  <c r="G1293" i="12"/>
  <c r="I1293" i="12" s="1"/>
  <c r="H1293" i="12"/>
  <c r="J1293" i="12" s="1"/>
  <c r="G1294" i="12"/>
  <c r="I1294" i="12" s="1"/>
  <c r="H1294" i="12"/>
  <c r="J1294" i="12" s="1"/>
  <c r="G1295" i="12"/>
  <c r="I1295" i="12" s="1"/>
  <c r="H1295" i="12"/>
  <c r="J1295" i="12" s="1"/>
  <c r="G1296" i="12"/>
  <c r="I1296" i="12" s="1"/>
  <c r="H1296" i="12"/>
  <c r="J1296" i="12" s="1"/>
  <c r="G1297" i="12"/>
  <c r="I1297" i="12" s="1"/>
  <c r="H1297" i="12"/>
  <c r="J1297" i="12" s="1"/>
  <c r="G1298" i="12"/>
  <c r="I1298" i="12" s="1"/>
  <c r="H1298" i="12"/>
  <c r="J1298" i="12" s="1"/>
  <c r="G1299" i="12"/>
  <c r="I1299" i="12" s="1"/>
  <c r="H1299" i="12"/>
  <c r="J1299" i="12" s="1"/>
  <c r="G1300" i="12"/>
  <c r="I1300" i="12" s="1"/>
  <c r="H1300" i="12"/>
  <c r="J1300" i="12" s="1"/>
  <c r="G1301" i="12"/>
  <c r="I1301" i="12" s="1"/>
  <c r="H1301" i="12"/>
  <c r="J1301" i="12" s="1"/>
  <c r="G1302" i="12"/>
  <c r="I1302" i="12" s="1"/>
  <c r="H1302" i="12"/>
  <c r="J1302" i="12" s="1"/>
  <c r="G1303" i="12"/>
  <c r="I1303" i="12" s="1"/>
  <c r="H1303" i="12"/>
  <c r="J1303" i="12" s="1"/>
  <c r="G1304" i="12"/>
  <c r="I1304" i="12" s="1"/>
  <c r="H1304" i="12"/>
  <c r="J1304" i="12" s="1"/>
  <c r="G1305" i="12"/>
  <c r="I1305" i="12" s="1"/>
  <c r="H1305" i="12"/>
  <c r="J1305" i="12" s="1"/>
  <c r="G1306" i="12"/>
  <c r="I1306" i="12" s="1"/>
  <c r="H1306" i="12"/>
  <c r="J1306" i="12" s="1"/>
  <c r="G1307" i="12"/>
  <c r="I1307" i="12" s="1"/>
  <c r="H1307" i="12"/>
  <c r="J1307" i="12" s="1"/>
  <c r="G1308" i="12"/>
  <c r="I1308" i="12" s="1"/>
  <c r="H1308" i="12"/>
  <c r="J1308" i="12" s="1"/>
  <c r="G1309" i="12"/>
  <c r="I1309" i="12" s="1"/>
  <c r="H1309" i="12"/>
  <c r="J1309" i="12" s="1"/>
  <c r="G1310" i="12"/>
  <c r="I1310" i="12" s="1"/>
  <c r="H1310" i="12"/>
  <c r="J1310" i="12" s="1"/>
  <c r="G1311" i="12"/>
  <c r="I1311" i="12" s="1"/>
  <c r="H1311" i="12"/>
  <c r="J1311" i="12" s="1"/>
  <c r="G1312" i="12"/>
  <c r="I1312" i="12" s="1"/>
  <c r="H1312" i="12"/>
  <c r="J1312" i="12" s="1"/>
  <c r="G1313" i="12"/>
  <c r="I1313" i="12" s="1"/>
  <c r="H1313" i="12"/>
  <c r="J1313" i="12" s="1"/>
  <c r="G1314" i="12"/>
  <c r="I1314" i="12" s="1"/>
  <c r="H1314" i="12"/>
  <c r="J1314" i="12" s="1"/>
  <c r="G1315" i="12"/>
  <c r="I1315" i="12" s="1"/>
  <c r="H1315" i="12"/>
  <c r="J1315" i="12" s="1"/>
  <c r="G1316" i="12"/>
  <c r="I1316" i="12" s="1"/>
  <c r="H1316" i="12"/>
  <c r="J1316" i="12" s="1"/>
  <c r="G1317" i="12"/>
  <c r="I1317" i="12" s="1"/>
  <c r="H1317" i="12"/>
  <c r="J1317" i="12" s="1"/>
  <c r="G1318" i="12"/>
  <c r="I1318" i="12" s="1"/>
  <c r="H1318" i="12"/>
  <c r="J1318" i="12" s="1"/>
  <c r="G1319" i="12"/>
  <c r="I1319" i="12" s="1"/>
  <c r="H1319" i="12"/>
  <c r="J1319" i="12" s="1"/>
  <c r="G1320" i="12"/>
  <c r="I1320" i="12" s="1"/>
  <c r="H1320" i="12"/>
  <c r="J1320" i="12" s="1"/>
  <c r="G1321" i="12"/>
  <c r="I1321" i="12" s="1"/>
  <c r="H1321" i="12"/>
  <c r="J1321" i="12" s="1"/>
  <c r="G1322" i="12"/>
  <c r="I1322" i="12" s="1"/>
  <c r="H1322" i="12"/>
  <c r="J1322" i="12" s="1"/>
  <c r="G1323" i="12"/>
  <c r="I1323" i="12" s="1"/>
  <c r="H1323" i="12"/>
  <c r="J1323" i="12" s="1"/>
  <c r="G1324" i="12"/>
  <c r="I1324" i="12" s="1"/>
  <c r="H1324" i="12"/>
  <c r="J1324" i="12" s="1"/>
  <c r="G1325" i="12"/>
  <c r="I1325" i="12" s="1"/>
  <c r="H1325" i="12"/>
  <c r="J1325" i="12" s="1"/>
  <c r="G1326" i="12"/>
  <c r="I1326" i="12" s="1"/>
  <c r="H1326" i="12"/>
  <c r="J1326" i="12" s="1"/>
  <c r="G1327" i="12"/>
  <c r="I1327" i="12" s="1"/>
  <c r="H1327" i="12"/>
  <c r="J1327" i="12" s="1"/>
  <c r="G1328" i="12"/>
  <c r="I1328" i="12" s="1"/>
  <c r="H1328" i="12"/>
  <c r="J1328" i="12" s="1"/>
  <c r="G1329" i="12"/>
  <c r="I1329" i="12" s="1"/>
  <c r="H1329" i="12"/>
  <c r="J1329" i="12" s="1"/>
  <c r="G1330" i="12"/>
  <c r="I1330" i="12" s="1"/>
  <c r="H1330" i="12"/>
  <c r="J1330" i="12" s="1"/>
  <c r="G1331" i="12"/>
  <c r="I1331" i="12" s="1"/>
  <c r="H1331" i="12"/>
  <c r="J1331" i="12" s="1"/>
  <c r="G1332" i="12"/>
  <c r="I1332" i="12" s="1"/>
  <c r="H1332" i="12"/>
  <c r="J1332" i="12" s="1"/>
  <c r="G1333" i="12"/>
  <c r="I1333" i="12" s="1"/>
  <c r="H1333" i="12"/>
  <c r="J1333" i="12" s="1"/>
  <c r="G1334" i="12"/>
  <c r="I1334" i="12" s="1"/>
  <c r="H1334" i="12"/>
  <c r="J1334" i="12" s="1"/>
  <c r="G1335" i="12"/>
  <c r="I1335" i="12" s="1"/>
  <c r="H1335" i="12"/>
  <c r="J1335" i="12" s="1"/>
  <c r="G1336" i="12"/>
  <c r="I1336" i="12" s="1"/>
  <c r="H1336" i="12"/>
  <c r="J1336" i="12" s="1"/>
  <c r="G1337" i="12"/>
  <c r="I1337" i="12" s="1"/>
  <c r="H1337" i="12"/>
  <c r="J1337" i="12" s="1"/>
  <c r="G1338" i="12"/>
  <c r="I1338" i="12" s="1"/>
  <c r="H1338" i="12"/>
  <c r="J1338" i="12" s="1"/>
  <c r="G1339" i="12"/>
  <c r="I1339" i="12" s="1"/>
  <c r="H1339" i="12"/>
  <c r="J1339" i="12" s="1"/>
  <c r="G1340" i="12"/>
  <c r="I1340" i="12" s="1"/>
  <c r="H1340" i="12"/>
  <c r="J1340" i="12" s="1"/>
  <c r="G1341" i="12"/>
  <c r="I1341" i="12" s="1"/>
  <c r="H1341" i="12"/>
  <c r="J1341" i="12" s="1"/>
  <c r="G1342" i="12"/>
  <c r="I1342" i="12" s="1"/>
  <c r="H1342" i="12"/>
  <c r="J1342" i="12" s="1"/>
  <c r="G1343" i="12"/>
  <c r="I1343" i="12" s="1"/>
  <c r="H1343" i="12"/>
  <c r="J1343" i="12" s="1"/>
  <c r="G1344" i="12"/>
  <c r="I1344" i="12" s="1"/>
  <c r="H1344" i="12"/>
  <c r="J1344" i="12" s="1"/>
  <c r="G1345" i="12"/>
  <c r="I1345" i="12" s="1"/>
  <c r="H1345" i="12"/>
  <c r="J1345" i="12" s="1"/>
  <c r="G1346" i="12"/>
  <c r="I1346" i="12" s="1"/>
  <c r="H1346" i="12"/>
  <c r="J1346" i="12" s="1"/>
  <c r="G1347" i="12"/>
  <c r="I1347" i="12" s="1"/>
  <c r="H1347" i="12"/>
  <c r="J1347" i="12" s="1"/>
  <c r="G1348" i="12"/>
  <c r="I1348" i="12" s="1"/>
  <c r="H1348" i="12"/>
  <c r="J1348" i="12" s="1"/>
  <c r="G1349" i="12"/>
  <c r="I1349" i="12" s="1"/>
  <c r="H1349" i="12"/>
  <c r="J1349" i="12" s="1"/>
  <c r="G1350" i="12"/>
  <c r="I1350" i="12" s="1"/>
  <c r="H1350" i="12"/>
  <c r="J1350" i="12" s="1"/>
  <c r="G1351" i="12"/>
  <c r="I1351" i="12" s="1"/>
  <c r="H1351" i="12"/>
  <c r="J1351" i="12" s="1"/>
  <c r="G1352" i="12"/>
  <c r="I1352" i="12" s="1"/>
  <c r="H1352" i="12"/>
  <c r="J1352" i="12" s="1"/>
  <c r="G1353" i="12"/>
  <c r="I1353" i="12" s="1"/>
  <c r="H1353" i="12"/>
  <c r="J1353" i="12" s="1"/>
  <c r="G1354" i="12"/>
  <c r="I1354" i="12" s="1"/>
  <c r="H1354" i="12"/>
  <c r="J1354" i="12" s="1"/>
  <c r="G1355" i="12"/>
  <c r="I1355" i="12" s="1"/>
  <c r="H1355" i="12"/>
  <c r="J1355" i="12" s="1"/>
  <c r="G1356" i="12"/>
  <c r="I1356" i="12" s="1"/>
  <c r="H1356" i="12"/>
  <c r="J1356" i="12" s="1"/>
  <c r="G1357" i="12"/>
  <c r="I1357" i="12" s="1"/>
  <c r="H1357" i="12"/>
  <c r="J1357" i="12" s="1"/>
  <c r="G1358" i="12"/>
  <c r="I1358" i="12" s="1"/>
  <c r="H1358" i="12"/>
  <c r="J1358" i="12" s="1"/>
  <c r="G1359" i="12"/>
  <c r="I1359" i="12" s="1"/>
  <c r="H1359" i="12"/>
  <c r="J1359" i="12" s="1"/>
  <c r="G1360" i="12"/>
  <c r="I1360" i="12" s="1"/>
  <c r="H1360" i="12"/>
  <c r="J1360" i="12" s="1"/>
  <c r="G1361" i="12"/>
  <c r="I1361" i="12" s="1"/>
  <c r="H1361" i="12"/>
  <c r="J1361" i="12" s="1"/>
  <c r="G1362" i="12"/>
  <c r="I1362" i="12" s="1"/>
  <c r="H1362" i="12"/>
  <c r="J1362" i="12" s="1"/>
  <c r="G1363" i="12"/>
  <c r="I1363" i="12" s="1"/>
  <c r="H1363" i="12"/>
  <c r="J1363" i="12" s="1"/>
  <c r="G1364" i="12"/>
  <c r="I1364" i="12" s="1"/>
  <c r="H1364" i="12"/>
  <c r="J1364" i="12" s="1"/>
  <c r="G1365" i="12"/>
  <c r="I1365" i="12" s="1"/>
  <c r="H1365" i="12"/>
  <c r="J1365" i="12" s="1"/>
  <c r="G1366" i="12"/>
  <c r="I1366" i="12" s="1"/>
  <c r="H1366" i="12"/>
  <c r="J1366" i="12" s="1"/>
  <c r="G1367" i="12"/>
  <c r="I1367" i="12" s="1"/>
  <c r="H1367" i="12"/>
  <c r="J1367" i="12" s="1"/>
  <c r="G1368" i="12"/>
  <c r="I1368" i="12" s="1"/>
  <c r="H1368" i="12"/>
  <c r="J1368" i="12" s="1"/>
  <c r="G1369" i="12"/>
  <c r="I1369" i="12" s="1"/>
  <c r="H1369" i="12"/>
  <c r="J1369" i="12" s="1"/>
  <c r="G1370" i="12"/>
  <c r="I1370" i="12" s="1"/>
  <c r="H1370" i="12"/>
  <c r="J1370" i="12" s="1"/>
  <c r="G1371" i="12"/>
  <c r="I1371" i="12" s="1"/>
  <c r="H1371" i="12"/>
  <c r="J1371" i="12" s="1"/>
  <c r="G1372" i="12"/>
  <c r="I1372" i="12" s="1"/>
  <c r="H1372" i="12"/>
  <c r="J1372" i="12" s="1"/>
  <c r="G1373" i="12"/>
  <c r="I1373" i="12" s="1"/>
  <c r="H1373" i="12"/>
  <c r="J1373" i="12" s="1"/>
  <c r="G1374" i="12"/>
  <c r="I1374" i="12" s="1"/>
  <c r="H1374" i="12"/>
  <c r="J1374" i="12" s="1"/>
  <c r="G1375" i="12"/>
  <c r="I1375" i="12" s="1"/>
  <c r="H1375" i="12"/>
  <c r="J1375" i="12" s="1"/>
  <c r="G1376" i="12"/>
  <c r="I1376" i="12" s="1"/>
  <c r="H1376" i="12"/>
  <c r="J1376" i="12" s="1"/>
  <c r="G1377" i="12"/>
  <c r="I1377" i="12" s="1"/>
  <c r="H1377" i="12"/>
  <c r="J1377" i="12" s="1"/>
  <c r="G1378" i="12"/>
  <c r="I1378" i="12" s="1"/>
  <c r="H1378" i="12"/>
  <c r="J1378" i="12" s="1"/>
  <c r="G1379" i="12"/>
  <c r="I1379" i="12" s="1"/>
  <c r="H1379" i="12"/>
  <c r="J1379" i="12" s="1"/>
  <c r="G1380" i="12"/>
  <c r="I1380" i="12" s="1"/>
  <c r="H1380" i="12"/>
  <c r="J1380" i="12" s="1"/>
  <c r="G1381" i="12"/>
  <c r="I1381" i="12" s="1"/>
  <c r="H1381" i="12"/>
  <c r="J1381" i="12" s="1"/>
  <c r="G1382" i="12"/>
  <c r="I1382" i="12" s="1"/>
  <c r="H1382" i="12"/>
  <c r="J1382" i="12" s="1"/>
  <c r="G1383" i="12"/>
  <c r="I1383" i="12" s="1"/>
  <c r="H1383" i="12"/>
  <c r="J1383" i="12" s="1"/>
  <c r="G1384" i="12"/>
  <c r="I1384" i="12" s="1"/>
  <c r="H1384" i="12"/>
  <c r="J1384" i="12" s="1"/>
  <c r="G1385" i="12"/>
  <c r="I1385" i="12" s="1"/>
  <c r="H1385" i="12"/>
  <c r="J1385" i="12" s="1"/>
  <c r="G1386" i="12"/>
  <c r="I1386" i="12" s="1"/>
  <c r="H1386" i="12"/>
  <c r="J1386" i="12" s="1"/>
  <c r="G1387" i="12"/>
  <c r="I1387" i="12" s="1"/>
  <c r="H1387" i="12"/>
  <c r="J1387" i="12" s="1"/>
  <c r="G1388" i="12"/>
  <c r="I1388" i="12" s="1"/>
  <c r="H1388" i="12"/>
  <c r="J1388" i="12" s="1"/>
  <c r="G1389" i="12"/>
  <c r="I1389" i="12" s="1"/>
  <c r="H1389" i="12"/>
  <c r="J1389" i="12" s="1"/>
  <c r="G1390" i="12"/>
  <c r="I1390" i="12" s="1"/>
  <c r="H1390" i="12"/>
  <c r="J1390" i="12" s="1"/>
  <c r="G1391" i="12"/>
  <c r="I1391" i="12" s="1"/>
  <c r="H1391" i="12"/>
  <c r="J1391" i="12" s="1"/>
  <c r="G1392" i="12"/>
  <c r="I1392" i="12" s="1"/>
  <c r="H1392" i="12"/>
  <c r="J1392" i="12" s="1"/>
  <c r="G1393" i="12"/>
  <c r="I1393" i="12" s="1"/>
  <c r="H1393" i="12"/>
  <c r="J1393" i="12" s="1"/>
  <c r="G1394" i="12"/>
  <c r="I1394" i="12" s="1"/>
  <c r="H1394" i="12"/>
  <c r="J1394" i="12" s="1"/>
  <c r="G1395" i="12"/>
  <c r="I1395" i="12" s="1"/>
  <c r="H1395" i="12"/>
  <c r="J1395" i="12" s="1"/>
  <c r="G1396" i="12"/>
  <c r="I1396" i="12" s="1"/>
  <c r="H1396" i="12"/>
  <c r="J1396" i="12" s="1"/>
  <c r="G1397" i="12"/>
  <c r="I1397" i="12" s="1"/>
  <c r="H1397" i="12"/>
  <c r="J1397" i="12" s="1"/>
  <c r="G1398" i="12"/>
  <c r="I1398" i="12" s="1"/>
  <c r="H1398" i="12"/>
  <c r="J1398" i="12" s="1"/>
  <c r="G1399" i="12"/>
  <c r="I1399" i="12" s="1"/>
  <c r="H1399" i="12"/>
  <c r="J1399" i="12" s="1"/>
  <c r="G1400" i="12"/>
  <c r="I1400" i="12" s="1"/>
  <c r="H1400" i="12"/>
  <c r="J1400" i="12" s="1"/>
  <c r="G1401" i="12"/>
  <c r="I1401" i="12" s="1"/>
  <c r="H1401" i="12"/>
  <c r="J1401" i="12" s="1"/>
  <c r="G1402" i="12"/>
  <c r="I1402" i="12" s="1"/>
  <c r="H1402" i="12"/>
  <c r="J1402" i="12" s="1"/>
  <c r="G1403" i="12"/>
  <c r="I1403" i="12" s="1"/>
  <c r="H1403" i="12"/>
  <c r="J1403" i="12" s="1"/>
  <c r="G1404" i="12"/>
  <c r="I1404" i="12" s="1"/>
  <c r="H1404" i="12"/>
  <c r="J1404" i="12" s="1"/>
  <c r="G1405" i="12"/>
  <c r="I1405" i="12" s="1"/>
  <c r="H1405" i="12"/>
  <c r="J1405" i="12" s="1"/>
  <c r="G1406" i="12"/>
  <c r="I1406" i="12" s="1"/>
  <c r="H1406" i="12"/>
  <c r="J1406" i="12" s="1"/>
  <c r="G1407" i="12"/>
  <c r="I1407" i="12" s="1"/>
  <c r="H1407" i="12"/>
  <c r="J1407" i="12" s="1"/>
  <c r="G1408" i="12"/>
  <c r="I1408" i="12" s="1"/>
  <c r="H1408" i="12"/>
  <c r="J1408" i="12" s="1"/>
  <c r="G1409" i="12"/>
  <c r="I1409" i="12" s="1"/>
  <c r="H1409" i="12"/>
  <c r="J1409" i="12" s="1"/>
  <c r="G1410" i="12"/>
  <c r="I1410" i="12" s="1"/>
  <c r="H1410" i="12"/>
  <c r="J1410" i="12" s="1"/>
  <c r="G1411" i="12"/>
  <c r="I1411" i="12" s="1"/>
  <c r="H1411" i="12"/>
  <c r="J1411" i="12" s="1"/>
  <c r="G1412" i="12"/>
  <c r="I1412" i="12" s="1"/>
  <c r="H1412" i="12"/>
  <c r="J1412" i="12" s="1"/>
  <c r="G1413" i="12"/>
  <c r="I1413" i="12" s="1"/>
  <c r="H1413" i="12"/>
  <c r="J1413" i="12" s="1"/>
  <c r="G1414" i="12"/>
  <c r="I1414" i="12" s="1"/>
  <c r="H1414" i="12"/>
  <c r="J1414" i="12" s="1"/>
  <c r="G1415" i="12"/>
  <c r="I1415" i="12" s="1"/>
  <c r="H1415" i="12"/>
  <c r="J1415" i="12" s="1"/>
  <c r="G1416" i="12"/>
  <c r="I1416" i="12" s="1"/>
  <c r="H1416" i="12"/>
  <c r="J1416" i="12" s="1"/>
  <c r="G1417" i="12"/>
  <c r="I1417" i="12" s="1"/>
  <c r="H1417" i="12"/>
  <c r="J1417" i="12" s="1"/>
  <c r="G1418" i="12"/>
  <c r="I1418" i="12" s="1"/>
  <c r="H1418" i="12"/>
  <c r="J1418" i="12" s="1"/>
  <c r="G1419" i="12"/>
  <c r="I1419" i="12" s="1"/>
  <c r="H1419" i="12"/>
  <c r="J1419" i="12" s="1"/>
  <c r="G1420" i="12"/>
  <c r="I1420" i="12" s="1"/>
  <c r="H1420" i="12"/>
  <c r="J1420" i="12" s="1"/>
  <c r="G1421" i="12"/>
  <c r="I1421" i="12" s="1"/>
  <c r="H1421" i="12"/>
  <c r="J1421" i="12" s="1"/>
  <c r="G1422" i="12"/>
  <c r="I1422" i="12" s="1"/>
  <c r="H1422" i="12"/>
  <c r="J1422" i="12" s="1"/>
  <c r="G1423" i="12"/>
  <c r="I1423" i="12" s="1"/>
  <c r="H1423" i="12"/>
  <c r="J1423" i="12" s="1"/>
  <c r="G1424" i="12"/>
  <c r="I1424" i="12" s="1"/>
  <c r="H1424" i="12"/>
  <c r="J1424" i="12" s="1"/>
  <c r="G1425" i="12"/>
  <c r="I1425" i="12" s="1"/>
  <c r="H1425" i="12"/>
  <c r="J1425" i="12" s="1"/>
  <c r="G1426" i="12"/>
  <c r="I1426" i="12" s="1"/>
  <c r="H1426" i="12"/>
  <c r="J1426" i="12" s="1"/>
  <c r="G1427" i="12"/>
  <c r="I1427" i="12" s="1"/>
  <c r="H1427" i="12"/>
  <c r="J1427" i="12" s="1"/>
  <c r="G1428" i="12"/>
  <c r="I1428" i="12" s="1"/>
  <c r="H1428" i="12"/>
  <c r="J1428" i="12" s="1"/>
  <c r="G1429" i="12"/>
  <c r="I1429" i="12" s="1"/>
  <c r="H1429" i="12"/>
  <c r="J1429" i="12" s="1"/>
  <c r="G1430" i="12"/>
  <c r="I1430" i="12" s="1"/>
  <c r="H1430" i="12"/>
  <c r="J1430" i="12" s="1"/>
  <c r="G1431" i="12"/>
  <c r="I1431" i="12" s="1"/>
  <c r="H1431" i="12"/>
  <c r="J1431" i="12" s="1"/>
  <c r="G1432" i="12"/>
  <c r="I1432" i="12" s="1"/>
  <c r="H1432" i="12"/>
  <c r="J1432" i="12" s="1"/>
  <c r="G1433" i="12"/>
  <c r="I1433" i="12" s="1"/>
  <c r="H1433" i="12"/>
  <c r="J1433" i="12" s="1"/>
  <c r="G1434" i="12"/>
  <c r="I1434" i="12" s="1"/>
  <c r="H1434" i="12"/>
  <c r="J1434" i="12" s="1"/>
  <c r="G1435" i="12"/>
  <c r="I1435" i="12" s="1"/>
  <c r="H1435" i="12"/>
  <c r="J1435" i="12" s="1"/>
  <c r="G1436" i="12"/>
  <c r="I1436" i="12" s="1"/>
  <c r="H1436" i="12"/>
  <c r="J1436" i="12" s="1"/>
  <c r="G1437" i="12"/>
  <c r="I1437" i="12" s="1"/>
  <c r="H1437" i="12"/>
  <c r="J1437" i="12" s="1"/>
  <c r="G1438" i="12"/>
  <c r="I1438" i="12" s="1"/>
  <c r="H1438" i="12"/>
  <c r="J1438" i="12" s="1"/>
  <c r="G1439" i="12"/>
  <c r="I1439" i="12" s="1"/>
  <c r="H1439" i="12"/>
  <c r="J1439" i="12" s="1"/>
  <c r="G1440" i="12"/>
  <c r="I1440" i="12" s="1"/>
  <c r="H1440" i="12"/>
  <c r="J1440" i="12" s="1"/>
  <c r="G1441" i="12"/>
  <c r="I1441" i="12" s="1"/>
  <c r="H1441" i="12"/>
  <c r="J1441" i="12" s="1"/>
  <c r="G1442" i="12"/>
  <c r="I1442" i="12" s="1"/>
  <c r="H1442" i="12"/>
  <c r="J1442" i="12" s="1"/>
  <c r="G1443" i="12"/>
  <c r="I1443" i="12" s="1"/>
  <c r="H1443" i="12"/>
  <c r="J1443" i="12" s="1"/>
  <c r="G1444" i="12"/>
  <c r="I1444" i="12" s="1"/>
  <c r="H1444" i="12"/>
  <c r="J1444" i="12" s="1"/>
  <c r="H4" i="12"/>
  <c r="G4" i="12"/>
  <c r="I4" i="12" l="1"/>
  <c r="AF22" i="12"/>
  <c r="AF31" i="12"/>
  <c r="F3" i="13"/>
  <c r="J4" i="12"/>
  <c r="AF28" i="12"/>
  <c r="AF25" i="12"/>
  <c r="AF24" i="12" s="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5" i="11"/>
  <c r="S6" i="11"/>
  <c r="S7" i="11"/>
  <c r="S8" i="11"/>
  <c r="S9" i="11"/>
  <c r="S10" i="11"/>
  <c r="S11" i="11"/>
  <c r="S12" i="11"/>
  <c r="S13" i="11"/>
  <c r="S14" i="11"/>
  <c r="S4" i="11"/>
  <c r="F5" i="13" l="1"/>
  <c r="G3" i="13"/>
  <c r="F6" i="13"/>
  <c r="F4" i="13"/>
  <c r="N3" i="12"/>
  <c r="S120" i="11"/>
  <c r="Y123" i="11"/>
  <c r="F7" i="13" l="1"/>
  <c r="F9" i="13" s="1"/>
  <c r="G6" i="13"/>
  <c r="F8" i="13"/>
  <c r="F10" i="13" s="1"/>
  <c r="G5" i="13"/>
  <c r="H3" i="13"/>
  <c r="G4" i="13"/>
  <c r="G317" i="11"/>
  <c r="F317" i="11"/>
  <c r="G301" i="11"/>
  <c r="F301" i="11"/>
  <c r="G300" i="11"/>
  <c r="F300" i="11"/>
  <c r="G297" i="11"/>
  <c r="F297" i="11"/>
  <c r="G281" i="11"/>
  <c r="F281" i="11"/>
  <c r="G280" i="11"/>
  <c r="F280" i="11"/>
  <c r="G277" i="11"/>
  <c r="F277" i="11"/>
  <c r="G261" i="11"/>
  <c r="F261" i="11"/>
  <c r="G260" i="11"/>
  <c r="F260" i="11"/>
  <c r="G257" i="11"/>
  <c r="F257" i="11"/>
  <c r="G241" i="11"/>
  <c r="F241" i="11"/>
  <c r="G240" i="11"/>
  <c r="F240" i="11"/>
  <c r="G237" i="11"/>
  <c r="F237" i="11"/>
  <c r="G220" i="11"/>
  <c r="F220" i="11"/>
  <c r="G219" i="11"/>
  <c r="F219" i="11"/>
  <c r="G216" i="11"/>
  <c r="F216" i="11"/>
  <c r="G199" i="11"/>
  <c r="F199" i="11"/>
  <c r="G198" i="11"/>
  <c r="F198" i="11"/>
  <c r="G195" i="11"/>
  <c r="F195" i="11"/>
  <c r="G178" i="11"/>
  <c r="F178" i="11"/>
  <c r="G177" i="11"/>
  <c r="F177" i="11"/>
  <c r="G174" i="11"/>
  <c r="F174" i="11"/>
  <c r="G157" i="11"/>
  <c r="F157" i="11"/>
  <c r="G156" i="11"/>
  <c r="F156" i="11"/>
  <c r="G153" i="11"/>
  <c r="F153" i="11"/>
  <c r="G139" i="11"/>
  <c r="F139" i="11"/>
  <c r="G138" i="11"/>
  <c r="F138" i="11"/>
  <c r="G135" i="11"/>
  <c r="F135" i="11"/>
  <c r="G120" i="11"/>
  <c r="F120" i="11"/>
  <c r="G119" i="11"/>
  <c r="F119" i="11"/>
  <c r="G116" i="11"/>
  <c r="F116" i="11"/>
  <c r="G101" i="11"/>
  <c r="F101" i="11"/>
  <c r="G100" i="11"/>
  <c r="F100" i="11"/>
  <c r="G97" i="11"/>
  <c r="F97" i="11"/>
  <c r="G82" i="11"/>
  <c r="F82" i="11"/>
  <c r="G81" i="11"/>
  <c r="F81" i="11"/>
  <c r="G78" i="11"/>
  <c r="F78" i="11"/>
  <c r="G63" i="11"/>
  <c r="F63" i="11"/>
  <c r="G62" i="11"/>
  <c r="F62" i="11"/>
  <c r="G59" i="11"/>
  <c r="F59" i="11"/>
  <c r="G44" i="11"/>
  <c r="F44" i="11"/>
  <c r="G43" i="11"/>
  <c r="F43" i="11"/>
  <c r="G40" i="11"/>
  <c r="F40" i="11"/>
  <c r="G39" i="11"/>
  <c r="F39" i="11"/>
  <c r="G24" i="11"/>
  <c r="F24" i="11"/>
  <c r="G23" i="11"/>
  <c r="F23" i="11"/>
  <c r="G20" i="11"/>
  <c r="F20" i="11"/>
  <c r="G5" i="11"/>
  <c r="F5" i="11"/>
  <c r="G4" i="11"/>
  <c r="F4" i="11"/>
  <c r="E236" i="11"/>
  <c r="G236" i="11" s="1"/>
  <c r="E215" i="11"/>
  <c r="G215" i="11" s="1"/>
  <c r="E194" i="11"/>
  <c r="G194" i="11" s="1"/>
  <c r="E173" i="11"/>
  <c r="G173" i="11" s="1"/>
  <c r="E316" i="11"/>
  <c r="G316" i="11" s="1"/>
  <c r="E296" i="11"/>
  <c r="F296" i="11" s="1"/>
  <c r="E276" i="11"/>
  <c r="G276" i="11" s="1"/>
  <c r="E256" i="11"/>
  <c r="G256" i="11" s="1"/>
  <c r="E235" i="11"/>
  <c r="G235" i="11" s="1"/>
  <c r="E214" i="11"/>
  <c r="F214" i="11" s="1"/>
  <c r="E193" i="11"/>
  <c r="G193" i="11" s="1"/>
  <c r="E172" i="11"/>
  <c r="G172" i="11" s="1"/>
  <c r="E315" i="11"/>
  <c r="G315" i="11" s="1"/>
  <c r="E295" i="11"/>
  <c r="G295" i="11" s="1"/>
  <c r="E275" i="11"/>
  <c r="G275" i="11" s="1"/>
  <c r="E255" i="11"/>
  <c r="G255" i="11" s="1"/>
  <c r="E234" i="11"/>
  <c r="G234" i="11" s="1"/>
  <c r="E213" i="11"/>
  <c r="G213" i="11" s="1"/>
  <c r="E192" i="11"/>
  <c r="G192" i="11" s="1"/>
  <c r="E171" i="11"/>
  <c r="G171" i="11" s="1"/>
  <c r="E134" i="11"/>
  <c r="G134" i="11" s="1"/>
  <c r="E115" i="11"/>
  <c r="G115" i="11" s="1"/>
  <c r="E96" i="11"/>
  <c r="G96" i="11" s="1"/>
  <c r="E77" i="11"/>
  <c r="G77" i="11" s="1"/>
  <c r="E58" i="11"/>
  <c r="G58" i="11" s="1"/>
  <c r="E38" i="11"/>
  <c r="G38" i="11" s="1"/>
  <c r="E19" i="11"/>
  <c r="G19" i="11" s="1"/>
  <c r="E314" i="11"/>
  <c r="G314" i="11" s="1"/>
  <c r="E294" i="11"/>
  <c r="G294" i="11" s="1"/>
  <c r="E274" i="11"/>
  <c r="G274" i="11" s="1"/>
  <c r="E254" i="11"/>
  <c r="G254" i="11" s="1"/>
  <c r="E233" i="11"/>
  <c r="G233" i="11" s="1"/>
  <c r="E212" i="11"/>
  <c r="G212" i="11" s="1"/>
  <c r="E191" i="11"/>
  <c r="G191" i="11" s="1"/>
  <c r="E170" i="11"/>
  <c r="G170" i="11" s="1"/>
  <c r="E152" i="11"/>
  <c r="G152" i="11" s="1"/>
  <c r="E133" i="11"/>
  <c r="G133" i="11" s="1"/>
  <c r="E114" i="11"/>
  <c r="G114" i="11" s="1"/>
  <c r="E95" i="11"/>
  <c r="G95" i="11" s="1"/>
  <c r="E76" i="11"/>
  <c r="G76" i="11" s="1"/>
  <c r="E57" i="11"/>
  <c r="G57" i="11" s="1"/>
  <c r="E37" i="11"/>
  <c r="G37" i="11" s="1"/>
  <c r="E18" i="11"/>
  <c r="F18" i="11" s="1"/>
  <c r="E313" i="11"/>
  <c r="G313" i="11" s="1"/>
  <c r="E293" i="11"/>
  <c r="G293" i="11" s="1"/>
  <c r="E273" i="11"/>
  <c r="G273" i="11" s="1"/>
  <c r="E253" i="11"/>
  <c r="G253" i="11" s="1"/>
  <c r="E232" i="11"/>
  <c r="G232" i="11" s="1"/>
  <c r="E211" i="11"/>
  <c r="G211" i="11" s="1"/>
  <c r="E190" i="11"/>
  <c r="G190" i="11" s="1"/>
  <c r="E169" i="11"/>
  <c r="G169" i="11" s="1"/>
  <c r="E151" i="11"/>
  <c r="G151" i="11" s="1"/>
  <c r="E132" i="11"/>
  <c r="G132" i="11" s="1"/>
  <c r="E113" i="11"/>
  <c r="G113" i="11" s="1"/>
  <c r="E94" i="11"/>
  <c r="G94" i="11" s="1"/>
  <c r="E75" i="11"/>
  <c r="G75" i="11" s="1"/>
  <c r="E56" i="11"/>
  <c r="G56" i="11" s="1"/>
  <c r="E36" i="11"/>
  <c r="F36" i="11" s="1"/>
  <c r="E17" i="11"/>
  <c r="G17" i="11" s="1"/>
  <c r="E312" i="11"/>
  <c r="G312" i="11" s="1"/>
  <c r="E292" i="11"/>
  <c r="G292" i="11" s="1"/>
  <c r="E272" i="11"/>
  <c r="G272" i="11" s="1"/>
  <c r="E252" i="11"/>
  <c r="G252" i="11" s="1"/>
  <c r="E231" i="11"/>
  <c r="G231" i="11" s="1"/>
  <c r="E210" i="11"/>
  <c r="G210" i="11" s="1"/>
  <c r="E189" i="11"/>
  <c r="G189" i="11" s="1"/>
  <c r="E168" i="11"/>
  <c r="G168" i="11" s="1"/>
  <c r="E150" i="11"/>
  <c r="G150" i="11" s="1"/>
  <c r="E131" i="11"/>
  <c r="G131" i="11" s="1"/>
  <c r="E112" i="11"/>
  <c r="G112" i="11" s="1"/>
  <c r="E93" i="11"/>
  <c r="G93" i="11" s="1"/>
  <c r="E74" i="11"/>
  <c r="G74" i="11" s="1"/>
  <c r="E55" i="11"/>
  <c r="G55" i="11" s="1"/>
  <c r="E35" i="11"/>
  <c r="G35" i="11" s="1"/>
  <c r="E16" i="11"/>
  <c r="F16" i="11" s="1"/>
  <c r="E311" i="11"/>
  <c r="G311" i="11" s="1"/>
  <c r="E291" i="11"/>
  <c r="G291" i="11" s="1"/>
  <c r="E271" i="11"/>
  <c r="G271" i="11" s="1"/>
  <c r="E251" i="11"/>
  <c r="G251" i="11" s="1"/>
  <c r="E230" i="11"/>
  <c r="G230" i="11" s="1"/>
  <c r="E209" i="11"/>
  <c r="G209" i="11" s="1"/>
  <c r="E188" i="11"/>
  <c r="F188" i="11" s="1"/>
  <c r="E167" i="11"/>
  <c r="G167" i="11" s="1"/>
  <c r="E149" i="11"/>
  <c r="G149" i="11" s="1"/>
  <c r="E130" i="11"/>
  <c r="G130" i="11" s="1"/>
  <c r="E111" i="11"/>
  <c r="G111" i="11" s="1"/>
  <c r="E92" i="11"/>
  <c r="G92" i="11" s="1"/>
  <c r="E73" i="11"/>
  <c r="G73" i="11" s="1"/>
  <c r="E54" i="11"/>
  <c r="G54" i="11" s="1"/>
  <c r="E34" i="11"/>
  <c r="G34" i="11" s="1"/>
  <c r="E15" i="11"/>
  <c r="G15" i="11" s="1"/>
  <c r="E310" i="11"/>
  <c r="G310" i="11" s="1"/>
  <c r="E290" i="11"/>
  <c r="G290" i="11" s="1"/>
  <c r="E270" i="11"/>
  <c r="F270" i="11" s="1"/>
  <c r="E250" i="11"/>
  <c r="G250" i="11" s="1"/>
  <c r="E229" i="11"/>
  <c r="G229" i="11" s="1"/>
  <c r="E208" i="11"/>
  <c r="G208" i="11" s="1"/>
  <c r="E187" i="11"/>
  <c r="G187" i="11" s="1"/>
  <c r="E166" i="11"/>
  <c r="G166" i="11" s="1"/>
  <c r="E148" i="11"/>
  <c r="G148" i="11" s="1"/>
  <c r="E129" i="11"/>
  <c r="G129" i="11" s="1"/>
  <c r="E110" i="11"/>
  <c r="G110" i="11" s="1"/>
  <c r="E91" i="11"/>
  <c r="G91" i="11" s="1"/>
  <c r="E72" i="11"/>
  <c r="G72" i="11" s="1"/>
  <c r="E53" i="11"/>
  <c r="G53" i="11" s="1"/>
  <c r="E33" i="11"/>
  <c r="G33" i="11" s="1"/>
  <c r="E14" i="11"/>
  <c r="F14" i="11" s="1"/>
  <c r="E309" i="11"/>
  <c r="G309" i="11" s="1"/>
  <c r="E289" i="11"/>
  <c r="G289" i="11" s="1"/>
  <c r="E269" i="11"/>
  <c r="G269" i="11" s="1"/>
  <c r="E249" i="11"/>
  <c r="G249" i="11" s="1"/>
  <c r="E228" i="11"/>
  <c r="G228" i="11" s="1"/>
  <c r="E207" i="11"/>
  <c r="G207" i="11" s="1"/>
  <c r="E186" i="11"/>
  <c r="G186" i="11" s="1"/>
  <c r="E165" i="11"/>
  <c r="G165" i="11" s="1"/>
  <c r="E147" i="11"/>
  <c r="G147" i="11" s="1"/>
  <c r="E128" i="11"/>
  <c r="G128" i="11" s="1"/>
  <c r="E109" i="11"/>
  <c r="G109" i="11" s="1"/>
  <c r="E90" i="11"/>
  <c r="G90" i="11" s="1"/>
  <c r="E71" i="11"/>
  <c r="G71" i="11" s="1"/>
  <c r="E52" i="11"/>
  <c r="G52" i="11" s="1"/>
  <c r="E32" i="11"/>
  <c r="F32" i="11" s="1"/>
  <c r="E13" i="11"/>
  <c r="G13" i="11" s="1"/>
  <c r="E308" i="11"/>
  <c r="G308" i="11" s="1"/>
  <c r="E288" i="11"/>
  <c r="G288" i="11" s="1"/>
  <c r="E268" i="11"/>
  <c r="G268" i="11" s="1"/>
  <c r="E248" i="11"/>
  <c r="G248" i="11" s="1"/>
  <c r="E227" i="11"/>
  <c r="G227" i="11" s="1"/>
  <c r="E206" i="11"/>
  <c r="G206" i="11" s="1"/>
  <c r="E185" i="11"/>
  <c r="G185" i="11" s="1"/>
  <c r="E164" i="11"/>
  <c r="G164" i="11" s="1"/>
  <c r="E146" i="11"/>
  <c r="G146" i="11" s="1"/>
  <c r="E127" i="11"/>
  <c r="G127" i="11" s="1"/>
  <c r="E108" i="11"/>
  <c r="G108" i="11" s="1"/>
  <c r="E89" i="11"/>
  <c r="G89" i="11" s="1"/>
  <c r="E70" i="11"/>
  <c r="G70" i="11" s="1"/>
  <c r="E51" i="11"/>
  <c r="G51" i="11" s="1"/>
  <c r="E31" i="11"/>
  <c r="G31" i="11" s="1"/>
  <c r="E12" i="11"/>
  <c r="F12" i="11" s="1"/>
  <c r="E307" i="11"/>
  <c r="G307" i="11" s="1"/>
  <c r="E287" i="11"/>
  <c r="G287" i="11" s="1"/>
  <c r="E267" i="11"/>
  <c r="G267" i="11" s="1"/>
  <c r="E247" i="11"/>
  <c r="G247" i="11" s="1"/>
  <c r="E226" i="11"/>
  <c r="G226" i="11" s="1"/>
  <c r="E205" i="11"/>
  <c r="G205" i="11" s="1"/>
  <c r="E184" i="11"/>
  <c r="F184" i="11" s="1"/>
  <c r="E163" i="11"/>
  <c r="G163" i="11" s="1"/>
  <c r="E145" i="11"/>
  <c r="G145" i="11" s="1"/>
  <c r="E126" i="11"/>
  <c r="G126" i="11" s="1"/>
  <c r="E107" i="11"/>
  <c r="G107" i="11" s="1"/>
  <c r="E88" i="11"/>
  <c r="G88" i="11" s="1"/>
  <c r="E69" i="11"/>
  <c r="G69" i="11" s="1"/>
  <c r="E50" i="11"/>
  <c r="G50" i="11" s="1"/>
  <c r="E30" i="11"/>
  <c r="G30" i="11" s="1"/>
  <c r="E11" i="11"/>
  <c r="G11" i="11" s="1"/>
  <c r="E306" i="11"/>
  <c r="G306" i="11" s="1"/>
  <c r="E286" i="11"/>
  <c r="G286" i="11" s="1"/>
  <c r="E266" i="11"/>
  <c r="F266" i="11" s="1"/>
  <c r="E246" i="11"/>
  <c r="G246" i="11" s="1"/>
  <c r="E225" i="11"/>
  <c r="G225" i="11" s="1"/>
  <c r="E204" i="11"/>
  <c r="G204" i="11" s="1"/>
  <c r="E183" i="11"/>
  <c r="G183" i="11" s="1"/>
  <c r="E162" i="11"/>
  <c r="G162" i="11" s="1"/>
  <c r="E144" i="11"/>
  <c r="G144" i="11" s="1"/>
  <c r="E125" i="11"/>
  <c r="G125" i="11" s="1"/>
  <c r="E106" i="11"/>
  <c r="G106" i="11" s="1"/>
  <c r="E87" i="11"/>
  <c r="G87" i="11" s="1"/>
  <c r="E68" i="11"/>
  <c r="G68" i="11" s="1"/>
  <c r="E49" i="11"/>
  <c r="G49" i="11" s="1"/>
  <c r="E29" i="11"/>
  <c r="G29" i="11" s="1"/>
  <c r="E10" i="11"/>
  <c r="F10" i="11" s="1"/>
  <c r="E305" i="11"/>
  <c r="G305" i="11" s="1"/>
  <c r="E285" i="11"/>
  <c r="G285" i="11" s="1"/>
  <c r="E265" i="11"/>
  <c r="G265" i="11" s="1"/>
  <c r="E245" i="11"/>
  <c r="G245" i="11" s="1"/>
  <c r="E224" i="11"/>
  <c r="G224" i="11" s="1"/>
  <c r="E203" i="11"/>
  <c r="G203" i="11" s="1"/>
  <c r="E182" i="11"/>
  <c r="F182" i="11" s="1"/>
  <c r="E161" i="11"/>
  <c r="G161" i="11" s="1"/>
  <c r="E143" i="11"/>
  <c r="G143" i="11" s="1"/>
  <c r="E124" i="11"/>
  <c r="G124" i="11" s="1"/>
  <c r="E105" i="11"/>
  <c r="G105" i="11" s="1"/>
  <c r="E86" i="11"/>
  <c r="G86" i="11" s="1"/>
  <c r="E67" i="11"/>
  <c r="G67" i="11" s="1"/>
  <c r="E48" i="11"/>
  <c r="G48" i="11" s="1"/>
  <c r="E28" i="11"/>
  <c r="F28" i="11" s="1"/>
  <c r="E9" i="11"/>
  <c r="G9" i="11" s="1"/>
  <c r="E304" i="11"/>
  <c r="G304" i="11" s="1"/>
  <c r="E284" i="11"/>
  <c r="G284" i="11" s="1"/>
  <c r="E264" i="11"/>
  <c r="G264" i="11" s="1"/>
  <c r="E244" i="11"/>
  <c r="G244" i="11" s="1"/>
  <c r="E223" i="11"/>
  <c r="G223" i="11" s="1"/>
  <c r="E202" i="11"/>
  <c r="G202" i="11" s="1"/>
  <c r="E181" i="11"/>
  <c r="G181" i="11" s="1"/>
  <c r="E160" i="11"/>
  <c r="G160" i="11" s="1"/>
  <c r="E142" i="11"/>
  <c r="G142" i="11" s="1"/>
  <c r="E123" i="11"/>
  <c r="G123" i="11" s="1"/>
  <c r="E104" i="11"/>
  <c r="G104" i="11" s="1"/>
  <c r="E85" i="11"/>
  <c r="G85" i="11" s="1"/>
  <c r="E66" i="11"/>
  <c r="G66" i="11" s="1"/>
  <c r="E47" i="11"/>
  <c r="G47" i="11" s="1"/>
  <c r="E27" i="11"/>
  <c r="G27" i="11" s="1"/>
  <c r="E8" i="11"/>
  <c r="F8" i="11" s="1"/>
  <c r="E303" i="11"/>
  <c r="G303" i="11" s="1"/>
  <c r="E283" i="11"/>
  <c r="G283" i="11" s="1"/>
  <c r="E263" i="11"/>
  <c r="G263" i="11" s="1"/>
  <c r="E243" i="11"/>
  <c r="G243" i="11" s="1"/>
  <c r="E222" i="11"/>
  <c r="G222" i="11" s="1"/>
  <c r="E201" i="11"/>
  <c r="G201" i="11" s="1"/>
  <c r="E180" i="11"/>
  <c r="G180" i="11" s="1"/>
  <c r="E159" i="11"/>
  <c r="G159" i="11" s="1"/>
  <c r="E141" i="11"/>
  <c r="G141" i="11" s="1"/>
  <c r="E122" i="11"/>
  <c r="G122" i="11" s="1"/>
  <c r="E103" i="11"/>
  <c r="G103" i="11" s="1"/>
  <c r="E84" i="11"/>
  <c r="F84" i="11" s="1"/>
  <c r="E65" i="11"/>
  <c r="G65" i="11" s="1"/>
  <c r="E46" i="11"/>
  <c r="G46" i="11" s="1"/>
  <c r="E26" i="11"/>
  <c r="G26" i="11" s="1"/>
  <c r="E7" i="11"/>
  <c r="G7" i="11" s="1"/>
  <c r="E302" i="11"/>
  <c r="G302" i="11" s="1"/>
  <c r="E282" i="11"/>
  <c r="G282" i="11" s="1"/>
  <c r="E262" i="11"/>
  <c r="F262" i="11" s="1"/>
  <c r="E242" i="11"/>
  <c r="G242" i="11" s="1"/>
  <c r="E221" i="11"/>
  <c r="G221" i="11" s="1"/>
  <c r="E200" i="11"/>
  <c r="G200" i="11" s="1"/>
  <c r="E179" i="11"/>
  <c r="G179" i="11" s="1"/>
  <c r="E158" i="11"/>
  <c r="G158" i="11" s="1"/>
  <c r="E140" i="11"/>
  <c r="G140" i="11" s="1"/>
  <c r="E121" i="11"/>
  <c r="G121" i="11" s="1"/>
  <c r="E102" i="11"/>
  <c r="G102" i="11" s="1"/>
  <c r="E83" i="11"/>
  <c r="G83" i="11" s="1"/>
  <c r="E64" i="11"/>
  <c r="G64" i="11" s="1"/>
  <c r="E45" i="11"/>
  <c r="G45" i="11" s="1"/>
  <c r="E25" i="11"/>
  <c r="G25" i="11" s="1"/>
  <c r="E6" i="11"/>
  <c r="F6" i="11" s="1"/>
  <c r="P3" i="8"/>
  <c r="R3" i="8" s="1"/>
  <c r="T3" i="8" s="1"/>
  <c r="V3" i="8" s="1"/>
  <c r="X3" i="8" s="1"/>
  <c r="Z3" i="8" s="1"/>
  <c r="AB3" i="8" s="1"/>
  <c r="AD3" i="8" s="1"/>
  <c r="AF3" i="8" s="1"/>
  <c r="AH3" i="8" s="1"/>
  <c r="AJ3" i="8" s="1"/>
  <c r="AL3" i="8" s="1"/>
  <c r="AN3" i="8" s="1"/>
  <c r="AP3" i="8" s="1"/>
  <c r="AR3" i="8" s="1"/>
  <c r="AT3" i="8" s="1"/>
  <c r="AV3" i="8" s="1"/>
  <c r="AX3" i="8" s="1"/>
  <c r="AZ3" i="8" s="1"/>
  <c r="BB3" i="8" s="1"/>
  <c r="BD3" i="8" s="1"/>
  <c r="BF3" i="8" s="1"/>
  <c r="BH3" i="8" s="1"/>
  <c r="BJ3" i="8" s="1"/>
  <c r="BL3" i="8" s="1"/>
  <c r="BN3" i="8" s="1"/>
  <c r="BP3" i="8" s="1"/>
  <c r="BR3" i="8" s="1"/>
  <c r="BT3" i="8" s="1"/>
  <c r="BV3" i="8" s="1"/>
  <c r="BX3" i="8" s="1"/>
  <c r="BZ3" i="8" s="1"/>
  <c r="CB3" i="8" s="1"/>
  <c r="CD3" i="8" s="1"/>
  <c r="CF3" i="8" s="1"/>
  <c r="CH3" i="8" s="1"/>
  <c r="CJ3" i="8" s="1"/>
  <c r="CL3" i="8" s="1"/>
  <c r="CN3" i="8" s="1"/>
  <c r="CP3" i="8" s="1"/>
  <c r="CR3" i="8" s="1"/>
  <c r="CT3" i="8" s="1"/>
  <c r="CV3" i="8" s="1"/>
  <c r="CX3" i="8" s="1"/>
  <c r="CZ3" i="8" s="1"/>
  <c r="DB3" i="8" s="1"/>
  <c r="DD3" i="8" s="1"/>
  <c r="DF3" i="8" s="1"/>
  <c r="FL21" i="6"/>
  <c r="FI21" i="6"/>
  <c r="FH21" i="6"/>
  <c r="FJ21" i="6" s="1"/>
  <c r="FI20" i="6"/>
  <c r="FG20" i="6"/>
  <c r="FL20" i="6" s="1"/>
  <c r="FI19" i="6"/>
  <c r="FG19" i="6"/>
  <c r="FL19" i="6" s="1"/>
  <c r="FI18" i="6"/>
  <c r="FG18" i="6"/>
  <c r="FL18" i="6" s="1"/>
  <c r="FI17" i="6"/>
  <c r="FG17" i="6"/>
  <c r="FL17" i="6" s="1"/>
  <c r="FL16" i="6"/>
  <c r="FI16" i="6"/>
  <c r="FG16" i="6"/>
  <c r="FI15" i="6"/>
  <c r="FG15" i="6"/>
  <c r="FL15" i="6" s="1"/>
  <c r="FI14" i="6"/>
  <c r="FG14" i="6"/>
  <c r="FL14" i="6" s="1"/>
  <c r="FI13" i="6"/>
  <c r="FG13" i="6"/>
  <c r="FL13" i="6" s="1"/>
  <c r="FL12" i="6"/>
  <c r="FI12" i="6"/>
  <c r="FG12" i="6"/>
  <c r="FI11" i="6"/>
  <c r="FG11" i="6"/>
  <c r="FL11" i="6" s="1"/>
  <c r="FI10" i="6"/>
  <c r="FG10" i="6"/>
  <c r="FL10" i="6" s="1"/>
  <c r="FI9" i="6"/>
  <c r="FG9" i="6"/>
  <c r="FL9" i="6" s="1"/>
  <c r="FI8" i="6"/>
  <c r="FG8" i="6"/>
  <c r="FL8" i="6" s="1"/>
  <c r="FI7" i="6"/>
  <c r="FG7" i="6"/>
  <c r="FL7" i="6" s="1"/>
  <c r="FI6" i="6"/>
  <c r="FG6" i="6"/>
  <c r="FL6" i="6" s="1"/>
  <c r="FL5" i="6"/>
  <c r="FI5" i="6"/>
  <c r="FL4" i="6"/>
  <c r="FI4" i="6"/>
  <c r="FH4" i="6"/>
  <c r="FB21" i="6"/>
  <c r="EY21" i="6"/>
  <c r="EX21" i="6"/>
  <c r="EZ21" i="6" s="1"/>
  <c r="EY20" i="6"/>
  <c r="EW20" i="6"/>
  <c r="FB20" i="6" s="1"/>
  <c r="EY19" i="6"/>
  <c r="EW19" i="6"/>
  <c r="FB19" i="6" s="1"/>
  <c r="EY18" i="6"/>
  <c r="EW18" i="6"/>
  <c r="FB18" i="6" s="1"/>
  <c r="EY17" i="6"/>
  <c r="EW17" i="6"/>
  <c r="FB17" i="6" s="1"/>
  <c r="FB16" i="6"/>
  <c r="EY16" i="6"/>
  <c r="EW16" i="6"/>
  <c r="EY15" i="6"/>
  <c r="EW15" i="6"/>
  <c r="FB15" i="6" s="1"/>
  <c r="EY14" i="6"/>
  <c r="EW14" i="6"/>
  <c r="FB14" i="6" s="1"/>
  <c r="EY13" i="6"/>
  <c r="EW13" i="6"/>
  <c r="FB13" i="6" s="1"/>
  <c r="EY12" i="6"/>
  <c r="EW12" i="6"/>
  <c r="FB12" i="6" s="1"/>
  <c r="EY11" i="6"/>
  <c r="EW11" i="6"/>
  <c r="FB11" i="6" s="1"/>
  <c r="EY10" i="6"/>
  <c r="EW10" i="6"/>
  <c r="FB10" i="6" s="1"/>
  <c r="EY9" i="6"/>
  <c r="EW9" i="6"/>
  <c r="FB9" i="6" s="1"/>
  <c r="FB8" i="6"/>
  <c r="EY8" i="6"/>
  <c r="EW8" i="6"/>
  <c r="EY7" i="6"/>
  <c r="EW7" i="6"/>
  <c r="FB7" i="6" s="1"/>
  <c r="EY6" i="6"/>
  <c r="EW6" i="6"/>
  <c r="FB6" i="6" s="1"/>
  <c r="FB5" i="6"/>
  <c r="EY5" i="6"/>
  <c r="FB4" i="6"/>
  <c r="EY4" i="6"/>
  <c r="EX4" i="6"/>
  <c r="ER21" i="6"/>
  <c r="EO21" i="6"/>
  <c r="EN21" i="6"/>
  <c r="EP21" i="6" s="1"/>
  <c r="ER20" i="6"/>
  <c r="EO20" i="6"/>
  <c r="EM20" i="6"/>
  <c r="EO19" i="6"/>
  <c r="EM19" i="6"/>
  <c r="ER19" i="6" s="1"/>
  <c r="EO18" i="6"/>
  <c r="EM18" i="6"/>
  <c r="ER18" i="6" s="1"/>
  <c r="EO17" i="6"/>
  <c r="EM17" i="6"/>
  <c r="ER17" i="6" s="1"/>
  <c r="EO16" i="6"/>
  <c r="EM16" i="6"/>
  <c r="ER16" i="6" s="1"/>
  <c r="EO15" i="6"/>
  <c r="EM15" i="6"/>
  <c r="ER15" i="6" s="1"/>
  <c r="EO14" i="6"/>
  <c r="EM14" i="6"/>
  <c r="ER14" i="6" s="1"/>
  <c r="EO13" i="6"/>
  <c r="EM13" i="6"/>
  <c r="ER13" i="6" s="1"/>
  <c r="ER12" i="6"/>
  <c r="EO12" i="6"/>
  <c r="EM12" i="6"/>
  <c r="EO11" i="6"/>
  <c r="EM11" i="6"/>
  <c r="ER11" i="6" s="1"/>
  <c r="EO10" i="6"/>
  <c r="EM10" i="6"/>
  <c r="ER10" i="6" s="1"/>
  <c r="EO9" i="6"/>
  <c r="EM9" i="6"/>
  <c r="ER9" i="6" s="1"/>
  <c r="ER8" i="6"/>
  <c r="EO8" i="6"/>
  <c r="EM8" i="6"/>
  <c r="EO7" i="6"/>
  <c r="EM7" i="6"/>
  <c r="ER7" i="6" s="1"/>
  <c r="EO6" i="6"/>
  <c r="EM6" i="6"/>
  <c r="ER6" i="6" s="1"/>
  <c r="ER5" i="6"/>
  <c r="EO5" i="6"/>
  <c r="ER4" i="6"/>
  <c r="EO4" i="6"/>
  <c r="EN4" i="6"/>
  <c r="EH21" i="6"/>
  <c r="EE21" i="6"/>
  <c r="ED21" i="6"/>
  <c r="EE20" i="6"/>
  <c r="EC20" i="6"/>
  <c r="EH20" i="6" s="1"/>
  <c r="EE19" i="6"/>
  <c r="EC19" i="6"/>
  <c r="EH19" i="6" s="1"/>
  <c r="EE18" i="6"/>
  <c r="EC18" i="6"/>
  <c r="EH18" i="6" s="1"/>
  <c r="EE17" i="6"/>
  <c r="EC17" i="6"/>
  <c r="EH17" i="6" s="1"/>
  <c r="EE16" i="6"/>
  <c r="EC16" i="6"/>
  <c r="EH16" i="6" s="1"/>
  <c r="EE15" i="6"/>
  <c r="EC15" i="6"/>
  <c r="EH15" i="6" s="1"/>
  <c r="EE14" i="6"/>
  <c r="EC14" i="6"/>
  <c r="EH14" i="6" s="1"/>
  <c r="EE13" i="6"/>
  <c r="EC13" i="6"/>
  <c r="EH13" i="6" s="1"/>
  <c r="EH12" i="6"/>
  <c r="EE12" i="6"/>
  <c r="EC12" i="6"/>
  <c r="EE11" i="6"/>
  <c r="EC11" i="6"/>
  <c r="EH11" i="6" s="1"/>
  <c r="EH10" i="6"/>
  <c r="EE10" i="6"/>
  <c r="EC10" i="6"/>
  <c r="EE9" i="6"/>
  <c r="EC9" i="6"/>
  <c r="EH9" i="6" s="1"/>
  <c r="EE8" i="6"/>
  <c r="EC8" i="6"/>
  <c r="EH8" i="6" s="1"/>
  <c r="EE7" i="6"/>
  <c r="EC7" i="6"/>
  <c r="EH7" i="6" s="1"/>
  <c r="EE6" i="6"/>
  <c r="EC6" i="6"/>
  <c r="EH6" i="6" s="1"/>
  <c r="EH5" i="6"/>
  <c r="EE5" i="6"/>
  <c r="EH4" i="6"/>
  <c r="EE4" i="6"/>
  <c r="ED4" i="6"/>
  <c r="DX22" i="6"/>
  <c r="DU22" i="6"/>
  <c r="DT22" i="6"/>
  <c r="DV22" i="6" s="1"/>
  <c r="DX21" i="6"/>
  <c r="DU21" i="6"/>
  <c r="DS21" i="6"/>
  <c r="DU20" i="6"/>
  <c r="DS20" i="6"/>
  <c r="DX20" i="6" s="1"/>
  <c r="DU19" i="6"/>
  <c r="DS19" i="6"/>
  <c r="DX19" i="6" s="1"/>
  <c r="DU18" i="6"/>
  <c r="DS18" i="6"/>
  <c r="DX18" i="6" s="1"/>
  <c r="DU17" i="6"/>
  <c r="DS17" i="6"/>
  <c r="DX17" i="6" s="1"/>
  <c r="DU16" i="6"/>
  <c r="DS16" i="6"/>
  <c r="DX16" i="6" s="1"/>
  <c r="DU15" i="6"/>
  <c r="DS15" i="6"/>
  <c r="DX15" i="6" s="1"/>
  <c r="DU14" i="6"/>
  <c r="DS14" i="6"/>
  <c r="DX14" i="6" s="1"/>
  <c r="DX13" i="6"/>
  <c r="DU13" i="6"/>
  <c r="DS13" i="6"/>
  <c r="DU12" i="6"/>
  <c r="DS12" i="6"/>
  <c r="DX12" i="6" s="1"/>
  <c r="DU11" i="6"/>
  <c r="DS11" i="6"/>
  <c r="DX11" i="6" s="1"/>
  <c r="DU10" i="6"/>
  <c r="DS10" i="6"/>
  <c r="DX10" i="6" s="1"/>
  <c r="DU9" i="6"/>
  <c r="DS9" i="6"/>
  <c r="DX9" i="6" s="1"/>
  <c r="DU8" i="6"/>
  <c r="DS8" i="6"/>
  <c r="DX8" i="6" s="1"/>
  <c r="DU7" i="6"/>
  <c r="DS7" i="6"/>
  <c r="DX7" i="6" s="1"/>
  <c r="DU6" i="6"/>
  <c r="DS6" i="6"/>
  <c r="DX6" i="6" s="1"/>
  <c r="DX5" i="6"/>
  <c r="DU5" i="6"/>
  <c r="DX4" i="6"/>
  <c r="DU4" i="6"/>
  <c r="DT4" i="6"/>
  <c r="DN22" i="6"/>
  <c r="DK22" i="6"/>
  <c r="DJ22" i="6"/>
  <c r="DL22" i="6" s="1"/>
  <c r="DK21" i="6"/>
  <c r="DI21" i="6"/>
  <c r="DN21" i="6" s="1"/>
  <c r="DK20" i="6"/>
  <c r="DI20" i="6"/>
  <c r="DN20" i="6" s="1"/>
  <c r="DK19" i="6"/>
  <c r="DI19" i="6"/>
  <c r="DN19" i="6" s="1"/>
  <c r="DN18" i="6"/>
  <c r="DK18" i="6"/>
  <c r="DI18" i="6"/>
  <c r="DK17" i="6"/>
  <c r="DI17" i="6"/>
  <c r="DN17" i="6" s="1"/>
  <c r="DK16" i="6"/>
  <c r="DI16" i="6"/>
  <c r="DN16" i="6" s="1"/>
  <c r="DK15" i="6"/>
  <c r="DI15" i="6"/>
  <c r="DN15" i="6" s="1"/>
  <c r="DK14" i="6"/>
  <c r="DI14" i="6"/>
  <c r="DN14" i="6" s="1"/>
  <c r="DK13" i="6"/>
  <c r="DI13" i="6"/>
  <c r="DN13" i="6" s="1"/>
  <c r="DK12" i="6"/>
  <c r="DI12" i="6"/>
  <c r="DN12" i="6" s="1"/>
  <c r="DK11" i="6"/>
  <c r="DI11" i="6"/>
  <c r="DN11" i="6" s="1"/>
  <c r="DN10" i="6"/>
  <c r="DK10" i="6"/>
  <c r="DI10" i="6"/>
  <c r="DK9" i="6"/>
  <c r="DI9" i="6"/>
  <c r="DN9" i="6" s="1"/>
  <c r="DK8" i="6"/>
  <c r="DI8" i="6"/>
  <c r="DN8" i="6" s="1"/>
  <c r="DK7" i="6"/>
  <c r="DI7" i="6"/>
  <c r="DN7" i="6" s="1"/>
  <c r="DK6" i="6"/>
  <c r="DI6" i="6"/>
  <c r="DN6" i="6" s="1"/>
  <c r="DN5" i="6"/>
  <c r="DK5" i="6"/>
  <c r="DN4" i="6"/>
  <c r="DK4" i="6"/>
  <c r="DJ4" i="6"/>
  <c r="DD22" i="6"/>
  <c r="DA22" i="6"/>
  <c r="CZ22" i="6"/>
  <c r="DA21" i="6"/>
  <c r="CY21" i="6"/>
  <c r="DD21" i="6" s="1"/>
  <c r="DA20" i="6"/>
  <c r="CY20" i="6"/>
  <c r="DD20" i="6" s="1"/>
  <c r="DA19" i="6"/>
  <c r="CY19" i="6"/>
  <c r="DD19" i="6" s="1"/>
  <c r="DA18" i="6"/>
  <c r="CY18" i="6"/>
  <c r="DD18" i="6" s="1"/>
  <c r="DD17" i="6"/>
  <c r="DA17" i="6"/>
  <c r="CY17" i="6"/>
  <c r="DA16" i="6"/>
  <c r="CY16" i="6"/>
  <c r="DD16" i="6" s="1"/>
  <c r="DA15" i="6"/>
  <c r="CY15" i="6"/>
  <c r="DD15" i="6" s="1"/>
  <c r="DA14" i="6"/>
  <c r="CY14" i="6"/>
  <c r="DD14" i="6" s="1"/>
  <c r="DD13" i="6"/>
  <c r="DA13" i="6"/>
  <c r="CY13" i="6"/>
  <c r="DA12" i="6"/>
  <c r="CY12" i="6"/>
  <c r="DD12" i="6" s="1"/>
  <c r="DA11" i="6"/>
  <c r="CY11" i="6"/>
  <c r="DD11" i="6" s="1"/>
  <c r="DA10" i="6"/>
  <c r="CY10" i="6"/>
  <c r="DD10" i="6" s="1"/>
  <c r="DA9" i="6"/>
  <c r="CY9" i="6"/>
  <c r="DD9" i="6" s="1"/>
  <c r="DA8" i="6"/>
  <c r="CY8" i="6"/>
  <c r="DD8" i="6" s="1"/>
  <c r="DD7" i="6"/>
  <c r="DA7" i="6"/>
  <c r="CY7" i="6"/>
  <c r="DA6" i="6"/>
  <c r="CY6" i="6"/>
  <c r="DD6" i="6" s="1"/>
  <c r="DD5" i="6"/>
  <c r="DA5" i="6"/>
  <c r="DD4" i="6"/>
  <c r="DA4" i="6"/>
  <c r="CZ4" i="6"/>
  <c r="DB4" i="6" s="1"/>
  <c r="DE4" i="6" s="1"/>
  <c r="CO21" i="6"/>
  <c r="CO20" i="6"/>
  <c r="CT22" i="6"/>
  <c r="CQ22" i="6"/>
  <c r="CP22" i="6"/>
  <c r="CR22" i="6" s="1"/>
  <c r="CQ21" i="6"/>
  <c r="CT21" i="6"/>
  <c r="CT20" i="6"/>
  <c r="CQ20" i="6"/>
  <c r="CQ19" i="6"/>
  <c r="CO19" i="6"/>
  <c r="CT19" i="6" s="1"/>
  <c r="CQ18" i="6"/>
  <c r="CO18" i="6"/>
  <c r="CT18" i="6" s="1"/>
  <c r="CQ17" i="6"/>
  <c r="CO17" i="6"/>
  <c r="CT17" i="6" s="1"/>
  <c r="CQ16" i="6"/>
  <c r="CO16" i="6"/>
  <c r="CT16" i="6" s="1"/>
  <c r="CT15" i="6"/>
  <c r="CQ15" i="6"/>
  <c r="CO15" i="6"/>
  <c r="CQ14" i="6"/>
  <c r="CO14" i="6"/>
  <c r="CT14" i="6" s="1"/>
  <c r="CQ13" i="6"/>
  <c r="CO13" i="6"/>
  <c r="CT13" i="6" s="1"/>
  <c r="CQ12" i="6"/>
  <c r="CO12" i="6"/>
  <c r="CT12" i="6" s="1"/>
  <c r="CQ11" i="6"/>
  <c r="CO11" i="6"/>
  <c r="CT11" i="6" s="1"/>
  <c r="CQ10" i="6"/>
  <c r="CO10" i="6"/>
  <c r="CT10" i="6" s="1"/>
  <c r="CQ9" i="6"/>
  <c r="CO9" i="6"/>
  <c r="CT9" i="6" s="1"/>
  <c r="CT8" i="6"/>
  <c r="CQ8" i="6"/>
  <c r="CO8" i="6"/>
  <c r="CT7" i="6"/>
  <c r="CQ7" i="6"/>
  <c r="CO7" i="6"/>
  <c r="CQ6" i="6"/>
  <c r="CO6" i="6"/>
  <c r="CT6" i="6" s="1"/>
  <c r="CT5" i="6"/>
  <c r="CQ5" i="6"/>
  <c r="CT4" i="6"/>
  <c r="CQ4" i="6"/>
  <c r="CP4" i="6"/>
  <c r="CJ19" i="6"/>
  <c r="CG19" i="6"/>
  <c r="CF19" i="6"/>
  <c r="CH19" i="6" s="1"/>
  <c r="CG18" i="6"/>
  <c r="CE18" i="6"/>
  <c r="CJ18" i="6" s="1"/>
  <c r="CG17" i="6"/>
  <c r="CE17" i="6"/>
  <c r="CJ17" i="6" s="1"/>
  <c r="CG16" i="6"/>
  <c r="CE16" i="6"/>
  <c r="CJ16" i="6" s="1"/>
  <c r="CG15" i="6"/>
  <c r="CE15" i="6"/>
  <c r="CJ15" i="6" s="1"/>
  <c r="CG14" i="6"/>
  <c r="CE14" i="6"/>
  <c r="CJ14" i="6" s="1"/>
  <c r="CG13" i="6"/>
  <c r="CE13" i="6"/>
  <c r="CJ13" i="6" s="1"/>
  <c r="CJ12" i="6"/>
  <c r="CG12" i="6"/>
  <c r="CE12" i="6"/>
  <c r="CG11" i="6"/>
  <c r="CE11" i="6"/>
  <c r="CJ11" i="6" s="1"/>
  <c r="CG10" i="6"/>
  <c r="CE10" i="6"/>
  <c r="CJ10" i="6" s="1"/>
  <c r="CG9" i="6"/>
  <c r="CE9" i="6"/>
  <c r="CJ9" i="6" s="1"/>
  <c r="CJ8" i="6"/>
  <c r="CG8" i="6"/>
  <c r="CE8" i="6"/>
  <c r="CG7" i="6"/>
  <c r="CE7" i="6"/>
  <c r="CJ7" i="6" s="1"/>
  <c r="CG6" i="6"/>
  <c r="CE6" i="6"/>
  <c r="CJ6" i="6" s="1"/>
  <c r="CJ5" i="6"/>
  <c r="CG5" i="6"/>
  <c r="CJ4" i="6"/>
  <c r="CG4" i="6"/>
  <c r="CF4" i="6"/>
  <c r="BZ20" i="6"/>
  <c r="BW20" i="6"/>
  <c r="BV20" i="6"/>
  <c r="BX20" i="6" s="1"/>
  <c r="BZ19" i="6"/>
  <c r="BW19" i="6"/>
  <c r="BU19" i="6"/>
  <c r="BW18" i="6"/>
  <c r="BU18" i="6"/>
  <c r="BZ18" i="6" s="1"/>
  <c r="BW17" i="6"/>
  <c r="BU17" i="6"/>
  <c r="BZ17" i="6" s="1"/>
  <c r="BW16" i="6"/>
  <c r="BU16" i="6"/>
  <c r="BZ16" i="6" s="1"/>
  <c r="BW15" i="6"/>
  <c r="BU15" i="6"/>
  <c r="BZ15" i="6" s="1"/>
  <c r="BW14" i="6"/>
  <c r="BU14" i="6"/>
  <c r="BZ14" i="6" s="1"/>
  <c r="BW13" i="6"/>
  <c r="BU13" i="6"/>
  <c r="BZ13" i="6" s="1"/>
  <c r="BZ12" i="6"/>
  <c r="BW12" i="6"/>
  <c r="BU12" i="6"/>
  <c r="BZ11" i="6"/>
  <c r="BW11" i="6"/>
  <c r="BU11" i="6"/>
  <c r="BW10" i="6"/>
  <c r="BU10" i="6"/>
  <c r="BZ10" i="6" s="1"/>
  <c r="BW9" i="6"/>
  <c r="BU9" i="6"/>
  <c r="BZ9" i="6" s="1"/>
  <c r="BW8" i="6"/>
  <c r="BU8" i="6"/>
  <c r="BZ8" i="6" s="1"/>
  <c r="BW7" i="6"/>
  <c r="BU7" i="6"/>
  <c r="BZ7" i="6" s="1"/>
  <c r="BW6" i="6"/>
  <c r="BU6" i="6"/>
  <c r="BZ6" i="6" s="1"/>
  <c r="BZ5" i="6"/>
  <c r="BW5" i="6"/>
  <c r="BZ4" i="6"/>
  <c r="BW4" i="6"/>
  <c r="BV4" i="6"/>
  <c r="BP20" i="6"/>
  <c r="BM20" i="6"/>
  <c r="BL20" i="6"/>
  <c r="BN20" i="6" s="1"/>
  <c r="BM19" i="6"/>
  <c r="BK19" i="6"/>
  <c r="BP19" i="6" s="1"/>
  <c r="BM18" i="6"/>
  <c r="BK18" i="6"/>
  <c r="BP18" i="6" s="1"/>
  <c r="BM17" i="6"/>
  <c r="BK17" i="6"/>
  <c r="BP17" i="6" s="1"/>
  <c r="BM16" i="6"/>
  <c r="BK16" i="6"/>
  <c r="BP16" i="6" s="1"/>
  <c r="BP15" i="6"/>
  <c r="BM15" i="6"/>
  <c r="BK15" i="6"/>
  <c r="BM14" i="6"/>
  <c r="BK14" i="6"/>
  <c r="BP14" i="6" s="1"/>
  <c r="BM13" i="6"/>
  <c r="BK13" i="6"/>
  <c r="BP13" i="6" s="1"/>
  <c r="BM12" i="6"/>
  <c r="BK12" i="6"/>
  <c r="BP12" i="6" s="1"/>
  <c r="BP11" i="6"/>
  <c r="BM11" i="6"/>
  <c r="BK11" i="6"/>
  <c r="BM10" i="6"/>
  <c r="BK10" i="6"/>
  <c r="BP10" i="6" s="1"/>
  <c r="BM9" i="6"/>
  <c r="BK9" i="6"/>
  <c r="BP9" i="6" s="1"/>
  <c r="BM8" i="6"/>
  <c r="BK8" i="6"/>
  <c r="BP8" i="6" s="1"/>
  <c r="BM7" i="6"/>
  <c r="BK7" i="6"/>
  <c r="BP7" i="6" s="1"/>
  <c r="BM6" i="6"/>
  <c r="BK6" i="6"/>
  <c r="BP6" i="6" s="1"/>
  <c r="BP5" i="6"/>
  <c r="BM5" i="6"/>
  <c r="BP4" i="6"/>
  <c r="BM4" i="6"/>
  <c r="BL4" i="6"/>
  <c r="BF20" i="6"/>
  <c r="BC20" i="6"/>
  <c r="BB20" i="6"/>
  <c r="BC19" i="6"/>
  <c r="BA19" i="6"/>
  <c r="BF19" i="6" s="1"/>
  <c r="BC18" i="6"/>
  <c r="BA18" i="6"/>
  <c r="BF18" i="6" s="1"/>
  <c r="BC17" i="6"/>
  <c r="BA17" i="6"/>
  <c r="BF17" i="6" s="1"/>
  <c r="BC16" i="6"/>
  <c r="BA16" i="6"/>
  <c r="BF16" i="6" s="1"/>
  <c r="BC15" i="6"/>
  <c r="BA15" i="6"/>
  <c r="BF15" i="6" s="1"/>
  <c r="BC14" i="6"/>
  <c r="BA14" i="6"/>
  <c r="BF14" i="6" s="1"/>
  <c r="BC13" i="6"/>
  <c r="BA13" i="6"/>
  <c r="BF13" i="6" s="1"/>
  <c r="BC12" i="6"/>
  <c r="BA12" i="6"/>
  <c r="BF12" i="6" s="1"/>
  <c r="BC11" i="6"/>
  <c r="BA11" i="6"/>
  <c r="BF11" i="6" s="1"/>
  <c r="BF10" i="6"/>
  <c r="BC10" i="6"/>
  <c r="BA10" i="6"/>
  <c r="BC9" i="6"/>
  <c r="BA9" i="6"/>
  <c r="BF9" i="6" s="1"/>
  <c r="BC8" i="6"/>
  <c r="BA8" i="6"/>
  <c r="BF8" i="6" s="1"/>
  <c r="BC7" i="6"/>
  <c r="BA7" i="6"/>
  <c r="BF7" i="6" s="1"/>
  <c r="BC6" i="6"/>
  <c r="BA6" i="6"/>
  <c r="BF6" i="6" s="1"/>
  <c r="BF5" i="6"/>
  <c r="BC5" i="6"/>
  <c r="BF4" i="6"/>
  <c r="BC4" i="6"/>
  <c r="BB4" i="6"/>
  <c r="AV20" i="6"/>
  <c r="AS20" i="6"/>
  <c r="AR20" i="6"/>
  <c r="AT20" i="6" s="1"/>
  <c r="AS19" i="6"/>
  <c r="AQ19" i="6"/>
  <c r="AV19" i="6" s="1"/>
  <c r="AS18" i="6"/>
  <c r="AQ18" i="6"/>
  <c r="AV18" i="6" s="1"/>
  <c r="AS17" i="6"/>
  <c r="AQ17" i="6"/>
  <c r="AV17" i="6" s="1"/>
  <c r="AS16" i="6"/>
  <c r="AQ16" i="6"/>
  <c r="AV16" i="6" s="1"/>
  <c r="AS15" i="6"/>
  <c r="AQ15" i="6"/>
  <c r="AV15" i="6" s="1"/>
  <c r="AS14" i="6"/>
  <c r="AQ14" i="6"/>
  <c r="AV14" i="6" s="1"/>
  <c r="AS13" i="6"/>
  <c r="AQ13" i="6"/>
  <c r="AV13" i="6" s="1"/>
  <c r="AS12" i="6"/>
  <c r="AQ12" i="6"/>
  <c r="AV12" i="6" s="1"/>
  <c r="AV11" i="6"/>
  <c r="AS11" i="6"/>
  <c r="AQ11" i="6"/>
  <c r="AS10" i="6"/>
  <c r="AQ10" i="6"/>
  <c r="AV10" i="6" s="1"/>
  <c r="AS9" i="6"/>
  <c r="AQ9" i="6"/>
  <c r="AV9" i="6" s="1"/>
  <c r="AS8" i="6"/>
  <c r="AQ8" i="6"/>
  <c r="AV8" i="6" s="1"/>
  <c r="AS7" i="6"/>
  <c r="AQ7" i="6"/>
  <c r="AV7" i="6" s="1"/>
  <c r="AS6" i="6"/>
  <c r="AQ6" i="6"/>
  <c r="AV6" i="6" s="1"/>
  <c r="AV5" i="6"/>
  <c r="AS5" i="6"/>
  <c r="AV4" i="6"/>
  <c r="AS4" i="6"/>
  <c r="AR4" i="6"/>
  <c r="AL20" i="6"/>
  <c r="AI20" i="6"/>
  <c r="AH20" i="6"/>
  <c r="AJ20" i="6" s="1"/>
  <c r="AI19" i="6"/>
  <c r="AG19" i="6"/>
  <c r="AL19" i="6" s="1"/>
  <c r="AI18" i="6"/>
  <c r="AG18" i="6"/>
  <c r="AL18" i="6" s="1"/>
  <c r="AI17" i="6"/>
  <c r="AG17" i="6"/>
  <c r="AL17" i="6" s="1"/>
  <c r="AI16" i="6"/>
  <c r="AG16" i="6"/>
  <c r="AL16" i="6" s="1"/>
  <c r="AI15" i="6"/>
  <c r="AG15" i="6"/>
  <c r="AL15" i="6" s="1"/>
  <c r="AI14" i="6"/>
  <c r="AG14" i="6"/>
  <c r="AL14" i="6" s="1"/>
  <c r="AI13" i="6"/>
  <c r="AG13" i="6"/>
  <c r="AL13" i="6" s="1"/>
  <c r="AL12" i="6"/>
  <c r="AI12" i="6"/>
  <c r="AG12" i="6"/>
  <c r="AL11" i="6"/>
  <c r="AI11" i="6"/>
  <c r="AG11" i="6"/>
  <c r="AI10" i="6"/>
  <c r="AG10" i="6"/>
  <c r="AL10" i="6" s="1"/>
  <c r="AI9" i="6"/>
  <c r="AG9" i="6"/>
  <c r="AL9" i="6" s="1"/>
  <c r="AI8" i="6"/>
  <c r="AG8" i="6"/>
  <c r="AL8" i="6" s="1"/>
  <c r="AI7" i="6"/>
  <c r="AG7" i="6"/>
  <c r="AL7" i="6" s="1"/>
  <c r="AI6" i="6"/>
  <c r="AG6" i="6"/>
  <c r="AL6" i="6" s="1"/>
  <c r="AL5" i="6"/>
  <c r="AI5" i="6"/>
  <c r="AL4" i="6"/>
  <c r="AI4" i="6"/>
  <c r="AH4" i="6"/>
  <c r="Y8" i="6"/>
  <c r="AB21" i="6"/>
  <c r="Y21" i="6"/>
  <c r="X21" i="6"/>
  <c r="AB20" i="6"/>
  <c r="Y20" i="6"/>
  <c r="Y19" i="6"/>
  <c r="W19" i="6"/>
  <c r="AB19" i="6" s="1"/>
  <c r="Y18" i="6"/>
  <c r="W18" i="6"/>
  <c r="AB18" i="6" s="1"/>
  <c r="AB17" i="6"/>
  <c r="Y17" i="6"/>
  <c r="W17" i="6"/>
  <c r="AB16" i="6"/>
  <c r="Y16" i="6"/>
  <c r="W16" i="6"/>
  <c r="Y15" i="6"/>
  <c r="W15" i="6"/>
  <c r="AB15" i="6" s="1"/>
  <c r="Y14" i="6"/>
  <c r="W14" i="6"/>
  <c r="AB14" i="6" s="1"/>
  <c r="Y13" i="6"/>
  <c r="W13" i="6"/>
  <c r="AB13" i="6" s="1"/>
  <c r="Y12" i="6"/>
  <c r="W12" i="6"/>
  <c r="AB12" i="6" s="1"/>
  <c r="Y11" i="6"/>
  <c r="W11" i="6"/>
  <c r="AB11" i="6" s="1"/>
  <c r="Y10" i="6"/>
  <c r="W10" i="6"/>
  <c r="AB10" i="6" s="1"/>
  <c r="AB9" i="6"/>
  <c r="Y9" i="6"/>
  <c r="W9" i="6"/>
  <c r="AB8" i="6"/>
  <c r="W8" i="6"/>
  <c r="Y7" i="6"/>
  <c r="W7" i="6"/>
  <c r="AB7" i="6" s="1"/>
  <c r="Y6" i="6"/>
  <c r="W6" i="6"/>
  <c r="AB6" i="6" s="1"/>
  <c r="AB5" i="6"/>
  <c r="Y5" i="6"/>
  <c r="AB4" i="6"/>
  <c r="Y4" i="6"/>
  <c r="X4" i="6"/>
  <c r="Z4" i="6" s="1"/>
  <c r="R20" i="6"/>
  <c r="O20" i="6"/>
  <c r="N20" i="6"/>
  <c r="P20" i="6" s="1"/>
  <c r="R5" i="6"/>
  <c r="R4" i="6"/>
  <c r="N4" i="6"/>
  <c r="O4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5" i="6"/>
  <c r="H6" i="13" l="1"/>
  <c r="G8" i="13"/>
  <c r="G10" i="13" s="1"/>
  <c r="G7" i="13"/>
  <c r="G9" i="13" s="1"/>
  <c r="H4" i="13"/>
  <c r="H5" i="13"/>
  <c r="J6" i="11" a="1"/>
  <c r="J6" i="11" s="1"/>
  <c r="G36" i="11"/>
  <c r="F56" i="11"/>
  <c r="F48" i="11"/>
  <c r="F146" i="11"/>
  <c r="G28" i="11"/>
  <c r="G32" i="11"/>
  <c r="G12" i="11"/>
  <c r="F7" i="11"/>
  <c r="F9" i="11"/>
  <c r="F11" i="11"/>
  <c r="F13" i="11"/>
  <c r="F15" i="11"/>
  <c r="F17" i="11"/>
  <c r="F19" i="11"/>
  <c r="F26" i="11"/>
  <c r="F30" i="11"/>
  <c r="F34" i="11"/>
  <c r="F38" i="11"/>
  <c r="F50" i="11"/>
  <c r="F58" i="11"/>
  <c r="F140" i="11"/>
  <c r="F148" i="11"/>
  <c r="G8" i="11"/>
  <c r="G10" i="11"/>
  <c r="G16" i="11"/>
  <c r="G18" i="11"/>
  <c r="F52" i="11"/>
  <c r="F130" i="11"/>
  <c r="F142" i="11"/>
  <c r="F150" i="11"/>
  <c r="F160" i="11"/>
  <c r="G6" i="11"/>
  <c r="G14" i="11"/>
  <c r="F46" i="11"/>
  <c r="F54" i="11"/>
  <c r="F144" i="11"/>
  <c r="F152" i="11"/>
  <c r="F168" i="11"/>
  <c r="F242" i="11"/>
  <c r="F234" i="11"/>
  <c r="F250" i="11"/>
  <c r="F206" i="11"/>
  <c r="F288" i="11"/>
  <c r="F226" i="11"/>
  <c r="F314" i="11"/>
  <c r="F200" i="11"/>
  <c r="F208" i="11"/>
  <c r="F228" i="11"/>
  <c r="F236" i="11"/>
  <c r="F244" i="11"/>
  <c r="F252" i="11"/>
  <c r="F282" i="11"/>
  <c r="F290" i="11"/>
  <c r="F308" i="11"/>
  <c r="F316" i="11"/>
  <c r="F306" i="11"/>
  <c r="F202" i="11"/>
  <c r="F210" i="11"/>
  <c r="F222" i="11"/>
  <c r="F230" i="11"/>
  <c r="F246" i="11"/>
  <c r="F254" i="11"/>
  <c r="F276" i="11"/>
  <c r="F284" i="11"/>
  <c r="F292" i="11"/>
  <c r="F302" i="11"/>
  <c r="F310" i="11"/>
  <c r="F204" i="11"/>
  <c r="F212" i="11"/>
  <c r="F224" i="11"/>
  <c r="F232" i="11"/>
  <c r="F248" i="11"/>
  <c r="F256" i="11"/>
  <c r="F286" i="11"/>
  <c r="F294" i="11"/>
  <c r="F304" i="11"/>
  <c r="F312" i="11"/>
  <c r="F162" i="11"/>
  <c r="F192" i="11"/>
  <c r="F164" i="11"/>
  <c r="F172" i="11"/>
  <c r="F194" i="11"/>
  <c r="F170" i="11"/>
  <c r="F158" i="11"/>
  <c r="F166" i="11"/>
  <c r="F180" i="11"/>
  <c r="F186" i="11"/>
  <c r="F190" i="11"/>
  <c r="F264" i="11"/>
  <c r="F268" i="11"/>
  <c r="F272" i="11"/>
  <c r="F274" i="11"/>
  <c r="G182" i="11"/>
  <c r="G184" i="11"/>
  <c r="G188" i="11"/>
  <c r="G214" i="11"/>
  <c r="G262" i="11"/>
  <c r="G266" i="11"/>
  <c r="G270" i="11"/>
  <c r="G296" i="11"/>
  <c r="F141" i="11"/>
  <c r="F143" i="11"/>
  <c r="F145" i="11"/>
  <c r="F147" i="11"/>
  <c r="F149" i="11"/>
  <c r="F151" i="11"/>
  <c r="F159" i="11"/>
  <c r="F161" i="11"/>
  <c r="F163" i="11"/>
  <c r="F165" i="11"/>
  <c r="F167" i="11"/>
  <c r="F169" i="11"/>
  <c r="F171" i="11"/>
  <c r="F173" i="11"/>
  <c r="F179" i="11"/>
  <c r="F181" i="11"/>
  <c r="F183" i="11"/>
  <c r="F185" i="11"/>
  <c r="F187" i="11"/>
  <c r="F189" i="11"/>
  <c r="F191" i="11"/>
  <c r="F193" i="11"/>
  <c r="F201" i="11"/>
  <c r="F203" i="11"/>
  <c r="F205" i="11"/>
  <c r="F207" i="11"/>
  <c r="F209" i="11"/>
  <c r="F211" i="11"/>
  <c r="F213" i="11"/>
  <c r="F215" i="11"/>
  <c r="F221" i="11"/>
  <c r="F223" i="11"/>
  <c r="F225" i="11"/>
  <c r="F227" i="11"/>
  <c r="F229" i="11"/>
  <c r="F231" i="11"/>
  <c r="F233" i="11"/>
  <c r="F235" i="11"/>
  <c r="F243" i="11"/>
  <c r="F245" i="11"/>
  <c r="F247" i="11"/>
  <c r="F249" i="11"/>
  <c r="F251" i="11"/>
  <c r="F253" i="11"/>
  <c r="F255" i="11"/>
  <c r="F263" i="11"/>
  <c r="F265" i="11"/>
  <c r="F267" i="11"/>
  <c r="F269" i="11"/>
  <c r="F271" i="11"/>
  <c r="F273" i="11"/>
  <c r="F275" i="11"/>
  <c r="F283" i="11"/>
  <c r="F285" i="11"/>
  <c r="F287" i="11"/>
  <c r="F289" i="11"/>
  <c r="F291" i="11"/>
  <c r="F293" i="11"/>
  <c r="F295" i="11"/>
  <c r="F303" i="11"/>
  <c r="F305" i="11"/>
  <c r="F307" i="11"/>
  <c r="F309" i="11"/>
  <c r="F311" i="11"/>
  <c r="F313" i="11"/>
  <c r="F315" i="11"/>
  <c r="F134" i="11"/>
  <c r="F122" i="11"/>
  <c r="F126" i="11"/>
  <c r="F112" i="11"/>
  <c r="F106" i="11"/>
  <c r="F114" i="11"/>
  <c r="F104" i="11"/>
  <c r="F108" i="11"/>
  <c r="F124" i="11"/>
  <c r="F128" i="11"/>
  <c r="F132" i="11"/>
  <c r="F102" i="11"/>
  <c r="F110" i="11"/>
  <c r="F86" i="11"/>
  <c r="F90" i="11"/>
  <c r="F94" i="11"/>
  <c r="F96" i="11"/>
  <c r="G84" i="11"/>
  <c r="F83" i="11"/>
  <c r="F85" i="11"/>
  <c r="F87" i="11"/>
  <c r="F89" i="11"/>
  <c r="F91" i="11"/>
  <c r="F93" i="11"/>
  <c r="F95" i="11"/>
  <c r="F103" i="11"/>
  <c r="F105" i="11"/>
  <c r="F107" i="11"/>
  <c r="F109" i="11"/>
  <c r="F111" i="11"/>
  <c r="F113" i="11"/>
  <c r="F115" i="11"/>
  <c r="F121" i="11"/>
  <c r="F123" i="11"/>
  <c r="F125" i="11"/>
  <c r="F127" i="11"/>
  <c r="F129" i="11"/>
  <c r="F131" i="11"/>
  <c r="F133" i="11"/>
  <c r="F88" i="11"/>
  <c r="F92" i="11"/>
  <c r="F66" i="11"/>
  <c r="F70" i="11"/>
  <c r="F74" i="11"/>
  <c r="F64" i="11"/>
  <c r="F68" i="11"/>
  <c r="F72" i="11"/>
  <c r="F76" i="11"/>
  <c r="F65" i="11"/>
  <c r="F67" i="11"/>
  <c r="F69" i="11"/>
  <c r="F71" i="11"/>
  <c r="F73" i="11"/>
  <c r="F75" i="11"/>
  <c r="F77" i="11"/>
  <c r="F45" i="11"/>
  <c r="F47" i="11"/>
  <c r="F49" i="11"/>
  <c r="F51" i="11"/>
  <c r="F53" i="11"/>
  <c r="F55" i="11"/>
  <c r="F57" i="11"/>
  <c r="F25" i="11"/>
  <c r="F27" i="11"/>
  <c r="F29" i="11"/>
  <c r="F31" i="11"/>
  <c r="F33" i="11"/>
  <c r="F35" i="11"/>
  <c r="F37" i="11"/>
  <c r="Z21" i="6"/>
  <c r="DB22" i="6"/>
  <c r="DL4" i="6"/>
  <c r="DM4" i="6" s="1"/>
  <c r="EZ4" i="6"/>
  <c r="FC4" i="6" s="1"/>
  <c r="DV4" i="6"/>
  <c r="DY4" i="6" s="1"/>
  <c r="EF21" i="6"/>
  <c r="EP4" i="6"/>
  <c r="ES4" i="6" s="1"/>
  <c r="EF4" i="6"/>
  <c r="EG4" i="6" s="1"/>
  <c r="FJ4" i="6"/>
  <c r="FM4" i="6" s="1"/>
  <c r="CR4" i="6"/>
  <c r="CS4" i="6" s="1"/>
  <c r="DC4" i="6"/>
  <c r="CH4" i="6"/>
  <c r="CI4" i="6" s="1"/>
  <c r="BX4" i="6"/>
  <c r="BY4" i="6" s="1"/>
  <c r="BN4" i="6"/>
  <c r="BO4" i="6" s="1"/>
  <c r="BD4" i="6"/>
  <c r="BG4" i="6" s="1"/>
  <c r="BD20" i="6"/>
  <c r="AT4" i="6"/>
  <c r="AU4" i="6" s="1"/>
  <c r="AJ4" i="6"/>
  <c r="AK4" i="6" s="1"/>
  <c r="AA4" i="6"/>
  <c r="AC4" i="6"/>
  <c r="P4" i="6"/>
  <c r="BE4" i="6" l="1"/>
  <c r="EI4" i="6"/>
  <c r="DO4" i="6"/>
  <c r="FA4" i="6"/>
  <c r="EQ4" i="6"/>
  <c r="CU4" i="6"/>
  <c r="DW4" i="6"/>
  <c r="H8" i="13"/>
  <c r="H10" i="13" s="1"/>
  <c r="H11" i="13" s="1"/>
  <c r="H7" i="13"/>
  <c r="H9" i="13" s="1"/>
  <c r="J7" i="11" a="1"/>
  <c r="J7" i="11" s="1"/>
  <c r="J103" i="11" a="1"/>
  <c r="J103" i="11" s="1"/>
  <c r="J171" i="11" a="1"/>
  <c r="J171" i="11" s="1"/>
  <c r="J42" i="11" a="1"/>
  <c r="J42" i="11" s="1"/>
  <c r="J186" i="11" a="1"/>
  <c r="J186" i="11" s="1"/>
  <c r="J58" i="11" a="1"/>
  <c r="J58" i="11" s="1"/>
  <c r="J122" i="11" a="1"/>
  <c r="J122" i="11" s="1"/>
  <c r="J143" i="11" a="1"/>
  <c r="J143" i="11" s="1"/>
  <c r="J128" i="11" a="1"/>
  <c r="J128" i="11" s="1"/>
  <c r="J98" i="11" a="1"/>
  <c r="J98" i="11" s="1"/>
  <c r="J64" i="11" a="1"/>
  <c r="J64" i="11" s="1"/>
  <c r="J33" i="11" a="1"/>
  <c r="J33" i="11" s="1"/>
  <c r="J18" i="11" a="1"/>
  <c r="J18" i="11" s="1"/>
  <c r="J213" i="11" a="1"/>
  <c r="J213" i="11" s="1"/>
  <c r="J212" i="11" a="1"/>
  <c r="J212" i="11" s="1"/>
  <c r="J165" i="11" a="1"/>
  <c r="J165" i="11" s="1"/>
  <c r="J105" i="11" a="1"/>
  <c r="J105" i="11" s="1"/>
  <c r="J71" i="11" a="1"/>
  <c r="J71" i="11" s="1"/>
  <c r="J40" i="11" a="1"/>
  <c r="J40" i="11" s="1"/>
  <c r="J178" i="11" a="1"/>
  <c r="J178" i="11" s="1"/>
  <c r="J204" i="11" a="1"/>
  <c r="J204" i="11" s="1"/>
  <c r="J172" i="11" a="1"/>
  <c r="J172" i="11" s="1"/>
  <c r="J119" i="11" a="1"/>
  <c r="J119" i="11" s="1"/>
  <c r="J74" i="11" a="1"/>
  <c r="J74" i="11" s="1"/>
  <c r="J24" i="11" a="1"/>
  <c r="J24" i="11" s="1"/>
  <c r="J236" i="11" a="1"/>
  <c r="J236" i="11" s="1"/>
  <c r="J203" i="11" a="1"/>
  <c r="J203" i="11" s="1"/>
  <c r="J113" i="11" a="1"/>
  <c r="J113" i="11" s="1"/>
  <c r="J79" i="11" a="1"/>
  <c r="J79" i="11" s="1"/>
  <c r="J49" i="11" a="1"/>
  <c r="J49" i="11" s="1"/>
  <c r="J150" i="11" a="1"/>
  <c r="J150" i="11" s="1"/>
  <c r="J228" i="11" a="1"/>
  <c r="J228" i="11" s="1"/>
  <c r="J198" i="11" a="1"/>
  <c r="J198" i="11" s="1"/>
  <c r="J180" i="11" a="1"/>
  <c r="J180" i="11" s="1"/>
  <c r="J149" i="11" a="1"/>
  <c r="J149" i="11" s="1"/>
  <c r="J134" i="11" a="1"/>
  <c r="J134" i="11" s="1"/>
  <c r="J120" i="11" a="1"/>
  <c r="J120" i="11" s="1"/>
  <c r="J56" i="11" a="1"/>
  <c r="J56" i="11" s="1"/>
  <c r="J9" i="11" a="1"/>
  <c r="J9" i="11" s="1"/>
  <c r="J221" i="11" a="1"/>
  <c r="J221" i="11" s="1"/>
  <c r="J156" i="11" a="1"/>
  <c r="J156" i="11" s="1"/>
  <c r="J55" i="11" a="1"/>
  <c r="J55" i="11" s="1"/>
  <c r="J8" i="11" a="1"/>
  <c r="J8" i="11" s="1"/>
  <c r="J220" i="11" a="1"/>
  <c r="J220" i="11" s="1"/>
  <c r="J90" i="11" a="1"/>
  <c r="J90" i="11" s="1"/>
  <c r="J25" i="11" a="1"/>
  <c r="J25" i="11" s="1"/>
  <c r="J237" i="11" a="1"/>
  <c r="J237" i="11" s="1"/>
  <c r="J190" i="11" a="1"/>
  <c r="J190" i="11" s="1"/>
  <c r="J137" i="11" a="1"/>
  <c r="J137" i="11" s="1"/>
  <c r="J104" i="11" a="1"/>
  <c r="J104" i="11" s="1"/>
  <c r="J89" i="11" a="1"/>
  <c r="J89" i="11" s="1"/>
  <c r="J39" i="11" a="1"/>
  <c r="J39" i="11" s="1"/>
  <c r="J185" i="11" a="1"/>
  <c r="J185" i="11" s="1"/>
  <c r="J73" i="11" a="1"/>
  <c r="J73" i="11" s="1"/>
  <c r="J140" i="11" a="1"/>
  <c r="J140" i="11" s="1"/>
  <c r="J200" i="11" a="1"/>
  <c r="J200" i="11" s="1"/>
  <c r="J23" i="11" a="1"/>
  <c r="J23" i="11" s="1"/>
  <c r="J88" i="11" a="1"/>
  <c r="J88" i="11" s="1"/>
  <c r="J155" i="11" a="1"/>
  <c r="J155" i="11" s="1"/>
  <c r="J62" i="11" a="1"/>
  <c r="J62" i="11" s="1"/>
  <c r="J126" i="11" a="1"/>
  <c r="J126" i="11" s="1"/>
  <c r="J189" i="11" a="1"/>
  <c r="J189" i="11" s="1"/>
  <c r="J206" i="11" a="1"/>
  <c r="J206" i="11" s="1"/>
  <c r="J43" i="11" a="1"/>
  <c r="J43" i="11" s="1"/>
  <c r="J59" i="11" a="1"/>
  <c r="J59" i="11" s="1"/>
  <c r="J78" i="11" a="1"/>
  <c r="J78" i="11" s="1"/>
  <c r="J93" i="11" a="1"/>
  <c r="J93" i="11" s="1"/>
  <c r="J108" i="11" a="1"/>
  <c r="J108" i="11" s="1"/>
  <c r="J123" i="11" a="1"/>
  <c r="J123" i="11" s="1"/>
  <c r="J141" i="11" a="1"/>
  <c r="J141" i="11" s="1"/>
  <c r="J160" i="11" a="1"/>
  <c r="J160" i="11" s="1"/>
  <c r="J176" i="11" a="1"/>
  <c r="J176" i="11" s="1"/>
  <c r="J194" i="11" a="1"/>
  <c r="J194" i="11" s="1"/>
  <c r="J208" i="11" a="1"/>
  <c r="J208" i="11" s="1"/>
  <c r="J225" i="11" a="1"/>
  <c r="J225" i="11" s="1"/>
  <c r="J4" i="11" a="1"/>
  <c r="J4" i="11" s="1"/>
  <c r="J199" i="11" a="1"/>
  <c r="J199" i="11" s="1"/>
  <c r="J13" i="11" a="1"/>
  <c r="J13" i="11" s="1"/>
  <c r="J29" i="11" a="1"/>
  <c r="J29" i="11" s="1"/>
  <c r="J44" i="11" a="1"/>
  <c r="J44" i="11" s="1"/>
  <c r="J60" i="11" a="1"/>
  <c r="J60" i="11" s="1"/>
  <c r="J75" i="11" a="1"/>
  <c r="J75" i="11" s="1"/>
  <c r="J94" i="11" a="1"/>
  <c r="J94" i="11" s="1"/>
  <c r="J109" i="11" a="1"/>
  <c r="J109" i="11" s="1"/>
  <c r="J124" i="11" a="1"/>
  <c r="J124" i="11" s="1"/>
  <c r="J138" i="11" a="1"/>
  <c r="J138" i="11" s="1"/>
  <c r="J153" i="11" a="1"/>
  <c r="J153" i="11" s="1"/>
  <c r="J169" i="11" a="1"/>
  <c r="J169" i="11" s="1"/>
  <c r="J184" i="11" a="1"/>
  <c r="J184" i="11" s="1"/>
  <c r="J202" i="11" a="1"/>
  <c r="J202" i="11" s="1"/>
  <c r="J216" i="11" a="1"/>
  <c r="J216" i="11" s="1"/>
  <c r="J232" i="11" a="1"/>
  <c r="J232" i="11" s="1"/>
  <c r="J162" i="11" a="1"/>
  <c r="J162" i="11" s="1"/>
  <c r="J226" i="11" a="1"/>
  <c r="J226" i="11" s="1"/>
  <c r="J22" i="11" a="1"/>
  <c r="J22" i="11" s="1"/>
  <c r="J37" i="11" a="1"/>
  <c r="J37" i="11" s="1"/>
  <c r="J53" i="11" a="1"/>
  <c r="J53" i="11" s="1"/>
  <c r="J68" i="11" a="1"/>
  <c r="J68" i="11" s="1"/>
  <c r="J83" i="11" a="1"/>
  <c r="J83" i="11" s="1"/>
  <c r="J102" i="11" a="1"/>
  <c r="J102" i="11" s="1"/>
  <c r="J117" i="11" a="1"/>
  <c r="J117" i="11" s="1"/>
  <c r="J132" i="11" a="1"/>
  <c r="J132" i="11" s="1"/>
  <c r="J158" i="11" a="1"/>
  <c r="J158" i="11" s="1"/>
  <c r="J217" i="11" a="1"/>
  <c r="J217" i="11" s="1"/>
  <c r="J27" i="11" a="1"/>
  <c r="J27" i="11" s="1"/>
  <c r="J77" i="11" a="1"/>
  <c r="J77" i="11" s="1"/>
  <c r="J107" i="11" a="1"/>
  <c r="J107" i="11" s="1"/>
  <c r="J159" i="11" a="1"/>
  <c r="J159" i="11" s="1"/>
  <c r="J207" i="11" a="1"/>
  <c r="J207" i="11" s="1"/>
  <c r="J28" i="11" a="1"/>
  <c r="J28" i="11" s="1"/>
  <c r="J15" i="11" a="1"/>
  <c r="J15" i="11" s="1"/>
  <c r="J34" i="11" a="1"/>
  <c r="J34" i="11" s="1"/>
  <c r="J50" i="11" a="1"/>
  <c r="J50" i="11" s="1"/>
  <c r="J65" i="11" a="1"/>
  <c r="J65" i="11" s="1"/>
  <c r="J80" i="11" a="1"/>
  <c r="J80" i="11" s="1"/>
  <c r="J95" i="11" a="1"/>
  <c r="J95" i="11" s="1"/>
  <c r="J114" i="11" a="1"/>
  <c r="J114" i="11" s="1"/>
  <c r="J129" i="11" a="1"/>
  <c r="J129" i="11" s="1"/>
  <c r="J148" i="11" a="1"/>
  <c r="J148" i="11" s="1"/>
  <c r="J163" i="11" a="1"/>
  <c r="J163" i="11" s="1"/>
  <c r="J179" i="11" a="1"/>
  <c r="J179" i="11" s="1"/>
  <c r="J193" i="11" a="1"/>
  <c r="J193" i="11" s="1"/>
  <c r="J211" i="11" a="1"/>
  <c r="J211" i="11" s="1"/>
  <c r="J227" i="11" a="1"/>
  <c r="J227" i="11" s="1"/>
  <c r="J154" i="11" a="1"/>
  <c r="J154" i="11" s="1"/>
  <c r="J223" i="11" a="1"/>
  <c r="J223" i="11" s="1"/>
  <c r="J16" i="11" a="1"/>
  <c r="J16" i="11" s="1"/>
  <c r="J31" i="11" a="1"/>
  <c r="J31" i="11" s="1"/>
  <c r="J47" i="11" a="1"/>
  <c r="J47" i="11" s="1"/>
  <c r="J66" i="11" a="1"/>
  <c r="J66" i="11" s="1"/>
  <c r="J81" i="11" a="1"/>
  <c r="J81" i="11" s="1"/>
  <c r="J96" i="11" a="1"/>
  <c r="J96" i="11" s="1"/>
  <c r="J111" i="11" a="1"/>
  <c r="J111" i="11" s="1"/>
  <c r="J130" i="11" a="1"/>
  <c r="J130" i="11" s="1"/>
  <c r="J145" i="11" a="1"/>
  <c r="J145" i="11" s="1"/>
  <c r="J164" i="11" a="1"/>
  <c r="J164" i="11" s="1"/>
  <c r="J183" i="11" a="1"/>
  <c r="J183" i="11" s="1"/>
  <c r="J197" i="11" a="1"/>
  <c r="J197" i="11" s="1"/>
  <c r="J215" i="11" a="1"/>
  <c r="J215" i="11" s="1"/>
  <c r="J231" i="11" a="1"/>
  <c r="J231" i="11" s="1"/>
  <c r="J147" i="11" a="1"/>
  <c r="J147" i="11" s="1"/>
  <c r="J210" i="11" a="1"/>
  <c r="J210" i="11" s="1"/>
  <c r="J17" i="11" a="1"/>
  <c r="J17" i="11" s="1"/>
  <c r="J32" i="11" a="1"/>
  <c r="J32" i="11" s="1"/>
  <c r="J48" i="11" a="1"/>
  <c r="J48" i="11" s="1"/>
  <c r="J63" i="11" a="1"/>
  <c r="J63" i="11" s="1"/>
  <c r="J82" i="11" a="1"/>
  <c r="J82" i="11" s="1"/>
  <c r="J97" i="11" a="1"/>
  <c r="J97" i="11" s="1"/>
  <c r="J112" i="11" a="1"/>
  <c r="J112" i="11" s="1"/>
  <c r="J127" i="11" a="1"/>
  <c r="J127" i="11" s="1"/>
  <c r="J142" i="11" a="1"/>
  <c r="J142" i="11" s="1"/>
  <c r="J157" i="11" a="1"/>
  <c r="J157" i="11" s="1"/>
  <c r="J173" i="11" a="1"/>
  <c r="J173" i="11" s="1"/>
  <c r="J191" i="11" a="1"/>
  <c r="J191" i="11" s="1"/>
  <c r="J205" i="11" a="1"/>
  <c r="J205" i="11" s="1"/>
  <c r="J219" i="11" a="1"/>
  <c r="J219" i="11" s="1"/>
  <c r="J235" i="11" a="1"/>
  <c r="J235" i="11" s="1"/>
  <c r="J181" i="11" a="1"/>
  <c r="J181" i="11" s="1"/>
  <c r="J10" i="11" a="1"/>
  <c r="J10" i="11" s="1"/>
  <c r="J26" i="11" a="1"/>
  <c r="J26" i="11" s="1"/>
  <c r="J41" i="11" a="1"/>
  <c r="J41" i="11" s="1"/>
  <c r="J57" i="11" a="1"/>
  <c r="J57" i="11" s="1"/>
  <c r="J72" i="11" a="1"/>
  <c r="J72" i="11" s="1"/>
  <c r="J87" i="11" a="1"/>
  <c r="J87" i="11" s="1"/>
  <c r="J106" i="11" a="1"/>
  <c r="J106" i="11" s="1"/>
  <c r="J121" i="11" a="1"/>
  <c r="J121" i="11" s="1"/>
  <c r="J135" i="11" a="1"/>
  <c r="J135" i="11" s="1"/>
  <c r="J170" i="11" a="1"/>
  <c r="J170" i="11" s="1"/>
  <c r="J5" i="11" a="1"/>
  <c r="J5" i="11" s="1"/>
  <c r="J11" i="11" a="1"/>
  <c r="J11" i="11" s="1"/>
  <c r="J46" i="11" a="1"/>
  <c r="J46" i="11" s="1"/>
  <c r="J92" i="11" a="1"/>
  <c r="J92" i="11" s="1"/>
  <c r="J144" i="11" a="1"/>
  <c r="J144" i="11" s="1"/>
  <c r="J175" i="11" a="1"/>
  <c r="J175" i="11" s="1"/>
  <c r="J224" i="11" a="1"/>
  <c r="J224" i="11" s="1"/>
  <c r="J12" i="11" a="1"/>
  <c r="J12" i="11" s="1"/>
  <c r="J19" i="11" a="1"/>
  <c r="J19" i="11" s="1"/>
  <c r="J38" i="11" a="1"/>
  <c r="J38" i="11" s="1"/>
  <c r="J54" i="11" a="1"/>
  <c r="J54" i="11" s="1"/>
  <c r="J69" i="11" a="1"/>
  <c r="J69" i="11" s="1"/>
  <c r="J84" i="11" a="1"/>
  <c r="J84" i="11" s="1"/>
  <c r="J99" i="11" a="1"/>
  <c r="J99" i="11" s="1"/>
  <c r="J118" i="11" a="1"/>
  <c r="J118" i="11" s="1"/>
  <c r="J136" i="11" a="1"/>
  <c r="J136" i="11" s="1"/>
  <c r="J151" i="11" a="1"/>
  <c r="J151" i="11" s="1"/>
  <c r="J167" i="11" a="1"/>
  <c r="J167" i="11" s="1"/>
  <c r="J182" i="11" a="1"/>
  <c r="J182" i="11" s="1"/>
  <c r="J196" i="11" a="1"/>
  <c r="J196" i="11" s="1"/>
  <c r="J214" i="11" a="1"/>
  <c r="J214" i="11" s="1"/>
  <c r="J230" i="11" a="1"/>
  <c r="J230" i="11" s="1"/>
  <c r="J174" i="11" a="1"/>
  <c r="J174" i="11" s="1"/>
  <c r="J233" i="11" a="1"/>
  <c r="J233" i="11" s="1"/>
  <c r="J20" i="11" a="1"/>
  <c r="J20" i="11" s="1"/>
  <c r="J35" i="11" a="1"/>
  <c r="J35" i="11" s="1"/>
  <c r="J51" i="11" a="1"/>
  <c r="J51" i="11" s="1"/>
  <c r="J70" i="11" a="1"/>
  <c r="J70" i="11" s="1"/>
  <c r="J85" i="11" a="1"/>
  <c r="J85" i="11" s="1"/>
  <c r="J100" i="11" a="1"/>
  <c r="J100" i="11" s="1"/>
  <c r="J115" i="11" a="1"/>
  <c r="J115" i="11" s="1"/>
  <c r="J133" i="11" a="1"/>
  <c r="J133" i="11" s="1"/>
  <c r="J152" i="11" a="1"/>
  <c r="J152" i="11" s="1"/>
  <c r="J168" i="11" a="1"/>
  <c r="J168" i="11" s="1"/>
  <c r="J187" i="11" a="1"/>
  <c r="J187" i="11" s="1"/>
  <c r="J201" i="11" a="1"/>
  <c r="J201" i="11" s="1"/>
  <c r="J218" i="11" a="1"/>
  <c r="J218" i="11" s="1"/>
  <c r="J234" i="11" a="1"/>
  <c r="J234" i="11" s="1"/>
  <c r="J166" i="11" a="1"/>
  <c r="J166" i="11" s="1"/>
  <c r="J229" i="11" a="1"/>
  <c r="J229" i="11" s="1"/>
  <c r="J21" i="11" a="1"/>
  <c r="J21" i="11" s="1"/>
  <c r="J36" i="11" a="1"/>
  <c r="J36" i="11" s="1"/>
  <c r="J52" i="11" a="1"/>
  <c r="J52" i="11" s="1"/>
  <c r="J67" i="11" a="1"/>
  <c r="J67" i="11" s="1"/>
  <c r="J86" i="11" a="1"/>
  <c r="J86" i="11" s="1"/>
  <c r="J101" i="11" a="1"/>
  <c r="J101" i="11" s="1"/>
  <c r="J116" i="11" a="1"/>
  <c r="J116" i="11" s="1"/>
  <c r="J131" i="11" a="1"/>
  <c r="J131" i="11" s="1"/>
  <c r="J146" i="11" a="1"/>
  <c r="J146" i="11" s="1"/>
  <c r="J161" i="11" a="1"/>
  <c r="J161" i="11" s="1"/>
  <c r="J177" i="11" a="1"/>
  <c r="J177" i="11" s="1"/>
  <c r="J195" i="11" a="1"/>
  <c r="J195" i="11" s="1"/>
  <c r="J209" i="11" a="1"/>
  <c r="J209" i="11" s="1"/>
  <c r="J222" i="11" a="1"/>
  <c r="J222" i="11" s="1"/>
  <c r="J238" i="11" a="1"/>
  <c r="J238" i="11" s="1"/>
  <c r="J192" i="11" a="1"/>
  <c r="J192" i="11" s="1"/>
  <c r="J14" i="11" a="1"/>
  <c r="J14" i="11" s="1"/>
  <c r="J30" i="11" a="1"/>
  <c r="J30" i="11" s="1"/>
  <c r="J45" i="11" a="1"/>
  <c r="J45" i="11" s="1"/>
  <c r="J61" i="11" a="1"/>
  <c r="J61" i="11" s="1"/>
  <c r="J76" i="11" a="1"/>
  <c r="J76" i="11" s="1"/>
  <c r="J91" i="11" a="1"/>
  <c r="J91" i="11" s="1"/>
  <c r="J110" i="11" a="1"/>
  <c r="J110" i="11" s="1"/>
  <c r="J125" i="11" a="1"/>
  <c r="J125" i="11" s="1"/>
  <c r="J139" i="11" a="1"/>
  <c r="J139" i="11" s="1"/>
  <c r="J188" i="11" a="1"/>
  <c r="J188" i="11" s="1"/>
  <c r="FK4" i="6"/>
  <c r="CK4" i="6"/>
  <c r="BQ4" i="6"/>
  <c r="CA4" i="6"/>
  <c r="AW4" i="6"/>
  <c r="AM4" i="6"/>
  <c r="Q4" i="6"/>
  <c r="S4" i="6"/>
  <c r="AK22" i="2"/>
  <c r="AL22" i="2" s="1"/>
  <c r="AK21" i="2"/>
  <c r="AL21" i="2" s="1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4" i="2"/>
  <c r="AI15" i="2" l="1"/>
  <c r="AY5" i="2" s="1"/>
  <c r="AI16" i="2"/>
  <c r="AI17" i="2"/>
  <c r="AY4" i="2"/>
  <c r="AB6" i="2"/>
  <c r="AC8" i="2"/>
  <c r="AB10" i="2"/>
  <c r="AC10" i="2"/>
  <c r="AE10" i="2" s="1"/>
  <c r="D11" i="6" s="1"/>
  <c r="AB12" i="2"/>
  <c r="AC12" i="2"/>
  <c r="AB14" i="2"/>
  <c r="AC14" i="2"/>
  <c r="AE14" i="2" s="1"/>
  <c r="D15" i="6" s="1"/>
  <c r="AB16" i="2"/>
  <c r="AC16" i="2"/>
  <c r="AB18" i="2"/>
  <c r="AC18" i="2"/>
  <c r="AE18" i="2" s="1"/>
  <c r="D19" i="6" s="1"/>
  <c r="AB20" i="2"/>
  <c r="AC20" i="2"/>
  <c r="AB22" i="2"/>
  <c r="AC22" i="2"/>
  <c r="AE22" i="2" s="1"/>
  <c r="D23" i="6" s="1"/>
  <c r="AC4" i="2"/>
  <c r="AB4" i="2"/>
  <c r="AB5" i="2"/>
  <c r="AC5" i="2"/>
  <c r="AE5" i="2" s="1"/>
  <c r="D6" i="6" s="1"/>
  <c r="AC6" i="2"/>
  <c r="AB7" i="2"/>
  <c r="AC7" i="2"/>
  <c r="AB8" i="2"/>
  <c r="AD8" i="2" s="1"/>
  <c r="C9" i="6" s="1"/>
  <c r="AB9" i="2"/>
  <c r="AC9" i="2"/>
  <c r="AB11" i="2"/>
  <c r="AC11" i="2"/>
  <c r="AE11" i="2" s="1"/>
  <c r="D12" i="6" s="1"/>
  <c r="AB13" i="2"/>
  <c r="AC13" i="2"/>
  <c r="AB15" i="2"/>
  <c r="AC15" i="2"/>
  <c r="AE15" i="2" s="1"/>
  <c r="D16" i="6" s="1"/>
  <c r="AB17" i="2"/>
  <c r="AC17" i="2"/>
  <c r="AB19" i="2"/>
  <c r="AC19" i="2"/>
  <c r="AE19" i="2" s="1"/>
  <c r="D20" i="6" s="1"/>
  <c r="AB21" i="2"/>
  <c r="AC21" i="2"/>
  <c r="X5" i="2"/>
  <c r="Y5" i="2"/>
  <c r="X6" i="2"/>
  <c r="Y6" i="2"/>
  <c r="X7" i="2"/>
  <c r="Y7" i="2"/>
  <c r="X8" i="2"/>
  <c r="Y8" i="2"/>
  <c r="X9" i="2"/>
  <c r="Y9" i="2"/>
  <c r="X10" i="2"/>
  <c r="Y10" i="2"/>
  <c r="X11" i="2"/>
  <c r="Y11" i="2"/>
  <c r="X12" i="2"/>
  <c r="Y12" i="2"/>
  <c r="X13" i="2"/>
  <c r="Y13" i="2"/>
  <c r="X14" i="2"/>
  <c r="Y14" i="2"/>
  <c r="X15" i="2"/>
  <c r="Y15" i="2"/>
  <c r="X16" i="2"/>
  <c r="Y16" i="2"/>
  <c r="X17" i="2"/>
  <c r="Y17" i="2"/>
  <c r="X18" i="2"/>
  <c r="Y18" i="2"/>
  <c r="X19" i="2"/>
  <c r="Y19" i="2"/>
  <c r="X20" i="2"/>
  <c r="Y20" i="2"/>
  <c r="X21" i="2"/>
  <c r="Y21" i="2"/>
  <c r="X22" i="2"/>
  <c r="Y22" i="2"/>
  <c r="Y4" i="2"/>
  <c r="X4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V14" i="2"/>
  <c r="W14" i="2"/>
  <c r="V15" i="2"/>
  <c r="W15" i="2"/>
  <c r="V16" i="2"/>
  <c r="W16" i="2"/>
  <c r="V17" i="2"/>
  <c r="W17" i="2"/>
  <c r="V18" i="2"/>
  <c r="W18" i="2"/>
  <c r="V19" i="2"/>
  <c r="W19" i="2"/>
  <c r="V20" i="2"/>
  <c r="W20" i="2"/>
  <c r="V21" i="2"/>
  <c r="W21" i="2"/>
  <c r="V22" i="2"/>
  <c r="W22" i="2"/>
  <c r="W4" i="2"/>
  <c r="V4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U6" i="2"/>
  <c r="T6" i="2"/>
  <c r="M8" i="6"/>
  <c r="R8" i="6" s="1"/>
  <c r="M9" i="6"/>
  <c r="R9" i="6" s="1"/>
  <c r="M10" i="6"/>
  <c r="R10" i="6" s="1"/>
  <c r="M11" i="6"/>
  <c r="R11" i="6" s="1"/>
  <c r="M12" i="6"/>
  <c r="R12" i="6" s="1"/>
  <c r="M13" i="6"/>
  <c r="R13" i="6" s="1"/>
  <c r="M14" i="6"/>
  <c r="R14" i="6" s="1"/>
  <c r="M15" i="6"/>
  <c r="R15" i="6" s="1"/>
  <c r="M16" i="6"/>
  <c r="R16" i="6" s="1"/>
  <c r="M17" i="6"/>
  <c r="R17" i="6" s="1"/>
  <c r="M18" i="6"/>
  <c r="R18" i="6" s="1"/>
  <c r="M19" i="6"/>
  <c r="R19" i="6" s="1"/>
  <c r="M7" i="6"/>
  <c r="R7" i="6" s="1"/>
  <c r="M6" i="6"/>
  <c r="R6" i="6" s="1"/>
  <c r="ED20" i="6" l="1"/>
  <c r="EF20" i="6" s="1"/>
  <c r="DJ20" i="6"/>
  <c r="DL20" i="6" s="1"/>
  <c r="CZ21" i="6"/>
  <c r="DB21" i="6" s="1"/>
  <c r="DT21" i="6"/>
  <c r="DV21" i="6" s="1"/>
  <c r="DJ12" i="6"/>
  <c r="DL12" i="6" s="1"/>
  <c r="BV15" i="6"/>
  <c r="BX15" i="6" s="1"/>
  <c r="CZ13" i="6"/>
  <c r="DB13" i="6" s="1"/>
  <c r="DT13" i="6"/>
  <c r="DV13" i="6" s="1"/>
  <c r="ED12" i="6"/>
  <c r="EF12" i="6" s="1"/>
  <c r="CF15" i="6"/>
  <c r="CH15" i="6" s="1"/>
  <c r="BL15" i="6"/>
  <c r="BN15" i="6" s="1"/>
  <c r="AR15" i="6"/>
  <c r="AT15" i="6" s="1"/>
  <c r="FH17" i="6"/>
  <c r="FJ17" i="6" s="1"/>
  <c r="EX17" i="6"/>
  <c r="EZ17" i="6" s="1"/>
  <c r="EN17" i="6"/>
  <c r="EP17" i="6" s="1"/>
  <c r="CP18" i="6"/>
  <c r="CR18" i="6" s="1"/>
  <c r="FH13" i="6"/>
  <c r="FJ13" i="6" s="1"/>
  <c r="EX13" i="6"/>
  <c r="EZ13" i="6" s="1"/>
  <c r="EN13" i="6"/>
  <c r="EP13" i="6" s="1"/>
  <c r="X17" i="6"/>
  <c r="Z17" i="6" s="1"/>
  <c r="CP14" i="6"/>
  <c r="CR14" i="6" s="1"/>
  <c r="N16" i="6"/>
  <c r="P16" i="6" s="1"/>
  <c r="AH16" i="6"/>
  <c r="AJ16" i="6" s="1"/>
  <c r="BB16" i="6"/>
  <c r="BD16" i="6" s="1"/>
  <c r="AH12" i="6"/>
  <c r="AJ12" i="6" s="1"/>
  <c r="FH9" i="6"/>
  <c r="FJ9" i="6" s="1"/>
  <c r="CP10" i="6"/>
  <c r="CR10" i="6" s="1"/>
  <c r="EX9" i="6"/>
  <c r="EZ9" i="6" s="1"/>
  <c r="EN9" i="6"/>
  <c r="EP9" i="6" s="1"/>
  <c r="X13" i="6"/>
  <c r="Z13" i="6" s="1"/>
  <c r="N12" i="6"/>
  <c r="P12" i="6" s="1"/>
  <c r="BB12" i="6"/>
  <c r="BD12" i="6" s="1"/>
  <c r="FH6" i="6"/>
  <c r="FJ6" i="6" s="1"/>
  <c r="EX6" i="6"/>
  <c r="EZ6" i="6" s="1"/>
  <c r="DJ7" i="6"/>
  <c r="DL7" i="6" s="1"/>
  <c r="BB9" i="6"/>
  <c r="BD9" i="6" s="1"/>
  <c r="CP7" i="6"/>
  <c r="CR7" i="6" s="1"/>
  <c r="AR10" i="6"/>
  <c r="AT10" i="6" s="1"/>
  <c r="AH9" i="6"/>
  <c r="AJ9" i="6" s="1"/>
  <c r="X10" i="6"/>
  <c r="Z10" i="6" s="1"/>
  <c r="X7" i="6"/>
  <c r="Z7" i="6" s="1"/>
  <c r="BB6" i="6"/>
  <c r="BD6" i="6" s="1"/>
  <c r="N6" i="6"/>
  <c r="P6" i="6" s="1"/>
  <c r="AH6" i="6"/>
  <c r="AJ6" i="6" s="1"/>
  <c r="DJ16" i="6"/>
  <c r="DL16" i="6" s="1"/>
  <c r="CZ17" i="6"/>
  <c r="DB17" i="6" s="1"/>
  <c r="BV19" i="6"/>
  <c r="BX19" i="6" s="1"/>
  <c r="ED16" i="6"/>
  <c r="EF16" i="6" s="1"/>
  <c r="BL19" i="6"/>
  <c r="BN19" i="6" s="1"/>
  <c r="DT17" i="6"/>
  <c r="DV17" i="6" s="1"/>
  <c r="AR19" i="6"/>
  <c r="AT19" i="6" s="1"/>
  <c r="DJ8" i="6"/>
  <c r="DL8" i="6" s="1"/>
  <c r="CZ9" i="6"/>
  <c r="DB9" i="6" s="1"/>
  <c r="CF11" i="6"/>
  <c r="CH11" i="6" s="1"/>
  <c r="BV11" i="6"/>
  <c r="BX11" i="6" s="1"/>
  <c r="ED8" i="6"/>
  <c r="EF8" i="6" s="1"/>
  <c r="DT9" i="6"/>
  <c r="DV9" i="6" s="1"/>
  <c r="BL11" i="6"/>
  <c r="BN11" i="6" s="1"/>
  <c r="AR11" i="6"/>
  <c r="AT11" i="6" s="1"/>
  <c r="AD19" i="2"/>
  <c r="C20" i="6" s="1"/>
  <c r="AD15" i="2"/>
  <c r="C16" i="6" s="1"/>
  <c r="AD11" i="2"/>
  <c r="C12" i="6" s="1"/>
  <c r="AE7" i="2"/>
  <c r="D8" i="6" s="1"/>
  <c r="AD5" i="2"/>
  <c r="C6" i="6" s="1"/>
  <c r="AD22" i="2"/>
  <c r="C23" i="6" s="1"/>
  <c r="AD18" i="2"/>
  <c r="C19" i="6" s="1"/>
  <c r="AD14" i="2"/>
  <c r="C15" i="6" s="1"/>
  <c r="AD10" i="2"/>
  <c r="C11" i="6" s="1"/>
  <c r="AE21" i="2"/>
  <c r="D22" i="6" s="1"/>
  <c r="AE17" i="2"/>
  <c r="D18" i="6" s="1"/>
  <c r="AE13" i="2"/>
  <c r="D14" i="6" s="1"/>
  <c r="AE9" i="2"/>
  <c r="D10" i="6" s="1"/>
  <c r="AD7" i="2"/>
  <c r="C8" i="6" s="1"/>
  <c r="AD4" i="2"/>
  <c r="C5" i="6" s="1"/>
  <c r="AE20" i="2"/>
  <c r="D21" i="6" s="1"/>
  <c r="AE16" i="2"/>
  <c r="D17" i="6" s="1"/>
  <c r="AE12" i="2"/>
  <c r="D13" i="6" s="1"/>
  <c r="AE8" i="2"/>
  <c r="D9" i="6" s="1"/>
  <c r="AD21" i="2"/>
  <c r="C22" i="6" s="1"/>
  <c r="AD17" i="2"/>
  <c r="C18" i="6" s="1"/>
  <c r="AD13" i="2"/>
  <c r="C14" i="6" s="1"/>
  <c r="AD9" i="2"/>
  <c r="C10" i="6" s="1"/>
  <c r="AE6" i="2"/>
  <c r="D7" i="6" s="1"/>
  <c r="AE4" i="2"/>
  <c r="D5" i="6" s="1"/>
  <c r="AD20" i="2"/>
  <c r="C21" i="6" s="1"/>
  <c r="AD16" i="2"/>
  <c r="C17" i="6" s="1"/>
  <c r="AD12" i="2"/>
  <c r="C13" i="6" s="1"/>
  <c r="AD6" i="2"/>
  <c r="C7" i="6" s="1"/>
  <c r="AL15" i="4"/>
  <c r="CF13" i="6" l="1"/>
  <c r="CH13" i="6" s="1"/>
  <c r="BL13" i="6"/>
  <c r="BN13" i="6" s="1"/>
  <c r="AR13" i="6"/>
  <c r="AT13" i="6" s="1"/>
  <c r="ED10" i="6"/>
  <c r="EF10" i="6" s="1"/>
  <c r="DT11" i="6"/>
  <c r="DV11" i="6" s="1"/>
  <c r="CZ11" i="6"/>
  <c r="DB11" i="6" s="1"/>
  <c r="BV13" i="6"/>
  <c r="BX13" i="6" s="1"/>
  <c r="DJ10" i="6"/>
  <c r="DL10" i="6" s="1"/>
  <c r="EN19" i="6"/>
  <c r="EP19" i="6" s="1"/>
  <c r="CP20" i="6"/>
  <c r="CR20" i="6" s="1"/>
  <c r="FH19" i="6"/>
  <c r="FJ19" i="6" s="1"/>
  <c r="EX19" i="6"/>
  <c r="EZ19" i="6" s="1"/>
  <c r="AR8" i="6"/>
  <c r="AT8" i="6" s="1"/>
  <c r="AH7" i="6"/>
  <c r="AJ7" i="6" s="1"/>
  <c r="CP5" i="6"/>
  <c r="CR5" i="6" s="1"/>
  <c r="DJ5" i="6"/>
  <c r="DL5" i="6" s="1"/>
  <c r="BB7" i="6"/>
  <c r="BD7" i="6" s="1"/>
  <c r="X8" i="6"/>
  <c r="Z8" i="6" s="1"/>
  <c r="DT15" i="6"/>
  <c r="DV15" i="6" s="1"/>
  <c r="CF17" i="6"/>
  <c r="CH17" i="6" s="1"/>
  <c r="AR17" i="6"/>
  <c r="AT17" i="6" s="1"/>
  <c r="ED14" i="6"/>
  <c r="EF14" i="6" s="1"/>
  <c r="BL17" i="6"/>
  <c r="BN17" i="6" s="1"/>
  <c r="DJ14" i="6"/>
  <c r="DL14" i="6" s="1"/>
  <c r="CZ15" i="6"/>
  <c r="DB15" i="6" s="1"/>
  <c r="BV17" i="6"/>
  <c r="BX17" i="6" s="1"/>
  <c r="AH11" i="6"/>
  <c r="AJ11" i="6" s="1"/>
  <c r="FH8" i="6"/>
  <c r="FJ8" i="6" s="1"/>
  <c r="EX8" i="6"/>
  <c r="EZ8" i="6" s="1"/>
  <c r="DJ9" i="6"/>
  <c r="DL9" i="6" s="1"/>
  <c r="CP9" i="6"/>
  <c r="CR9" i="6" s="1"/>
  <c r="BB11" i="6"/>
  <c r="BD11" i="6" s="1"/>
  <c r="X12" i="6"/>
  <c r="Z12" i="6" s="1"/>
  <c r="AR12" i="6"/>
  <c r="AT12" i="6" s="1"/>
  <c r="CZ18" i="6"/>
  <c r="DB18" i="6" s="1"/>
  <c r="DT18" i="6"/>
  <c r="DV18" i="6" s="1"/>
  <c r="ED17" i="6"/>
  <c r="EF17" i="6" s="1"/>
  <c r="EN18" i="6"/>
  <c r="EP18" i="6" s="1"/>
  <c r="CP15" i="6"/>
  <c r="CR15" i="6" s="1"/>
  <c r="BB17" i="6"/>
  <c r="BD17" i="6" s="1"/>
  <c r="AH17" i="6"/>
  <c r="AJ17" i="6" s="1"/>
  <c r="AR18" i="6"/>
  <c r="AT18" i="6" s="1"/>
  <c r="FH14" i="6"/>
  <c r="FJ14" i="6" s="1"/>
  <c r="EX14" i="6"/>
  <c r="EZ14" i="6" s="1"/>
  <c r="X18" i="6"/>
  <c r="Z18" i="6" s="1"/>
  <c r="DJ15" i="6"/>
  <c r="DL15" i="6" s="1"/>
  <c r="CZ8" i="6"/>
  <c r="DB8" i="6" s="1"/>
  <c r="BV10" i="6"/>
  <c r="BX10" i="6" s="1"/>
  <c r="EN8" i="6"/>
  <c r="EP8" i="6" s="1"/>
  <c r="ED7" i="6"/>
  <c r="EF7" i="6" s="1"/>
  <c r="DT8" i="6"/>
  <c r="DV8" i="6" s="1"/>
  <c r="CF10" i="6"/>
  <c r="CH10" i="6" s="1"/>
  <c r="BL10" i="6"/>
  <c r="BN10" i="6" s="1"/>
  <c r="N11" i="6"/>
  <c r="P11" i="6" s="1"/>
  <c r="CZ7" i="6"/>
  <c r="DB7" i="6" s="1"/>
  <c r="BV9" i="6"/>
  <c r="BX9" i="6" s="1"/>
  <c r="ED6" i="6"/>
  <c r="EF6" i="6" s="1"/>
  <c r="DT7" i="6"/>
  <c r="DV7" i="6" s="1"/>
  <c r="CF9" i="6"/>
  <c r="CH9" i="6" s="1"/>
  <c r="BL9" i="6"/>
  <c r="BN9" i="6" s="1"/>
  <c r="AR9" i="6"/>
  <c r="AT9" i="6" s="1"/>
  <c r="DJ6" i="6"/>
  <c r="DL6" i="6" s="1"/>
  <c r="X6" i="6"/>
  <c r="Z6" i="6" s="1"/>
  <c r="BB5" i="6"/>
  <c r="BD5" i="6" s="1"/>
  <c r="AR6" i="6"/>
  <c r="AT6" i="6" s="1"/>
  <c r="AH5" i="6"/>
  <c r="AJ5" i="6" s="1"/>
  <c r="C4" i="6"/>
  <c r="N5" i="6" s="1"/>
  <c r="P5" i="6" s="1"/>
  <c r="FH15" i="6"/>
  <c r="FJ15" i="6" s="1"/>
  <c r="EX15" i="6"/>
  <c r="EZ15" i="6" s="1"/>
  <c r="EN15" i="6"/>
  <c r="EP15" i="6" s="1"/>
  <c r="CP16" i="6"/>
  <c r="CR16" i="6" s="1"/>
  <c r="BB18" i="6"/>
  <c r="BD18" i="6" s="1"/>
  <c r="AH18" i="6"/>
  <c r="AJ18" i="6" s="1"/>
  <c r="N18" i="6"/>
  <c r="P18" i="6" s="1"/>
  <c r="X19" i="6"/>
  <c r="Z19" i="6" s="1"/>
  <c r="FH16" i="6"/>
  <c r="FJ16" i="6" s="1"/>
  <c r="EX16" i="6"/>
  <c r="EZ16" i="6" s="1"/>
  <c r="DJ17" i="6"/>
  <c r="DL17" i="6" s="1"/>
  <c r="CP17" i="6"/>
  <c r="CR17" i="6" s="1"/>
  <c r="X20" i="6"/>
  <c r="Z20" i="6" s="1"/>
  <c r="BB19" i="6"/>
  <c r="BD19" i="6" s="1"/>
  <c r="AH19" i="6"/>
  <c r="AJ19" i="6" s="1"/>
  <c r="EN10" i="6"/>
  <c r="EP10" i="6" s="1"/>
  <c r="ED9" i="6"/>
  <c r="EF9" i="6" s="1"/>
  <c r="DT10" i="6"/>
  <c r="DV10" i="6" s="1"/>
  <c r="CF12" i="6"/>
  <c r="CH12" i="6" s="1"/>
  <c r="N13" i="6"/>
  <c r="P13" i="6" s="1"/>
  <c r="CZ10" i="6"/>
  <c r="DB10" i="6" s="1"/>
  <c r="BV12" i="6"/>
  <c r="BX12" i="6" s="1"/>
  <c r="BL12" i="6"/>
  <c r="BN12" i="6" s="1"/>
  <c r="CZ12" i="6"/>
  <c r="DB12" i="6" s="1"/>
  <c r="ED11" i="6"/>
  <c r="EF11" i="6" s="1"/>
  <c r="CF14" i="6"/>
  <c r="CH14" i="6" s="1"/>
  <c r="BL14" i="6"/>
  <c r="BN14" i="6" s="1"/>
  <c r="BV14" i="6"/>
  <c r="BX14" i="6" s="1"/>
  <c r="EN12" i="6"/>
  <c r="EP12" i="6" s="1"/>
  <c r="DT12" i="6"/>
  <c r="DV12" i="6" s="1"/>
  <c r="N15" i="6"/>
  <c r="P15" i="6" s="1"/>
  <c r="CZ14" i="6"/>
  <c r="DB14" i="6" s="1"/>
  <c r="BV16" i="6"/>
  <c r="BX16" i="6" s="1"/>
  <c r="N17" i="6"/>
  <c r="P17" i="6" s="1"/>
  <c r="EN14" i="6"/>
  <c r="EP14" i="6" s="1"/>
  <c r="ED13" i="6"/>
  <c r="EF13" i="6" s="1"/>
  <c r="BL16" i="6"/>
  <c r="BN16" i="6" s="1"/>
  <c r="DT14" i="6"/>
  <c r="DV14" i="6" s="1"/>
  <c r="CF16" i="6"/>
  <c r="CH16" i="6" s="1"/>
  <c r="CP19" i="6"/>
  <c r="CR19" i="6" s="1"/>
  <c r="FH18" i="6"/>
  <c r="FJ18" i="6" s="1"/>
  <c r="EX18" i="6"/>
  <c r="EZ18" i="6" s="1"/>
  <c r="DJ19" i="6"/>
  <c r="DL19" i="6" s="1"/>
  <c r="ED15" i="6"/>
  <c r="EF15" i="6" s="1"/>
  <c r="BL18" i="6"/>
  <c r="BN18" i="6" s="1"/>
  <c r="EN16" i="6"/>
  <c r="EP16" i="6" s="1"/>
  <c r="DT16" i="6"/>
  <c r="DV16" i="6" s="1"/>
  <c r="CF18" i="6"/>
  <c r="CH18" i="6" s="1"/>
  <c r="CZ16" i="6"/>
  <c r="DB16" i="6" s="1"/>
  <c r="BV18" i="6"/>
  <c r="BX18" i="6" s="1"/>
  <c r="N19" i="6"/>
  <c r="P19" i="6" s="1"/>
  <c r="DT6" i="6"/>
  <c r="DV6" i="6" s="1"/>
  <c r="BL8" i="6"/>
  <c r="BN8" i="6" s="1"/>
  <c r="EN6" i="6"/>
  <c r="EP6" i="6" s="1"/>
  <c r="ED5" i="6"/>
  <c r="EF5" i="6" s="1"/>
  <c r="CF8" i="6"/>
  <c r="CH8" i="6" s="1"/>
  <c r="N9" i="6"/>
  <c r="P9" i="6" s="1"/>
  <c r="CZ6" i="6"/>
  <c r="DB6" i="6" s="1"/>
  <c r="BV8" i="6"/>
  <c r="BX8" i="6" s="1"/>
  <c r="FH20" i="6"/>
  <c r="FJ20" i="6" s="1"/>
  <c r="EX20" i="6"/>
  <c r="EZ20" i="6" s="1"/>
  <c r="DJ21" i="6"/>
  <c r="DL21" i="6" s="1"/>
  <c r="CP21" i="6"/>
  <c r="CR21" i="6" s="1"/>
  <c r="BV5" i="6"/>
  <c r="BX5" i="6" s="1"/>
  <c r="CF5" i="6"/>
  <c r="CH5" i="6" s="1"/>
  <c r="BL5" i="6"/>
  <c r="BN5" i="6" s="1"/>
  <c r="AR5" i="6"/>
  <c r="AT5" i="6" s="1"/>
  <c r="D4" i="6"/>
  <c r="X5" i="6" s="1"/>
  <c r="Z5" i="6" s="1"/>
  <c r="FH7" i="6"/>
  <c r="FJ7" i="6" s="1"/>
  <c r="EX7" i="6"/>
  <c r="EZ7" i="6" s="1"/>
  <c r="X11" i="6"/>
  <c r="Z11" i="6" s="1"/>
  <c r="N10" i="6"/>
  <c r="P10" i="6" s="1"/>
  <c r="EN7" i="6"/>
  <c r="EP7" i="6" s="1"/>
  <c r="CP8" i="6"/>
  <c r="CR8" i="6" s="1"/>
  <c r="BB10" i="6"/>
  <c r="BD10" i="6" s="1"/>
  <c r="AH10" i="6"/>
  <c r="AJ10" i="6" s="1"/>
  <c r="BV6" i="6"/>
  <c r="BX6" i="6" s="1"/>
  <c r="BL6" i="6"/>
  <c r="BN6" i="6" s="1"/>
  <c r="CF6" i="6"/>
  <c r="CH6" i="6" s="1"/>
  <c r="N7" i="6"/>
  <c r="P7" i="6" s="1"/>
  <c r="FH10" i="6"/>
  <c r="FJ10" i="6" s="1"/>
  <c r="CP11" i="6"/>
  <c r="CR11" i="6" s="1"/>
  <c r="BB13" i="6"/>
  <c r="BD13" i="6" s="1"/>
  <c r="AH13" i="6"/>
  <c r="AJ13" i="6" s="1"/>
  <c r="X14" i="6"/>
  <c r="Z14" i="6" s="1"/>
  <c r="AR14" i="6"/>
  <c r="AT14" i="6" s="1"/>
  <c r="DJ11" i="6"/>
  <c r="DL11" i="6" s="1"/>
  <c r="EX10" i="6"/>
  <c r="EZ10" i="6" s="1"/>
  <c r="DT5" i="6"/>
  <c r="DV5" i="6" s="1"/>
  <c r="CF7" i="6"/>
  <c r="CH7" i="6" s="1"/>
  <c r="BV7" i="6"/>
  <c r="BX7" i="6" s="1"/>
  <c r="CZ5" i="6"/>
  <c r="DB5" i="6" s="1"/>
  <c r="AR7" i="6"/>
  <c r="AT7" i="6" s="1"/>
  <c r="BL7" i="6"/>
  <c r="BN7" i="6" s="1"/>
  <c r="ED19" i="6"/>
  <c r="EF19" i="6" s="1"/>
  <c r="EN20" i="6"/>
  <c r="EP20" i="6" s="1"/>
  <c r="DT20" i="6"/>
  <c r="DV20" i="6" s="1"/>
  <c r="CZ20" i="6"/>
  <c r="DB20" i="6" s="1"/>
  <c r="DT19" i="6"/>
  <c r="DV19" i="6" s="1"/>
  <c r="CZ19" i="6"/>
  <c r="DB19" i="6" s="1"/>
  <c r="DJ18" i="6"/>
  <c r="DL18" i="6" s="1"/>
  <c r="ED18" i="6"/>
  <c r="EF18" i="6" s="1"/>
  <c r="EX11" i="6"/>
  <c r="EZ11" i="6" s="1"/>
  <c r="FH11" i="6"/>
  <c r="FJ11" i="6" s="1"/>
  <c r="EN11" i="6"/>
  <c r="EP11" i="6" s="1"/>
  <c r="CP12" i="6"/>
  <c r="CR12" i="6" s="1"/>
  <c r="BB14" i="6"/>
  <c r="BD14" i="6" s="1"/>
  <c r="AH14" i="6"/>
  <c r="AJ14" i="6" s="1"/>
  <c r="X15" i="6"/>
  <c r="Z15" i="6" s="1"/>
  <c r="N14" i="6"/>
  <c r="P14" i="6" s="1"/>
  <c r="EX12" i="6"/>
  <c r="EZ12" i="6" s="1"/>
  <c r="DJ13" i="6"/>
  <c r="DL13" i="6" s="1"/>
  <c r="FH12" i="6"/>
  <c r="FJ12" i="6" s="1"/>
  <c r="CP13" i="6"/>
  <c r="CR13" i="6" s="1"/>
  <c r="BB15" i="6"/>
  <c r="BD15" i="6" s="1"/>
  <c r="AH15" i="6"/>
  <c r="AJ15" i="6" s="1"/>
  <c r="X16" i="6"/>
  <c r="Z16" i="6" s="1"/>
  <c r="AR16" i="6"/>
  <c r="AT16" i="6" s="1"/>
  <c r="FH5" i="6"/>
  <c r="FJ5" i="6" s="1"/>
  <c r="EX5" i="6"/>
  <c r="EZ5" i="6" s="1"/>
  <c r="BB8" i="6"/>
  <c r="BD8" i="6" s="1"/>
  <c r="EN5" i="6"/>
  <c r="EP5" i="6" s="1"/>
  <c r="CP6" i="6"/>
  <c r="CR6" i="6" s="1"/>
  <c r="AH8" i="6"/>
  <c r="AJ8" i="6" s="1"/>
  <c r="N8" i="6"/>
  <c r="P8" i="6" s="1"/>
  <c r="X9" i="6"/>
  <c r="Z9" i="6" s="1"/>
  <c r="H16" i="4"/>
  <c r="F16" i="4"/>
  <c r="AI15" i="4"/>
  <c r="AJ15" i="4" s="1"/>
  <c r="D9" i="4"/>
  <c r="D13" i="4" s="1"/>
  <c r="D17" i="4" s="1"/>
  <c r="D21" i="4" s="1"/>
  <c r="D25" i="4" s="1"/>
  <c r="D29" i="4" s="1"/>
  <c r="D33" i="4" s="1"/>
  <c r="D37" i="4" s="1"/>
  <c r="D41" i="4" s="1"/>
  <c r="D45" i="4" s="1"/>
  <c r="D49" i="4" s="1"/>
  <c r="D53" i="4" s="1"/>
  <c r="D57" i="4" s="1"/>
  <c r="D61" i="4" s="1"/>
  <c r="D65" i="4" s="1"/>
  <c r="D69" i="4" s="1"/>
  <c r="D73" i="4" s="1"/>
  <c r="D77" i="4" s="1"/>
  <c r="G5" i="4"/>
  <c r="G6" i="4" s="1"/>
  <c r="E5" i="4"/>
  <c r="E6" i="4" s="1"/>
  <c r="E7" i="4" s="1"/>
  <c r="N4" i="4"/>
  <c r="O4" i="4" s="1"/>
  <c r="K4" i="4"/>
  <c r="L4" i="4" s="1"/>
  <c r="AL20" i="1"/>
  <c r="AK20" i="1"/>
  <c r="P4" i="1"/>
  <c r="Q4" i="1"/>
  <c r="P7" i="1"/>
  <c r="Q7" i="1"/>
  <c r="P12" i="1"/>
  <c r="Q12" i="1"/>
  <c r="P15" i="1"/>
  <c r="Q15" i="1"/>
  <c r="S5" i="1"/>
  <c r="T5" i="1"/>
  <c r="V5" i="1"/>
  <c r="W5" i="1"/>
  <c r="Y6" i="1"/>
  <c r="Z6" i="1"/>
  <c r="AB6" i="1"/>
  <c r="AC6" i="1"/>
  <c r="AL15" i="1"/>
  <c r="AK15" i="1"/>
  <c r="M4" i="1"/>
  <c r="N4" i="1" s="1"/>
  <c r="FM5" i="6" l="1"/>
  <c r="FM6" i="6" s="1"/>
  <c r="FM7" i="6" s="1"/>
  <c r="FM8" i="6" s="1"/>
  <c r="FM9" i="6" s="1"/>
  <c r="FM10" i="6" s="1"/>
  <c r="FM11" i="6" s="1"/>
  <c r="FM12" i="6" s="1"/>
  <c r="FM13" i="6" s="1"/>
  <c r="FM14" i="6" s="1"/>
  <c r="FM15" i="6" s="1"/>
  <c r="FM16" i="6" s="1"/>
  <c r="FM17" i="6" s="1"/>
  <c r="FM18" i="6" s="1"/>
  <c r="FM19" i="6" s="1"/>
  <c r="FM20" i="6" s="1"/>
  <c r="FM21" i="6" s="1"/>
  <c r="FK5" i="6"/>
  <c r="FK6" i="6" s="1"/>
  <c r="FK7" i="6" s="1"/>
  <c r="FK8" i="6" s="1"/>
  <c r="FK9" i="6" s="1"/>
  <c r="FK10" i="6" s="1"/>
  <c r="FK11" i="6" s="1"/>
  <c r="FK12" i="6" s="1"/>
  <c r="FK13" i="6" s="1"/>
  <c r="FK14" i="6" s="1"/>
  <c r="FK15" i="6" s="1"/>
  <c r="FK16" i="6" s="1"/>
  <c r="FK17" i="6" s="1"/>
  <c r="FK18" i="6" s="1"/>
  <c r="FK19" i="6" s="1"/>
  <c r="FK20" i="6" s="1"/>
  <c r="FK21" i="6" s="1"/>
  <c r="AU5" i="6"/>
  <c r="AU6" i="6" s="1"/>
  <c r="AU7" i="6" s="1"/>
  <c r="AU8" i="6" s="1"/>
  <c r="AU9" i="6" s="1"/>
  <c r="AU10" i="6" s="1"/>
  <c r="AU11" i="6" s="1"/>
  <c r="AU12" i="6" s="1"/>
  <c r="AU13" i="6" s="1"/>
  <c r="AU14" i="6" s="1"/>
  <c r="AU15" i="6" s="1"/>
  <c r="AU16" i="6" s="1"/>
  <c r="AU17" i="6" s="1"/>
  <c r="AU18" i="6" s="1"/>
  <c r="AU19" i="6" s="1"/>
  <c r="AU20" i="6" s="1"/>
  <c r="AW5" i="6"/>
  <c r="AW6" i="6" s="1"/>
  <c r="AW7" i="6" s="1"/>
  <c r="AW8" i="6" s="1"/>
  <c r="AW9" i="6" s="1"/>
  <c r="AW10" i="6" s="1"/>
  <c r="AW11" i="6" s="1"/>
  <c r="AW12" i="6" s="1"/>
  <c r="AW13" i="6" s="1"/>
  <c r="AW14" i="6" s="1"/>
  <c r="AW15" i="6" s="1"/>
  <c r="AW16" i="6" s="1"/>
  <c r="AW17" i="6" s="1"/>
  <c r="AW18" i="6" s="1"/>
  <c r="AW19" i="6" s="1"/>
  <c r="AW20" i="6" s="1"/>
  <c r="EG5" i="6"/>
  <c r="EG6" i="6" s="1"/>
  <c r="EG7" i="6" s="1"/>
  <c r="EG8" i="6" s="1"/>
  <c r="EG9" i="6" s="1"/>
  <c r="EG10" i="6" s="1"/>
  <c r="EG11" i="6" s="1"/>
  <c r="EG12" i="6" s="1"/>
  <c r="EG13" i="6" s="1"/>
  <c r="EG14" i="6" s="1"/>
  <c r="EG15" i="6" s="1"/>
  <c r="EG16" i="6" s="1"/>
  <c r="EG17" i="6" s="1"/>
  <c r="EG18" i="6" s="1"/>
  <c r="EG19" i="6" s="1"/>
  <c r="EG20" i="6" s="1"/>
  <c r="EG21" i="6" s="1"/>
  <c r="EI5" i="6"/>
  <c r="EI6" i="6" s="1"/>
  <c r="EI7" i="6" s="1"/>
  <c r="EI8" i="6" s="1"/>
  <c r="EI9" i="6" s="1"/>
  <c r="EI10" i="6" s="1"/>
  <c r="EI11" i="6" s="1"/>
  <c r="EI12" i="6" s="1"/>
  <c r="EI13" i="6" s="1"/>
  <c r="EI14" i="6" s="1"/>
  <c r="EI15" i="6" s="1"/>
  <c r="EI16" i="6" s="1"/>
  <c r="EI17" i="6" s="1"/>
  <c r="EI18" i="6" s="1"/>
  <c r="EI19" i="6" s="1"/>
  <c r="EI20" i="6" s="1"/>
  <c r="EI21" i="6" s="1"/>
  <c r="DY5" i="6"/>
  <c r="DY6" i="6" s="1"/>
  <c r="DY7" i="6" s="1"/>
  <c r="DY8" i="6" s="1"/>
  <c r="DY9" i="6" s="1"/>
  <c r="DY10" i="6" s="1"/>
  <c r="DY11" i="6" s="1"/>
  <c r="DY12" i="6" s="1"/>
  <c r="DY13" i="6" s="1"/>
  <c r="DY14" i="6" s="1"/>
  <c r="DY15" i="6" s="1"/>
  <c r="DY16" i="6" s="1"/>
  <c r="DY17" i="6" s="1"/>
  <c r="DY18" i="6" s="1"/>
  <c r="DY19" i="6" s="1"/>
  <c r="DY20" i="6" s="1"/>
  <c r="DY21" i="6" s="1"/>
  <c r="DY22" i="6" s="1"/>
  <c r="DW5" i="6"/>
  <c r="DW6" i="6" s="1"/>
  <c r="DW7" i="6" s="1"/>
  <c r="DW8" i="6" s="1"/>
  <c r="DW9" i="6" s="1"/>
  <c r="DW10" i="6" s="1"/>
  <c r="DW11" i="6" s="1"/>
  <c r="DW12" i="6" s="1"/>
  <c r="DW13" i="6" s="1"/>
  <c r="DW14" i="6" s="1"/>
  <c r="DW15" i="6" s="1"/>
  <c r="DW16" i="6" s="1"/>
  <c r="DW17" i="6" s="1"/>
  <c r="DW18" i="6" s="1"/>
  <c r="DW19" i="6" s="1"/>
  <c r="DW20" i="6" s="1"/>
  <c r="DW21" i="6" s="1"/>
  <c r="DW22" i="6" s="1"/>
  <c r="CI5" i="6"/>
  <c r="CI6" i="6" s="1"/>
  <c r="CI7" i="6" s="1"/>
  <c r="CI8" i="6" s="1"/>
  <c r="CI9" i="6" s="1"/>
  <c r="CI10" i="6" s="1"/>
  <c r="CI11" i="6" s="1"/>
  <c r="CI12" i="6" s="1"/>
  <c r="CI13" i="6" s="1"/>
  <c r="CI14" i="6" s="1"/>
  <c r="CI15" i="6" s="1"/>
  <c r="CI16" i="6" s="1"/>
  <c r="CI17" i="6" s="1"/>
  <c r="CI18" i="6" s="1"/>
  <c r="CI19" i="6" s="1"/>
  <c r="CK5" i="6"/>
  <c r="CK6" i="6" s="1"/>
  <c r="CK7" i="6" s="1"/>
  <c r="CK8" i="6" s="1"/>
  <c r="CK9" i="6" s="1"/>
  <c r="CK10" i="6" s="1"/>
  <c r="CK11" i="6" s="1"/>
  <c r="CK12" i="6" s="1"/>
  <c r="CK13" i="6" s="1"/>
  <c r="CK14" i="6" s="1"/>
  <c r="CK15" i="6" s="1"/>
  <c r="CK16" i="6" s="1"/>
  <c r="CK17" i="6" s="1"/>
  <c r="CK18" i="6" s="1"/>
  <c r="CK19" i="6" s="1"/>
  <c r="BE5" i="6"/>
  <c r="BE6" i="6" s="1"/>
  <c r="BE7" i="6" s="1"/>
  <c r="BE8" i="6" s="1"/>
  <c r="BE9" i="6" s="1"/>
  <c r="BE10" i="6" s="1"/>
  <c r="BE11" i="6" s="1"/>
  <c r="BE12" i="6" s="1"/>
  <c r="BE13" i="6" s="1"/>
  <c r="BE14" i="6" s="1"/>
  <c r="BE15" i="6" s="1"/>
  <c r="BE16" i="6" s="1"/>
  <c r="BE17" i="6" s="1"/>
  <c r="BE18" i="6" s="1"/>
  <c r="BE19" i="6" s="1"/>
  <c r="BE20" i="6" s="1"/>
  <c r="BG5" i="6"/>
  <c r="BG6" i="6" s="1"/>
  <c r="BG7" i="6" s="1"/>
  <c r="BG8" i="6" s="1"/>
  <c r="BG9" i="6" s="1"/>
  <c r="BG10" i="6" s="1"/>
  <c r="BG11" i="6" s="1"/>
  <c r="BG12" i="6" s="1"/>
  <c r="BG13" i="6" s="1"/>
  <c r="BG14" i="6" s="1"/>
  <c r="BG15" i="6" s="1"/>
  <c r="BG16" i="6" s="1"/>
  <c r="BG17" i="6" s="1"/>
  <c r="BG18" i="6" s="1"/>
  <c r="BG19" i="6" s="1"/>
  <c r="BG20" i="6" s="1"/>
  <c r="DM5" i="6"/>
  <c r="DM6" i="6" s="1"/>
  <c r="DM7" i="6" s="1"/>
  <c r="DM8" i="6" s="1"/>
  <c r="DM9" i="6" s="1"/>
  <c r="DM10" i="6" s="1"/>
  <c r="DM11" i="6" s="1"/>
  <c r="DM12" i="6" s="1"/>
  <c r="DM13" i="6" s="1"/>
  <c r="DM14" i="6" s="1"/>
  <c r="DM15" i="6" s="1"/>
  <c r="DM16" i="6" s="1"/>
  <c r="DM17" i="6" s="1"/>
  <c r="DM18" i="6" s="1"/>
  <c r="DM19" i="6" s="1"/>
  <c r="DM20" i="6" s="1"/>
  <c r="DM21" i="6" s="1"/>
  <c r="DM22" i="6" s="1"/>
  <c r="DO5" i="6"/>
  <c r="DO6" i="6" s="1"/>
  <c r="DO7" i="6" s="1"/>
  <c r="DO8" i="6" s="1"/>
  <c r="DO9" i="6" s="1"/>
  <c r="DO10" i="6" s="1"/>
  <c r="DO11" i="6" s="1"/>
  <c r="DO12" i="6" s="1"/>
  <c r="DO13" i="6" s="1"/>
  <c r="DO14" i="6" s="1"/>
  <c r="DO15" i="6" s="1"/>
  <c r="DO16" i="6" s="1"/>
  <c r="DO17" i="6" s="1"/>
  <c r="DO18" i="6" s="1"/>
  <c r="DO19" i="6" s="1"/>
  <c r="DO20" i="6" s="1"/>
  <c r="DO21" i="6" s="1"/>
  <c r="DO22" i="6" s="1"/>
  <c r="DE5" i="6"/>
  <c r="DE6" i="6" s="1"/>
  <c r="DE7" i="6" s="1"/>
  <c r="DE8" i="6" s="1"/>
  <c r="DE9" i="6" s="1"/>
  <c r="DE10" i="6" s="1"/>
  <c r="DE11" i="6" s="1"/>
  <c r="DE12" i="6" s="1"/>
  <c r="DE13" i="6" s="1"/>
  <c r="DE14" i="6" s="1"/>
  <c r="DE15" i="6" s="1"/>
  <c r="DE16" i="6" s="1"/>
  <c r="DE17" i="6" s="1"/>
  <c r="DE18" i="6" s="1"/>
  <c r="DE19" i="6" s="1"/>
  <c r="DE20" i="6" s="1"/>
  <c r="DE21" i="6" s="1"/>
  <c r="DE22" i="6" s="1"/>
  <c r="DC5" i="6"/>
  <c r="DC6" i="6" s="1"/>
  <c r="DC7" i="6" s="1"/>
  <c r="DC8" i="6" s="1"/>
  <c r="DC9" i="6" s="1"/>
  <c r="DC10" i="6" s="1"/>
  <c r="DC11" i="6" s="1"/>
  <c r="DC12" i="6" s="1"/>
  <c r="DC13" i="6" s="1"/>
  <c r="DC14" i="6" s="1"/>
  <c r="DC15" i="6" s="1"/>
  <c r="DC16" i="6" s="1"/>
  <c r="DC17" i="6" s="1"/>
  <c r="DC18" i="6" s="1"/>
  <c r="DC19" i="6" s="1"/>
  <c r="DC20" i="6" s="1"/>
  <c r="DC21" i="6" s="1"/>
  <c r="DC22" i="6" s="1"/>
  <c r="AC5" i="6"/>
  <c r="AC6" i="6" s="1"/>
  <c r="AC7" i="6" s="1"/>
  <c r="AC8" i="6" s="1"/>
  <c r="AC9" i="6" s="1"/>
  <c r="AC10" i="6" s="1"/>
  <c r="AC11" i="6" s="1"/>
  <c r="AC12" i="6" s="1"/>
  <c r="AC13" i="6" s="1"/>
  <c r="AC14" i="6" s="1"/>
  <c r="AC15" i="6" s="1"/>
  <c r="AC16" i="6" s="1"/>
  <c r="AC17" i="6" s="1"/>
  <c r="AC18" i="6" s="1"/>
  <c r="AC19" i="6" s="1"/>
  <c r="AC20" i="6" s="1"/>
  <c r="AC21" i="6" s="1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BY5" i="6"/>
  <c r="BY6" i="6" s="1"/>
  <c r="BY7" i="6" s="1"/>
  <c r="BY8" i="6" s="1"/>
  <c r="BY9" i="6" s="1"/>
  <c r="BY10" i="6" s="1"/>
  <c r="BY11" i="6" s="1"/>
  <c r="BY12" i="6" s="1"/>
  <c r="BY13" i="6" s="1"/>
  <c r="BY14" i="6" s="1"/>
  <c r="BY15" i="6" s="1"/>
  <c r="BY16" i="6" s="1"/>
  <c r="BY17" i="6" s="1"/>
  <c r="BY18" i="6" s="1"/>
  <c r="BY19" i="6" s="1"/>
  <c r="BY20" i="6" s="1"/>
  <c r="CA5" i="6"/>
  <c r="CA6" i="6" s="1"/>
  <c r="CA7" i="6" s="1"/>
  <c r="CA8" i="6" s="1"/>
  <c r="CA9" i="6" s="1"/>
  <c r="CA10" i="6" s="1"/>
  <c r="CA11" i="6" s="1"/>
  <c r="CA12" i="6" s="1"/>
  <c r="CA13" i="6" s="1"/>
  <c r="CA14" i="6" s="1"/>
  <c r="CA15" i="6" s="1"/>
  <c r="CA16" i="6" s="1"/>
  <c r="CA17" i="6" s="1"/>
  <c r="CA18" i="6" s="1"/>
  <c r="CA19" i="6" s="1"/>
  <c r="CA20" i="6" s="1"/>
  <c r="S5" i="6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Q5" i="6"/>
  <c r="Q6" i="6" s="1"/>
  <c r="Q7" i="6" s="1"/>
  <c r="Q8" i="6" s="1"/>
  <c r="Q9" i="6" s="1"/>
  <c r="Q10" i="6" s="1"/>
  <c r="CS5" i="6"/>
  <c r="CS6" i="6" s="1"/>
  <c r="CS7" i="6" s="1"/>
  <c r="CS8" i="6" s="1"/>
  <c r="CS9" i="6" s="1"/>
  <c r="CS10" i="6" s="1"/>
  <c r="CS11" i="6" s="1"/>
  <c r="CS12" i="6" s="1"/>
  <c r="CS13" i="6" s="1"/>
  <c r="CS14" i="6" s="1"/>
  <c r="CS15" i="6" s="1"/>
  <c r="CS16" i="6" s="1"/>
  <c r="CS17" i="6" s="1"/>
  <c r="CS18" i="6" s="1"/>
  <c r="CS19" i="6" s="1"/>
  <c r="CS20" i="6" s="1"/>
  <c r="CS21" i="6" s="1"/>
  <c r="CS22" i="6" s="1"/>
  <c r="CU5" i="6"/>
  <c r="CU6" i="6" s="1"/>
  <c r="CU7" i="6" s="1"/>
  <c r="CU8" i="6" s="1"/>
  <c r="CU9" i="6" s="1"/>
  <c r="CU10" i="6" s="1"/>
  <c r="CU11" i="6" s="1"/>
  <c r="CU12" i="6" s="1"/>
  <c r="CU13" i="6" s="1"/>
  <c r="CU14" i="6" s="1"/>
  <c r="CU15" i="6" s="1"/>
  <c r="CU16" i="6" s="1"/>
  <c r="CU17" i="6" s="1"/>
  <c r="CU18" i="6" s="1"/>
  <c r="CU19" i="6" s="1"/>
  <c r="CU20" i="6" s="1"/>
  <c r="CU21" i="6" s="1"/>
  <c r="CU22" i="6" s="1"/>
  <c r="AK5" i="6"/>
  <c r="AK6" i="6" s="1"/>
  <c r="AK7" i="6" s="1"/>
  <c r="AK8" i="6" s="1"/>
  <c r="AK9" i="6" s="1"/>
  <c r="AK10" i="6" s="1"/>
  <c r="AK11" i="6" s="1"/>
  <c r="AK12" i="6" s="1"/>
  <c r="AK13" i="6" s="1"/>
  <c r="AK14" i="6" s="1"/>
  <c r="AK15" i="6" s="1"/>
  <c r="AK16" i="6" s="1"/>
  <c r="AK17" i="6" s="1"/>
  <c r="AK18" i="6" s="1"/>
  <c r="AK19" i="6" s="1"/>
  <c r="AK20" i="6" s="1"/>
  <c r="AM5" i="6"/>
  <c r="AM6" i="6" s="1"/>
  <c r="AM7" i="6" s="1"/>
  <c r="AM8" i="6" s="1"/>
  <c r="AM9" i="6" s="1"/>
  <c r="AM10" i="6" s="1"/>
  <c r="AM11" i="6" s="1"/>
  <c r="AM12" i="6" s="1"/>
  <c r="AM13" i="6" s="1"/>
  <c r="AM14" i="6" s="1"/>
  <c r="AM15" i="6" s="1"/>
  <c r="AM16" i="6" s="1"/>
  <c r="AM17" i="6" s="1"/>
  <c r="AM18" i="6" s="1"/>
  <c r="AM19" i="6" s="1"/>
  <c r="AM20" i="6" s="1"/>
  <c r="FC5" i="6"/>
  <c r="FC6" i="6" s="1"/>
  <c r="FC7" i="6" s="1"/>
  <c r="FC8" i="6" s="1"/>
  <c r="FC9" i="6" s="1"/>
  <c r="FC10" i="6" s="1"/>
  <c r="FC11" i="6" s="1"/>
  <c r="FC12" i="6" s="1"/>
  <c r="FC13" i="6" s="1"/>
  <c r="FC14" i="6" s="1"/>
  <c r="FC15" i="6" s="1"/>
  <c r="FC16" i="6" s="1"/>
  <c r="FC17" i="6" s="1"/>
  <c r="FC18" i="6" s="1"/>
  <c r="FC19" i="6" s="1"/>
  <c r="FC20" i="6" s="1"/>
  <c r="FC21" i="6" s="1"/>
  <c r="FA5" i="6"/>
  <c r="FA6" i="6" s="1"/>
  <c r="FA7" i="6" s="1"/>
  <c r="FA8" i="6" s="1"/>
  <c r="FA9" i="6" s="1"/>
  <c r="FA10" i="6" s="1"/>
  <c r="FA11" i="6" s="1"/>
  <c r="FA12" i="6" s="1"/>
  <c r="FA13" i="6" s="1"/>
  <c r="FA14" i="6" s="1"/>
  <c r="FA15" i="6" s="1"/>
  <c r="FA16" i="6" s="1"/>
  <c r="FA17" i="6" s="1"/>
  <c r="FA18" i="6" s="1"/>
  <c r="FA19" i="6" s="1"/>
  <c r="FA20" i="6" s="1"/>
  <c r="FA21" i="6" s="1"/>
  <c r="EQ5" i="6"/>
  <c r="EQ6" i="6" s="1"/>
  <c r="EQ7" i="6" s="1"/>
  <c r="EQ8" i="6" s="1"/>
  <c r="EQ9" i="6" s="1"/>
  <c r="EQ10" i="6" s="1"/>
  <c r="EQ11" i="6" s="1"/>
  <c r="EQ12" i="6" s="1"/>
  <c r="EQ13" i="6" s="1"/>
  <c r="EQ14" i="6" s="1"/>
  <c r="EQ15" i="6" s="1"/>
  <c r="EQ16" i="6" s="1"/>
  <c r="EQ17" i="6" s="1"/>
  <c r="EQ18" i="6" s="1"/>
  <c r="EQ19" i="6" s="1"/>
  <c r="EQ20" i="6" s="1"/>
  <c r="EQ21" i="6" s="1"/>
  <c r="ES5" i="6"/>
  <c r="ES6" i="6" s="1"/>
  <c r="ES7" i="6" s="1"/>
  <c r="ES8" i="6" s="1"/>
  <c r="ES9" i="6" s="1"/>
  <c r="ES10" i="6" s="1"/>
  <c r="ES11" i="6" s="1"/>
  <c r="ES12" i="6" s="1"/>
  <c r="ES13" i="6" s="1"/>
  <c r="ES14" i="6" s="1"/>
  <c r="ES15" i="6" s="1"/>
  <c r="ES16" i="6" s="1"/>
  <c r="ES17" i="6" s="1"/>
  <c r="ES18" i="6" s="1"/>
  <c r="ES19" i="6" s="1"/>
  <c r="ES20" i="6" s="1"/>
  <c r="ES21" i="6" s="1"/>
  <c r="BO5" i="6"/>
  <c r="BO6" i="6" s="1"/>
  <c r="BO7" i="6" s="1"/>
  <c r="BO8" i="6" s="1"/>
  <c r="BO9" i="6" s="1"/>
  <c r="BO10" i="6" s="1"/>
  <c r="BO11" i="6" s="1"/>
  <c r="BO12" i="6" s="1"/>
  <c r="BO13" i="6" s="1"/>
  <c r="BO14" i="6" s="1"/>
  <c r="BO15" i="6" s="1"/>
  <c r="BO16" i="6" s="1"/>
  <c r="BO17" i="6" s="1"/>
  <c r="BO18" i="6" s="1"/>
  <c r="BO19" i="6" s="1"/>
  <c r="BO20" i="6" s="1"/>
  <c r="BQ5" i="6"/>
  <c r="BQ6" i="6" s="1"/>
  <c r="BQ7" i="6" s="1"/>
  <c r="BQ8" i="6" s="1"/>
  <c r="BQ9" i="6" s="1"/>
  <c r="BQ10" i="6" s="1"/>
  <c r="BQ11" i="6" s="1"/>
  <c r="BQ12" i="6" s="1"/>
  <c r="BQ13" i="6" s="1"/>
  <c r="BQ14" i="6" s="1"/>
  <c r="BQ15" i="6" s="1"/>
  <c r="BQ16" i="6" s="1"/>
  <c r="BQ17" i="6" s="1"/>
  <c r="BQ18" i="6" s="1"/>
  <c r="BQ19" i="6" s="1"/>
  <c r="BQ20" i="6" s="1"/>
  <c r="T5" i="4"/>
  <c r="U5" i="4" s="1"/>
  <c r="AM15" i="4"/>
  <c r="AO16" i="4"/>
  <c r="AP16" i="4" s="1"/>
  <c r="W6" i="4"/>
  <c r="X6" i="4" s="1"/>
  <c r="H17" i="4"/>
  <c r="AR16" i="4"/>
  <c r="AS16" i="4" s="1"/>
  <c r="Z6" i="4"/>
  <c r="AA6" i="4" s="1"/>
  <c r="G7" i="4"/>
  <c r="E8" i="4"/>
  <c r="N7" i="4"/>
  <c r="O7" i="4" s="1"/>
  <c r="Q5" i="4"/>
  <c r="R5" i="4" s="1"/>
  <c r="F17" i="4"/>
  <c r="AU17" i="4" s="1"/>
  <c r="AV17" i="4" s="1"/>
  <c r="D9" i="1"/>
  <c r="D13" i="1" s="1"/>
  <c r="D17" i="1" s="1"/>
  <c r="D21" i="1" s="1"/>
  <c r="D25" i="1" s="1"/>
  <c r="D29" i="1" s="1"/>
  <c r="D33" i="1" s="1"/>
  <c r="D37" i="1" s="1"/>
  <c r="D41" i="1" s="1"/>
  <c r="D45" i="1" s="1"/>
  <c r="D49" i="1" s="1"/>
  <c r="D53" i="1" s="1"/>
  <c r="D57" i="1" s="1"/>
  <c r="D61" i="1" s="1"/>
  <c r="D65" i="1" s="1"/>
  <c r="D69" i="1" s="1"/>
  <c r="D73" i="1" s="1"/>
  <c r="D77" i="1" s="1"/>
  <c r="F5" i="1"/>
  <c r="G16" i="1"/>
  <c r="E5" i="1"/>
  <c r="Q11" i="6" l="1"/>
  <c r="H18" i="4"/>
  <c r="AX17" i="4"/>
  <c r="E9" i="4"/>
  <c r="T8" i="4"/>
  <c r="U8" i="4" s="1"/>
  <c r="G8" i="4"/>
  <c r="AC7" i="4"/>
  <c r="AD7" i="4" s="1"/>
  <c r="F18" i="4"/>
  <c r="AL18" i="4" s="1"/>
  <c r="AM18" i="4" s="1"/>
  <c r="E6" i="1"/>
  <c r="F6" i="1"/>
  <c r="G17" i="1"/>
  <c r="AN16" i="1"/>
  <c r="AO16" i="1" s="1"/>
  <c r="Q12" i="6" l="1"/>
  <c r="H19" i="4"/>
  <c r="BA18" i="4"/>
  <c r="BB18" i="4" s="1"/>
  <c r="F19" i="4"/>
  <c r="E10" i="4"/>
  <c r="Z9" i="4"/>
  <c r="AA9" i="4" s="1"/>
  <c r="G9" i="4"/>
  <c r="AF8" i="4"/>
  <c r="AG8" i="4" s="1"/>
  <c r="F7" i="1"/>
  <c r="G18" i="1"/>
  <c r="AQ17" i="1"/>
  <c r="AR17" i="1" s="1"/>
  <c r="E7" i="1"/>
  <c r="Q13" i="6" l="1"/>
  <c r="H20" i="4"/>
  <c r="BD19" i="4"/>
  <c r="BE19" i="4" s="1"/>
  <c r="AR19" i="4"/>
  <c r="AS19" i="4" s="1"/>
  <c r="F20" i="4"/>
  <c r="K9" i="4"/>
  <c r="L9" i="4" s="1"/>
  <c r="G10" i="4"/>
  <c r="AC10" i="4"/>
  <c r="AD10" i="4" s="1"/>
  <c r="E11" i="4"/>
  <c r="E8" i="1"/>
  <c r="H4" i="1"/>
  <c r="G19" i="1"/>
  <c r="AT18" i="1"/>
  <c r="AU18" i="1" s="1"/>
  <c r="F8" i="1"/>
  <c r="AE7" i="1"/>
  <c r="AF7" i="1" s="1"/>
  <c r="Q14" i="6" l="1"/>
  <c r="H21" i="4"/>
  <c r="AX20" i="4"/>
  <c r="AY20" i="4" s="1"/>
  <c r="AI20" i="4"/>
  <c r="Q10" i="4"/>
  <c r="R10" i="4" s="1"/>
  <c r="G11" i="4"/>
  <c r="AY17" i="4"/>
  <c r="F21" i="4"/>
  <c r="AO21" i="4" s="1"/>
  <c r="AP21" i="4" s="1"/>
  <c r="E12" i="4"/>
  <c r="AF11" i="4"/>
  <c r="AG11" i="4" s="1"/>
  <c r="G20" i="1"/>
  <c r="AW19" i="1"/>
  <c r="AX19" i="1" s="1"/>
  <c r="F9" i="1"/>
  <c r="AH8" i="1"/>
  <c r="AI8" i="1" s="1"/>
  <c r="I4" i="1"/>
  <c r="J4" i="1" s="1"/>
  <c r="E9" i="1"/>
  <c r="V8" i="1"/>
  <c r="W8" i="1" s="1"/>
  <c r="Q15" i="6" l="1"/>
  <c r="H22" i="4"/>
  <c r="BA21" i="4"/>
  <c r="BB21" i="4" s="1"/>
  <c r="K12" i="4"/>
  <c r="L12" i="4" s="1"/>
  <c r="E13" i="4"/>
  <c r="G12" i="4"/>
  <c r="W11" i="4"/>
  <c r="X11" i="4" s="1"/>
  <c r="F22" i="4"/>
  <c r="G21" i="1"/>
  <c r="AZ20" i="1"/>
  <c r="BA20" i="1" s="1"/>
  <c r="F10" i="1"/>
  <c r="M9" i="1"/>
  <c r="N9" i="1" s="1"/>
  <c r="E10" i="1"/>
  <c r="AB9" i="1"/>
  <c r="AC9" i="1" s="1"/>
  <c r="Q16" i="6" l="1"/>
  <c r="F23" i="4"/>
  <c r="AU22" i="4"/>
  <c r="AV22" i="4" s="1"/>
  <c r="H23" i="4"/>
  <c r="BD22" i="4"/>
  <c r="BE22" i="4" s="1"/>
  <c r="E14" i="4"/>
  <c r="Q13" i="4"/>
  <c r="R13" i="4" s="1"/>
  <c r="G13" i="4"/>
  <c r="N12" i="4"/>
  <c r="O12" i="4" s="1"/>
  <c r="F11" i="1"/>
  <c r="S10" i="1"/>
  <c r="T10" i="1" s="1"/>
  <c r="E11" i="1"/>
  <c r="AE10" i="1"/>
  <c r="AF10" i="1" s="1"/>
  <c r="G22" i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BC21" i="1"/>
  <c r="BD21" i="1" s="1"/>
  <c r="Q17" i="6" l="1"/>
  <c r="H24" i="4"/>
  <c r="AL23" i="4"/>
  <c r="AM23" i="4" s="1"/>
  <c r="F24" i="4"/>
  <c r="AI23" i="4"/>
  <c r="AJ23" i="4" s="1"/>
  <c r="G14" i="4"/>
  <c r="T13" i="4"/>
  <c r="U13" i="4" s="1"/>
  <c r="E15" i="4"/>
  <c r="W14" i="4"/>
  <c r="X14" i="4" s="1"/>
  <c r="E12" i="1"/>
  <c r="AH11" i="1"/>
  <c r="AI11" i="1" s="1"/>
  <c r="H9" i="1"/>
  <c r="F12" i="1"/>
  <c r="Y11" i="1"/>
  <c r="Z11" i="1" s="1"/>
  <c r="Q18" i="6" l="1"/>
  <c r="F25" i="4"/>
  <c r="AO24" i="4"/>
  <c r="AP24" i="4" s="1"/>
  <c r="H25" i="4"/>
  <c r="AR24" i="4"/>
  <c r="AS24" i="4" s="1"/>
  <c r="N15" i="4"/>
  <c r="O15" i="4" s="1"/>
  <c r="E16" i="4"/>
  <c r="Z14" i="4"/>
  <c r="AA14" i="4" s="1"/>
  <c r="G15" i="4"/>
  <c r="F13" i="1"/>
  <c r="I9" i="1"/>
  <c r="J9" i="1" s="1"/>
  <c r="E13" i="1"/>
  <c r="M12" i="1"/>
  <c r="N12" i="1" s="1"/>
  <c r="Q19" i="6" l="1"/>
  <c r="Q20" i="6" s="1"/>
  <c r="F26" i="4"/>
  <c r="AU25" i="4"/>
  <c r="AV25" i="4" s="1"/>
  <c r="H26" i="4"/>
  <c r="AX25" i="4"/>
  <c r="AY25" i="4" s="1"/>
  <c r="AC15" i="4"/>
  <c r="AD15" i="4" s="1"/>
  <c r="G16" i="4"/>
  <c r="T16" i="4"/>
  <c r="U16" i="4" s="1"/>
  <c r="E17" i="4"/>
  <c r="E14" i="1"/>
  <c r="S13" i="1"/>
  <c r="T13" i="1" s="1"/>
  <c r="F14" i="1"/>
  <c r="V13" i="1"/>
  <c r="W13" i="1" s="1"/>
  <c r="H27" i="4" l="1"/>
  <c r="BA26" i="4"/>
  <c r="BB26" i="4" s="1"/>
  <c r="F27" i="4"/>
  <c r="F28" i="4" s="1"/>
  <c r="F29" i="4" s="1"/>
  <c r="AL26" i="4"/>
  <c r="AM26" i="4" s="1"/>
  <c r="E18" i="4"/>
  <c r="Z17" i="4"/>
  <c r="AA17" i="4" s="1"/>
  <c r="G17" i="4"/>
  <c r="AF16" i="4"/>
  <c r="AG16" i="4" s="1"/>
  <c r="F15" i="1"/>
  <c r="AB14" i="1"/>
  <c r="AC14" i="1" s="1"/>
  <c r="E15" i="1"/>
  <c r="Y14" i="1"/>
  <c r="Z14" i="1" s="1"/>
  <c r="F30" i="4" l="1"/>
  <c r="AO29" i="4"/>
  <c r="AP29" i="4" s="1"/>
  <c r="H28" i="4"/>
  <c r="AR27" i="4"/>
  <c r="AS27" i="4" s="1"/>
  <c r="BD27" i="4"/>
  <c r="BE27" i="4" s="1"/>
  <c r="E19" i="4"/>
  <c r="AC18" i="4"/>
  <c r="AD18" i="4" s="1"/>
  <c r="G18" i="4"/>
  <c r="K17" i="4"/>
  <c r="L17" i="4" s="1"/>
  <c r="E16" i="1"/>
  <c r="H13" i="1"/>
  <c r="F16" i="1"/>
  <c r="AE15" i="1"/>
  <c r="AF15" i="1" s="1"/>
  <c r="H29" i="4" l="1"/>
  <c r="AX28" i="4"/>
  <c r="AY28" i="4" s="1"/>
  <c r="AI28" i="4"/>
  <c r="AJ28" i="4" s="1"/>
  <c r="F31" i="4"/>
  <c r="AU30" i="4"/>
  <c r="AV30" i="4" s="1"/>
  <c r="G19" i="4"/>
  <c r="Q18" i="4"/>
  <c r="R18" i="4" s="1"/>
  <c r="E20" i="4"/>
  <c r="AF19" i="4"/>
  <c r="AG19" i="4" s="1"/>
  <c r="F17" i="1"/>
  <c r="AH16" i="1"/>
  <c r="AI16" i="1" s="1"/>
  <c r="I13" i="1"/>
  <c r="J13" i="1"/>
  <c r="E17" i="1"/>
  <c r="V16" i="1"/>
  <c r="W16" i="1" s="1"/>
  <c r="H30" i="4" l="1"/>
  <c r="BA29" i="4"/>
  <c r="BB29" i="4" s="1"/>
  <c r="F32" i="4"/>
  <c r="AI31" i="4"/>
  <c r="AJ31" i="4" s="1"/>
  <c r="K20" i="4"/>
  <c r="L20" i="4" s="1"/>
  <c r="E21" i="4"/>
  <c r="W19" i="4"/>
  <c r="X19" i="4" s="1"/>
  <c r="G20" i="4"/>
  <c r="N20" i="4" s="1"/>
  <c r="O20" i="4" s="1"/>
  <c r="E18" i="1"/>
  <c r="AB17" i="1"/>
  <c r="AC17" i="1" s="1"/>
  <c r="F18" i="1"/>
  <c r="M17" i="1"/>
  <c r="N17" i="1" s="1"/>
  <c r="H31" i="4" l="1"/>
  <c r="BD30" i="4"/>
  <c r="BE30" i="4" s="1"/>
  <c r="F33" i="4"/>
  <c r="AO32" i="4"/>
  <c r="AP32" i="4" s="1"/>
  <c r="E22" i="4"/>
  <c r="Q21" i="4"/>
  <c r="R21" i="4" s="1"/>
  <c r="G21" i="4"/>
  <c r="T21" i="4" s="1"/>
  <c r="U21" i="4" s="1"/>
  <c r="AJ20" i="4"/>
  <c r="F19" i="1"/>
  <c r="S18" i="1"/>
  <c r="T18" i="1" s="1"/>
  <c r="E19" i="1"/>
  <c r="AE18" i="1"/>
  <c r="AF18" i="1" s="1"/>
  <c r="E23" i="4" l="1"/>
  <c r="W22" i="4"/>
  <c r="X22" i="4" s="1"/>
  <c r="H32" i="4"/>
  <c r="AL31" i="4"/>
  <c r="AM31" i="4" s="1"/>
  <c r="F34" i="4"/>
  <c r="AU33" i="4"/>
  <c r="AV33" i="4" s="1"/>
  <c r="G22" i="4"/>
  <c r="E20" i="1"/>
  <c r="AH19" i="1"/>
  <c r="AI19" i="1" s="1"/>
  <c r="H17" i="1"/>
  <c r="F20" i="1"/>
  <c r="Y19" i="1"/>
  <c r="Z19" i="1" s="1"/>
  <c r="F35" i="4" l="1"/>
  <c r="F36" i="4" s="1"/>
  <c r="F37" i="4" s="1"/>
  <c r="AL34" i="4"/>
  <c r="AM34" i="4" s="1"/>
  <c r="E24" i="4"/>
  <c r="N23" i="4"/>
  <c r="O23" i="4" s="1"/>
  <c r="G23" i="4"/>
  <c r="Z22" i="4"/>
  <c r="AA22" i="4" s="1"/>
  <c r="H33" i="4"/>
  <c r="AR32" i="4"/>
  <c r="AS32" i="4" s="1"/>
  <c r="F21" i="1"/>
  <c r="I17" i="1"/>
  <c r="J17" i="1" s="1"/>
  <c r="E21" i="1"/>
  <c r="M20" i="1"/>
  <c r="N20" i="1" s="1"/>
  <c r="H34" i="4" l="1"/>
  <c r="AX33" i="4"/>
  <c r="AY33" i="4" s="1"/>
  <c r="E25" i="4"/>
  <c r="T24" i="4"/>
  <c r="U24" i="4" s="1"/>
  <c r="G24" i="4"/>
  <c r="AC23" i="4"/>
  <c r="AD23" i="4" s="1"/>
  <c r="F38" i="4"/>
  <c r="AO37" i="4"/>
  <c r="AP37" i="4" s="1"/>
  <c r="F22" i="1"/>
  <c r="F23" i="1" s="1"/>
  <c r="F24" i="1" s="1"/>
  <c r="F25" i="1" s="1"/>
  <c r="I21" i="1"/>
  <c r="E22" i="1"/>
  <c r="E23" i="1" s="1"/>
  <c r="E24" i="1" s="1"/>
  <c r="E25" i="1" s="1"/>
  <c r="S21" i="1"/>
  <c r="T21" i="1" s="1"/>
  <c r="H21" i="1"/>
  <c r="F39" i="4" l="1"/>
  <c r="AU38" i="4"/>
  <c r="AV38" i="4" s="1"/>
  <c r="Z25" i="4"/>
  <c r="AA25" i="4" s="1"/>
  <c r="E26" i="4"/>
  <c r="G25" i="4"/>
  <c r="AF24" i="4"/>
  <c r="AG24" i="4" s="1"/>
  <c r="H35" i="4"/>
  <c r="BA34" i="4"/>
  <c r="BB34" i="4" s="1"/>
  <c r="J21" i="1"/>
  <c r="F26" i="1"/>
  <c r="F27" i="1" s="1"/>
  <c r="F28" i="1" s="1"/>
  <c r="F29" i="1" s="1"/>
  <c r="I25" i="1"/>
  <c r="E26" i="1"/>
  <c r="E27" i="1" s="1"/>
  <c r="E28" i="1" s="1"/>
  <c r="E29" i="1" s="1"/>
  <c r="E27" i="4" l="1"/>
  <c r="AC26" i="4"/>
  <c r="AD26" i="4" s="1"/>
  <c r="H36" i="4"/>
  <c r="AR35" i="4"/>
  <c r="AS35" i="4" s="1"/>
  <c r="BD35" i="4"/>
  <c r="BE35" i="4" s="1"/>
  <c r="K25" i="4"/>
  <c r="L25" i="4" s="1"/>
  <c r="G26" i="4"/>
  <c r="F40" i="4"/>
  <c r="AI39" i="4"/>
  <c r="AJ39" i="4" s="1"/>
  <c r="E30" i="1"/>
  <c r="E31" i="1" s="1"/>
  <c r="E32" i="1" s="1"/>
  <c r="E33" i="1" s="1"/>
  <c r="F30" i="1"/>
  <c r="F31" i="1" s="1"/>
  <c r="F32" i="1" s="1"/>
  <c r="F33" i="1" s="1"/>
  <c r="I29" i="1"/>
  <c r="H25" i="1"/>
  <c r="J25" i="1" s="1"/>
  <c r="F41" i="4" l="1"/>
  <c r="AO40" i="4"/>
  <c r="AP40" i="4" s="1"/>
  <c r="G27" i="4"/>
  <c r="Q26" i="4"/>
  <c r="R26" i="4" s="1"/>
  <c r="H37" i="4"/>
  <c r="AX36" i="4"/>
  <c r="AY36" i="4" s="1"/>
  <c r="AI36" i="4"/>
  <c r="AJ36" i="4" s="1"/>
  <c r="E28" i="4"/>
  <c r="AF27" i="4"/>
  <c r="AG27" i="4" s="1"/>
  <c r="F34" i="1"/>
  <c r="F35" i="1" s="1"/>
  <c r="F36" i="1" s="1"/>
  <c r="F37" i="1" s="1"/>
  <c r="H29" i="1"/>
  <c r="J29" i="1" s="1"/>
  <c r="E34" i="1"/>
  <c r="E35" i="1" s="1"/>
  <c r="E36" i="1" s="1"/>
  <c r="E37" i="1" s="1"/>
  <c r="H33" i="1"/>
  <c r="E29" i="4" l="1"/>
  <c r="K28" i="4"/>
  <c r="L28" i="4" s="1"/>
  <c r="G28" i="4"/>
  <c r="W27" i="4"/>
  <c r="X27" i="4" s="1"/>
  <c r="H38" i="4"/>
  <c r="BA37" i="4"/>
  <c r="BB37" i="4" s="1"/>
  <c r="F42" i="4"/>
  <c r="AU41" i="4"/>
  <c r="AV41" i="4" s="1"/>
  <c r="E38" i="1"/>
  <c r="E39" i="1" s="1"/>
  <c r="E40" i="1" s="1"/>
  <c r="E41" i="1" s="1"/>
  <c r="H37" i="1"/>
  <c r="J37" i="1" s="1"/>
  <c r="I33" i="1"/>
  <c r="J33" i="1" s="1"/>
  <c r="F38" i="1"/>
  <c r="F39" i="1" s="1"/>
  <c r="F40" i="1" s="1"/>
  <c r="F41" i="1" s="1"/>
  <c r="I37" i="1"/>
  <c r="F43" i="4" l="1"/>
  <c r="F44" i="4" s="1"/>
  <c r="F45" i="4" s="1"/>
  <c r="AL42" i="4"/>
  <c r="AM42" i="4" s="1"/>
  <c r="G29" i="4"/>
  <c r="N28" i="4"/>
  <c r="O28" i="4" s="1"/>
  <c r="H39" i="4"/>
  <c r="BD38" i="4"/>
  <c r="BE38" i="4" s="1"/>
  <c r="Q29" i="4"/>
  <c r="R29" i="4" s="1"/>
  <c r="E30" i="4"/>
  <c r="E42" i="1"/>
  <c r="E43" i="1" s="1"/>
  <c r="E44" i="1" s="1"/>
  <c r="E45" i="1" s="1"/>
  <c r="H41" i="1"/>
  <c r="F42" i="1"/>
  <c r="F43" i="1" s="1"/>
  <c r="F44" i="1" s="1"/>
  <c r="F45" i="1" s="1"/>
  <c r="I41" i="1"/>
  <c r="J41" i="1" s="1"/>
  <c r="H40" i="4" l="1"/>
  <c r="AL39" i="4"/>
  <c r="AM39" i="4" s="1"/>
  <c r="E31" i="4"/>
  <c r="W30" i="4"/>
  <c r="X30" i="4" s="1"/>
  <c r="T29" i="4"/>
  <c r="U29" i="4" s="1"/>
  <c r="G30" i="4"/>
  <c r="F46" i="4"/>
  <c r="AO45" i="4"/>
  <c r="AP45" i="4" s="1"/>
  <c r="F46" i="1"/>
  <c r="F47" i="1" s="1"/>
  <c r="F48" i="1" s="1"/>
  <c r="F49" i="1" s="1"/>
  <c r="E46" i="1"/>
  <c r="E47" i="1" s="1"/>
  <c r="E48" i="1" s="1"/>
  <c r="E49" i="1" s="1"/>
  <c r="F47" i="4" l="1"/>
  <c r="AU46" i="4"/>
  <c r="AV46" i="4" s="1"/>
  <c r="E32" i="4"/>
  <c r="N31" i="4"/>
  <c r="O31" i="4" s="1"/>
  <c r="G31" i="4"/>
  <c r="Z30" i="4"/>
  <c r="AA30" i="4" s="1"/>
  <c r="H41" i="4"/>
  <c r="AR40" i="4"/>
  <c r="AS40" i="4" s="1"/>
  <c r="H45" i="1"/>
  <c r="J45" i="1" s="1"/>
  <c r="E50" i="1"/>
  <c r="E51" i="1" s="1"/>
  <c r="E52" i="1" s="1"/>
  <c r="E53" i="1" s="1"/>
  <c r="I45" i="1"/>
  <c r="F50" i="1"/>
  <c r="F51" i="1" s="1"/>
  <c r="F52" i="1" s="1"/>
  <c r="F53" i="1" s="1"/>
  <c r="I49" i="1"/>
  <c r="G32" i="4" l="1"/>
  <c r="AC31" i="4"/>
  <c r="AD31" i="4" s="1"/>
  <c r="F48" i="4"/>
  <c r="AI47" i="4"/>
  <c r="AJ47" i="4" s="1"/>
  <c r="H42" i="4"/>
  <c r="AX41" i="4"/>
  <c r="AY41" i="4" s="1"/>
  <c r="E33" i="4"/>
  <c r="T32" i="4"/>
  <c r="U32" i="4" s="1"/>
  <c r="F54" i="1"/>
  <c r="F55" i="1" s="1"/>
  <c r="F56" i="1" s="1"/>
  <c r="F57" i="1" s="1"/>
  <c r="I53" i="1"/>
  <c r="E54" i="1"/>
  <c r="E55" i="1" s="1"/>
  <c r="E56" i="1" s="1"/>
  <c r="E57" i="1" s="1"/>
  <c r="H53" i="1"/>
  <c r="H49" i="1"/>
  <c r="J49" i="1" s="1"/>
  <c r="Z33" i="4" l="1"/>
  <c r="AA33" i="4" s="1"/>
  <c r="E34" i="4"/>
  <c r="F49" i="4"/>
  <c r="AO48" i="4"/>
  <c r="AP48" i="4" s="1"/>
  <c r="H43" i="4"/>
  <c r="BA42" i="4"/>
  <c r="BB42" i="4" s="1"/>
  <c r="G33" i="4"/>
  <c r="AF32" i="4"/>
  <c r="AG32" i="4" s="1"/>
  <c r="J53" i="1"/>
  <c r="F58" i="1"/>
  <c r="F59" i="1" s="1"/>
  <c r="F60" i="1" s="1"/>
  <c r="F61" i="1" s="1"/>
  <c r="I57" i="1"/>
  <c r="E58" i="1"/>
  <c r="E59" i="1" s="1"/>
  <c r="E60" i="1" s="1"/>
  <c r="E61" i="1" s="1"/>
  <c r="H57" i="1"/>
  <c r="J57" i="1" s="1"/>
  <c r="H44" i="4" l="1"/>
  <c r="AR43" i="4"/>
  <c r="AS43" i="4" s="1"/>
  <c r="BD43" i="4"/>
  <c r="BE43" i="4" s="1"/>
  <c r="K33" i="4"/>
  <c r="L33" i="4" s="1"/>
  <c r="G34" i="4"/>
  <c r="F50" i="4"/>
  <c r="AU49" i="4"/>
  <c r="AV49" i="4" s="1"/>
  <c r="E35" i="4"/>
  <c r="AC34" i="4"/>
  <c r="AD34" i="4" s="1"/>
  <c r="E62" i="1"/>
  <c r="E63" i="1" s="1"/>
  <c r="E64" i="1" s="1"/>
  <c r="E65" i="1" s="1"/>
  <c r="F62" i="1"/>
  <c r="F63" i="1" s="1"/>
  <c r="F64" i="1" s="1"/>
  <c r="F65" i="1" s="1"/>
  <c r="F51" i="4" l="1"/>
  <c r="F52" i="4" s="1"/>
  <c r="F53" i="4" s="1"/>
  <c r="AL50" i="4"/>
  <c r="AM50" i="4" s="1"/>
  <c r="E36" i="4"/>
  <c r="AF35" i="4"/>
  <c r="AG35" i="4" s="1"/>
  <c r="G35" i="4"/>
  <c r="Q34" i="4"/>
  <c r="R34" i="4" s="1"/>
  <c r="H45" i="4"/>
  <c r="AI44" i="4"/>
  <c r="AJ44" i="4" s="1"/>
  <c r="AX44" i="4"/>
  <c r="AY44" i="4" s="1"/>
  <c r="E66" i="1"/>
  <c r="E67" i="1" s="1"/>
  <c r="E68" i="1" s="1"/>
  <c r="E69" i="1" s="1"/>
  <c r="I61" i="1"/>
  <c r="J61" i="1" s="1"/>
  <c r="F66" i="1"/>
  <c r="F67" i="1" s="1"/>
  <c r="F68" i="1" s="1"/>
  <c r="F69" i="1" s="1"/>
  <c r="I65" i="1"/>
  <c r="H61" i="1"/>
  <c r="H46" i="4" l="1"/>
  <c r="BA45" i="4"/>
  <c r="BB45" i="4" s="1"/>
  <c r="E37" i="4"/>
  <c r="K36" i="4"/>
  <c r="L36" i="4" s="1"/>
  <c r="G36" i="4"/>
  <c r="W35" i="4"/>
  <c r="X35" i="4" s="1"/>
  <c r="F54" i="4"/>
  <c r="AO53" i="4"/>
  <c r="AP53" i="4" s="1"/>
  <c r="E70" i="1"/>
  <c r="E71" i="1" s="1"/>
  <c r="E72" i="1" s="1"/>
  <c r="E73" i="1" s="1"/>
  <c r="F70" i="1"/>
  <c r="F71" i="1" s="1"/>
  <c r="F72" i="1" s="1"/>
  <c r="F73" i="1" s="1"/>
  <c r="H65" i="1"/>
  <c r="J65" i="1" s="1"/>
  <c r="F55" i="4" l="1"/>
  <c r="AU54" i="4"/>
  <c r="AV54" i="4" s="1"/>
  <c r="Q37" i="4"/>
  <c r="R37" i="4" s="1"/>
  <c r="E38" i="4"/>
  <c r="G37" i="4"/>
  <c r="N36" i="4"/>
  <c r="O36" i="4" s="1"/>
  <c r="H47" i="4"/>
  <c r="BD46" i="4"/>
  <c r="BE46" i="4" s="1"/>
  <c r="E74" i="1"/>
  <c r="E75" i="1" s="1"/>
  <c r="E76" i="1" s="1"/>
  <c r="E77" i="1" s="1"/>
  <c r="I69" i="1"/>
  <c r="F74" i="1"/>
  <c r="F75" i="1" s="1"/>
  <c r="F76" i="1" s="1"/>
  <c r="F77" i="1" s="1"/>
  <c r="I73" i="1"/>
  <c r="H69" i="1"/>
  <c r="E39" i="4" l="1"/>
  <c r="W38" i="4"/>
  <c r="X38" i="4" s="1"/>
  <c r="H48" i="4"/>
  <c r="AL47" i="4"/>
  <c r="AM47" i="4" s="1"/>
  <c r="T37" i="4"/>
  <c r="U37" i="4" s="1"/>
  <c r="G38" i="4"/>
  <c r="F56" i="4"/>
  <c r="AI55" i="4"/>
  <c r="AJ55" i="4" s="1"/>
  <c r="E78" i="1"/>
  <c r="E79" i="1" s="1"/>
  <c r="E80" i="1" s="1"/>
  <c r="F78" i="1"/>
  <c r="F79" i="1" s="1"/>
  <c r="F80" i="1" s="1"/>
  <c r="J69" i="1"/>
  <c r="H73" i="1"/>
  <c r="J73" i="1" s="1"/>
  <c r="H49" i="4" l="1"/>
  <c r="AR48" i="4"/>
  <c r="AS48" i="4" s="1"/>
  <c r="G39" i="4"/>
  <c r="Z38" i="4"/>
  <c r="AA38" i="4" s="1"/>
  <c r="F57" i="4"/>
  <c r="AO56" i="4"/>
  <c r="AP56" i="4" s="1"/>
  <c r="E40" i="4"/>
  <c r="N39" i="4"/>
  <c r="O39" i="4" s="1"/>
  <c r="I77" i="1"/>
  <c r="H77" i="1"/>
  <c r="J77" i="1" s="1"/>
  <c r="F58" i="4" l="1"/>
  <c r="AU57" i="4"/>
  <c r="AV57" i="4" s="1"/>
  <c r="H50" i="4"/>
  <c r="AX49" i="4"/>
  <c r="AY49" i="4" s="1"/>
  <c r="E41" i="4"/>
  <c r="T40" i="4"/>
  <c r="U40" i="4" s="1"/>
  <c r="G40" i="4"/>
  <c r="AC39" i="4"/>
  <c r="AD39" i="4" s="1"/>
  <c r="Z41" i="4" l="1"/>
  <c r="AA41" i="4" s="1"/>
  <c r="E42" i="4"/>
  <c r="F59" i="4"/>
  <c r="F60" i="4" s="1"/>
  <c r="F61" i="4" s="1"/>
  <c r="AL58" i="4"/>
  <c r="AM58" i="4" s="1"/>
  <c r="G41" i="4"/>
  <c r="AF40" i="4"/>
  <c r="AG40" i="4" s="1"/>
  <c r="H51" i="4"/>
  <c r="BA50" i="4"/>
  <c r="BB50" i="4" s="1"/>
  <c r="H52" i="4" l="1"/>
  <c r="BD51" i="4"/>
  <c r="BE51" i="4" s="1"/>
  <c r="AR51" i="4"/>
  <c r="AS51" i="4" s="1"/>
  <c r="F62" i="4"/>
  <c r="AO61" i="4"/>
  <c r="AP61" i="4" s="1"/>
  <c r="E43" i="4"/>
  <c r="AC42" i="4"/>
  <c r="AD42" i="4" s="1"/>
  <c r="K41" i="4"/>
  <c r="L41" i="4" s="1"/>
  <c r="G42" i="4"/>
  <c r="F63" i="4" l="1"/>
  <c r="AI63" i="4" s="1"/>
  <c r="AJ63" i="4" s="1"/>
  <c r="AU62" i="4"/>
  <c r="AV62" i="4" s="1"/>
  <c r="E44" i="4"/>
  <c r="AF43" i="4"/>
  <c r="AG43" i="4" s="1"/>
  <c r="G43" i="4"/>
  <c r="Q42" i="4"/>
  <c r="R42" i="4" s="1"/>
  <c r="H53" i="4"/>
  <c r="AX52" i="4"/>
  <c r="AY52" i="4" s="1"/>
  <c r="AI52" i="4"/>
  <c r="AJ52" i="4" s="1"/>
  <c r="G44" i="4" l="1"/>
  <c r="W43" i="4"/>
  <c r="X43" i="4" s="1"/>
  <c r="H54" i="4"/>
  <c r="BA53" i="4"/>
  <c r="BB53" i="4" s="1"/>
  <c r="E45" i="4"/>
  <c r="K44" i="4"/>
  <c r="L44" i="4" s="1"/>
  <c r="Q45" i="4" l="1"/>
  <c r="R45" i="4" s="1"/>
  <c r="E46" i="4"/>
  <c r="G45" i="4"/>
  <c r="N44" i="4"/>
  <c r="O44" i="4" s="1"/>
  <c r="H55" i="4"/>
  <c r="BD54" i="4"/>
  <c r="BE54" i="4" s="1"/>
  <c r="E47" i="4" l="1"/>
  <c r="W46" i="4"/>
  <c r="X46" i="4" s="1"/>
  <c r="H56" i="4"/>
  <c r="AL55" i="4"/>
  <c r="AM55" i="4" s="1"/>
  <c r="T45" i="4"/>
  <c r="U45" i="4" s="1"/>
  <c r="G46" i="4"/>
  <c r="G47" i="4" l="1"/>
  <c r="Z46" i="4"/>
  <c r="AA46" i="4" s="1"/>
  <c r="E48" i="4"/>
  <c r="N47" i="4"/>
  <c r="O47" i="4" s="1"/>
  <c r="H57" i="4"/>
  <c r="AR56" i="4"/>
  <c r="AS56" i="4" s="1"/>
  <c r="H58" i="4" l="1"/>
  <c r="AX57" i="4"/>
  <c r="AY57" i="4" s="1"/>
  <c r="G48" i="4"/>
  <c r="AC47" i="4"/>
  <c r="AD47" i="4" s="1"/>
  <c r="E49" i="4"/>
  <c r="T48" i="4"/>
  <c r="U48" i="4" s="1"/>
  <c r="Z49" i="4" l="1"/>
  <c r="AA49" i="4" s="1"/>
  <c r="E50" i="4"/>
  <c r="H59" i="4"/>
  <c r="BA58" i="4"/>
  <c r="BB58" i="4" s="1"/>
  <c r="G49" i="4"/>
  <c r="AF48" i="4"/>
  <c r="AG48" i="4" s="1"/>
  <c r="E51" i="4" l="1"/>
  <c r="AC50" i="4"/>
  <c r="AD50" i="4" s="1"/>
  <c r="K49" i="4"/>
  <c r="L49" i="4" s="1"/>
  <c r="G50" i="4"/>
  <c r="H60" i="4"/>
  <c r="AR59" i="4"/>
  <c r="AS59" i="4" s="1"/>
  <c r="BD59" i="4"/>
  <c r="BE59" i="4" s="1"/>
  <c r="G51" i="4" l="1"/>
  <c r="Q50" i="4"/>
  <c r="R50" i="4" s="1"/>
  <c r="H61" i="4"/>
  <c r="AI60" i="4"/>
  <c r="AJ60" i="4" s="1"/>
  <c r="AX60" i="4"/>
  <c r="AY60" i="4" s="1"/>
  <c r="E52" i="4"/>
  <c r="AF51" i="4"/>
  <c r="AG51" i="4" s="1"/>
  <c r="E53" i="4" l="1"/>
  <c r="K52" i="4"/>
  <c r="L52" i="4" s="1"/>
  <c r="G52" i="4"/>
  <c r="W51" i="4"/>
  <c r="X51" i="4" s="1"/>
  <c r="H62" i="4"/>
  <c r="BA61" i="4"/>
  <c r="BB61" i="4" s="1"/>
  <c r="G53" i="4" l="1"/>
  <c r="N52" i="4"/>
  <c r="O52" i="4" s="1"/>
  <c r="H63" i="4"/>
  <c r="AL63" i="4" s="1"/>
  <c r="AM63" i="4" s="1"/>
  <c r="BD62" i="4"/>
  <c r="BE62" i="4" s="1"/>
  <c r="Q53" i="4"/>
  <c r="R53" i="4" s="1"/>
  <c r="E54" i="4"/>
  <c r="E55" i="4" l="1"/>
  <c r="W54" i="4"/>
  <c r="X54" i="4" s="1"/>
  <c r="T53" i="4"/>
  <c r="U53" i="4" s="1"/>
  <c r="G54" i="4"/>
  <c r="G55" i="4" l="1"/>
  <c r="Z54" i="4"/>
  <c r="AA54" i="4" s="1"/>
  <c r="E56" i="4"/>
  <c r="N55" i="4"/>
  <c r="O55" i="4" s="1"/>
  <c r="E57" i="4" l="1"/>
  <c r="T56" i="4"/>
  <c r="U56" i="4" s="1"/>
  <c r="G56" i="4"/>
  <c r="AC55" i="4"/>
  <c r="AD55" i="4" s="1"/>
  <c r="G57" i="4" l="1"/>
  <c r="AF56" i="4"/>
  <c r="AG56" i="4" s="1"/>
  <c r="Z57" i="4"/>
  <c r="AA57" i="4" s="1"/>
  <c r="E58" i="4"/>
  <c r="E59" i="4" l="1"/>
  <c r="AC58" i="4"/>
  <c r="AD58" i="4" s="1"/>
  <c r="K57" i="4"/>
  <c r="L57" i="4" s="1"/>
  <c r="G58" i="4"/>
  <c r="G59" i="4" l="1"/>
  <c r="Q58" i="4"/>
  <c r="R58" i="4" s="1"/>
  <c r="E60" i="4"/>
  <c r="AF59" i="4"/>
  <c r="AG59" i="4" s="1"/>
  <c r="E61" i="4" l="1"/>
  <c r="K60" i="4"/>
  <c r="L60" i="4" s="1"/>
  <c r="G60" i="4"/>
  <c r="W59" i="4"/>
  <c r="X59" i="4" s="1"/>
  <c r="G61" i="4" l="1"/>
  <c r="N60" i="4"/>
  <c r="O60" i="4" s="1"/>
  <c r="Q61" i="4"/>
  <c r="R61" i="4" s="1"/>
  <c r="E62" i="4"/>
  <c r="E63" i="4" l="1"/>
  <c r="W62" i="4"/>
  <c r="X62" i="4" s="1"/>
  <c r="T61" i="4"/>
  <c r="U61" i="4" s="1"/>
  <c r="G62" i="4"/>
  <c r="G63" i="4" l="1"/>
  <c r="Z62" i="4"/>
  <c r="AA62" i="4" s="1"/>
  <c r="E64" i="4"/>
  <c r="N63" i="4"/>
  <c r="O63" i="4" s="1"/>
  <c r="E65" i="4" l="1"/>
  <c r="AO64" i="4"/>
  <c r="AP64" i="4" s="1"/>
  <c r="G64" i="4"/>
  <c r="AC63" i="4"/>
  <c r="AD63" i="4" s="1"/>
  <c r="G65" i="4" l="1"/>
  <c r="AR64" i="4"/>
  <c r="AS64" i="4" s="1"/>
  <c r="AU65" i="4"/>
  <c r="AV65" i="4" s="1"/>
  <c r="E66" i="4"/>
  <c r="E67" i="4" l="1"/>
  <c r="AL66" i="4"/>
  <c r="AM66" i="4" s="1"/>
  <c r="AX65" i="4"/>
  <c r="AY65" i="4" s="1"/>
  <c r="G66" i="4"/>
  <c r="G67" i="4" l="1"/>
  <c r="BA66" i="4"/>
  <c r="BB66" i="4" s="1"/>
  <c r="E68" i="4"/>
  <c r="AR67" i="4"/>
  <c r="AS67" i="4" s="1"/>
  <c r="E69" i="4" l="1"/>
  <c r="E70" i="4" s="1"/>
  <c r="AX68" i="4"/>
  <c r="AY68" i="4" s="1"/>
  <c r="G68" i="4"/>
  <c r="BD67" i="4"/>
  <c r="BE67" i="4" s="1"/>
  <c r="G69" i="4" l="1"/>
  <c r="AI68" i="4"/>
  <c r="AJ68" i="4" s="1"/>
  <c r="E71" i="4"/>
  <c r="AU70" i="4"/>
  <c r="AV70" i="4" s="1"/>
  <c r="E72" i="4" l="1"/>
  <c r="AI71" i="4"/>
  <c r="AJ71" i="4" s="1"/>
  <c r="AO69" i="4"/>
  <c r="AP69" i="4" s="1"/>
  <c r="BA69" i="4"/>
  <c r="BB69" i="4" s="1"/>
  <c r="G70" i="4"/>
  <c r="G71" i="4" l="1"/>
  <c r="BD70" i="4"/>
  <c r="BE70" i="4" s="1"/>
  <c r="E73" i="4"/>
  <c r="AO72" i="4"/>
  <c r="AP72" i="4" s="1"/>
  <c r="AU73" i="4" l="1"/>
  <c r="AV73" i="4" s="1"/>
  <c r="E74" i="4"/>
  <c r="G72" i="4"/>
  <c r="AL71" i="4"/>
  <c r="AM71" i="4" s="1"/>
  <c r="E75" i="4" l="1"/>
  <c r="AL74" i="4"/>
  <c r="AM74" i="4" s="1"/>
  <c r="G73" i="4"/>
  <c r="AR72" i="4"/>
  <c r="AS72" i="4" s="1"/>
  <c r="AX73" i="4" l="1"/>
  <c r="AY73" i="4" s="1"/>
  <c r="G74" i="4"/>
  <c r="E76" i="4"/>
  <c r="AR75" i="4"/>
  <c r="AS75" i="4" s="1"/>
  <c r="E77" i="4" l="1"/>
  <c r="E78" i="4" s="1"/>
  <c r="AX76" i="4"/>
  <c r="AY76" i="4" s="1"/>
  <c r="G75" i="4"/>
  <c r="BA74" i="4"/>
  <c r="BB74" i="4" s="1"/>
  <c r="G76" i="4" l="1"/>
  <c r="BD75" i="4"/>
  <c r="BE75" i="4" s="1"/>
  <c r="E79" i="4"/>
  <c r="AU78" i="4"/>
  <c r="AV78" i="4" s="1"/>
  <c r="E80" i="4" l="1"/>
  <c r="AO80" i="4" s="1"/>
  <c r="AP80" i="4" s="1"/>
  <c r="AI79" i="4"/>
  <c r="AJ79" i="4" s="1"/>
  <c r="G77" i="4"/>
  <c r="AI76" i="4"/>
  <c r="AJ76" i="4" s="1"/>
  <c r="BA77" i="4" l="1"/>
  <c r="BB77" i="4" s="1"/>
  <c r="AO77" i="4"/>
  <c r="AP77" i="4" s="1"/>
  <c r="G78" i="4"/>
  <c r="G79" i="4" l="1"/>
  <c r="BD78" i="4"/>
  <c r="BE78" i="4" s="1"/>
  <c r="G80" i="4" l="1"/>
  <c r="AR80" i="4" s="1"/>
  <c r="AS80" i="4" s="1"/>
  <c r="AL79" i="4"/>
  <c r="AM79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T2" authorId="0" shapeId="0" xr:uid="{55768C6A-66DD-4A34-86BC-1B24164975C4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Quando há o acrescimo da linha C/G a proporção fica 2/3 C-G para 1/3 G-C</t>
        </r>
      </text>
    </comment>
    <comment ref="X2" authorId="0" shapeId="0" xr:uid="{8E9DA459-F8D0-4534-97F1-FAC2FC2E565A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é o indice que mede a quantidade de onibus cheios (lugares sentados +em pé = 2*37) que viajam em um único ônibus. 
Levando em consideração que o BYD K9 possui 37 lugares sentados.</t>
        </r>
      </text>
    </comment>
    <comment ref="AJ9" authorId="0" shapeId="0" xr:uid="{E7ED7A5F-99FE-47BA-9FBD-8EF118A8D5BE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considerando homens e mulheres maiores de 18 anos e moradores de area urbanas.
https://sidra.ibge.gov.br/tabela/2645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A9" authorId="0" shapeId="0" xr:uid="{80EE52DB-4AA7-4218-9F30-870C77FACBFA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http://www.rio.rj.gov.br/web/smtr/exibenoticias?id=9437691</t>
        </r>
      </text>
    </comment>
    <comment ref="A18" authorId="0" shapeId="0" xr:uid="{5AAE46AC-737A-4DD6-97DD-5ADCAAA4BF52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Dados CPI dos Onibus</t>
        </r>
      </text>
    </comment>
    <comment ref="A24" authorId="0" shapeId="0" xr:uid="{6B9A53A9-81B5-46BB-8EB4-CAADF77010E8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https://www.data.rio/datasets/60c0b85f443d443ba5a05796efabf8dc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</author>
  </authors>
  <commentList>
    <comment ref="B2" authorId="0" shapeId="0" xr:uid="{C38D2989-F3EF-40B0-9CB0-A3D28AC28673}">
      <text>
        <r>
          <rPr>
            <b/>
            <sz val="9"/>
            <color indexed="81"/>
            <rFont val="Segoe UI"/>
            <family val="2"/>
          </rPr>
          <t>Caio:</t>
        </r>
        <r>
          <rPr>
            <sz val="9"/>
            <color indexed="81"/>
            <rFont val="Segoe UI"/>
            <family val="2"/>
          </rPr>
          <t xml:space="preserve">
https://www.gov.br/anp/pt-br/assuntos/precos-e-defesa-da-concorrencia/precos/sintese-precos-41-29-11-2020-a-05-12-2020.pdf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5EE3C-09F7-4DDA-8AED-7C2D0318FBDE}" keepAlive="1" name="Consulta - Table 2" description="Conexão com a consulta 'Table 2' na pasta de trabalho." type="5" refreshedVersion="6" background="1" saveData="1">
    <dbPr connection="Provider=Microsoft.Mashup.OleDb.1;Data Source=$Workbook$;Location=&quot;Table 2&quot;;Extended Properties=&quot;&quot;" command="SELECT * FROM [Table 2]"/>
  </connection>
  <connection id="2" xr16:uid="{C8F6FA2C-42C0-43A6-9054-E9A17530ACE6}" keepAlive="1" name="Consulta - Table 3" description="Conexão com a consulta 'Table 3' na pasta de trabalho." type="5" refreshedVersion="6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<sst xmlns="http://schemas.openxmlformats.org/spreadsheetml/2006/main" count="3108" uniqueCount="291">
  <si>
    <t>Central x Gen. Osório</t>
  </si>
  <si>
    <t>Gen. Osório x Central</t>
  </si>
  <si>
    <t>5h às 6h</t>
  </si>
  <si>
    <t>Grade Horária Linha 100 (Troncal 01) - Dias úteis</t>
  </si>
  <si>
    <t>Total</t>
  </si>
  <si>
    <t>Número de Veículos</t>
  </si>
  <si>
    <t>Central x Gen. Osório (Via rua da Carioca)</t>
  </si>
  <si>
    <t>Distribuição média horária de passageiros diários (dias úteis) - Linha 100/2016</t>
  </si>
  <si>
    <t>Horário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</si>
  <si>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</si>
  <si>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</si>
  <si>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</si>
  <si>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</si>
  <si>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</si>
  <si>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</si>
  <si>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</si>
  <si>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</si>
  <si>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</si>
  <si>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</si>
  <si>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</si>
  <si>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</si>
  <si>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</si>
  <si>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5h-6h</t>
  </si>
  <si>
    <t>6h-7h</t>
  </si>
  <si>
    <t>7h-8h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</si>
  <si>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</si>
  <si>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</si>
  <si>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</si>
  <si>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</si>
  <si>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</si>
  <si>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</si>
  <si>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</si>
  <si>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</si>
  <si>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</si>
  <si>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</si>
  <si>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</si>
  <si>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</si>
  <si>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</si>
  <si>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</si>
  <si>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</si>
  <si>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23h-24h</t>
  </si>
  <si>
    <t>V1</t>
  </si>
  <si>
    <t>C-G</t>
  </si>
  <si>
    <t>G-C</t>
  </si>
  <si>
    <t>Saída</t>
  </si>
  <si>
    <t>V2</t>
  </si>
  <si>
    <t>Chegada</t>
  </si>
  <si>
    <t>Sentido</t>
  </si>
  <si>
    <t>Tempo de percurso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</si>
  <si>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</si>
  <si>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</si>
  <si>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</si>
  <si>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</si>
  <si>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</si>
  <si>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</si>
  <si>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</si>
  <si>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</si>
  <si>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</si>
  <si>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</si>
  <si>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</si>
  <si>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</si>
  <si>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</si>
  <si>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Gen. Osório x Central (adaptada)</t>
  </si>
  <si>
    <t>V7</t>
  </si>
  <si>
    <t>nº veiculos</t>
  </si>
  <si>
    <t>Passag./Veic.</t>
  </si>
  <si>
    <t>&gt;2 &lt;3</t>
  </si>
  <si>
    <t>lotado</t>
  </si>
  <si>
    <t>&gt;3</t>
  </si>
  <si>
    <t>&gt;1 &lt;2</t>
  </si>
  <si>
    <t>cheio</t>
  </si>
  <si>
    <t>&lt;1</t>
  </si>
  <si>
    <t>vazio</t>
  </si>
  <si>
    <t>Proporção de Distr.</t>
  </si>
  <si>
    <t xml:space="preserve">Peso médio adulto --&gt; </t>
  </si>
  <si>
    <t>(Tabela 2645 - IBGE)</t>
  </si>
  <si>
    <t>ìndice de Lotação</t>
  </si>
  <si>
    <t>passageiros ao mesmo tempo por veiculo</t>
  </si>
  <si>
    <t>Massa Passag/Veic [Kg]</t>
  </si>
  <si>
    <t>massa carga</t>
  </si>
  <si>
    <t>potencia auxiliar</t>
  </si>
  <si>
    <t>PAMVEC</t>
  </si>
  <si>
    <t>KWh/Km</t>
  </si>
  <si>
    <t>(motorista indo ou voltando da garagem)</t>
  </si>
  <si>
    <t>superlotado</t>
  </si>
  <si>
    <t>índice de lotação</t>
  </si>
  <si>
    <t>Garagem para Central --&gt; 9Km</t>
  </si>
  <si>
    <t>Garagem para General Osório --&gt; 17,5Km</t>
  </si>
  <si>
    <t>KWh</t>
  </si>
  <si>
    <t>Bateria</t>
  </si>
  <si>
    <t>Hora</t>
  </si>
  <si>
    <t>Garagem - Central</t>
  </si>
  <si>
    <t>Garagem - G. Osório</t>
  </si>
  <si>
    <t>Percurso Garagem</t>
  </si>
  <si>
    <t>Bateria 100%</t>
  </si>
  <si>
    <t>Distância (Km)</t>
  </si>
  <si>
    <t>Taxa de Consumo [KWh/Km]</t>
  </si>
  <si>
    <t>Taxa de Consumo por percurso [KWh/Km]</t>
  </si>
  <si>
    <t>Distância percorrida [Km]</t>
  </si>
  <si>
    <t>Gasto Energético [KWh]</t>
  </si>
  <si>
    <t>Garagem</t>
  </si>
  <si>
    <t>Km</t>
  </si>
  <si>
    <t>SOC (%)</t>
  </si>
  <si>
    <t>Recarga [KWh]</t>
  </si>
  <si>
    <t>SOC c/ Recarga (%)</t>
  </si>
  <si>
    <t>Tempo de recarga (min)</t>
  </si>
  <si>
    <t>-</t>
  </si>
  <si>
    <t>Potência de Recarga[KW]</t>
  </si>
  <si>
    <t>SOC s/ Recarga(%)</t>
  </si>
  <si>
    <t>Central X General Osório</t>
  </si>
  <si>
    <t>General Osório x Central</t>
  </si>
  <si>
    <t>Ínicio da Recarga</t>
  </si>
  <si>
    <t>Termino da Recarga</t>
  </si>
  <si>
    <t>Veiculo</t>
  </si>
  <si>
    <t>Local</t>
  </si>
  <si>
    <t>Central</t>
  </si>
  <si>
    <t>G. Osório</t>
  </si>
  <si>
    <t>Demanda [KW]</t>
  </si>
  <si>
    <t>Demanda Total [KW]</t>
  </si>
  <si>
    <t>Início da Recarga</t>
  </si>
  <si>
    <t>Termino da recarga</t>
  </si>
  <si>
    <t>Energia Total [KWh]</t>
  </si>
  <si>
    <t>Energia [KWh]</t>
  </si>
  <si>
    <t>V1 a V8</t>
  </si>
  <si>
    <t>V9 a V16</t>
  </si>
  <si>
    <t>Demanda por veículo [KW]</t>
  </si>
  <si>
    <t>Demanda por Ponto [KW]</t>
  </si>
  <si>
    <t>Energia por Ponto [KWh]</t>
  </si>
  <si>
    <t>Dmax [KW]</t>
  </si>
  <si>
    <t>Dmédia [KW]</t>
  </si>
  <si>
    <t>Energia Total [Kwh]</t>
  </si>
  <si>
    <t>Fator de Carga</t>
  </si>
  <si>
    <t>General Osório</t>
  </si>
  <si>
    <t>Frota Linha 100</t>
  </si>
  <si>
    <t>Linha 100</t>
  </si>
  <si>
    <t>Diário</t>
  </si>
  <si>
    <t>Mensal</t>
  </si>
  <si>
    <t>Anual</t>
  </si>
  <si>
    <t>Data Inicial</t>
  </si>
  <si>
    <t>Data final</t>
  </si>
  <si>
    <t>Dias uteis</t>
  </si>
  <si>
    <t>média anual</t>
  </si>
  <si>
    <t>média mensal</t>
  </si>
  <si>
    <t>Intersul</t>
  </si>
  <si>
    <t>Internorte</t>
  </si>
  <si>
    <t>Transcariocas</t>
  </si>
  <si>
    <t>Linhas Santa Cruz</t>
  </si>
  <si>
    <t>BRT</t>
  </si>
  <si>
    <t>Total s/ BRT</t>
  </si>
  <si>
    <t>Frota Rio de Janeiro (Ago 2020)</t>
  </si>
  <si>
    <t>Finais de Semana</t>
  </si>
  <si>
    <t>Média de Viagens Linha 100</t>
  </si>
  <si>
    <t>Fds/DU</t>
  </si>
  <si>
    <t>Dias Uteis</t>
  </si>
  <si>
    <t>DU + FDS</t>
  </si>
  <si>
    <t>média por veículo</t>
  </si>
  <si>
    <t>Municipio do RJ</t>
  </si>
  <si>
    <t>Média do consumo de energia [MWh]</t>
  </si>
  <si>
    <t>Consumo residencial [MWh]</t>
  </si>
  <si>
    <t>FP</t>
  </si>
  <si>
    <t>P</t>
  </si>
  <si>
    <t>Demanda Registrada[KW]</t>
  </si>
  <si>
    <t>Energia Consumida [KWh]</t>
  </si>
  <si>
    <t>Dias Úteis</t>
  </si>
  <si>
    <t>Índices Diários</t>
  </si>
  <si>
    <t>Índices Mensais</t>
  </si>
  <si>
    <t>Dias úteis</t>
  </si>
  <si>
    <t>Dados Para Tarifação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</si>
  <si>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</si>
  <si>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</si>
  <si>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</si>
  <si>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</si>
  <si>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</si>
  <si>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</si>
  <si>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</si>
  <si>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</si>
  <si>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</si>
  <si>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</si>
  <si>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</si>
  <si>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</si>
  <si>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</si>
  <si>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</si>
  <si>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</si>
  <si>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</si>
  <si>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</si>
  <si>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</si>
  <si>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</si>
  <si>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TARIFAS DE MÉDIA TENSÃO / ALTA TENSÃO - ESTRUTURA HORO-SAZONAL AZUL</t>
  </si>
  <si>
    <t>Nível de Tensão</t>
  </si>
  <si>
    <t>Demanda R$/kW</t>
  </si>
  <si>
    <t>Consumo R$/mWh</t>
  </si>
  <si>
    <t>Demanda de Ultrapassagem R$/kW</t>
  </si>
  <si>
    <t>Ponta</t>
  </si>
  <si>
    <t>Fora Ponta</t>
  </si>
  <si>
    <t>TUSD+TE</t>
  </si>
  <si>
    <t>TUSD</t>
  </si>
  <si>
    <t>TE</t>
  </si>
  <si>
    <t>TUSD + TE</t>
  </si>
  <si>
    <t>A2 (88 a 138kV)​</t>
  </si>
  <si>
    <t>16,15</t>
  </si>
  <si>
    <t>0,00</t>
  </si>
  <si>
    <t>9,54</t>
  </si>
  <si>
    <t>548,80</t>
  </si>
  <si>
    <t>89,57</t>
  </si>
  <si>
    <t>459,23</t>
  </si>
  <si>
    <t>367,38</t>
  </si>
  <si>
    <t>277,81</t>
  </si>
  <si>
    <t>32,30</t>
  </si>
  <si>
    <t>19,08</t>
  </si>
  <si>
    <t>A4 (2,3 a 25kV)</t>
  </si>
  <si>
    <t>34,03</t>
  </si>
  <si>
    <t>18,39</t>
  </si>
  <si>
    <t>599,04</t>
  </si>
  <si>
    <t>139,81</t>
  </si>
  <si>
    <t>417,62</t>
  </si>
  <si>
    <t>68,06</t>
  </si>
  <si>
    <t>36,78</t>
  </si>
  <si>
    <t>AS (Subterrâneo)</t>
  </si>
  <si>
    <t>70,00</t>
  </si>
  <si>
    <t>14,76</t>
  </si>
  <si>
    <t>669,61</t>
  </si>
  <si>
    <t>210,38</t>
  </si>
  <si>
    <t>555,62</t>
  </si>
  <si>
    <t>140,00</t>
  </si>
  <si>
    <t>29,52</t>
  </si>
  <si>
    <t>(*) Tarifas sem incidência de ICMS, PIS e COFINS</t>
  </si>
  <si>
    <t>(**) Desconto de 6% para a classe Rural</t>
  </si>
  <si>
    <t>TARIFA DE MÉDIA TENSÃO - ESTUTURA HORO-SAZONAL VERDE</t>
  </si>
  <si>
    <t>Demandade Ultrapassagem R$/kW</t>
  </si>
  <si>
    <t>1.425,34</t>
  </si>
  <si>
    <t>966,11</t>
  </si>
  <si>
    <t>2.369,35</t>
  </si>
  <si>
    <t>1.910,12</t>
  </si>
  <si>
    <t>488,19</t>
  </si>
  <si>
    <t>PS</t>
  </si>
  <si>
    <t>PU</t>
  </si>
  <si>
    <t>Maio</t>
  </si>
  <si>
    <t>Dezembro</t>
  </si>
  <si>
    <t>Junho</t>
  </si>
  <si>
    <t>Janeiro</t>
  </si>
  <si>
    <t>Julho</t>
  </si>
  <si>
    <t>Fevereiro</t>
  </si>
  <si>
    <t>Agosto</t>
  </si>
  <si>
    <t>Março</t>
  </si>
  <si>
    <t>Setembro</t>
  </si>
  <si>
    <t>Abril</t>
  </si>
  <si>
    <t>Outubro</t>
  </si>
  <si>
    <t>(*) Tarifas sem incidência de ICMS, PIS e COFINS </t>
  </si>
  <si>
    <t>Novembro</t>
  </si>
  <si>
    <t>17:30h</t>
  </si>
  <si>
    <t>20:30h</t>
  </si>
  <si>
    <t>Horo-sazonal Azul</t>
  </si>
  <si>
    <t>Horo-sazonal Verde</t>
  </si>
  <si>
    <t>Demanda Registrada</t>
  </si>
  <si>
    <t>Energia Consumida</t>
  </si>
  <si>
    <t>Tarifação sem Impostos (subgrupo A4)</t>
  </si>
  <si>
    <t>Tarifação sem Impostos (subgrupo AS)</t>
  </si>
  <si>
    <t>Poder Público Estadual</t>
  </si>
  <si>
    <t>Isento</t>
  </si>
  <si>
    <t>Residencial</t>
  </si>
  <si>
    <t>Até 50</t>
  </si>
  <si>
    <t>Até 300</t>
  </si>
  <si>
    <t>Demais Classes</t>
  </si>
  <si>
    <t>Todas as Classes</t>
  </si>
  <si>
    <t>De 301 até 450</t>
  </si>
  <si>
    <t>Acima de 450</t>
  </si>
  <si>
    <t>Impostos</t>
  </si>
  <si>
    <t>Classe</t>
  </si>
  <si>
    <t>Alíquota</t>
  </si>
  <si>
    <t>Faixa de Consumo [KWh]</t>
  </si>
  <si>
    <t>ICMS - RJ</t>
  </si>
  <si>
    <t>PIS/COFINS</t>
  </si>
  <si>
    <t>Tarifação com Impostos</t>
  </si>
  <si>
    <t>Tarifação com Impostos (subgrupo A4)</t>
  </si>
  <si>
    <t>Tarifação com Impostos (subgrupo AS)</t>
  </si>
  <si>
    <t>Km da frota diaria</t>
  </si>
  <si>
    <t>Preço médio Diesel Distribuidora RJ</t>
  </si>
  <si>
    <t>Km da frota mensal</t>
  </si>
  <si>
    <t>Taxa de consumo [L/Km]</t>
  </si>
  <si>
    <t>Consumo diesel Mensal</t>
  </si>
  <si>
    <t>Análise mensal referente somente as recargas</t>
  </si>
  <si>
    <t>Classificação</t>
  </si>
  <si>
    <t>Classificação de lotação</t>
  </si>
  <si>
    <t>Intervalo horário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</si>
  <si>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L</t>
    </r>
  </si>
  <si>
    <t>Motorista</t>
  </si>
  <si>
    <t>Potência Auxiliar (W)</t>
  </si>
  <si>
    <t>Massa total (Kg)</t>
  </si>
  <si>
    <t>Autonomia [Km]</t>
  </si>
  <si>
    <t>Fator de Renovação</t>
  </si>
  <si>
    <t>Limite de Ultrapassagem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</si>
</sst>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0.0"/>
    <numFmt numFmtId="165" formatCode="0.0%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theme="0"/>
      <name val="Verdana"/>
      <family val="2"/>
    </font>
    <font>
      <b/>
      <sz val="18"/>
      <name val="Calibri"/>
      <family val="2"/>
      <scheme val="minor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3F3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808080"/>
      </bottom>
      <diagonal/>
    </border>
    <border>
      <left style="medium">
        <color indexed="64"/>
      </left>
      <right style="medium">
        <color rgb="FF808080"/>
      </right>
      <top/>
      <bottom/>
      <diagonal/>
    </border>
    <border>
      <left/>
      <right/>
      <top style="thick">
        <color rgb="FF808080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/>
      <top/>
      <bottom style="medium">
        <color rgb="FF808080"/>
      </bottom>
      <diagonal/>
    </border>
    <border>
      <left/>
      <right style="medium">
        <color indexed="64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indexed="64"/>
      </right>
      <top style="medium">
        <color rgb="FF808080"/>
      </top>
      <bottom/>
      <diagonal/>
    </border>
    <border>
      <left style="medium">
        <color rgb="FF808080"/>
      </left>
      <right style="medium">
        <color indexed="64"/>
      </right>
      <top/>
      <bottom/>
      <diagonal/>
    </border>
    <border>
      <left/>
      <right style="thin">
        <color rgb="FF808080"/>
      </right>
      <top style="medium">
        <color indexed="64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thin">
        <color rgb="FF80808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rgb="FF80808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808080"/>
      </bottom>
      <diagonal/>
    </border>
    <border>
      <left/>
      <right/>
      <top style="medium">
        <color indexed="64"/>
      </top>
      <bottom style="medium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rgb="FF80808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 style="medium">
        <color indexed="64"/>
      </right>
      <top style="medium">
        <color rgb="FF808080"/>
      </top>
      <bottom style="medium">
        <color rgb="FF808080"/>
      </bottom>
      <diagonal/>
    </border>
    <border>
      <left/>
      <right style="thick">
        <color rgb="FF808080"/>
      </right>
      <top style="thick">
        <color rgb="FF80808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indexed="64"/>
      </left>
      <right style="medium">
        <color rgb="FF808080"/>
      </right>
      <top style="medium">
        <color rgb="FF808080"/>
      </top>
      <bottom/>
      <diagonal/>
    </border>
    <border>
      <left style="medium">
        <color indexed="64"/>
      </left>
      <right style="thin">
        <color rgb="FF808080"/>
      </right>
      <top style="medium">
        <color indexed="64"/>
      </top>
      <bottom style="thin">
        <color rgb="FF808080"/>
      </bottom>
      <diagonal/>
    </border>
    <border>
      <left style="medium">
        <color indexed="64"/>
      </left>
      <right style="thin">
        <color rgb="FF808080"/>
      </right>
      <top style="medium">
        <color indexed="64"/>
      </top>
      <bottom style="medium">
        <color indexed="64"/>
      </bottom>
      <diagonal/>
    </border>
    <border>
      <left/>
      <right style="thin">
        <color rgb="FF80808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808080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82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20" fontId="0" fillId="4" borderId="6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11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0" fontId="0" fillId="0" borderId="34" xfId="0" applyNumberFormat="1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20" fontId="0" fillId="0" borderId="33" xfId="0" applyNumberForma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20" fontId="0" fillId="6" borderId="6" xfId="0" applyNumberFormat="1" applyFill="1" applyBorder="1" applyAlignment="1">
      <alignment horizontal="center" vertical="center"/>
    </xf>
    <xf numFmtId="20" fontId="0" fillId="7" borderId="6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0" fontId="0" fillId="7" borderId="11" xfId="0" applyNumberFormat="1" applyFill="1" applyBorder="1" applyAlignment="1">
      <alignment horizontal="center" vertical="center"/>
    </xf>
    <xf numFmtId="20" fontId="0" fillId="8" borderId="1" xfId="0" applyNumberFormat="1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20" fontId="0" fillId="9" borderId="4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8" xfId="0" applyBorder="1" applyAlignment="1">
      <alignment horizontal="center" vertical="center"/>
    </xf>
    <xf numFmtId="0" fontId="0" fillId="0" borderId="38" xfId="0" applyBorder="1"/>
    <xf numFmtId="0" fontId="0" fillId="0" borderId="4" xfId="0" applyBorder="1"/>
    <xf numFmtId="0" fontId="0" fillId="0" borderId="39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20" fontId="0" fillId="10" borderId="1" xfId="0" applyNumberFormat="1" applyFill="1" applyBorder="1" applyAlignment="1">
      <alignment horizontal="center" vertical="center"/>
    </xf>
    <xf numFmtId="20" fontId="0" fillId="0" borderId="1" xfId="0" applyNumberFormat="1" applyBorder="1"/>
    <xf numFmtId="20" fontId="0" fillId="11" borderId="1" xfId="0" applyNumberFormat="1" applyFill="1" applyBorder="1" applyAlignment="1">
      <alignment horizontal="center" vertical="center"/>
    </xf>
    <xf numFmtId="20" fontId="5" fillId="12" borderId="1" xfId="0" applyNumberFormat="1" applyFont="1" applyFill="1" applyBorder="1" applyAlignment="1">
      <alignment horizontal="center" vertical="center"/>
    </xf>
    <xf numFmtId="20" fontId="5" fillId="13" borderId="11" xfId="0" applyNumberFormat="1" applyFont="1" applyFill="1" applyBorder="1" applyAlignment="1">
      <alignment horizontal="center" vertical="center"/>
    </xf>
    <xf numFmtId="20" fontId="5" fillId="13" borderId="3" xfId="0" applyNumberFormat="1" applyFont="1" applyFill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5" fillId="14" borderId="34" xfId="0" applyNumberFormat="1" applyFont="1" applyFill="1" applyBorder="1" applyAlignment="1">
      <alignment horizontal="center" vertical="center"/>
    </xf>
    <xf numFmtId="20" fontId="5" fillId="17" borderId="34" xfId="0" applyNumberFormat="1" applyFont="1" applyFill="1" applyBorder="1" applyAlignment="1">
      <alignment horizontal="center" vertical="center"/>
    </xf>
    <xf numFmtId="20" fontId="0" fillId="18" borderId="35" xfId="0" applyNumberForma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5" fillId="14" borderId="11" xfId="0" applyNumberFormat="1" applyFont="1" applyFill="1" applyBorder="1" applyAlignment="1">
      <alignment horizontal="center" vertical="center"/>
    </xf>
    <xf numFmtId="20" fontId="0" fillId="6" borderId="5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8" borderId="8" xfId="0" applyNumberFormat="1" applyFill="1" applyBorder="1" applyAlignment="1">
      <alignment horizontal="center" vertical="center"/>
    </xf>
    <xf numFmtId="20" fontId="0" fillId="10" borderId="8" xfId="0" applyNumberFormat="1" applyFill="1" applyBorder="1" applyAlignment="1">
      <alignment horizontal="center" vertical="center"/>
    </xf>
    <xf numFmtId="20" fontId="0" fillId="7" borderId="8" xfId="0" applyNumberFormat="1" applyFill="1" applyBorder="1" applyAlignment="1">
      <alignment horizontal="center" vertical="center"/>
    </xf>
    <xf numFmtId="20" fontId="0" fillId="9" borderId="10" xfId="0" applyNumberFormat="1" applyFill="1" applyBorder="1" applyAlignment="1">
      <alignment horizontal="center" vertical="center"/>
    </xf>
    <xf numFmtId="20" fontId="0" fillId="11" borderId="5" xfId="0" applyNumberFormat="1" applyFill="1" applyBorder="1" applyAlignment="1">
      <alignment horizontal="center" vertical="center"/>
    </xf>
    <xf numFmtId="20" fontId="5" fillId="12" borderId="8" xfId="0" applyNumberFormat="1" applyFont="1" applyFill="1" applyBorder="1" applyAlignment="1">
      <alignment horizontal="center" vertical="center"/>
    </xf>
    <xf numFmtId="20" fontId="5" fillId="13" borderId="8" xfId="0" applyNumberFormat="1" applyFont="1" applyFill="1" applyBorder="1" applyAlignment="1">
      <alignment horizontal="center" vertical="center"/>
    </xf>
    <xf numFmtId="20" fontId="0" fillId="6" borderId="10" xfId="0" applyNumberFormat="1" applyFill="1" applyBorder="1" applyAlignment="1">
      <alignment horizontal="center" vertical="center"/>
    </xf>
    <xf numFmtId="20" fontId="0" fillId="8" borderId="38" xfId="0" applyNumberFormat="1" applyFill="1" applyBorder="1" applyAlignment="1">
      <alignment horizontal="center" vertical="center"/>
    </xf>
    <xf numFmtId="20" fontId="0" fillId="9" borderId="43" xfId="0" applyNumberFormat="1" applyFill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4" borderId="8" xfId="0" applyNumberFormat="1" applyFill="1" applyBorder="1" applyAlignment="1">
      <alignment horizontal="center" vertical="center"/>
    </xf>
    <xf numFmtId="20" fontId="7" fillId="7" borderId="11" xfId="0" applyNumberFormat="1" applyFont="1" applyFill="1" applyBorder="1" applyAlignment="1">
      <alignment horizontal="center" vertical="center"/>
    </xf>
    <xf numFmtId="20" fontId="7" fillId="9" borderId="10" xfId="0" applyNumberFormat="1" applyFont="1" applyFill="1" applyBorder="1" applyAlignment="1">
      <alignment horizontal="center" vertical="center"/>
    </xf>
    <xf numFmtId="20" fontId="0" fillId="9" borderId="6" xfId="0" applyNumberFormat="1" applyFill="1" applyBorder="1" applyAlignment="1">
      <alignment horizontal="center" vertical="center"/>
    </xf>
    <xf numFmtId="20" fontId="0" fillId="8" borderId="5" xfId="0" applyNumberFormat="1" applyFill="1" applyBorder="1" applyAlignment="1">
      <alignment horizontal="center" vertical="center"/>
    </xf>
    <xf numFmtId="20" fontId="5" fillId="15" borderId="34" xfId="0" applyNumberFormat="1" applyFont="1" applyFill="1" applyBorder="1" applyAlignment="1">
      <alignment horizontal="center" vertical="center"/>
    </xf>
    <xf numFmtId="20" fontId="0" fillId="0" borderId="35" xfId="0" applyNumberFormat="1" applyFill="1" applyBorder="1" applyAlignment="1">
      <alignment horizontal="center" vertical="center"/>
    </xf>
    <xf numFmtId="20" fontId="0" fillId="0" borderId="34" xfId="0" applyNumberForma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20" fontId="7" fillId="19" borderId="33" xfId="0" applyNumberFormat="1" applyFont="1" applyFill="1" applyBorder="1" applyAlignment="1">
      <alignment horizontal="center" vertical="center"/>
    </xf>
    <xf numFmtId="20" fontId="7" fillId="18" borderId="35" xfId="0" applyNumberFormat="1" applyFont="1" applyFill="1" applyBorder="1" applyAlignment="1">
      <alignment horizontal="center" vertical="center"/>
    </xf>
    <xf numFmtId="20" fontId="7" fillId="22" borderId="34" xfId="0" applyNumberFormat="1" applyFont="1" applyFill="1" applyBorder="1" applyAlignment="1">
      <alignment horizontal="center" vertical="center"/>
    </xf>
    <xf numFmtId="20" fontId="5" fillId="16" borderId="35" xfId="0" applyNumberFormat="1" applyFont="1" applyFill="1" applyBorder="1" applyAlignment="1">
      <alignment horizontal="center" vertical="center"/>
    </xf>
    <xf numFmtId="20" fontId="0" fillId="19" borderId="33" xfId="0" applyNumberFormat="1" applyFill="1" applyBorder="1" applyAlignment="1">
      <alignment horizontal="center" vertical="center"/>
    </xf>
    <xf numFmtId="20" fontId="5" fillId="21" borderId="33" xfId="0" applyNumberFormat="1" applyFont="1" applyFill="1" applyBorder="1" applyAlignment="1">
      <alignment horizontal="center" vertical="center"/>
    </xf>
    <xf numFmtId="20" fontId="0" fillId="22" borderId="34" xfId="0" applyNumberFormat="1" applyFill="1" applyBorder="1" applyAlignment="1">
      <alignment horizontal="center" vertical="center"/>
    </xf>
    <xf numFmtId="20" fontId="5" fillId="16" borderId="43" xfId="0" applyNumberFormat="1" applyFont="1" applyFill="1" applyBorder="1" applyAlignment="1">
      <alignment horizontal="center" vertical="center"/>
    </xf>
    <xf numFmtId="20" fontId="0" fillId="19" borderId="5" xfId="0" applyNumberFormat="1" applyFill="1" applyBorder="1" applyAlignment="1">
      <alignment horizontal="center" vertical="center"/>
    </xf>
    <xf numFmtId="20" fontId="5" fillId="15" borderId="8" xfId="0" applyNumberFormat="1" applyFont="1" applyFill="1" applyBorder="1" applyAlignment="1">
      <alignment horizontal="center" vertical="center"/>
    </xf>
    <xf numFmtId="20" fontId="5" fillId="17" borderId="3" xfId="0" applyNumberFormat="1" applyFont="1" applyFill="1" applyBorder="1" applyAlignment="1">
      <alignment horizontal="center" vertical="center"/>
    </xf>
    <xf numFmtId="20" fontId="0" fillId="18" borderId="6" xfId="0" applyNumberFormat="1" applyFill="1" applyBorder="1" applyAlignment="1">
      <alignment horizontal="center" vertical="center"/>
    </xf>
    <xf numFmtId="20" fontId="5" fillId="21" borderId="1" xfId="0" applyNumberFormat="1" applyFont="1" applyFill="1" applyBorder="1" applyAlignment="1">
      <alignment horizontal="center" vertical="center"/>
    </xf>
    <xf numFmtId="20" fontId="0" fillId="22" borderId="1" xfId="0" applyNumberFormat="1" applyFill="1" applyBorder="1" applyAlignment="1">
      <alignment horizontal="center" vertical="center"/>
    </xf>
    <xf numFmtId="20" fontId="5" fillId="17" borderId="8" xfId="0" applyNumberFormat="1" applyFont="1" applyFill="1" applyBorder="1" applyAlignment="1">
      <alignment horizontal="center" vertical="center"/>
    </xf>
    <xf numFmtId="20" fontId="0" fillId="18" borderId="10" xfId="0" applyNumberFormat="1" applyFill="1" applyBorder="1" applyAlignment="1">
      <alignment horizontal="center" vertical="center"/>
    </xf>
    <xf numFmtId="20" fontId="5" fillId="14" borderId="8" xfId="0" applyNumberFormat="1" applyFont="1" applyFill="1" applyBorder="1" applyAlignment="1">
      <alignment horizontal="center" vertical="center"/>
    </xf>
    <xf numFmtId="20" fontId="5" fillId="15" borderId="1" xfId="0" applyNumberFormat="1" applyFont="1" applyFill="1" applyBorder="1" applyAlignment="1">
      <alignment horizontal="center" vertical="center"/>
    </xf>
    <xf numFmtId="20" fontId="5" fillId="16" borderId="4" xfId="0" applyNumberFormat="1" applyFont="1" applyFill="1" applyBorder="1" applyAlignment="1">
      <alignment horizontal="center" vertical="center"/>
    </xf>
    <xf numFmtId="20" fontId="7" fillId="19" borderId="1" xfId="0" applyNumberFormat="1" applyFont="1" applyFill="1" applyBorder="1" applyAlignment="1">
      <alignment horizontal="center" vertical="center"/>
    </xf>
    <xf numFmtId="20" fontId="0" fillId="19" borderId="1" xfId="0" applyNumberFormat="1" applyFill="1" applyBorder="1" applyAlignment="1">
      <alignment horizontal="center" vertical="center"/>
    </xf>
    <xf numFmtId="20" fontId="5" fillId="21" borderId="38" xfId="0" applyNumberFormat="1" applyFont="1" applyFill="1" applyBorder="1" applyAlignment="1">
      <alignment horizontal="center" vertical="center"/>
    </xf>
    <xf numFmtId="20" fontId="0" fillId="22" borderId="8" xfId="0" applyNumberFormat="1" applyFill="1" applyBorder="1" applyAlignment="1">
      <alignment horizontal="center" vertical="center"/>
    </xf>
    <xf numFmtId="20" fontId="5" fillId="16" borderId="10" xfId="0" applyNumberFormat="1" applyFont="1" applyFill="1" applyBorder="1" applyAlignment="1">
      <alignment horizontal="center" vertical="center"/>
    </xf>
    <xf numFmtId="20" fontId="5" fillId="17" borderId="11" xfId="0" applyNumberFormat="1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20" fontId="7" fillId="18" borderId="7" xfId="0" applyNumberFormat="1" applyFont="1" applyFill="1" applyBorder="1" applyAlignment="1">
      <alignment horizontal="center" vertical="center"/>
    </xf>
    <xf numFmtId="20" fontId="5" fillId="21" borderId="9" xfId="0" applyNumberFormat="1" applyFont="1" applyFill="1" applyBorder="1" applyAlignment="1">
      <alignment horizontal="center" vertical="center"/>
    </xf>
    <xf numFmtId="20" fontId="7" fillId="22" borderId="9" xfId="0" applyNumberFormat="1" applyFont="1" applyFill="1" applyBorder="1" applyAlignment="1">
      <alignment horizontal="center" vertical="center"/>
    </xf>
    <xf numFmtId="20" fontId="5" fillId="14" borderId="12" xfId="0" applyNumberFormat="1" applyFont="1" applyFill="1" applyBorder="1" applyAlignment="1">
      <alignment horizontal="center" vertical="center"/>
    </xf>
    <xf numFmtId="20" fontId="5" fillId="16" borderId="7" xfId="0" applyNumberFormat="1" applyFont="1" applyFill="1" applyBorder="1" applyAlignment="1">
      <alignment horizontal="center" vertical="center"/>
    </xf>
    <xf numFmtId="20" fontId="0" fillId="19" borderId="9" xfId="0" applyNumberFormat="1" applyFill="1" applyBorder="1" applyAlignment="1">
      <alignment horizontal="center" vertical="center"/>
    </xf>
    <xf numFmtId="20" fontId="5" fillId="15" borderId="9" xfId="0" applyNumberFormat="1" applyFont="1" applyFill="1" applyBorder="1" applyAlignment="1">
      <alignment horizontal="center" vertical="center"/>
    </xf>
    <xf numFmtId="20" fontId="5" fillId="17" borderId="12" xfId="0" applyNumberFormat="1" applyFont="1" applyFill="1" applyBorder="1" applyAlignment="1">
      <alignment horizontal="center" vertical="center"/>
    </xf>
    <xf numFmtId="20" fontId="0" fillId="18" borderId="7" xfId="0" applyNumberFormat="1" applyFill="1" applyBorder="1" applyAlignment="1">
      <alignment horizontal="center" vertical="center"/>
    </xf>
    <xf numFmtId="20" fontId="0" fillId="22" borderId="9" xfId="0" applyNumberFormat="1" applyFill="1" applyBorder="1" applyAlignment="1">
      <alignment horizontal="center" vertical="center"/>
    </xf>
    <xf numFmtId="20" fontId="0" fillId="0" borderId="33" xfId="0" applyNumberFormat="1" applyFill="1" applyBorder="1" applyAlignment="1">
      <alignment horizontal="center" vertical="center"/>
    </xf>
    <xf numFmtId="20" fontId="0" fillId="0" borderId="37" xfId="0" applyNumberFormat="1" applyFill="1" applyBorder="1" applyAlignment="1">
      <alignment horizontal="center" vertical="center"/>
    </xf>
    <xf numFmtId="20" fontId="0" fillId="0" borderId="45" xfId="0" applyNumberFormat="1" applyFill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0" fontId="0" fillId="0" borderId="22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3" fontId="0" fillId="0" borderId="9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9" fontId="0" fillId="0" borderId="8" xfId="1" applyFont="1" applyFill="1" applyBorder="1" applyAlignment="1">
      <alignment horizontal="center" vertical="center"/>
    </xf>
    <xf numFmtId="9" fontId="0" fillId="0" borderId="9" xfId="1" applyFont="1" applyFill="1" applyBorder="1" applyAlignment="1">
      <alignment horizontal="center" vertical="center"/>
    </xf>
    <xf numFmtId="9" fontId="0" fillId="0" borderId="10" xfId="1" applyFont="1" applyFill="1" applyBorder="1" applyAlignment="1">
      <alignment horizontal="center" vertical="center"/>
    </xf>
    <xf numFmtId="9" fontId="0" fillId="0" borderId="12" xfId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20" fontId="0" fillId="0" borderId="55" xfId="0" applyNumberFormat="1" applyBorder="1" applyAlignment="1">
      <alignment horizontal="center" vertical="center"/>
    </xf>
    <xf numFmtId="3" fontId="0" fillId="0" borderId="38" xfId="0" applyNumberFormat="1" applyFill="1" applyBorder="1" applyAlignment="1">
      <alignment horizontal="center" vertical="center"/>
    </xf>
    <xf numFmtId="3" fontId="0" fillId="0" borderId="39" xfId="0" applyNumberFormat="1" applyFill="1" applyBorder="1" applyAlignment="1">
      <alignment horizontal="center" vertical="center"/>
    </xf>
    <xf numFmtId="9" fontId="0" fillId="0" borderId="38" xfId="1" applyFont="1" applyFill="1" applyBorder="1" applyAlignment="1">
      <alignment horizontal="center" vertical="center"/>
    </xf>
    <xf numFmtId="9" fontId="0" fillId="0" borderId="39" xfId="1" applyFont="1" applyFill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20" fontId="0" fillId="23" borderId="22" xfId="0" applyNumberFormat="1" applyFill="1" applyBorder="1" applyAlignment="1">
      <alignment horizontal="center" vertical="center"/>
    </xf>
    <xf numFmtId="3" fontId="0" fillId="23" borderId="8" xfId="0" applyNumberFormat="1" applyFill="1" applyBorder="1" applyAlignment="1">
      <alignment horizontal="center" vertical="center"/>
    </xf>
    <xf numFmtId="3" fontId="0" fillId="23" borderId="9" xfId="0" applyNumberFormat="1" applyFill="1" applyBorder="1" applyAlignment="1">
      <alignment horizontal="center" vertical="center"/>
    </xf>
    <xf numFmtId="9" fontId="0" fillId="23" borderId="8" xfId="1" applyFont="1" applyFill="1" applyBorder="1" applyAlignment="1">
      <alignment horizontal="center" vertical="center"/>
    </xf>
    <xf numFmtId="9" fontId="0" fillId="23" borderId="9" xfId="1" applyFon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2" fontId="0" fillId="23" borderId="8" xfId="0" applyNumberFormat="1" applyFill="1" applyBorder="1" applyAlignment="1">
      <alignment horizontal="center" vertical="center"/>
    </xf>
    <xf numFmtId="2" fontId="0" fillId="23" borderId="9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left" vertical="center"/>
    </xf>
    <xf numFmtId="0" fontId="0" fillId="23" borderId="9" xfId="0" applyFill="1" applyBorder="1" applyAlignment="1">
      <alignment horizontal="left" vertical="center"/>
    </xf>
    <xf numFmtId="0" fontId="0" fillId="23" borderId="1" xfId="0" applyFill="1" applyBorder="1" applyAlignment="1">
      <alignment horizontal="center" vertical="center"/>
    </xf>
    <xf numFmtId="0" fontId="0" fillId="0" borderId="57" xfId="0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24" borderId="13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center" vertical="center"/>
    </xf>
    <xf numFmtId="0" fontId="4" fillId="24" borderId="15" xfId="0" applyFont="1" applyFill="1" applyBorder="1" applyAlignment="1">
      <alignment horizontal="center" vertical="center"/>
    </xf>
    <xf numFmtId="0" fontId="0" fillId="23" borderId="38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6" borderId="50" xfId="0" applyFont="1" applyFill="1" applyBorder="1" applyAlignment="1">
      <alignment vertical="center" wrapText="1"/>
    </xf>
    <xf numFmtId="0" fontId="1" fillId="6" borderId="51" xfId="0" applyFont="1" applyFill="1" applyBorder="1" applyAlignment="1">
      <alignment vertical="center" wrapText="1"/>
    </xf>
    <xf numFmtId="10" fontId="0" fillId="0" borderId="9" xfId="1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1" fontId="0" fillId="0" borderId="11" xfId="1" applyNumberFormat="1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" fontId="0" fillId="0" borderId="4" xfId="1" applyNumberFormat="1" applyFont="1" applyBorder="1" applyAlignment="1">
      <alignment horizontal="center" vertical="center"/>
    </xf>
    <xf numFmtId="10" fontId="0" fillId="0" borderId="39" xfId="1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10" fontId="0" fillId="0" borderId="37" xfId="1" applyNumberFormat="1" applyFont="1" applyBorder="1" applyAlignment="1">
      <alignment horizontal="center" vertical="center"/>
    </xf>
    <xf numFmtId="10" fontId="0" fillId="0" borderId="34" xfId="1" applyNumberFormat="1" applyFont="1" applyBorder="1" applyAlignment="1">
      <alignment horizontal="center" vertical="center"/>
    </xf>
    <xf numFmtId="10" fontId="0" fillId="0" borderId="3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0" borderId="33" xfId="1" applyNumberFormat="1" applyFont="1" applyBorder="1" applyAlignment="1">
      <alignment horizontal="center" vertical="center"/>
    </xf>
    <xf numFmtId="0" fontId="0" fillId="0" borderId="6" xfId="0" applyBorder="1"/>
    <xf numFmtId="0" fontId="12" fillId="0" borderId="52" xfId="0" applyFont="1" applyBorder="1" applyAlignment="1">
      <alignment horizontal="center" vertical="center"/>
    </xf>
    <xf numFmtId="0" fontId="15" fillId="0" borderId="0" xfId="0" applyFont="1"/>
    <xf numFmtId="20" fontId="16" fillId="6" borderId="1" xfId="0" applyNumberFormat="1" applyFont="1" applyFill="1" applyBorder="1" applyAlignment="1">
      <alignment horizontal="center" vertical="center" textRotation="90"/>
    </xf>
    <xf numFmtId="20" fontId="16" fillId="8" borderId="1" xfId="0" applyNumberFormat="1" applyFont="1" applyFill="1" applyBorder="1" applyAlignment="1">
      <alignment horizontal="center" vertical="center" textRotation="90"/>
    </xf>
    <xf numFmtId="20" fontId="16" fillId="10" borderId="1" xfId="0" applyNumberFormat="1" applyFont="1" applyFill="1" applyBorder="1" applyAlignment="1">
      <alignment horizontal="center" vertical="center" textRotation="90"/>
    </xf>
    <xf numFmtId="20" fontId="16" fillId="7" borderId="1" xfId="0" applyNumberFormat="1" applyFont="1" applyFill="1" applyBorder="1" applyAlignment="1">
      <alignment horizontal="center" vertical="center" textRotation="90"/>
    </xf>
    <xf numFmtId="20" fontId="16" fillId="9" borderId="1" xfId="0" applyNumberFormat="1" applyFont="1" applyFill="1" applyBorder="1" applyAlignment="1">
      <alignment horizontal="center" vertical="center" textRotation="90"/>
    </xf>
    <xf numFmtId="20" fontId="16" fillId="11" borderId="1" xfId="0" applyNumberFormat="1" applyFont="1" applyFill="1" applyBorder="1" applyAlignment="1">
      <alignment horizontal="center" vertical="center" textRotation="90"/>
    </xf>
    <xf numFmtId="20" fontId="17" fillId="12" borderId="1" xfId="0" applyNumberFormat="1" applyFont="1" applyFill="1" applyBorder="1" applyAlignment="1">
      <alignment horizontal="center" vertical="center" textRotation="90"/>
    </xf>
    <xf numFmtId="20" fontId="17" fillId="13" borderId="1" xfId="0" applyNumberFormat="1" applyFont="1" applyFill="1" applyBorder="1" applyAlignment="1">
      <alignment horizontal="center" vertical="center" textRotation="90"/>
    </xf>
    <xf numFmtId="20" fontId="17" fillId="14" borderId="1" xfId="0" applyNumberFormat="1" applyFont="1" applyFill="1" applyBorder="1" applyAlignment="1">
      <alignment horizontal="center" vertical="center" textRotation="90"/>
    </xf>
    <xf numFmtId="20" fontId="17" fillId="16" borderId="1" xfId="0" applyNumberFormat="1" applyFont="1" applyFill="1" applyBorder="1" applyAlignment="1">
      <alignment horizontal="center" vertical="center" textRotation="90"/>
    </xf>
    <xf numFmtId="20" fontId="18" fillId="19" borderId="1" xfId="0" applyNumberFormat="1" applyFont="1" applyFill="1" applyBorder="1" applyAlignment="1">
      <alignment horizontal="center" vertical="center" textRotation="90"/>
    </xf>
    <xf numFmtId="20" fontId="17" fillId="15" borderId="1" xfId="0" applyNumberFormat="1" applyFont="1" applyFill="1" applyBorder="1" applyAlignment="1">
      <alignment horizontal="center" vertical="center" textRotation="90"/>
    </xf>
    <xf numFmtId="20" fontId="17" fillId="17" borderId="1" xfId="0" applyNumberFormat="1" applyFont="1" applyFill="1" applyBorder="1" applyAlignment="1">
      <alignment horizontal="center" vertical="center" textRotation="90"/>
    </xf>
    <xf numFmtId="20" fontId="18" fillId="18" borderId="1" xfId="0" applyNumberFormat="1" applyFont="1" applyFill="1" applyBorder="1" applyAlignment="1">
      <alignment horizontal="center" vertical="center" textRotation="90"/>
    </xf>
    <xf numFmtId="20" fontId="17" fillId="21" borderId="1" xfId="0" applyNumberFormat="1" applyFont="1" applyFill="1" applyBorder="1" applyAlignment="1">
      <alignment horizontal="center" vertical="center" textRotation="90"/>
    </xf>
    <xf numFmtId="20" fontId="18" fillId="22" borderId="1" xfId="0" applyNumberFormat="1" applyFont="1" applyFill="1" applyBorder="1" applyAlignment="1">
      <alignment horizontal="center" vertical="center" textRotation="90"/>
    </xf>
    <xf numFmtId="20" fontId="18" fillId="9" borderId="1" xfId="0" applyNumberFormat="1" applyFont="1" applyFill="1" applyBorder="1" applyAlignment="1">
      <alignment horizontal="center" vertical="center" textRotation="90"/>
    </xf>
    <xf numFmtId="20" fontId="16" fillId="19" borderId="1" xfId="0" applyNumberFormat="1" applyFont="1" applyFill="1" applyBorder="1" applyAlignment="1">
      <alignment horizontal="center" vertical="center" textRotation="90"/>
    </xf>
    <xf numFmtId="20" fontId="16" fillId="18" borderId="1" xfId="0" applyNumberFormat="1" applyFont="1" applyFill="1" applyBorder="1" applyAlignment="1">
      <alignment horizontal="center" vertical="center" textRotation="90"/>
    </xf>
    <xf numFmtId="20" fontId="16" fillId="22" borderId="1" xfId="0" applyNumberFormat="1" applyFont="1" applyFill="1" applyBorder="1" applyAlignment="1">
      <alignment horizontal="center" vertical="center" textRotation="90"/>
    </xf>
    <xf numFmtId="20" fontId="18" fillId="7" borderId="1" xfId="0" applyNumberFormat="1" applyFont="1" applyFill="1" applyBorder="1" applyAlignment="1">
      <alignment horizontal="center" vertical="center" textRotation="90"/>
    </xf>
    <xf numFmtId="0" fontId="13" fillId="0" borderId="58" xfId="0" applyFont="1" applyBorder="1" applyAlignment="1">
      <alignment horizontal="center" vertical="center" wrapText="1"/>
    </xf>
    <xf numFmtId="20" fontId="0" fillId="0" borderId="37" xfId="0" applyNumberFormat="1" applyBorder="1" applyAlignment="1">
      <alignment horizontal="center" vertical="center"/>
    </xf>
    <xf numFmtId="2" fontId="0" fillId="0" borderId="35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8" fillId="22" borderId="27" xfId="0" applyFont="1" applyFill="1" applyBorder="1" applyAlignment="1">
      <alignment vertical="center" wrapText="1"/>
    </xf>
    <xf numFmtId="0" fontId="8" fillId="22" borderId="28" xfId="0" applyFont="1" applyFill="1" applyBorder="1" applyAlignment="1">
      <alignment vertical="center" wrapText="1"/>
    </xf>
    <xf numFmtId="0" fontId="4" fillId="21" borderId="27" xfId="0" applyFont="1" applyFill="1" applyBorder="1" applyAlignment="1">
      <alignment vertical="center" wrapText="1"/>
    </xf>
    <xf numFmtId="0" fontId="4" fillId="21" borderId="28" xfId="0" applyFont="1" applyFill="1" applyBorder="1" applyAlignment="1">
      <alignment vertical="center" wrapText="1"/>
    </xf>
    <xf numFmtId="0" fontId="8" fillId="18" borderId="27" xfId="0" applyFont="1" applyFill="1" applyBorder="1" applyAlignment="1">
      <alignment vertical="center" wrapText="1"/>
    </xf>
    <xf numFmtId="0" fontId="8" fillId="18" borderId="28" xfId="0" applyFont="1" applyFill="1" applyBorder="1" applyAlignment="1">
      <alignment vertical="center" wrapText="1"/>
    </xf>
    <xf numFmtId="0" fontId="8" fillId="19" borderId="35" xfId="0" applyFont="1" applyFill="1" applyBorder="1" applyAlignment="1">
      <alignment vertical="center" wrapText="1"/>
    </xf>
    <xf numFmtId="0" fontId="8" fillId="19" borderId="59" xfId="0" applyFont="1" applyFill="1" applyBorder="1" applyAlignment="1">
      <alignment vertical="center" wrapText="1"/>
    </xf>
    <xf numFmtId="0" fontId="4" fillId="17" borderId="35" xfId="0" applyFont="1" applyFill="1" applyBorder="1" applyAlignment="1">
      <alignment vertical="center" wrapText="1"/>
    </xf>
    <xf numFmtId="0" fontId="4" fillId="17" borderId="59" xfId="0" applyFont="1" applyFill="1" applyBorder="1" applyAlignment="1">
      <alignment vertical="center" wrapText="1"/>
    </xf>
    <xf numFmtId="0" fontId="4" fillId="16" borderId="59" xfId="0" applyFont="1" applyFill="1" applyBorder="1" applyAlignment="1">
      <alignment vertical="center" wrapText="1"/>
    </xf>
    <xf numFmtId="0" fontId="4" fillId="15" borderId="5" xfId="0" applyFont="1" applyFill="1" applyBorder="1" applyAlignment="1">
      <alignment vertical="center" wrapText="1"/>
    </xf>
    <xf numFmtId="0" fontId="4" fillId="15" borderId="6" xfId="0" applyFont="1" applyFill="1" applyBorder="1" applyAlignment="1">
      <alignment vertical="center" wrapText="1"/>
    </xf>
    <xf numFmtId="0" fontId="4" fillId="15" borderId="33" xfId="0" applyFont="1" applyFill="1" applyBorder="1" applyAlignment="1">
      <alignment vertical="center" wrapText="1"/>
    </xf>
    <xf numFmtId="0" fontId="4" fillId="14" borderId="5" xfId="0" applyFont="1" applyFill="1" applyBorder="1" applyAlignment="1">
      <alignment vertical="center" wrapText="1"/>
    </xf>
    <xf numFmtId="0" fontId="4" fillId="14" borderId="6" xfId="0" applyFont="1" applyFill="1" applyBorder="1" applyAlignment="1">
      <alignment vertical="center" wrapText="1"/>
    </xf>
    <xf numFmtId="0" fontId="4" fillId="14" borderId="33" xfId="0" applyFont="1" applyFill="1" applyBorder="1" applyAlignment="1">
      <alignment vertical="center" wrapText="1"/>
    </xf>
    <xf numFmtId="0" fontId="4" fillId="13" borderId="5" xfId="0" applyFont="1" applyFill="1" applyBorder="1" applyAlignment="1">
      <alignment vertical="center" wrapText="1"/>
    </xf>
    <xf numFmtId="0" fontId="4" fillId="13" borderId="6" xfId="0" applyFont="1" applyFill="1" applyBorder="1" applyAlignment="1">
      <alignment vertical="center" wrapText="1"/>
    </xf>
    <xf numFmtId="0" fontId="4" fillId="13" borderId="33" xfId="0" applyFont="1" applyFill="1" applyBorder="1" applyAlignment="1">
      <alignment vertical="center" wrapText="1"/>
    </xf>
    <xf numFmtId="0" fontId="4" fillId="12" borderId="13" xfId="0" applyFont="1" applyFill="1" applyBorder="1" applyAlignment="1">
      <alignment vertical="center" wrapText="1"/>
    </xf>
    <xf numFmtId="0" fontId="4" fillId="12" borderId="14" xfId="0" applyFont="1" applyFill="1" applyBorder="1" applyAlignment="1">
      <alignment vertical="center" wrapText="1"/>
    </xf>
    <xf numFmtId="0" fontId="4" fillId="12" borderId="58" xfId="0" applyFont="1" applyFill="1" applyBorder="1" applyAlignment="1">
      <alignment vertical="center" wrapText="1"/>
    </xf>
    <xf numFmtId="0" fontId="1" fillId="11" borderId="16" xfId="0" applyFont="1" applyFill="1" applyBorder="1" applyAlignment="1">
      <alignment vertical="center" wrapText="1"/>
    </xf>
    <xf numFmtId="0" fontId="1" fillId="11" borderId="53" xfId="0" applyFont="1" applyFill="1" applyBorder="1" applyAlignment="1">
      <alignment vertical="center" wrapText="1"/>
    </xf>
    <xf numFmtId="0" fontId="1" fillId="11" borderId="40" xfId="0" applyFont="1" applyFill="1" applyBorder="1" applyAlignment="1">
      <alignment vertical="center" wrapText="1"/>
    </xf>
    <xf numFmtId="0" fontId="1" fillId="10" borderId="27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vertical="center" wrapText="1"/>
    </xf>
    <xf numFmtId="0" fontId="1" fillId="9" borderId="27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1" fillId="8" borderId="28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58" xfId="0" applyFont="1" applyFill="1" applyBorder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0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0" fontId="0" fillId="0" borderId="12" xfId="2" applyNumberFormat="1" applyFont="1" applyBorder="1" applyAlignment="1">
      <alignment horizontal="center" vertical="center"/>
    </xf>
    <xf numFmtId="2" fontId="0" fillId="0" borderId="9" xfId="2" applyNumberFormat="1" applyFont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1" fontId="0" fillId="0" borderId="6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60" xfId="0" applyBorder="1" applyAlignment="1">
      <alignment horizontal="left" vertical="center"/>
    </xf>
    <xf numFmtId="0" fontId="0" fillId="0" borderId="0" xfId="0" applyBorder="1"/>
    <xf numFmtId="0" fontId="0" fillId="0" borderId="6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0" fillId="0" borderId="0" xfId="1" applyNumberFormat="1" applyFont="1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5" fontId="0" fillId="0" borderId="1" xfId="1" applyNumberFormat="1" applyFont="1" applyBorder="1" applyAlignment="1">
      <alignment horizontal="center" vertical="center"/>
    </xf>
    <xf numFmtId="0" fontId="0" fillId="23" borderId="51" xfId="0" applyFill="1" applyBorder="1"/>
    <xf numFmtId="4" fontId="0" fillId="23" borderId="32" xfId="0" applyNumberFormat="1" applyFill="1" applyBorder="1" applyAlignment="1">
      <alignment horizontal="center" vertical="center"/>
    </xf>
    <xf numFmtId="0" fontId="0" fillId="23" borderId="57" xfId="0" applyFill="1" applyBorder="1"/>
    <xf numFmtId="4" fontId="0" fillId="23" borderId="31" xfId="0" applyNumberFormat="1" applyFill="1" applyBorder="1" applyAlignment="1">
      <alignment horizontal="center" vertical="center"/>
    </xf>
    <xf numFmtId="0" fontId="0" fillId="5" borderId="57" xfId="0" applyFill="1" applyBorder="1"/>
    <xf numFmtId="4" fontId="0" fillId="5" borderId="31" xfId="0" applyNumberFormat="1" applyFill="1" applyBorder="1" applyAlignment="1">
      <alignment horizontal="center" vertical="center"/>
    </xf>
    <xf numFmtId="0" fontId="0" fillId="5" borderId="51" xfId="0" applyFill="1" applyBorder="1"/>
    <xf numFmtId="4" fontId="0" fillId="5" borderId="32" xfId="0" applyNumberFormat="1" applyFill="1" applyBorder="1" applyAlignment="1">
      <alignment horizontal="center" vertical="center"/>
    </xf>
    <xf numFmtId="0" fontId="0" fillId="5" borderId="0" xfId="0" applyFill="1" applyBorder="1"/>
    <xf numFmtId="4" fontId="0" fillId="5" borderId="30" xfId="0" applyNumberFormat="1" applyFill="1" applyBorder="1" applyAlignment="1">
      <alignment horizontal="center" vertical="center"/>
    </xf>
    <xf numFmtId="0" fontId="0" fillId="23" borderId="0" xfId="0" applyFill="1" applyBorder="1"/>
    <xf numFmtId="4" fontId="0" fillId="23" borderId="30" xfId="0" applyNumberFormat="1" applyFill="1" applyBorder="1" applyAlignment="1">
      <alignment horizontal="center" vertical="center"/>
    </xf>
    <xf numFmtId="0" fontId="0" fillId="3" borderId="51" xfId="0" applyFill="1" applyBorder="1"/>
    <xf numFmtId="4" fontId="0" fillId="3" borderId="32" xfId="0" applyNumberFormat="1" applyFill="1" applyBorder="1" applyAlignment="1">
      <alignment horizontal="center" vertical="center"/>
    </xf>
    <xf numFmtId="0" fontId="0" fillId="3" borderId="57" xfId="0" applyFill="1" applyBorder="1"/>
    <xf numFmtId="4" fontId="0" fillId="3" borderId="31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4" fontId="0" fillId="23" borderId="53" xfId="0" applyNumberFormat="1" applyFill="1" applyBorder="1" applyAlignment="1">
      <alignment horizontal="center" vertical="center"/>
    </xf>
    <xf numFmtId="4" fontId="0" fillId="23" borderId="63" xfId="0" applyNumberFormat="1" applyFill="1" applyBorder="1" applyAlignment="1">
      <alignment horizontal="center" vertical="center"/>
    </xf>
    <xf numFmtId="4" fontId="0" fillId="23" borderId="64" xfId="0" applyNumberFormat="1" applyFill="1" applyBorder="1" applyAlignment="1">
      <alignment horizontal="center" vertical="center"/>
    </xf>
    <xf numFmtId="4" fontId="0" fillId="5" borderId="53" xfId="0" applyNumberFormat="1" applyFill="1" applyBorder="1" applyAlignment="1">
      <alignment horizontal="center" vertical="center"/>
    </xf>
    <xf numFmtId="4" fontId="0" fillId="5" borderId="63" xfId="0" applyNumberFormat="1" applyFill="1" applyBorder="1" applyAlignment="1">
      <alignment horizontal="center" vertical="center"/>
    </xf>
    <xf numFmtId="4" fontId="0" fillId="5" borderId="64" xfId="0" applyNumberFormat="1" applyFill="1" applyBorder="1" applyAlignment="1">
      <alignment horizontal="center" vertical="center"/>
    </xf>
    <xf numFmtId="4" fontId="0" fillId="3" borderId="53" xfId="0" applyNumberFormat="1" applyFill="1" applyBorder="1" applyAlignment="1">
      <alignment horizontal="center" vertical="center"/>
    </xf>
    <xf numFmtId="4" fontId="0" fillId="3" borderId="64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0" fillId="27" borderId="67" xfId="0" applyFont="1" applyFill="1" applyBorder="1" applyAlignment="1">
      <alignment horizontal="center" vertical="center" wrapText="1"/>
    </xf>
    <xf numFmtId="0" fontId="21" fillId="28" borderId="68" xfId="0" applyFont="1" applyFill="1" applyBorder="1" applyAlignment="1">
      <alignment horizontal="center" vertical="center" wrapText="1"/>
    </xf>
    <xf numFmtId="0" fontId="21" fillId="28" borderId="6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0" xfId="0" applyFont="1"/>
    <xf numFmtId="0" fontId="21" fillId="28" borderId="84" xfId="0" applyFont="1" applyFill="1" applyBorder="1" applyAlignment="1">
      <alignment horizontal="center" vertical="center" wrapText="1"/>
    </xf>
    <xf numFmtId="0" fontId="21" fillId="28" borderId="85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1" fillId="0" borderId="29" xfId="0" applyFont="1" applyBorder="1"/>
    <xf numFmtId="0" fontId="0" fillId="0" borderId="31" xfId="0" applyBorder="1"/>
    <xf numFmtId="0" fontId="1" fillId="0" borderId="2" xfId="0" applyFont="1" applyBorder="1"/>
    <xf numFmtId="0" fontId="1" fillId="0" borderId="45" xfId="0" applyFont="1" applyBorder="1" applyAlignment="1">
      <alignment horizontal="center" vertical="center"/>
    </xf>
    <xf numFmtId="0" fontId="4" fillId="24" borderId="2" xfId="0" applyFont="1" applyFill="1" applyBorder="1"/>
    <xf numFmtId="0" fontId="4" fillId="8" borderId="2" xfId="0" applyFont="1" applyFill="1" applyBorder="1"/>
    <xf numFmtId="44" fontId="0" fillId="30" borderId="55" xfId="3" applyFont="1" applyFill="1" applyBorder="1" applyAlignment="1">
      <alignment horizontal="center" vertical="center"/>
    </xf>
    <xf numFmtId="44" fontId="0" fillId="30" borderId="54" xfId="3" applyFont="1" applyFill="1" applyBorder="1" applyAlignment="1">
      <alignment horizontal="center" vertical="center"/>
    </xf>
    <xf numFmtId="44" fontId="0" fillId="30" borderId="22" xfId="3" applyFont="1" applyFill="1" applyBorder="1" applyAlignment="1">
      <alignment horizontal="center"/>
    </xf>
    <xf numFmtId="44" fontId="0" fillId="3" borderId="22" xfId="3" applyFont="1" applyFill="1" applyBorder="1" applyAlignment="1">
      <alignment horizontal="center"/>
    </xf>
    <xf numFmtId="44" fontId="0" fillId="30" borderId="89" xfId="3" applyFont="1" applyFill="1" applyBorder="1" applyAlignment="1">
      <alignment horizontal="center"/>
    </xf>
    <xf numFmtId="44" fontId="0" fillId="3" borderId="89" xfId="3" applyFont="1" applyFill="1" applyBorder="1" applyAlignment="1">
      <alignment horizontal="center"/>
    </xf>
    <xf numFmtId="0" fontId="21" fillId="28" borderId="94" xfId="0" applyFont="1" applyFill="1" applyBorder="1" applyAlignment="1">
      <alignment horizontal="center" vertical="center" wrapText="1"/>
    </xf>
    <xf numFmtId="0" fontId="21" fillId="28" borderId="95" xfId="0" applyFont="1" applyFill="1" applyBorder="1" applyAlignment="1">
      <alignment horizontal="center" vertical="center" wrapText="1"/>
    </xf>
    <xf numFmtId="0" fontId="21" fillId="28" borderId="86" xfId="0" applyFont="1" applyFill="1" applyBorder="1" applyAlignment="1">
      <alignment horizontal="center" vertical="center" wrapText="1"/>
    </xf>
    <xf numFmtId="0" fontId="20" fillId="27" borderId="76" xfId="0" applyFont="1" applyFill="1" applyBorder="1" applyAlignment="1">
      <alignment horizontal="center" vertical="center" wrapText="1"/>
    </xf>
    <xf numFmtId="0" fontId="20" fillId="27" borderId="30" xfId="0" applyFont="1" applyFill="1" applyBorder="1" applyAlignment="1">
      <alignment horizontal="center" vertical="center" wrapText="1"/>
    </xf>
    <xf numFmtId="0" fontId="21" fillId="28" borderId="99" xfId="0" applyFont="1" applyFill="1" applyBorder="1" applyAlignment="1">
      <alignment horizontal="center" vertical="center" wrapText="1"/>
    </xf>
    <xf numFmtId="0" fontId="21" fillId="28" borderId="100" xfId="0" applyFont="1" applyFill="1" applyBorder="1" applyAlignment="1">
      <alignment horizontal="center" vertical="center" wrapText="1"/>
    </xf>
    <xf numFmtId="0" fontId="21" fillId="28" borderId="101" xfId="0" applyFont="1" applyFill="1" applyBorder="1" applyAlignment="1">
      <alignment horizontal="center" vertical="center" wrapText="1"/>
    </xf>
    <xf numFmtId="0" fontId="21" fillId="28" borderId="29" xfId="0" applyFont="1" applyFill="1" applyBorder="1" applyAlignment="1">
      <alignment horizontal="center" vertical="center" wrapText="1"/>
    </xf>
    <xf numFmtId="0" fontId="20" fillId="27" borderId="0" xfId="0" applyFont="1" applyFill="1" applyBorder="1" applyAlignment="1">
      <alignment horizontal="center" vertical="center" wrapText="1"/>
    </xf>
    <xf numFmtId="0" fontId="21" fillId="28" borderId="105" xfId="0" applyFont="1" applyFill="1" applyBorder="1" applyAlignment="1">
      <alignment horizontal="center" vertical="center" wrapText="1"/>
    </xf>
    <xf numFmtId="0" fontId="21" fillId="28" borderId="28" xfId="0" applyFont="1" applyFill="1" applyBorder="1" applyAlignment="1">
      <alignment horizontal="center" vertical="center" wrapText="1"/>
    </xf>
    <xf numFmtId="0" fontId="21" fillId="28" borderId="96" xfId="0" applyFont="1" applyFill="1" applyBorder="1" applyAlignment="1">
      <alignment horizontal="center" vertical="center" wrapText="1"/>
    </xf>
    <xf numFmtId="0" fontId="21" fillId="28" borderId="109" xfId="0" applyFont="1" applyFill="1" applyBorder="1" applyAlignment="1">
      <alignment horizontal="center" vertical="center" wrapText="1"/>
    </xf>
    <xf numFmtId="0" fontId="21" fillId="28" borderId="110" xfId="0" applyFont="1" applyFill="1" applyBorder="1" applyAlignment="1">
      <alignment horizontal="center" vertical="center" wrapText="1"/>
    </xf>
    <xf numFmtId="0" fontId="21" fillId="28" borderId="111" xfId="0" applyFont="1" applyFill="1" applyBorder="1" applyAlignment="1">
      <alignment horizontal="center" vertical="center" wrapText="1"/>
    </xf>
    <xf numFmtId="44" fontId="1" fillId="4" borderId="91" xfId="0" applyNumberFormat="1" applyFont="1" applyFill="1" applyBorder="1" applyAlignment="1">
      <alignment horizontal="center"/>
    </xf>
    <xf numFmtId="44" fontId="1" fillId="4" borderId="91" xfId="3" applyFont="1" applyFill="1" applyBorder="1" applyAlignment="1">
      <alignment horizontal="center"/>
    </xf>
    <xf numFmtId="0" fontId="0" fillId="0" borderId="106" xfId="0" applyBorder="1"/>
    <xf numFmtId="0" fontId="0" fillId="0" borderId="30" xfId="0" applyBorder="1"/>
    <xf numFmtId="0" fontId="0" fillId="0" borderId="86" xfId="0" applyBorder="1"/>
    <xf numFmtId="0" fontId="0" fillId="0" borderId="32" xfId="0" applyBorder="1"/>
    <xf numFmtId="9" fontId="0" fillId="0" borderId="50" xfId="0" applyNumberFormat="1" applyBorder="1"/>
    <xf numFmtId="9" fontId="0" fillId="0" borderId="30" xfId="1" applyFon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1" fillId="0" borderId="28" xfId="0" applyFont="1" applyBorder="1"/>
    <xf numFmtId="0" fontId="1" fillId="0" borderId="27" xfId="0" applyFont="1" applyBorder="1"/>
    <xf numFmtId="17" fontId="0" fillId="0" borderId="10" xfId="0" applyNumberFormat="1" applyBorder="1" applyAlignment="1">
      <alignment horizontal="left" vertical="center"/>
    </xf>
    <xf numFmtId="44" fontId="21" fillId="28" borderId="99" xfId="3" applyFont="1" applyFill="1" applyBorder="1" applyAlignment="1">
      <alignment horizontal="center" vertical="center" wrapText="1"/>
    </xf>
    <xf numFmtId="44" fontId="21" fillId="28" borderId="68" xfId="3" applyFont="1" applyFill="1" applyBorder="1" applyAlignment="1">
      <alignment horizontal="center" vertical="center" wrapText="1"/>
    </xf>
    <xf numFmtId="44" fontId="21" fillId="28" borderId="69" xfId="3" applyFont="1" applyFill="1" applyBorder="1" applyAlignment="1">
      <alignment horizontal="center" vertical="center" wrapText="1"/>
    </xf>
    <xf numFmtId="44" fontId="21" fillId="28" borderId="105" xfId="3" applyFont="1" applyFill="1" applyBorder="1" applyAlignment="1">
      <alignment horizontal="center" vertical="center" wrapText="1"/>
    </xf>
    <xf numFmtId="44" fontId="21" fillId="28" borderId="100" xfId="3" applyFont="1" applyFill="1" applyBorder="1" applyAlignment="1">
      <alignment horizontal="center" vertical="center" wrapText="1"/>
    </xf>
    <xf numFmtId="44" fontId="21" fillId="28" borderId="101" xfId="3" applyFont="1" applyFill="1" applyBorder="1" applyAlignment="1">
      <alignment horizontal="center" vertical="center" wrapText="1"/>
    </xf>
    <xf numFmtId="44" fontId="21" fillId="28" borderId="29" xfId="3" applyFont="1" applyFill="1" applyBorder="1" applyAlignment="1">
      <alignment horizontal="center" vertical="center" wrapText="1"/>
    </xf>
    <xf numFmtId="44" fontId="21" fillId="28" borderId="28" xfId="3" applyFont="1" applyFill="1" applyBorder="1" applyAlignment="1">
      <alignment horizontal="center" vertical="center" wrapText="1"/>
    </xf>
    <xf numFmtId="44" fontId="21" fillId="28" borderId="109" xfId="3" applyFont="1" applyFill="1" applyBorder="1" applyAlignment="1">
      <alignment horizontal="center" vertical="center" wrapText="1"/>
    </xf>
    <xf numFmtId="44" fontId="21" fillId="28" borderId="84" xfId="3" applyFont="1" applyFill="1" applyBorder="1" applyAlignment="1">
      <alignment horizontal="center" vertical="center" wrapText="1"/>
    </xf>
    <xf numFmtId="44" fontId="21" fillId="28" borderId="85" xfId="3" applyFont="1" applyFill="1" applyBorder="1" applyAlignment="1">
      <alignment horizontal="center" vertical="center" wrapText="1"/>
    </xf>
    <xf numFmtId="44" fontId="21" fillId="28" borderId="110" xfId="3" applyFont="1" applyFill="1" applyBorder="1" applyAlignment="1">
      <alignment horizontal="center" vertical="center" wrapText="1"/>
    </xf>
    <xf numFmtId="44" fontId="21" fillId="28" borderId="111" xfId="3" applyFont="1" applyFill="1" applyBorder="1" applyAlignment="1">
      <alignment horizontal="center" vertical="center" wrapText="1"/>
    </xf>
    <xf numFmtId="44" fontId="0" fillId="0" borderId="0" xfId="3" applyFont="1" applyAlignment="1">
      <alignment horizontal="center" vertical="center"/>
    </xf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4" fontId="0" fillId="0" borderId="0" xfId="0" applyNumberFormat="1"/>
    <xf numFmtId="44" fontId="0" fillId="0" borderId="0" xfId="0" applyNumberFormat="1" applyAlignment="1">
      <alignment horizontal="left" vertical="center"/>
    </xf>
    <xf numFmtId="0" fontId="0" fillId="0" borderId="50" xfId="0" applyBorder="1"/>
    <xf numFmtId="0" fontId="0" fillId="0" borderId="57" xfId="0" applyBorder="1"/>
    <xf numFmtId="0" fontId="25" fillId="0" borderId="51" xfId="0" applyFont="1" applyBorder="1" applyAlignment="1">
      <alignment horizontal="center" vertical="center"/>
    </xf>
    <xf numFmtId="0" fontId="0" fillId="4" borderId="27" xfId="0" applyFill="1" applyBorder="1"/>
    <xf numFmtId="0" fontId="0" fillId="4" borderId="29" xfId="0" applyFill="1" applyBorder="1"/>
    <xf numFmtId="0" fontId="0" fillId="0" borderId="0" xfId="0" applyAlignment="1">
      <alignment horizontal="center"/>
    </xf>
    <xf numFmtId="20" fontId="0" fillId="0" borderId="22" xfId="0" applyNumberFormat="1" applyBorder="1" applyAlignment="1">
      <alignment horizontal="left" vertical="center"/>
    </xf>
    <xf numFmtId="20" fontId="0" fillId="0" borderId="23" xfId="0" applyNumberFormat="1" applyBorder="1" applyAlignment="1">
      <alignment horizontal="left" vertical="center"/>
    </xf>
    <xf numFmtId="20" fontId="0" fillId="0" borderId="55" xfId="0" applyNumberForma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" fillId="32" borderId="13" xfId="0" applyFont="1" applyFill="1" applyBorder="1" applyAlignment="1">
      <alignment horizontal="center" vertical="center" wrapText="1"/>
    </xf>
    <xf numFmtId="0" fontId="1" fillId="32" borderId="14" xfId="0" applyFont="1" applyFill="1" applyBorder="1" applyAlignment="1">
      <alignment horizontal="center" vertical="center" wrapText="1"/>
    </xf>
    <xf numFmtId="0" fontId="1" fillId="32" borderId="15" xfId="0" applyFont="1" applyFill="1" applyBorder="1" applyAlignment="1">
      <alignment horizontal="center" vertical="center" wrapText="1"/>
    </xf>
    <xf numFmtId="20" fontId="0" fillId="4" borderId="5" xfId="0" applyNumberFormat="1" applyFill="1" applyBorder="1" applyAlignment="1">
      <alignment horizontal="center" vertical="center"/>
    </xf>
    <xf numFmtId="20" fontId="0" fillId="4" borderId="10" xfId="0" applyNumberFormat="1" applyFill="1" applyBorder="1" applyAlignment="1">
      <alignment horizontal="center" vertical="center"/>
    </xf>
    <xf numFmtId="20" fontId="7" fillId="4" borderId="9" xfId="0" applyNumberFormat="1" applyFont="1" applyFill="1" applyBorder="1" applyAlignment="1">
      <alignment horizontal="center" vertical="center"/>
    </xf>
    <xf numFmtId="20" fontId="0" fillId="4" borderId="12" xfId="0" applyNumberFormat="1" applyFill="1" applyBorder="1" applyAlignment="1">
      <alignment horizontal="center" vertical="center"/>
    </xf>
    <xf numFmtId="20" fontId="0" fillId="4" borderId="7" xfId="0" applyNumberForma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7" fillId="0" borderId="5" xfId="0" applyNumberFormat="1" applyFont="1" applyFill="1" applyBorder="1" applyAlignment="1">
      <alignment horizontal="center" vertical="center"/>
    </xf>
    <xf numFmtId="20" fontId="7" fillId="0" borderId="6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20" fontId="7" fillId="0" borderId="8" xfId="0" applyNumberFormat="1" applyFont="1" applyFill="1" applyBorder="1" applyAlignment="1">
      <alignment horizontal="center" vertical="center"/>
    </xf>
    <xf numFmtId="20" fontId="7" fillId="0" borderId="1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20" fontId="7" fillId="0" borderId="10" xfId="0" applyNumberFormat="1" applyFont="1" applyFill="1" applyBorder="1" applyAlignment="1">
      <alignment horizontal="center" vertical="center"/>
    </xf>
    <xf numFmtId="20" fontId="7" fillId="0" borderId="1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0" fontId="7" fillId="4" borderId="5" xfId="0" applyNumberFormat="1" applyFont="1" applyFill="1" applyBorder="1" applyAlignment="1">
      <alignment horizontal="center" vertical="center"/>
    </xf>
    <xf numFmtId="20" fontId="7" fillId="4" borderId="6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20" fontId="7" fillId="4" borderId="8" xfId="0" applyNumberFormat="1" applyFont="1" applyFill="1" applyBorder="1" applyAlignment="1">
      <alignment horizontal="center" vertical="center"/>
    </xf>
    <xf numFmtId="20" fontId="7" fillId="4" borderId="1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20" fontId="7" fillId="4" borderId="10" xfId="0" applyNumberFormat="1" applyFont="1" applyFill="1" applyBorder="1" applyAlignment="1">
      <alignment horizontal="center" vertical="center"/>
    </xf>
    <xf numFmtId="20" fontId="7" fillId="4" borderId="11" xfId="0" applyNumberFormat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20" fontId="7" fillId="0" borderId="38" xfId="0" applyNumberFormat="1" applyFont="1" applyFill="1" applyBorder="1" applyAlignment="1">
      <alignment horizontal="center" vertical="center"/>
    </xf>
    <xf numFmtId="20" fontId="7" fillId="0" borderId="4" xfId="0" applyNumberFormat="1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20" fontId="7" fillId="0" borderId="9" xfId="0" applyNumberFormat="1" applyFont="1" applyFill="1" applyBorder="1" applyAlignment="1">
      <alignment horizontal="center" vertical="center"/>
    </xf>
    <xf numFmtId="20" fontId="7" fillId="0" borderId="43" xfId="0" applyNumberFormat="1" applyFont="1" applyFill="1" applyBorder="1" applyAlignment="1">
      <alignment horizontal="center" vertical="center"/>
    </xf>
    <xf numFmtId="20" fontId="7" fillId="0" borderId="3" xfId="0" applyNumberFormat="1" applyFont="1" applyFill="1" applyBorder="1" applyAlignment="1">
      <alignment horizontal="center" vertical="center"/>
    </xf>
    <xf numFmtId="20" fontId="7" fillId="0" borderId="41" xfId="0" applyNumberFormat="1" applyFont="1" applyFill="1" applyBorder="1" applyAlignment="1">
      <alignment horizontal="center" vertical="center"/>
    </xf>
    <xf numFmtId="20" fontId="7" fillId="4" borderId="7" xfId="0" applyNumberFormat="1" applyFont="1" applyFill="1" applyBorder="1" applyAlignment="1">
      <alignment horizontal="center" vertical="center"/>
    </xf>
    <xf numFmtId="20" fontId="7" fillId="4" borderId="12" xfId="0" applyNumberFormat="1" applyFont="1" applyFill="1" applyBorder="1" applyAlignment="1">
      <alignment horizontal="center" vertical="center"/>
    </xf>
    <xf numFmtId="20" fontId="7" fillId="0" borderId="39" xfId="0" applyNumberFormat="1" applyFont="1" applyFill="1" applyBorder="1" applyAlignment="1">
      <alignment horizontal="center" vertical="center"/>
    </xf>
    <xf numFmtId="20" fontId="7" fillId="0" borderId="8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20" fontId="7" fillId="0" borderId="9" xfId="0" applyNumberFormat="1" applyFont="1" applyBorder="1" applyAlignment="1">
      <alignment horizontal="center" vertical="center"/>
    </xf>
    <xf numFmtId="20" fontId="7" fillId="0" borderId="10" xfId="0" applyNumberFormat="1" applyFont="1" applyBorder="1" applyAlignment="1">
      <alignment horizontal="center" vertical="center"/>
    </xf>
    <xf numFmtId="20" fontId="7" fillId="0" borderId="11" xfId="0" applyNumberFormat="1" applyFont="1" applyBorder="1" applyAlignment="1">
      <alignment horizontal="center" vertical="center"/>
    </xf>
    <xf numFmtId="20" fontId="7" fillId="0" borderId="12" xfId="0" applyNumberFormat="1" applyFont="1" applyBorder="1" applyAlignment="1">
      <alignment horizontal="center" vertical="center"/>
    </xf>
    <xf numFmtId="20" fontId="7" fillId="0" borderId="5" xfId="0" applyNumberFormat="1" applyFont="1" applyBorder="1" applyAlignment="1">
      <alignment horizontal="center" vertical="center"/>
    </xf>
    <xf numFmtId="20" fontId="7" fillId="0" borderId="6" xfId="0" applyNumberFormat="1" applyFont="1" applyBorder="1" applyAlignment="1">
      <alignment horizontal="center" vertical="center"/>
    </xf>
    <xf numFmtId="20" fontId="7" fillId="0" borderId="7" xfId="0" applyNumberFormat="1" applyFont="1" applyBorder="1" applyAlignment="1">
      <alignment horizontal="center" vertical="center"/>
    </xf>
    <xf numFmtId="20" fontId="5" fillId="17" borderId="4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2" fontId="0" fillId="23" borderId="4" xfId="0" applyNumberFormat="1" applyFill="1" applyBorder="1" applyAlignment="1">
      <alignment horizontal="center" vertical="center"/>
    </xf>
    <xf numFmtId="2" fontId="0" fillId="23" borderId="39" xfId="0" applyNumberFormat="1" applyFill="1" applyBorder="1" applyAlignment="1">
      <alignment horizontal="center" vertical="center"/>
    </xf>
    <xf numFmtId="2" fontId="0" fillId="23" borderId="1" xfId="0" applyNumberFormat="1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23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23" borderId="8" xfId="0" applyNumberFormat="1" applyFill="1" applyBorder="1" applyAlignment="1">
      <alignment horizontal="center" vertical="center"/>
    </xf>
    <xf numFmtId="164" fontId="0" fillId="23" borderId="9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4" fillId="16" borderId="50" xfId="0" applyFont="1" applyFill="1" applyBorder="1" applyAlignment="1">
      <alignment horizontal="center" vertical="center" wrapText="1"/>
    </xf>
    <xf numFmtId="0" fontId="4" fillId="16" borderId="51" xfId="0" applyFont="1" applyFill="1" applyBorder="1" applyAlignment="1">
      <alignment horizontal="center" vertical="center" wrapText="1"/>
    </xf>
    <xf numFmtId="0" fontId="4" fillId="16" borderId="32" xfId="0" applyFont="1" applyFill="1" applyBorder="1" applyAlignment="1">
      <alignment horizontal="center" vertical="center" wrapText="1"/>
    </xf>
    <xf numFmtId="0" fontId="4" fillId="17" borderId="50" xfId="0" applyFont="1" applyFill="1" applyBorder="1" applyAlignment="1">
      <alignment horizontal="center" vertical="center" wrapText="1"/>
    </xf>
    <xf numFmtId="0" fontId="4" fillId="17" borderId="51" xfId="0" applyFont="1" applyFill="1" applyBorder="1" applyAlignment="1">
      <alignment horizontal="center" vertical="center" wrapText="1"/>
    </xf>
    <xf numFmtId="0" fontId="4" fillId="17" borderId="32" xfId="0" applyFont="1" applyFill="1" applyBorder="1" applyAlignment="1">
      <alignment horizontal="center" vertical="center" wrapText="1"/>
    </xf>
    <xf numFmtId="0" fontId="8" fillId="19" borderId="50" xfId="0" applyFont="1" applyFill="1" applyBorder="1" applyAlignment="1">
      <alignment horizontal="center" vertical="center" wrapText="1"/>
    </xf>
    <xf numFmtId="0" fontId="8" fillId="19" borderId="51" xfId="0" applyFont="1" applyFill="1" applyBorder="1" applyAlignment="1">
      <alignment horizontal="center" vertical="center" wrapText="1"/>
    </xf>
    <xf numFmtId="0" fontId="8" fillId="19" borderId="32" xfId="0" applyFont="1" applyFill="1" applyBorder="1" applyAlignment="1">
      <alignment horizontal="center" vertical="center" wrapText="1"/>
    </xf>
    <xf numFmtId="0" fontId="8" fillId="18" borderId="50" xfId="0" applyFont="1" applyFill="1" applyBorder="1" applyAlignment="1">
      <alignment horizontal="center" vertical="center" wrapText="1"/>
    </xf>
    <xf numFmtId="0" fontId="8" fillId="18" borderId="51" xfId="0" applyFont="1" applyFill="1" applyBorder="1" applyAlignment="1">
      <alignment horizontal="center" vertical="center" wrapText="1"/>
    </xf>
    <xf numFmtId="0" fontId="8" fillId="18" borderId="32" xfId="0" applyFont="1" applyFill="1" applyBorder="1" applyAlignment="1">
      <alignment horizontal="center" vertical="center" wrapText="1"/>
    </xf>
    <xf numFmtId="0" fontId="4" fillId="20" borderId="50" xfId="0" applyFont="1" applyFill="1" applyBorder="1" applyAlignment="1">
      <alignment horizontal="center" vertical="center" wrapText="1"/>
    </xf>
    <xf numFmtId="0" fontId="4" fillId="20" borderId="51" xfId="0" applyFont="1" applyFill="1" applyBorder="1" applyAlignment="1">
      <alignment horizontal="center" vertical="center" wrapText="1"/>
    </xf>
    <xf numFmtId="0" fontId="4" fillId="20" borderId="32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1" borderId="51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 wrapText="1"/>
    </xf>
    <xf numFmtId="0" fontId="4" fillId="12" borderId="50" xfId="0" applyFont="1" applyFill="1" applyBorder="1" applyAlignment="1">
      <alignment horizontal="center" vertical="center" wrapText="1"/>
    </xf>
    <xf numFmtId="0" fontId="4" fillId="12" borderId="51" xfId="0" applyFont="1" applyFill="1" applyBorder="1" applyAlignment="1">
      <alignment horizontal="center" vertical="center" wrapText="1"/>
    </xf>
    <xf numFmtId="0" fontId="4" fillId="12" borderId="32" xfId="0" applyFont="1" applyFill="1" applyBorder="1" applyAlignment="1">
      <alignment horizontal="center" vertical="center" wrapText="1"/>
    </xf>
    <xf numFmtId="0" fontId="4" fillId="13" borderId="50" xfId="0" applyFont="1" applyFill="1" applyBorder="1" applyAlignment="1">
      <alignment horizontal="center" vertical="center" wrapText="1"/>
    </xf>
    <xf numFmtId="0" fontId="4" fillId="13" borderId="51" xfId="0" applyFont="1" applyFill="1" applyBorder="1" applyAlignment="1">
      <alignment horizontal="center" vertical="center" wrapText="1"/>
    </xf>
    <xf numFmtId="0" fontId="4" fillId="13" borderId="32" xfId="0" applyFont="1" applyFill="1" applyBorder="1" applyAlignment="1">
      <alignment horizontal="center" vertical="center" wrapText="1"/>
    </xf>
    <xf numFmtId="0" fontId="4" fillId="14" borderId="50" xfId="0" applyFont="1" applyFill="1" applyBorder="1" applyAlignment="1">
      <alignment horizontal="center" vertical="center" wrapText="1"/>
    </xf>
    <xf numFmtId="0" fontId="4" fillId="14" borderId="51" xfId="0" applyFont="1" applyFill="1" applyBorder="1" applyAlignment="1">
      <alignment horizontal="center" vertical="center" wrapText="1"/>
    </xf>
    <xf numFmtId="0" fontId="4" fillId="14" borderId="32" xfId="0" applyFont="1" applyFill="1" applyBorder="1" applyAlignment="1">
      <alignment horizontal="center" vertical="center" wrapText="1"/>
    </xf>
    <xf numFmtId="0" fontId="4" fillId="15" borderId="50" xfId="0" applyFont="1" applyFill="1" applyBorder="1" applyAlignment="1">
      <alignment horizontal="center" vertical="center" wrapText="1"/>
    </xf>
    <xf numFmtId="0" fontId="4" fillId="15" borderId="51" xfId="0" applyFont="1" applyFill="1" applyBorder="1" applyAlignment="1">
      <alignment horizontal="center" vertical="center" wrapText="1"/>
    </xf>
    <xf numFmtId="0" fontId="4" fillId="15" borderId="32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46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1" fillId="8" borderId="50" xfId="0" applyFont="1" applyFill="1" applyBorder="1" applyAlignment="1">
      <alignment horizontal="center" vertical="center" wrapText="1"/>
    </xf>
    <xf numFmtId="0" fontId="1" fillId="8" borderId="51" xfId="0" applyFont="1" applyFill="1" applyBorder="1" applyAlignment="1">
      <alignment horizontal="center" vertical="center" wrapText="1"/>
    </xf>
    <xf numFmtId="0" fontId="1" fillId="8" borderId="32" xfId="0" applyFont="1" applyFill="1" applyBorder="1" applyAlignment="1">
      <alignment horizontal="center" vertical="center" wrapText="1"/>
    </xf>
    <xf numFmtId="0" fontId="1" fillId="9" borderId="50" xfId="0" applyFont="1" applyFill="1" applyBorder="1" applyAlignment="1">
      <alignment horizontal="center" vertical="center" wrapText="1"/>
    </xf>
    <xf numFmtId="0" fontId="1" fillId="9" borderId="51" xfId="0" applyFont="1" applyFill="1" applyBorder="1" applyAlignment="1">
      <alignment horizontal="center" vertical="center" wrapText="1"/>
    </xf>
    <xf numFmtId="0" fontId="1" fillId="9" borderId="32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0" borderId="51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8" fillId="22" borderId="50" xfId="0" applyFont="1" applyFill="1" applyBorder="1" applyAlignment="1">
      <alignment horizontal="center" vertical="center" wrapText="1"/>
    </xf>
    <xf numFmtId="0" fontId="8" fillId="22" borderId="51" xfId="0" applyFont="1" applyFill="1" applyBorder="1" applyAlignment="1">
      <alignment horizontal="center" vertical="center" wrapText="1"/>
    </xf>
    <xf numFmtId="0" fontId="8" fillId="22" borderId="32" xfId="0" applyFont="1" applyFill="1" applyBorder="1" applyAlignment="1">
      <alignment horizontal="center" vertical="center" wrapText="1"/>
    </xf>
    <xf numFmtId="0" fontId="4" fillId="21" borderId="50" xfId="0" applyFont="1" applyFill="1" applyBorder="1" applyAlignment="1">
      <alignment horizontal="center" vertical="center" wrapText="1"/>
    </xf>
    <xf numFmtId="0" fontId="4" fillId="21" borderId="51" xfId="0" applyFont="1" applyFill="1" applyBorder="1" applyAlignment="1">
      <alignment horizontal="center" vertical="center" wrapText="1"/>
    </xf>
    <xf numFmtId="0" fontId="4" fillId="21" borderId="32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8" fillId="22" borderId="24" xfId="0" applyFont="1" applyFill="1" applyBorder="1" applyAlignment="1">
      <alignment horizontal="center" vertical="center" wrapText="1"/>
    </xf>
    <xf numFmtId="0" fontId="8" fillId="22" borderId="26" xfId="0" applyFont="1" applyFill="1" applyBorder="1" applyAlignment="1">
      <alignment horizontal="center" vertical="center" wrapText="1"/>
    </xf>
    <xf numFmtId="0" fontId="4" fillId="16" borderId="24" xfId="0" applyFont="1" applyFill="1" applyBorder="1" applyAlignment="1">
      <alignment horizontal="center" vertical="center" wrapText="1"/>
    </xf>
    <xf numFmtId="0" fontId="4" fillId="16" borderId="26" xfId="0" applyFont="1" applyFill="1" applyBorder="1" applyAlignment="1">
      <alignment horizontal="center" vertical="center" wrapText="1"/>
    </xf>
    <xf numFmtId="0" fontId="4" fillId="17" borderId="24" xfId="0" applyFont="1" applyFill="1" applyBorder="1" applyAlignment="1">
      <alignment horizontal="center" vertical="center" wrapText="1"/>
    </xf>
    <xf numFmtId="0" fontId="4" fillId="17" borderId="25" xfId="0" applyFont="1" applyFill="1" applyBorder="1" applyAlignment="1">
      <alignment horizontal="center" vertical="center" wrapText="1"/>
    </xf>
    <xf numFmtId="0" fontId="8" fillId="19" borderId="24" xfId="0" applyFont="1" applyFill="1" applyBorder="1" applyAlignment="1">
      <alignment horizontal="center" vertical="center" wrapText="1"/>
    </xf>
    <xf numFmtId="0" fontId="8" fillId="19" borderId="26" xfId="0" applyFont="1" applyFill="1" applyBorder="1" applyAlignment="1">
      <alignment horizontal="center" vertical="center" wrapText="1"/>
    </xf>
    <xf numFmtId="0" fontId="8" fillId="18" borderId="24" xfId="0" applyFont="1" applyFill="1" applyBorder="1" applyAlignment="1">
      <alignment horizontal="center" vertical="center" wrapText="1"/>
    </xf>
    <xf numFmtId="0" fontId="8" fillId="18" borderId="26" xfId="0" applyFont="1" applyFill="1" applyBorder="1" applyAlignment="1">
      <alignment horizontal="center" vertical="center" wrapText="1"/>
    </xf>
    <xf numFmtId="0" fontId="4" fillId="21" borderId="24" xfId="0" applyFont="1" applyFill="1" applyBorder="1" applyAlignment="1">
      <alignment horizontal="center" vertical="center" wrapText="1"/>
    </xf>
    <xf numFmtId="0" fontId="4" fillId="21" borderId="25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25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horizontal="center" vertical="center" wrapText="1"/>
    </xf>
    <xf numFmtId="0" fontId="4" fillId="13" borderId="26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25" xfId="0" applyFont="1" applyFill="1" applyBorder="1" applyAlignment="1">
      <alignment horizontal="center" vertical="center" wrapText="1"/>
    </xf>
    <xf numFmtId="0" fontId="4" fillId="15" borderId="24" xfId="0" applyFont="1" applyFill="1" applyBorder="1" applyAlignment="1">
      <alignment horizontal="center" vertical="center" wrapText="1"/>
    </xf>
    <xf numFmtId="0" fontId="4" fillId="15" borderId="26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0" borderId="26" xfId="0" applyFont="1" applyFill="1" applyBorder="1" applyAlignment="1">
      <alignment horizontal="center" vertical="center" wrapText="1"/>
    </xf>
    <xf numFmtId="0" fontId="1" fillId="5" borderId="50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 wrapText="1"/>
    </xf>
    <xf numFmtId="0" fontId="1" fillId="5" borderId="56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1" fillId="5" borderId="5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4" borderId="27" xfId="0" applyFont="1" applyFill="1" applyBorder="1" applyAlignment="1">
      <alignment horizontal="center" vertical="center"/>
    </xf>
    <xf numFmtId="0" fontId="4" fillId="24" borderId="28" xfId="0" applyFont="1" applyFill="1" applyBorder="1" applyAlignment="1">
      <alignment horizontal="center" vertical="center"/>
    </xf>
    <xf numFmtId="0" fontId="4" fillId="24" borderId="29" xfId="0" applyFont="1" applyFill="1" applyBorder="1" applyAlignment="1">
      <alignment horizontal="center" vertical="center"/>
    </xf>
    <xf numFmtId="0" fontId="1" fillId="6" borderId="50" xfId="0" applyFont="1" applyFill="1" applyBorder="1" applyAlignment="1">
      <alignment horizontal="center" vertical="center" wrapText="1"/>
    </xf>
    <xf numFmtId="0" fontId="1" fillId="6" borderId="51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1" fillId="11" borderId="53" xfId="0" applyFont="1" applyFill="1" applyBorder="1" applyAlignment="1">
      <alignment horizontal="center" vertical="center" wrapText="1"/>
    </xf>
    <xf numFmtId="0" fontId="1" fillId="11" borderId="40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58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3" borderId="33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14" borderId="33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6" borderId="59" xfId="0" applyFont="1" applyFill="1" applyBorder="1" applyAlignment="1">
      <alignment horizontal="center"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8" fillId="22" borderId="27" xfId="0" applyFont="1" applyFill="1" applyBorder="1" applyAlignment="1">
      <alignment horizontal="center" vertical="center" wrapText="1"/>
    </xf>
    <xf numFmtId="0" fontId="8" fillId="22" borderId="28" xfId="0" applyFont="1" applyFill="1" applyBorder="1" applyAlignment="1">
      <alignment horizontal="center" vertical="center" wrapText="1"/>
    </xf>
    <xf numFmtId="0" fontId="8" fillId="22" borderId="29" xfId="0" applyFont="1" applyFill="1" applyBorder="1" applyAlignment="1">
      <alignment horizontal="center" vertical="center" wrapText="1"/>
    </xf>
    <xf numFmtId="0" fontId="4" fillId="21" borderId="27" xfId="0" applyFont="1" applyFill="1" applyBorder="1" applyAlignment="1">
      <alignment horizontal="center" vertical="center" wrapText="1"/>
    </xf>
    <xf numFmtId="0" fontId="4" fillId="21" borderId="28" xfId="0" applyFont="1" applyFill="1" applyBorder="1" applyAlignment="1">
      <alignment horizontal="center" vertical="center" wrapText="1"/>
    </xf>
    <xf numFmtId="0" fontId="4" fillId="21" borderId="29" xfId="0" applyFont="1" applyFill="1" applyBorder="1" applyAlignment="1">
      <alignment horizontal="center" vertical="center" wrapText="1"/>
    </xf>
    <xf numFmtId="0" fontId="4" fillId="17" borderId="35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20" xfId="0" applyFont="1" applyFill="1" applyBorder="1" applyAlignment="1">
      <alignment horizontal="center" vertical="center" wrapText="1"/>
    </xf>
    <xf numFmtId="0" fontId="8" fillId="19" borderId="35" xfId="0" applyFont="1" applyFill="1" applyBorder="1" applyAlignment="1">
      <alignment horizontal="center" vertical="center" wrapText="1"/>
    </xf>
    <xf numFmtId="0" fontId="8" fillId="19" borderId="59" xfId="0" applyFont="1" applyFill="1" applyBorder="1" applyAlignment="1">
      <alignment horizontal="center" vertical="center" wrapText="1"/>
    </xf>
    <xf numFmtId="0" fontId="8" fillId="18" borderId="27" xfId="0" applyFont="1" applyFill="1" applyBorder="1" applyAlignment="1">
      <alignment horizontal="center" vertical="center" wrapText="1"/>
    </xf>
    <xf numFmtId="0" fontId="8" fillId="18" borderId="28" xfId="0" applyFont="1" applyFill="1" applyBorder="1" applyAlignment="1">
      <alignment horizontal="center" vertical="center" wrapText="1"/>
    </xf>
    <xf numFmtId="0" fontId="8" fillId="18" borderId="29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3" borderId="16" xfId="0" applyFont="1" applyFill="1" applyBorder="1" applyAlignment="1">
      <alignment horizontal="center" vertical="center" wrapText="1"/>
    </xf>
    <xf numFmtId="0" fontId="1" fillId="23" borderId="17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4" fontId="0" fillId="0" borderId="41" xfId="0" applyNumberFormat="1" applyBorder="1" applyAlignment="1">
      <alignment horizontal="center" vertical="center"/>
    </xf>
    <xf numFmtId="4" fontId="0" fillId="0" borderId="47" xfId="0" applyNumberFormat="1" applyBorder="1" applyAlignment="1">
      <alignment horizontal="center" vertical="center"/>
    </xf>
    <xf numFmtId="0" fontId="22" fillId="24" borderId="65" xfId="0" applyFont="1" applyFill="1" applyBorder="1" applyAlignment="1">
      <alignment horizontal="center" vertical="center" wrapText="1"/>
    </xf>
    <xf numFmtId="0" fontId="22" fillId="24" borderId="77" xfId="0" applyFont="1" applyFill="1" applyBorder="1" applyAlignment="1">
      <alignment horizontal="center" vertical="center" wrapText="1"/>
    </xf>
    <xf numFmtId="0" fontId="22" fillId="24" borderId="104" xfId="0" applyFont="1" applyFill="1" applyBorder="1" applyAlignment="1">
      <alignment horizontal="center" vertical="center" wrapText="1"/>
    </xf>
    <xf numFmtId="0" fontId="20" fillId="25" borderId="102" xfId="0" applyFont="1" applyFill="1" applyBorder="1" applyAlignment="1">
      <alignment horizontal="center" vertical="center" wrapText="1"/>
    </xf>
    <xf numFmtId="0" fontId="20" fillId="25" borderId="93" xfId="0" applyFont="1" applyFill="1" applyBorder="1" applyAlignment="1">
      <alignment horizontal="center" vertical="center" wrapText="1"/>
    </xf>
    <xf numFmtId="0" fontId="20" fillId="25" borderId="50" xfId="0" applyFont="1" applyFill="1" applyBorder="1" applyAlignment="1">
      <alignment horizontal="center" vertical="center" wrapText="1"/>
    </xf>
    <xf numFmtId="0" fontId="20" fillId="25" borderId="51" xfId="0" applyFont="1" applyFill="1" applyBorder="1" applyAlignment="1">
      <alignment horizontal="center" vertical="center" wrapText="1"/>
    </xf>
    <xf numFmtId="0" fontId="20" fillId="25" borderId="32" xfId="0" applyFont="1" applyFill="1" applyBorder="1" applyAlignment="1">
      <alignment horizontal="center" vertical="center" wrapText="1"/>
    </xf>
    <xf numFmtId="0" fontId="20" fillId="25" borderId="97" xfId="0" applyFont="1" applyFill="1" applyBorder="1" applyAlignment="1">
      <alignment horizontal="center" vertical="center" wrapText="1"/>
    </xf>
    <xf numFmtId="0" fontId="20" fillId="25" borderId="98" xfId="0" applyFont="1" applyFill="1" applyBorder="1" applyAlignment="1">
      <alignment horizontal="center" vertical="center" wrapText="1"/>
    </xf>
    <xf numFmtId="0" fontId="20" fillId="26" borderId="96" xfId="0" applyFont="1" applyFill="1" applyBorder="1" applyAlignment="1">
      <alignment horizontal="center" vertical="center" wrapText="1"/>
    </xf>
    <xf numFmtId="0" fontId="20" fillId="26" borderId="97" xfId="0" applyFont="1" applyFill="1" applyBorder="1" applyAlignment="1">
      <alignment horizontal="center" vertical="center" wrapText="1"/>
    </xf>
    <xf numFmtId="0" fontId="20" fillId="26" borderId="98" xfId="0" applyFont="1" applyFill="1" applyBorder="1" applyAlignment="1">
      <alignment horizontal="center" vertical="center" wrapText="1"/>
    </xf>
    <xf numFmtId="0" fontId="20" fillId="26" borderId="66" xfId="0" applyFont="1" applyFill="1" applyBorder="1" applyAlignment="1">
      <alignment horizontal="center" vertical="center" wrapText="1"/>
    </xf>
    <xf numFmtId="0" fontId="20" fillId="26" borderId="103" xfId="0" applyFont="1" applyFill="1" applyBorder="1" applyAlignment="1">
      <alignment horizontal="center" vertical="center" wrapText="1"/>
    </xf>
    <xf numFmtId="0" fontId="20" fillId="29" borderId="70" xfId="0" applyFont="1" applyFill="1" applyBorder="1" applyAlignment="1">
      <alignment vertical="center" wrapText="1"/>
    </xf>
    <xf numFmtId="0" fontId="20" fillId="29" borderId="0" xfId="0" applyFont="1" applyFill="1" applyAlignment="1">
      <alignment vertical="center" wrapText="1"/>
    </xf>
    <xf numFmtId="0" fontId="20" fillId="29" borderId="71" xfId="0" applyFont="1" applyFill="1" applyBorder="1" applyAlignment="1">
      <alignment vertical="center" wrapText="1"/>
    </xf>
    <xf numFmtId="0" fontId="20" fillId="29" borderId="72" xfId="0" applyFont="1" applyFill="1" applyBorder="1" applyAlignment="1">
      <alignment vertical="center" wrapText="1"/>
    </xf>
    <xf numFmtId="0" fontId="20" fillId="29" borderId="73" xfId="0" applyFont="1" applyFill="1" applyBorder="1" applyAlignment="1">
      <alignment vertical="center" wrapText="1"/>
    </xf>
    <xf numFmtId="0" fontId="20" fillId="29" borderId="74" xfId="0" applyFont="1" applyFill="1" applyBorder="1" applyAlignment="1">
      <alignment vertical="center" wrapText="1"/>
    </xf>
    <xf numFmtId="0" fontId="22" fillId="31" borderId="75" xfId="0" applyFont="1" applyFill="1" applyBorder="1" applyAlignment="1">
      <alignment horizontal="center" vertical="center" wrapText="1"/>
    </xf>
    <xf numFmtId="0" fontId="22" fillId="31" borderId="51" xfId="0" applyFont="1" applyFill="1" applyBorder="1" applyAlignment="1">
      <alignment horizontal="center" vertical="center" wrapText="1"/>
    </xf>
    <xf numFmtId="0" fontId="22" fillId="31" borderId="32" xfId="0" applyFont="1" applyFill="1" applyBorder="1" applyAlignment="1">
      <alignment horizontal="center" vertical="center" wrapText="1"/>
    </xf>
    <xf numFmtId="0" fontId="20" fillId="25" borderId="106" xfId="0" applyFont="1" applyFill="1" applyBorder="1" applyAlignment="1">
      <alignment horizontal="center" vertical="center" wrapText="1"/>
    </xf>
    <xf numFmtId="0" fontId="20" fillId="25" borderId="96" xfId="0" applyFont="1" applyFill="1" applyBorder="1" applyAlignment="1">
      <alignment horizontal="center" vertical="center" wrapText="1"/>
    </xf>
    <xf numFmtId="0" fontId="20" fillId="25" borderId="112" xfId="0" applyFont="1" applyFill="1" applyBorder="1" applyAlignment="1">
      <alignment horizontal="center" vertical="center" wrapText="1"/>
    </xf>
    <xf numFmtId="0" fontId="20" fillId="25" borderId="79" xfId="0" applyFont="1" applyFill="1" applyBorder="1" applyAlignment="1">
      <alignment horizontal="center" vertical="center" wrapText="1"/>
    </xf>
    <xf numFmtId="0" fontId="20" fillId="25" borderId="80" xfId="0" applyFont="1" applyFill="1" applyBorder="1" applyAlignment="1">
      <alignment horizontal="center" vertical="center" wrapText="1"/>
    </xf>
    <xf numFmtId="0" fontId="20" fillId="27" borderId="108" xfId="0" applyFont="1" applyFill="1" applyBorder="1" applyAlignment="1">
      <alignment horizontal="center" vertical="center" wrapText="1"/>
    </xf>
    <xf numFmtId="0" fontId="20" fillId="27" borderId="76" xfId="0" applyFont="1" applyFill="1" applyBorder="1" applyAlignment="1">
      <alignment horizontal="center" vertical="center" wrapText="1"/>
    </xf>
    <xf numFmtId="0" fontId="20" fillId="27" borderId="78" xfId="0" applyFont="1" applyFill="1" applyBorder="1" applyAlignment="1">
      <alignment horizontal="center" vertical="center" wrapText="1"/>
    </xf>
    <xf numFmtId="0" fontId="20" fillId="27" borderId="8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27" borderId="82" xfId="0" applyFont="1" applyFill="1" applyBorder="1" applyAlignment="1">
      <alignment horizontal="center" vertical="center" wrapText="1"/>
    </xf>
    <xf numFmtId="0" fontId="20" fillId="27" borderId="83" xfId="0" applyFont="1" applyFill="1" applyBorder="1" applyAlignment="1">
      <alignment horizontal="center" vertical="center" wrapText="1"/>
    </xf>
    <xf numFmtId="0" fontId="20" fillId="27" borderId="107" xfId="0" applyFont="1" applyFill="1" applyBorder="1" applyAlignment="1">
      <alignment horizontal="center" vertical="center" wrapText="1"/>
    </xf>
    <xf numFmtId="0" fontId="20" fillId="27" borderId="67" xfId="0" applyFont="1" applyFill="1" applyBorder="1" applyAlignment="1">
      <alignment horizontal="center" vertical="center" wrapText="1"/>
    </xf>
    <xf numFmtId="0" fontId="20" fillId="29" borderId="50" xfId="0" applyFont="1" applyFill="1" applyBorder="1" applyAlignment="1">
      <alignment horizontal="left" vertical="center" wrapText="1"/>
    </xf>
    <xf numFmtId="0" fontId="20" fillId="29" borderId="51" xfId="0" applyFont="1" applyFill="1" applyBorder="1" applyAlignment="1">
      <alignment horizontal="left" vertical="center" wrapText="1"/>
    </xf>
    <xf numFmtId="0" fontId="20" fillId="29" borderId="32" xfId="0" applyFont="1" applyFill="1" applyBorder="1" applyAlignment="1">
      <alignment horizontal="left" vertical="center" wrapText="1"/>
    </xf>
    <xf numFmtId="0" fontId="20" fillId="29" borderId="86" xfId="0" applyFont="1" applyFill="1" applyBorder="1" applyAlignment="1">
      <alignment horizontal="left" vertical="center" wrapText="1"/>
    </xf>
    <xf numFmtId="0" fontId="20" fillId="29" borderId="57" xfId="0" applyFont="1" applyFill="1" applyBorder="1" applyAlignment="1">
      <alignment horizontal="left" vertical="center" wrapText="1"/>
    </xf>
    <xf numFmtId="0" fontId="20" fillId="29" borderId="31" xfId="0" applyFont="1" applyFill="1" applyBorder="1" applyAlignment="1">
      <alignment horizontal="left" vertical="center" wrapText="1"/>
    </xf>
    <xf numFmtId="0" fontId="1" fillId="4" borderId="9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 wrapText="1"/>
    </xf>
    <xf numFmtId="44" fontId="0" fillId="3" borderId="24" xfId="3" applyFont="1" applyFill="1" applyBorder="1" applyAlignment="1">
      <alignment horizontal="center" vertical="center"/>
    </xf>
    <xf numFmtId="44" fontId="0" fillId="3" borderId="55" xfId="3" applyFont="1" applyFill="1" applyBorder="1" applyAlignment="1">
      <alignment horizontal="center" vertical="center"/>
    </xf>
    <xf numFmtId="0" fontId="24" fillId="4" borderId="28" xfId="0" applyFont="1" applyFill="1" applyBorder="1" applyAlignment="1">
      <alignment horizontal="center" vertical="center"/>
    </xf>
  </cellXfs>
  <cellStyles count="4">
    <cellStyle name="Moeda" xfId="3" builtinId="4"/>
    <cellStyle name="Normal" xfId="0" builtinId="0"/>
    <cellStyle name="Porcentagem" xfId="1" builtinId="5"/>
    <cellStyle name="Vírgula" xfId="2" builtinId="3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FFFF"/>
      <color rgb="FF000099"/>
      <color rgb="FF00FF00"/>
      <color rgb="FFFF996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Quantidade de passageiros</a:t>
            </a:r>
            <a:r>
              <a:rPr lang="pt-BR" baseline="0">
                <a:solidFill>
                  <a:sysClr val="windowText" lastClr="000000"/>
                </a:solidFill>
              </a:rPr>
              <a:t> por veículo</a:t>
            </a:r>
            <a:endParaRPr lang="pt-BR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631597520898123E-2"/>
          <c:y val="0.1751522625936818"/>
          <c:w val="0.95314247483770409"/>
          <c:h val="0.64184359485184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'Média Passageiros'!$X$3</c:f>
              <c:strCache>
                <c:ptCount val="1"/>
                <c:pt idx="0">
                  <c:v>C-G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'Média Passageiros'!$B$4:$B$22</c:f>
              <c:strCache>
                <c:ptCount val="19"/>
                <c:pt idx="0">
                  <c:v>5h-6h</c:v>
                </c:pt>
                <c:pt idx="1">
                  <c:v>6h-7h</c:v>
                </c:pt>
                <c:pt idx="2">
                  <c:v>7h-8h</c:v>
                </c:pt>
                <c:pt idx="3">
                  <c:v>8h-9h</c:v>
                </c:pt>
                <c:pt idx="4">
                  <c:v>9h-10h</c:v>
                </c:pt>
                <c:pt idx="5">
                  <c:v>10h-11h</c:v>
                </c:pt>
                <c:pt idx="6">
                  <c:v>11h-12h</c:v>
                </c:pt>
                <c:pt idx="7">
                  <c:v>12h-13h</c:v>
                </c:pt>
                <c:pt idx="8">
                  <c:v>13h-14h</c:v>
                </c:pt>
                <c:pt idx="9">
                  <c:v>14h-15h</c:v>
                </c:pt>
                <c:pt idx="10">
                  <c:v>15h-16h</c:v>
                </c:pt>
                <c:pt idx="11">
                  <c:v>16h-17h</c:v>
                </c:pt>
                <c:pt idx="12">
                  <c:v>17h-18h</c:v>
                </c:pt>
                <c:pt idx="13">
                  <c:v>18h-19h</c:v>
                </c:pt>
                <c:pt idx="14">
                  <c:v>19h-20h</c:v>
                </c:pt>
                <c:pt idx="15">
                  <c:v>20h-21h</c:v>
                </c:pt>
                <c:pt idx="16">
                  <c:v>21h-22h</c:v>
                </c:pt>
                <c:pt idx="17">
                  <c:v>22h-23h</c:v>
                </c:pt>
                <c:pt idx="18">
                  <c:v>23h-24h</c:v>
                </c:pt>
              </c:strCache>
            </c:strRef>
          </c:cat>
          <c:val>
            <c:numRef>
              <c:f>'Média Passageiros'!$X$4:$X$22</c:f>
              <c:numCache>
                <c:formatCode>0.00</c:formatCode>
                <c:ptCount val="19"/>
                <c:pt idx="0">
                  <c:v>2.7432432432432434</c:v>
                </c:pt>
                <c:pt idx="1">
                  <c:v>6.2297297297297298</c:v>
                </c:pt>
                <c:pt idx="2">
                  <c:v>3.7972972972972974</c:v>
                </c:pt>
                <c:pt idx="3">
                  <c:v>1.8378378378378379</c:v>
                </c:pt>
                <c:pt idx="4">
                  <c:v>1.6216216216216217</c:v>
                </c:pt>
                <c:pt idx="5">
                  <c:v>1.472972972972973</c:v>
                </c:pt>
                <c:pt idx="6">
                  <c:v>1.7162162162162162</c:v>
                </c:pt>
                <c:pt idx="7">
                  <c:v>3.7837837837837838</c:v>
                </c:pt>
                <c:pt idx="8">
                  <c:v>2</c:v>
                </c:pt>
                <c:pt idx="9">
                  <c:v>1.5</c:v>
                </c:pt>
                <c:pt idx="10">
                  <c:v>1.3648648648648649</c:v>
                </c:pt>
                <c:pt idx="11">
                  <c:v>2.2162162162162162</c:v>
                </c:pt>
                <c:pt idx="12">
                  <c:v>5.2297297297297298</c:v>
                </c:pt>
                <c:pt idx="13">
                  <c:v>3.0405405405405403</c:v>
                </c:pt>
                <c:pt idx="14">
                  <c:v>1.9324324324324325</c:v>
                </c:pt>
                <c:pt idx="15">
                  <c:v>1.6486486486486487</c:v>
                </c:pt>
                <c:pt idx="16">
                  <c:v>1.2162162162162162</c:v>
                </c:pt>
                <c:pt idx="17">
                  <c:v>1.6486486486486487</c:v>
                </c:pt>
                <c:pt idx="18">
                  <c:v>0.36486486486486486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8-48B1-AA95-9E07554FFC6F}"/>
            </c:ext>
          </c:extLst>
        </c:ser>
        <c:ser>
          <c:idx val="1"/>
          <c:order val="1"/>
          <c:tx>
            <c:strRef>
              <c:f>'Média Passageiros'!$Y$3</c:f>
              <c:strCache>
                <c:ptCount val="1"/>
                <c:pt idx="0">
                  <c:v>G-C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'Média Passageiros'!$B$4:$B$22</c:f>
              <c:strCache>
                <c:ptCount val="19"/>
                <c:pt idx="0">
                  <c:v>5h-6h</c:v>
                </c:pt>
                <c:pt idx="1">
                  <c:v>6h-7h</c:v>
                </c:pt>
                <c:pt idx="2">
                  <c:v>7h-8h</c:v>
                </c:pt>
                <c:pt idx="3">
                  <c:v>8h-9h</c:v>
                </c:pt>
                <c:pt idx="4">
                  <c:v>9h-10h</c:v>
                </c:pt>
                <c:pt idx="5">
                  <c:v>10h-11h</c:v>
                </c:pt>
                <c:pt idx="6">
                  <c:v>11h-12h</c:v>
                </c:pt>
                <c:pt idx="7">
                  <c:v>12h-13h</c:v>
                </c:pt>
                <c:pt idx="8">
                  <c:v>13h-14h</c:v>
                </c:pt>
                <c:pt idx="9">
                  <c:v>14h-15h</c:v>
                </c:pt>
                <c:pt idx="10">
                  <c:v>15h-16h</c:v>
                </c:pt>
                <c:pt idx="11">
                  <c:v>16h-17h</c:v>
                </c:pt>
                <c:pt idx="12">
                  <c:v>17h-18h</c:v>
                </c:pt>
                <c:pt idx="13">
                  <c:v>18h-19h</c:v>
                </c:pt>
                <c:pt idx="14">
                  <c:v>19h-20h</c:v>
                </c:pt>
                <c:pt idx="15">
                  <c:v>20h-21h</c:v>
                </c:pt>
                <c:pt idx="16">
                  <c:v>21h-22h</c:v>
                </c:pt>
                <c:pt idx="17">
                  <c:v>22h-23h</c:v>
                </c:pt>
                <c:pt idx="18">
                  <c:v>23h-24h</c:v>
                </c:pt>
              </c:strCache>
            </c:strRef>
          </c:cat>
          <c:val>
            <c:numRef>
              <c:f>'Média Passageiros'!$Y$4:$Y$22</c:f>
              <c:numCache>
                <c:formatCode>0.00</c:formatCode>
                <c:ptCount val="19"/>
                <c:pt idx="0">
                  <c:v>2.7432432432432434</c:v>
                </c:pt>
                <c:pt idx="1">
                  <c:v>6.2297297297297298</c:v>
                </c:pt>
                <c:pt idx="2">
                  <c:v>1.9054054054054055</c:v>
                </c:pt>
                <c:pt idx="3">
                  <c:v>0.91891891891891897</c:v>
                </c:pt>
                <c:pt idx="4">
                  <c:v>0.81081081081081086</c:v>
                </c:pt>
                <c:pt idx="5">
                  <c:v>0.7432432432432432</c:v>
                </c:pt>
                <c:pt idx="6">
                  <c:v>0.86486486486486491</c:v>
                </c:pt>
                <c:pt idx="7">
                  <c:v>1.8918918918918919</c:v>
                </c:pt>
                <c:pt idx="8">
                  <c:v>1</c:v>
                </c:pt>
                <c:pt idx="9">
                  <c:v>0.7567567567567568</c:v>
                </c:pt>
                <c:pt idx="10">
                  <c:v>0.68918918918918914</c:v>
                </c:pt>
                <c:pt idx="11">
                  <c:v>1.1081081081081081</c:v>
                </c:pt>
                <c:pt idx="12">
                  <c:v>2.6216216216216215</c:v>
                </c:pt>
                <c:pt idx="13">
                  <c:v>1.527027027027027</c:v>
                </c:pt>
                <c:pt idx="14">
                  <c:v>0.97297297297297303</c:v>
                </c:pt>
                <c:pt idx="15">
                  <c:v>1.6486486486486487</c:v>
                </c:pt>
                <c:pt idx="16">
                  <c:v>1.2162162162162162</c:v>
                </c:pt>
                <c:pt idx="17">
                  <c:v>1.6486486486486487</c:v>
                </c:pt>
                <c:pt idx="18">
                  <c:v>0.36486486486486486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F-42D5-B65D-3ACAD7DE88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51769583"/>
        <c:axId val="644842799"/>
      </c:barChart>
      <c:catAx>
        <c:axId val="65176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4842799"/>
        <c:crosses val="autoZero"/>
        <c:auto val="1"/>
        <c:lblAlgn val="ctr"/>
        <c:lblOffset val="100"/>
        <c:noMultiLvlLbl val="0"/>
      </c:catAx>
      <c:valAx>
        <c:axId val="64484279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65176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Quantidade de passageiros</a:t>
            </a:r>
            <a:r>
              <a:rPr lang="pt-BR" baseline="0">
                <a:solidFill>
                  <a:sysClr val="windowText" lastClr="000000"/>
                </a:solidFill>
              </a:rPr>
              <a:t> por veículo</a:t>
            </a:r>
            <a:endParaRPr lang="pt-BR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631597520898123E-2"/>
          <c:y val="0.16743945359102838"/>
          <c:w val="0.95314247483770409"/>
          <c:h val="0.64955619183965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'Média Passageiros'!$X$3</c:f>
              <c:strCache>
                <c:ptCount val="1"/>
                <c:pt idx="0">
                  <c:v>C-G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'Média Passageiros'!$B$4:$B$22</c:f>
              <c:strCache>
                <c:ptCount val="19"/>
                <c:pt idx="0">
                  <c:v>5h-6h</c:v>
                </c:pt>
                <c:pt idx="1">
                  <c:v>6h-7h</c:v>
                </c:pt>
                <c:pt idx="2">
                  <c:v>7h-8h</c:v>
                </c:pt>
                <c:pt idx="3">
                  <c:v>8h-9h</c:v>
                </c:pt>
                <c:pt idx="4">
                  <c:v>9h-10h</c:v>
                </c:pt>
                <c:pt idx="5">
                  <c:v>10h-11h</c:v>
                </c:pt>
                <c:pt idx="6">
                  <c:v>11h-12h</c:v>
                </c:pt>
                <c:pt idx="7">
                  <c:v>12h-13h</c:v>
                </c:pt>
                <c:pt idx="8">
                  <c:v>13h-14h</c:v>
                </c:pt>
                <c:pt idx="9">
                  <c:v>14h-15h</c:v>
                </c:pt>
                <c:pt idx="10">
                  <c:v>15h-16h</c:v>
                </c:pt>
                <c:pt idx="11">
                  <c:v>16h-17h</c:v>
                </c:pt>
                <c:pt idx="12">
                  <c:v>17h-18h</c:v>
                </c:pt>
                <c:pt idx="13">
                  <c:v>18h-19h</c:v>
                </c:pt>
                <c:pt idx="14">
                  <c:v>19h-20h</c:v>
                </c:pt>
                <c:pt idx="15">
                  <c:v>20h-21h</c:v>
                </c:pt>
                <c:pt idx="16">
                  <c:v>21h-22h</c:v>
                </c:pt>
                <c:pt idx="17">
                  <c:v>22h-23h</c:v>
                </c:pt>
                <c:pt idx="18">
                  <c:v>23h-24h</c:v>
                </c:pt>
              </c:strCache>
            </c:strRef>
          </c:cat>
          <c:val>
            <c:numRef>
              <c:f>'Média Passageiros'!$V$4:$V$22</c:f>
              <c:numCache>
                <c:formatCode>General</c:formatCode>
                <c:ptCount val="19"/>
                <c:pt idx="0">
                  <c:v>203</c:v>
                </c:pt>
                <c:pt idx="1">
                  <c:v>461</c:v>
                </c:pt>
                <c:pt idx="2">
                  <c:v>281</c:v>
                </c:pt>
                <c:pt idx="3">
                  <c:v>136</c:v>
                </c:pt>
                <c:pt idx="4">
                  <c:v>120</c:v>
                </c:pt>
                <c:pt idx="5">
                  <c:v>109</c:v>
                </c:pt>
                <c:pt idx="6">
                  <c:v>127</c:v>
                </c:pt>
                <c:pt idx="7">
                  <c:v>280</c:v>
                </c:pt>
                <c:pt idx="8">
                  <c:v>148</c:v>
                </c:pt>
                <c:pt idx="9">
                  <c:v>111</c:v>
                </c:pt>
                <c:pt idx="10">
                  <c:v>101</c:v>
                </c:pt>
                <c:pt idx="11">
                  <c:v>164</c:v>
                </c:pt>
                <c:pt idx="12">
                  <c:v>387</c:v>
                </c:pt>
                <c:pt idx="13">
                  <c:v>225</c:v>
                </c:pt>
                <c:pt idx="14">
                  <c:v>143</c:v>
                </c:pt>
                <c:pt idx="15">
                  <c:v>122</c:v>
                </c:pt>
                <c:pt idx="16">
                  <c:v>90</c:v>
                </c:pt>
                <c:pt idx="17">
                  <c:v>122</c:v>
                </c:pt>
                <c:pt idx="1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F-4A89-8CA0-58D3CFB7D9F7}"/>
            </c:ext>
          </c:extLst>
        </c:ser>
        <c:ser>
          <c:idx val="1"/>
          <c:order val="1"/>
          <c:tx>
            <c:strRef>
              <c:f>'Média Passageiros'!$Y$3</c:f>
              <c:strCache>
                <c:ptCount val="1"/>
                <c:pt idx="0">
                  <c:v>G-C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'Média Passageiros'!$B$4:$B$22</c:f>
              <c:strCache>
                <c:ptCount val="19"/>
                <c:pt idx="0">
                  <c:v>5h-6h</c:v>
                </c:pt>
                <c:pt idx="1">
                  <c:v>6h-7h</c:v>
                </c:pt>
                <c:pt idx="2">
                  <c:v>7h-8h</c:v>
                </c:pt>
                <c:pt idx="3">
                  <c:v>8h-9h</c:v>
                </c:pt>
                <c:pt idx="4">
                  <c:v>9h-10h</c:v>
                </c:pt>
                <c:pt idx="5">
                  <c:v>10h-11h</c:v>
                </c:pt>
                <c:pt idx="6">
                  <c:v>11h-12h</c:v>
                </c:pt>
                <c:pt idx="7">
                  <c:v>12h-13h</c:v>
                </c:pt>
                <c:pt idx="8">
                  <c:v>13h-14h</c:v>
                </c:pt>
                <c:pt idx="9">
                  <c:v>14h-15h</c:v>
                </c:pt>
                <c:pt idx="10">
                  <c:v>15h-16h</c:v>
                </c:pt>
                <c:pt idx="11">
                  <c:v>16h-17h</c:v>
                </c:pt>
                <c:pt idx="12">
                  <c:v>17h-18h</c:v>
                </c:pt>
                <c:pt idx="13">
                  <c:v>18h-19h</c:v>
                </c:pt>
                <c:pt idx="14">
                  <c:v>19h-20h</c:v>
                </c:pt>
                <c:pt idx="15">
                  <c:v>20h-21h</c:v>
                </c:pt>
                <c:pt idx="16">
                  <c:v>21h-22h</c:v>
                </c:pt>
                <c:pt idx="17">
                  <c:v>22h-23h</c:v>
                </c:pt>
                <c:pt idx="18">
                  <c:v>23h-24h</c:v>
                </c:pt>
              </c:strCache>
            </c:strRef>
          </c:cat>
          <c:val>
            <c:numRef>
              <c:f>'Média Passageiros'!$W$4:$W$22</c:f>
              <c:numCache>
                <c:formatCode>General</c:formatCode>
                <c:ptCount val="19"/>
                <c:pt idx="0">
                  <c:v>203</c:v>
                </c:pt>
                <c:pt idx="1">
                  <c:v>461</c:v>
                </c:pt>
                <c:pt idx="2">
                  <c:v>141</c:v>
                </c:pt>
                <c:pt idx="3">
                  <c:v>68</c:v>
                </c:pt>
                <c:pt idx="4">
                  <c:v>60</c:v>
                </c:pt>
                <c:pt idx="5">
                  <c:v>55</c:v>
                </c:pt>
                <c:pt idx="6">
                  <c:v>64</c:v>
                </c:pt>
                <c:pt idx="7">
                  <c:v>140</c:v>
                </c:pt>
                <c:pt idx="8">
                  <c:v>74</c:v>
                </c:pt>
                <c:pt idx="9">
                  <c:v>56</c:v>
                </c:pt>
                <c:pt idx="10">
                  <c:v>51</c:v>
                </c:pt>
                <c:pt idx="11">
                  <c:v>82</c:v>
                </c:pt>
                <c:pt idx="12">
                  <c:v>194</c:v>
                </c:pt>
                <c:pt idx="13">
                  <c:v>113</c:v>
                </c:pt>
                <c:pt idx="14">
                  <c:v>72</c:v>
                </c:pt>
                <c:pt idx="15">
                  <c:v>122</c:v>
                </c:pt>
                <c:pt idx="16">
                  <c:v>90</c:v>
                </c:pt>
                <c:pt idx="17">
                  <c:v>122</c:v>
                </c:pt>
                <c:pt idx="1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F-4A89-8CA0-58D3CFB7D9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51769583"/>
        <c:axId val="644842799"/>
      </c:barChart>
      <c:lineChart>
        <c:grouping val="standard"/>
        <c:varyColors val="0"/>
        <c:ser>
          <c:idx val="2"/>
          <c:order val="2"/>
          <c:tx>
            <c:v>Quantidade de veículos para cada sentido</c:v>
          </c:tx>
          <c:spPr>
            <a:ln w="34925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C00000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'Média Passageiros'!$R$4:$R$22</c:f>
              <c:numCache>
                <c:formatCode>#,##0</c:formatCode>
                <c:ptCount val="19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4A89-8CA0-58D3CFB7D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170399"/>
        <c:axId val="361194527"/>
      </c:lineChart>
      <c:catAx>
        <c:axId val="65176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4842799"/>
        <c:crosses val="autoZero"/>
        <c:auto val="1"/>
        <c:lblAlgn val="ctr"/>
        <c:lblOffset val="100"/>
        <c:noMultiLvlLbl val="0"/>
      </c:catAx>
      <c:valAx>
        <c:axId val="644842799"/>
        <c:scaling>
          <c:orientation val="minMax"/>
          <c:max val="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1769583"/>
        <c:crosses val="autoZero"/>
        <c:crossBetween val="between"/>
      </c:valAx>
      <c:valAx>
        <c:axId val="361194527"/>
        <c:scaling>
          <c:orientation val="minMax"/>
          <c:max val="2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170399"/>
        <c:crosses val="max"/>
        <c:crossBetween val="between"/>
      </c:valAx>
      <c:catAx>
        <c:axId val="361170399"/>
        <c:scaling>
          <c:orientation val="minMax"/>
        </c:scaling>
        <c:delete val="1"/>
        <c:axPos val="b"/>
        <c:majorTickMark val="out"/>
        <c:minorTickMark val="none"/>
        <c:tickLblPos val="nextTo"/>
        <c:crossAx val="361194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189045266979423"/>
          <c:y val="0.13064244810307801"/>
          <c:w val="0.44333574444926666"/>
          <c:h val="5.7132247673586253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Demanda Diária Linha 100</a:t>
            </a:r>
            <a:r>
              <a:rPr lang="en-US" b="1" baseline="0">
                <a:solidFill>
                  <a:sysClr val="windowText" lastClr="000000"/>
                </a:solidFill>
              </a:rPr>
              <a:t> (Troncal 01) </a:t>
            </a:r>
            <a:r>
              <a:rPr lang="en-US" b="1">
                <a:solidFill>
                  <a:sysClr val="windowText" lastClr="000000"/>
                </a:solidFill>
              </a:rPr>
              <a:t>[KW]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29104002067653E-2"/>
          <c:y val="0.18000000000000005"/>
          <c:w val="0.95525847893801052"/>
          <c:h val="0.69250758325867945"/>
        </c:manualLayout>
      </c:layout>
      <c:lineChart>
        <c:grouping val="standard"/>
        <c:varyColors val="0"/>
        <c:ser>
          <c:idx val="0"/>
          <c:order val="0"/>
          <c:tx>
            <c:strRef>
              <c:f>'Curva de Demanda'!$G$3</c:f>
              <c:strCache>
                <c:ptCount val="1"/>
                <c:pt idx="0">
                  <c:v>Central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 de Demanda'!$B$4:$B$1443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cat>
          <c:val>
            <c:numRef>
              <c:f>'Curva de Demanda'!$G$4:$G$1443</c:f>
              <c:numCache>
                <c:formatCode>0</c:formatCode>
                <c:ptCount val="1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160</c:v>
                </c:pt>
                <c:pt idx="511">
                  <c:v>160</c:v>
                </c:pt>
                <c:pt idx="512">
                  <c:v>160</c:v>
                </c:pt>
                <c:pt idx="513">
                  <c:v>160</c:v>
                </c:pt>
                <c:pt idx="514">
                  <c:v>160</c:v>
                </c:pt>
                <c:pt idx="515">
                  <c:v>160</c:v>
                </c:pt>
                <c:pt idx="516">
                  <c:v>160</c:v>
                </c:pt>
                <c:pt idx="517">
                  <c:v>160</c:v>
                </c:pt>
                <c:pt idx="518">
                  <c:v>160</c:v>
                </c:pt>
                <c:pt idx="519">
                  <c:v>160</c:v>
                </c:pt>
                <c:pt idx="520">
                  <c:v>160</c:v>
                </c:pt>
                <c:pt idx="521">
                  <c:v>160</c:v>
                </c:pt>
                <c:pt idx="522">
                  <c:v>160</c:v>
                </c:pt>
                <c:pt idx="523">
                  <c:v>160</c:v>
                </c:pt>
                <c:pt idx="524">
                  <c:v>160</c:v>
                </c:pt>
                <c:pt idx="525">
                  <c:v>160</c:v>
                </c:pt>
                <c:pt idx="526">
                  <c:v>160</c:v>
                </c:pt>
                <c:pt idx="527">
                  <c:v>160</c:v>
                </c:pt>
                <c:pt idx="528">
                  <c:v>160</c:v>
                </c:pt>
                <c:pt idx="529">
                  <c:v>160</c:v>
                </c:pt>
                <c:pt idx="530">
                  <c:v>160</c:v>
                </c:pt>
                <c:pt idx="531">
                  <c:v>160</c:v>
                </c:pt>
                <c:pt idx="532">
                  <c:v>160</c:v>
                </c:pt>
                <c:pt idx="533">
                  <c:v>160</c:v>
                </c:pt>
                <c:pt idx="534">
                  <c:v>160</c:v>
                </c:pt>
                <c:pt idx="535">
                  <c:v>160</c:v>
                </c:pt>
                <c:pt idx="536">
                  <c:v>160</c:v>
                </c:pt>
                <c:pt idx="537">
                  <c:v>160</c:v>
                </c:pt>
                <c:pt idx="538">
                  <c:v>160</c:v>
                </c:pt>
                <c:pt idx="539">
                  <c:v>160</c:v>
                </c:pt>
                <c:pt idx="540">
                  <c:v>160</c:v>
                </c:pt>
                <c:pt idx="541">
                  <c:v>160</c:v>
                </c:pt>
                <c:pt idx="542">
                  <c:v>160</c:v>
                </c:pt>
                <c:pt idx="543">
                  <c:v>160</c:v>
                </c:pt>
                <c:pt idx="544">
                  <c:v>160</c:v>
                </c:pt>
                <c:pt idx="545">
                  <c:v>160</c:v>
                </c:pt>
                <c:pt idx="546">
                  <c:v>160</c:v>
                </c:pt>
                <c:pt idx="547">
                  <c:v>160</c:v>
                </c:pt>
                <c:pt idx="548">
                  <c:v>160</c:v>
                </c:pt>
                <c:pt idx="549">
                  <c:v>160</c:v>
                </c:pt>
                <c:pt idx="550">
                  <c:v>160</c:v>
                </c:pt>
                <c:pt idx="551">
                  <c:v>160</c:v>
                </c:pt>
                <c:pt idx="552">
                  <c:v>160</c:v>
                </c:pt>
                <c:pt idx="553">
                  <c:v>160</c:v>
                </c:pt>
                <c:pt idx="554">
                  <c:v>160</c:v>
                </c:pt>
                <c:pt idx="555">
                  <c:v>160</c:v>
                </c:pt>
                <c:pt idx="556">
                  <c:v>160</c:v>
                </c:pt>
                <c:pt idx="557">
                  <c:v>160</c:v>
                </c:pt>
                <c:pt idx="558">
                  <c:v>160</c:v>
                </c:pt>
                <c:pt idx="559">
                  <c:v>160</c:v>
                </c:pt>
                <c:pt idx="560">
                  <c:v>160</c:v>
                </c:pt>
                <c:pt idx="561">
                  <c:v>160</c:v>
                </c:pt>
                <c:pt idx="562">
                  <c:v>160</c:v>
                </c:pt>
                <c:pt idx="563">
                  <c:v>160</c:v>
                </c:pt>
                <c:pt idx="564">
                  <c:v>160</c:v>
                </c:pt>
                <c:pt idx="565">
                  <c:v>160</c:v>
                </c:pt>
                <c:pt idx="566">
                  <c:v>160</c:v>
                </c:pt>
                <c:pt idx="567">
                  <c:v>160</c:v>
                </c:pt>
                <c:pt idx="568">
                  <c:v>160</c:v>
                </c:pt>
                <c:pt idx="569">
                  <c:v>160</c:v>
                </c:pt>
                <c:pt idx="570">
                  <c:v>160</c:v>
                </c:pt>
                <c:pt idx="571">
                  <c:v>160</c:v>
                </c:pt>
                <c:pt idx="572">
                  <c:v>160</c:v>
                </c:pt>
                <c:pt idx="573">
                  <c:v>160</c:v>
                </c:pt>
                <c:pt idx="574">
                  <c:v>160</c:v>
                </c:pt>
                <c:pt idx="575">
                  <c:v>160</c:v>
                </c:pt>
                <c:pt idx="576">
                  <c:v>160</c:v>
                </c:pt>
                <c:pt idx="577">
                  <c:v>160</c:v>
                </c:pt>
                <c:pt idx="578">
                  <c:v>160</c:v>
                </c:pt>
                <c:pt idx="579">
                  <c:v>160</c:v>
                </c:pt>
                <c:pt idx="580">
                  <c:v>160</c:v>
                </c:pt>
                <c:pt idx="581">
                  <c:v>160</c:v>
                </c:pt>
                <c:pt idx="582">
                  <c:v>160</c:v>
                </c:pt>
                <c:pt idx="583">
                  <c:v>160</c:v>
                </c:pt>
                <c:pt idx="584">
                  <c:v>160</c:v>
                </c:pt>
                <c:pt idx="585">
                  <c:v>160</c:v>
                </c:pt>
                <c:pt idx="586">
                  <c:v>160</c:v>
                </c:pt>
                <c:pt idx="587">
                  <c:v>160</c:v>
                </c:pt>
                <c:pt idx="588">
                  <c:v>160</c:v>
                </c:pt>
                <c:pt idx="589">
                  <c:v>160</c:v>
                </c:pt>
                <c:pt idx="590">
                  <c:v>160</c:v>
                </c:pt>
                <c:pt idx="591">
                  <c:v>160</c:v>
                </c:pt>
                <c:pt idx="592">
                  <c:v>160</c:v>
                </c:pt>
                <c:pt idx="593">
                  <c:v>160</c:v>
                </c:pt>
                <c:pt idx="594">
                  <c:v>160</c:v>
                </c:pt>
                <c:pt idx="595">
                  <c:v>160</c:v>
                </c:pt>
                <c:pt idx="596">
                  <c:v>160</c:v>
                </c:pt>
                <c:pt idx="597">
                  <c:v>160</c:v>
                </c:pt>
                <c:pt idx="598">
                  <c:v>160</c:v>
                </c:pt>
                <c:pt idx="599">
                  <c:v>160</c:v>
                </c:pt>
                <c:pt idx="600">
                  <c:v>160</c:v>
                </c:pt>
                <c:pt idx="601">
                  <c:v>160</c:v>
                </c:pt>
                <c:pt idx="602">
                  <c:v>160</c:v>
                </c:pt>
                <c:pt idx="603">
                  <c:v>160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160</c:v>
                </c:pt>
                <c:pt idx="612">
                  <c:v>160</c:v>
                </c:pt>
                <c:pt idx="613">
                  <c:v>160</c:v>
                </c:pt>
                <c:pt idx="614">
                  <c:v>160</c:v>
                </c:pt>
                <c:pt idx="615">
                  <c:v>160</c:v>
                </c:pt>
                <c:pt idx="616">
                  <c:v>160</c:v>
                </c:pt>
                <c:pt idx="617">
                  <c:v>160</c:v>
                </c:pt>
                <c:pt idx="618">
                  <c:v>160</c:v>
                </c:pt>
                <c:pt idx="619">
                  <c:v>160</c:v>
                </c:pt>
                <c:pt idx="620">
                  <c:v>160</c:v>
                </c:pt>
                <c:pt idx="621">
                  <c:v>160</c:v>
                </c:pt>
                <c:pt idx="622">
                  <c:v>160</c:v>
                </c:pt>
                <c:pt idx="623">
                  <c:v>160</c:v>
                </c:pt>
                <c:pt idx="624">
                  <c:v>160</c:v>
                </c:pt>
                <c:pt idx="625">
                  <c:v>160</c:v>
                </c:pt>
                <c:pt idx="626">
                  <c:v>160</c:v>
                </c:pt>
                <c:pt idx="627">
                  <c:v>160</c:v>
                </c:pt>
                <c:pt idx="628">
                  <c:v>160</c:v>
                </c:pt>
                <c:pt idx="629">
                  <c:v>160</c:v>
                </c:pt>
                <c:pt idx="630">
                  <c:v>160</c:v>
                </c:pt>
                <c:pt idx="631">
                  <c:v>160</c:v>
                </c:pt>
                <c:pt idx="632">
                  <c:v>160</c:v>
                </c:pt>
                <c:pt idx="633">
                  <c:v>160</c:v>
                </c:pt>
                <c:pt idx="634">
                  <c:v>160</c:v>
                </c:pt>
                <c:pt idx="635">
                  <c:v>160</c:v>
                </c:pt>
                <c:pt idx="636">
                  <c:v>160</c:v>
                </c:pt>
                <c:pt idx="637">
                  <c:v>160</c:v>
                </c:pt>
                <c:pt idx="638">
                  <c:v>160</c:v>
                </c:pt>
                <c:pt idx="639">
                  <c:v>160</c:v>
                </c:pt>
                <c:pt idx="640">
                  <c:v>160</c:v>
                </c:pt>
                <c:pt idx="641">
                  <c:v>160</c:v>
                </c:pt>
                <c:pt idx="642">
                  <c:v>160</c:v>
                </c:pt>
                <c:pt idx="643">
                  <c:v>160</c:v>
                </c:pt>
                <c:pt idx="644">
                  <c:v>160</c:v>
                </c:pt>
                <c:pt idx="645">
                  <c:v>160</c:v>
                </c:pt>
                <c:pt idx="646">
                  <c:v>160</c:v>
                </c:pt>
                <c:pt idx="647">
                  <c:v>160</c:v>
                </c:pt>
                <c:pt idx="648">
                  <c:v>160</c:v>
                </c:pt>
                <c:pt idx="649">
                  <c:v>160</c:v>
                </c:pt>
                <c:pt idx="650">
                  <c:v>160</c:v>
                </c:pt>
                <c:pt idx="651">
                  <c:v>160</c:v>
                </c:pt>
                <c:pt idx="652">
                  <c:v>160</c:v>
                </c:pt>
                <c:pt idx="653">
                  <c:v>160</c:v>
                </c:pt>
                <c:pt idx="654">
                  <c:v>160</c:v>
                </c:pt>
                <c:pt idx="655">
                  <c:v>160</c:v>
                </c:pt>
                <c:pt idx="656">
                  <c:v>160</c:v>
                </c:pt>
                <c:pt idx="657">
                  <c:v>160</c:v>
                </c:pt>
                <c:pt idx="658">
                  <c:v>160</c:v>
                </c:pt>
                <c:pt idx="659">
                  <c:v>160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160</c:v>
                </c:pt>
                <c:pt idx="674">
                  <c:v>160</c:v>
                </c:pt>
                <c:pt idx="675">
                  <c:v>160</c:v>
                </c:pt>
                <c:pt idx="676">
                  <c:v>160</c:v>
                </c:pt>
                <c:pt idx="677">
                  <c:v>160</c:v>
                </c:pt>
                <c:pt idx="678">
                  <c:v>160</c:v>
                </c:pt>
                <c:pt idx="679">
                  <c:v>160</c:v>
                </c:pt>
                <c:pt idx="680">
                  <c:v>160</c:v>
                </c:pt>
                <c:pt idx="681">
                  <c:v>160</c:v>
                </c:pt>
                <c:pt idx="682">
                  <c:v>160</c:v>
                </c:pt>
                <c:pt idx="683">
                  <c:v>160</c:v>
                </c:pt>
                <c:pt idx="684">
                  <c:v>160</c:v>
                </c:pt>
                <c:pt idx="685">
                  <c:v>160</c:v>
                </c:pt>
                <c:pt idx="686">
                  <c:v>160</c:v>
                </c:pt>
                <c:pt idx="687">
                  <c:v>160</c:v>
                </c:pt>
                <c:pt idx="688">
                  <c:v>160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160</c:v>
                </c:pt>
                <c:pt idx="694">
                  <c:v>160</c:v>
                </c:pt>
                <c:pt idx="695">
                  <c:v>160</c:v>
                </c:pt>
                <c:pt idx="696">
                  <c:v>160</c:v>
                </c:pt>
                <c:pt idx="697">
                  <c:v>160</c:v>
                </c:pt>
                <c:pt idx="698">
                  <c:v>160</c:v>
                </c:pt>
                <c:pt idx="699">
                  <c:v>160</c:v>
                </c:pt>
                <c:pt idx="700">
                  <c:v>160</c:v>
                </c:pt>
                <c:pt idx="701">
                  <c:v>160</c:v>
                </c:pt>
                <c:pt idx="702">
                  <c:v>160</c:v>
                </c:pt>
                <c:pt idx="703">
                  <c:v>160</c:v>
                </c:pt>
                <c:pt idx="704">
                  <c:v>160</c:v>
                </c:pt>
                <c:pt idx="705">
                  <c:v>160</c:v>
                </c:pt>
                <c:pt idx="706">
                  <c:v>160</c:v>
                </c:pt>
                <c:pt idx="707">
                  <c:v>160</c:v>
                </c:pt>
                <c:pt idx="708">
                  <c:v>160</c:v>
                </c:pt>
                <c:pt idx="709">
                  <c:v>160</c:v>
                </c:pt>
                <c:pt idx="710">
                  <c:v>160</c:v>
                </c:pt>
                <c:pt idx="711">
                  <c:v>160</c:v>
                </c:pt>
                <c:pt idx="712">
                  <c:v>160</c:v>
                </c:pt>
                <c:pt idx="713">
                  <c:v>160</c:v>
                </c:pt>
                <c:pt idx="714">
                  <c:v>160</c:v>
                </c:pt>
                <c:pt idx="715">
                  <c:v>160</c:v>
                </c:pt>
                <c:pt idx="716">
                  <c:v>160</c:v>
                </c:pt>
                <c:pt idx="717">
                  <c:v>160</c:v>
                </c:pt>
                <c:pt idx="718">
                  <c:v>160</c:v>
                </c:pt>
                <c:pt idx="719">
                  <c:v>160</c:v>
                </c:pt>
                <c:pt idx="720">
                  <c:v>160</c:v>
                </c:pt>
                <c:pt idx="721">
                  <c:v>160</c:v>
                </c:pt>
                <c:pt idx="722">
                  <c:v>160</c:v>
                </c:pt>
                <c:pt idx="723">
                  <c:v>160</c:v>
                </c:pt>
                <c:pt idx="724">
                  <c:v>160</c:v>
                </c:pt>
                <c:pt idx="725">
                  <c:v>160</c:v>
                </c:pt>
                <c:pt idx="726">
                  <c:v>160</c:v>
                </c:pt>
                <c:pt idx="727">
                  <c:v>160</c:v>
                </c:pt>
                <c:pt idx="728">
                  <c:v>160</c:v>
                </c:pt>
                <c:pt idx="729">
                  <c:v>160</c:v>
                </c:pt>
                <c:pt idx="730">
                  <c:v>160</c:v>
                </c:pt>
                <c:pt idx="731">
                  <c:v>160</c:v>
                </c:pt>
                <c:pt idx="732">
                  <c:v>160</c:v>
                </c:pt>
                <c:pt idx="733">
                  <c:v>160</c:v>
                </c:pt>
                <c:pt idx="734">
                  <c:v>160</c:v>
                </c:pt>
                <c:pt idx="735">
                  <c:v>160</c:v>
                </c:pt>
                <c:pt idx="736">
                  <c:v>160</c:v>
                </c:pt>
                <c:pt idx="737">
                  <c:v>160</c:v>
                </c:pt>
                <c:pt idx="738">
                  <c:v>160</c:v>
                </c:pt>
                <c:pt idx="739">
                  <c:v>160</c:v>
                </c:pt>
                <c:pt idx="740">
                  <c:v>160</c:v>
                </c:pt>
                <c:pt idx="741">
                  <c:v>160</c:v>
                </c:pt>
                <c:pt idx="742">
                  <c:v>160</c:v>
                </c:pt>
                <c:pt idx="743">
                  <c:v>160</c:v>
                </c:pt>
                <c:pt idx="744">
                  <c:v>160</c:v>
                </c:pt>
                <c:pt idx="745">
                  <c:v>160</c:v>
                </c:pt>
                <c:pt idx="746">
                  <c:v>160</c:v>
                </c:pt>
                <c:pt idx="747">
                  <c:v>160</c:v>
                </c:pt>
                <c:pt idx="748">
                  <c:v>160</c:v>
                </c:pt>
                <c:pt idx="749">
                  <c:v>160</c:v>
                </c:pt>
                <c:pt idx="750">
                  <c:v>160</c:v>
                </c:pt>
                <c:pt idx="751">
                  <c:v>160</c:v>
                </c:pt>
                <c:pt idx="752">
                  <c:v>160</c:v>
                </c:pt>
                <c:pt idx="753">
                  <c:v>160</c:v>
                </c:pt>
                <c:pt idx="754">
                  <c:v>160</c:v>
                </c:pt>
                <c:pt idx="755">
                  <c:v>160</c:v>
                </c:pt>
                <c:pt idx="756">
                  <c:v>160</c:v>
                </c:pt>
                <c:pt idx="757">
                  <c:v>160</c:v>
                </c:pt>
                <c:pt idx="758">
                  <c:v>160</c:v>
                </c:pt>
                <c:pt idx="759">
                  <c:v>160</c:v>
                </c:pt>
                <c:pt idx="760">
                  <c:v>160</c:v>
                </c:pt>
                <c:pt idx="761">
                  <c:v>160</c:v>
                </c:pt>
                <c:pt idx="762">
                  <c:v>160</c:v>
                </c:pt>
                <c:pt idx="763">
                  <c:v>160</c:v>
                </c:pt>
                <c:pt idx="764">
                  <c:v>160</c:v>
                </c:pt>
                <c:pt idx="765">
                  <c:v>160</c:v>
                </c:pt>
                <c:pt idx="766">
                  <c:v>160</c:v>
                </c:pt>
                <c:pt idx="767">
                  <c:v>160</c:v>
                </c:pt>
                <c:pt idx="768">
                  <c:v>160</c:v>
                </c:pt>
                <c:pt idx="769">
                  <c:v>160</c:v>
                </c:pt>
                <c:pt idx="770">
                  <c:v>160</c:v>
                </c:pt>
                <c:pt idx="771">
                  <c:v>160</c:v>
                </c:pt>
                <c:pt idx="772">
                  <c:v>160</c:v>
                </c:pt>
                <c:pt idx="773">
                  <c:v>160</c:v>
                </c:pt>
                <c:pt idx="774">
                  <c:v>160</c:v>
                </c:pt>
                <c:pt idx="775">
                  <c:v>160</c:v>
                </c:pt>
                <c:pt idx="776">
                  <c:v>160</c:v>
                </c:pt>
                <c:pt idx="777">
                  <c:v>160</c:v>
                </c:pt>
                <c:pt idx="778">
                  <c:v>160</c:v>
                </c:pt>
                <c:pt idx="779">
                  <c:v>160</c:v>
                </c:pt>
                <c:pt idx="780">
                  <c:v>160</c:v>
                </c:pt>
                <c:pt idx="781">
                  <c:v>160</c:v>
                </c:pt>
                <c:pt idx="782">
                  <c:v>160</c:v>
                </c:pt>
                <c:pt idx="783">
                  <c:v>160</c:v>
                </c:pt>
                <c:pt idx="784">
                  <c:v>160</c:v>
                </c:pt>
                <c:pt idx="785">
                  <c:v>160</c:v>
                </c:pt>
                <c:pt idx="786">
                  <c:v>160</c:v>
                </c:pt>
                <c:pt idx="787">
                  <c:v>160</c:v>
                </c:pt>
                <c:pt idx="788">
                  <c:v>160</c:v>
                </c:pt>
                <c:pt idx="789">
                  <c:v>160</c:v>
                </c:pt>
                <c:pt idx="790">
                  <c:v>160</c:v>
                </c:pt>
                <c:pt idx="791">
                  <c:v>160</c:v>
                </c:pt>
                <c:pt idx="792">
                  <c:v>160</c:v>
                </c:pt>
                <c:pt idx="793">
                  <c:v>160</c:v>
                </c:pt>
                <c:pt idx="794">
                  <c:v>160</c:v>
                </c:pt>
                <c:pt idx="795">
                  <c:v>160</c:v>
                </c:pt>
                <c:pt idx="796">
                  <c:v>160</c:v>
                </c:pt>
                <c:pt idx="797">
                  <c:v>160</c:v>
                </c:pt>
                <c:pt idx="798">
                  <c:v>160</c:v>
                </c:pt>
                <c:pt idx="799">
                  <c:v>160</c:v>
                </c:pt>
                <c:pt idx="800">
                  <c:v>160</c:v>
                </c:pt>
                <c:pt idx="801">
                  <c:v>160</c:v>
                </c:pt>
                <c:pt idx="802">
                  <c:v>160</c:v>
                </c:pt>
                <c:pt idx="803">
                  <c:v>160</c:v>
                </c:pt>
                <c:pt idx="804">
                  <c:v>160</c:v>
                </c:pt>
                <c:pt idx="805">
                  <c:v>160</c:v>
                </c:pt>
                <c:pt idx="806">
                  <c:v>160</c:v>
                </c:pt>
                <c:pt idx="807">
                  <c:v>160</c:v>
                </c:pt>
                <c:pt idx="808">
                  <c:v>160</c:v>
                </c:pt>
                <c:pt idx="809">
                  <c:v>160</c:v>
                </c:pt>
                <c:pt idx="810">
                  <c:v>160</c:v>
                </c:pt>
                <c:pt idx="811">
                  <c:v>160</c:v>
                </c:pt>
                <c:pt idx="812">
                  <c:v>160</c:v>
                </c:pt>
                <c:pt idx="813">
                  <c:v>160</c:v>
                </c:pt>
                <c:pt idx="814">
                  <c:v>160</c:v>
                </c:pt>
                <c:pt idx="815">
                  <c:v>160</c:v>
                </c:pt>
                <c:pt idx="816">
                  <c:v>160</c:v>
                </c:pt>
                <c:pt idx="817">
                  <c:v>160</c:v>
                </c:pt>
                <c:pt idx="818">
                  <c:v>160</c:v>
                </c:pt>
                <c:pt idx="819">
                  <c:v>160</c:v>
                </c:pt>
                <c:pt idx="820">
                  <c:v>160</c:v>
                </c:pt>
                <c:pt idx="821">
                  <c:v>160</c:v>
                </c:pt>
                <c:pt idx="822">
                  <c:v>160</c:v>
                </c:pt>
                <c:pt idx="823">
                  <c:v>160</c:v>
                </c:pt>
                <c:pt idx="824">
                  <c:v>160</c:v>
                </c:pt>
                <c:pt idx="825">
                  <c:v>160</c:v>
                </c:pt>
                <c:pt idx="826">
                  <c:v>160</c:v>
                </c:pt>
                <c:pt idx="827">
                  <c:v>160</c:v>
                </c:pt>
                <c:pt idx="828">
                  <c:v>160</c:v>
                </c:pt>
                <c:pt idx="829">
                  <c:v>160</c:v>
                </c:pt>
                <c:pt idx="830">
                  <c:v>160</c:v>
                </c:pt>
                <c:pt idx="831">
                  <c:v>160</c:v>
                </c:pt>
                <c:pt idx="832">
                  <c:v>160</c:v>
                </c:pt>
                <c:pt idx="833">
                  <c:v>160</c:v>
                </c:pt>
                <c:pt idx="834">
                  <c:v>160</c:v>
                </c:pt>
                <c:pt idx="835">
                  <c:v>160</c:v>
                </c:pt>
                <c:pt idx="836">
                  <c:v>160</c:v>
                </c:pt>
                <c:pt idx="837">
                  <c:v>160</c:v>
                </c:pt>
                <c:pt idx="838">
                  <c:v>160</c:v>
                </c:pt>
                <c:pt idx="839">
                  <c:v>160</c:v>
                </c:pt>
                <c:pt idx="840">
                  <c:v>160</c:v>
                </c:pt>
                <c:pt idx="841">
                  <c:v>160</c:v>
                </c:pt>
                <c:pt idx="842">
                  <c:v>160</c:v>
                </c:pt>
                <c:pt idx="843">
                  <c:v>160</c:v>
                </c:pt>
                <c:pt idx="844">
                  <c:v>160</c:v>
                </c:pt>
                <c:pt idx="845">
                  <c:v>160</c:v>
                </c:pt>
                <c:pt idx="846">
                  <c:v>160</c:v>
                </c:pt>
                <c:pt idx="847">
                  <c:v>160</c:v>
                </c:pt>
                <c:pt idx="848">
                  <c:v>160</c:v>
                </c:pt>
                <c:pt idx="849">
                  <c:v>160</c:v>
                </c:pt>
                <c:pt idx="850">
                  <c:v>160</c:v>
                </c:pt>
                <c:pt idx="851">
                  <c:v>160</c:v>
                </c:pt>
                <c:pt idx="852">
                  <c:v>160</c:v>
                </c:pt>
                <c:pt idx="853">
                  <c:v>160</c:v>
                </c:pt>
                <c:pt idx="854">
                  <c:v>160</c:v>
                </c:pt>
                <c:pt idx="855">
                  <c:v>160</c:v>
                </c:pt>
                <c:pt idx="856">
                  <c:v>160</c:v>
                </c:pt>
                <c:pt idx="857">
                  <c:v>160</c:v>
                </c:pt>
                <c:pt idx="858">
                  <c:v>160</c:v>
                </c:pt>
                <c:pt idx="859">
                  <c:v>160</c:v>
                </c:pt>
                <c:pt idx="860">
                  <c:v>160</c:v>
                </c:pt>
                <c:pt idx="861">
                  <c:v>160</c:v>
                </c:pt>
                <c:pt idx="862">
                  <c:v>160</c:v>
                </c:pt>
                <c:pt idx="863">
                  <c:v>160</c:v>
                </c:pt>
                <c:pt idx="864">
                  <c:v>160</c:v>
                </c:pt>
                <c:pt idx="865">
                  <c:v>160</c:v>
                </c:pt>
                <c:pt idx="866">
                  <c:v>160</c:v>
                </c:pt>
                <c:pt idx="867">
                  <c:v>160</c:v>
                </c:pt>
                <c:pt idx="868">
                  <c:v>160</c:v>
                </c:pt>
                <c:pt idx="869">
                  <c:v>160</c:v>
                </c:pt>
                <c:pt idx="870">
                  <c:v>160</c:v>
                </c:pt>
                <c:pt idx="871">
                  <c:v>160</c:v>
                </c:pt>
                <c:pt idx="872">
                  <c:v>160</c:v>
                </c:pt>
                <c:pt idx="873">
                  <c:v>160</c:v>
                </c:pt>
                <c:pt idx="874">
                  <c:v>160</c:v>
                </c:pt>
                <c:pt idx="875">
                  <c:v>160</c:v>
                </c:pt>
                <c:pt idx="876">
                  <c:v>160</c:v>
                </c:pt>
                <c:pt idx="877">
                  <c:v>160</c:v>
                </c:pt>
                <c:pt idx="878">
                  <c:v>160</c:v>
                </c:pt>
                <c:pt idx="879">
                  <c:v>160</c:v>
                </c:pt>
                <c:pt idx="880">
                  <c:v>160</c:v>
                </c:pt>
                <c:pt idx="881">
                  <c:v>160</c:v>
                </c:pt>
                <c:pt idx="882">
                  <c:v>160</c:v>
                </c:pt>
                <c:pt idx="883">
                  <c:v>160</c:v>
                </c:pt>
                <c:pt idx="884">
                  <c:v>160</c:v>
                </c:pt>
                <c:pt idx="885">
                  <c:v>160</c:v>
                </c:pt>
                <c:pt idx="886">
                  <c:v>160</c:v>
                </c:pt>
                <c:pt idx="887">
                  <c:v>160</c:v>
                </c:pt>
                <c:pt idx="888">
                  <c:v>160</c:v>
                </c:pt>
                <c:pt idx="889">
                  <c:v>160</c:v>
                </c:pt>
                <c:pt idx="890">
                  <c:v>160</c:v>
                </c:pt>
                <c:pt idx="891">
                  <c:v>160</c:v>
                </c:pt>
                <c:pt idx="892">
                  <c:v>160</c:v>
                </c:pt>
                <c:pt idx="893">
                  <c:v>160</c:v>
                </c:pt>
                <c:pt idx="894">
                  <c:v>160</c:v>
                </c:pt>
                <c:pt idx="895">
                  <c:v>160</c:v>
                </c:pt>
                <c:pt idx="896">
                  <c:v>160</c:v>
                </c:pt>
                <c:pt idx="897">
                  <c:v>160</c:v>
                </c:pt>
                <c:pt idx="898">
                  <c:v>160</c:v>
                </c:pt>
                <c:pt idx="899">
                  <c:v>160</c:v>
                </c:pt>
                <c:pt idx="900">
                  <c:v>160</c:v>
                </c:pt>
                <c:pt idx="901">
                  <c:v>160</c:v>
                </c:pt>
                <c:pt idx="902">
                  <c:v>160</c:v>
                </c:pt>
                <c:pt idx="903">
                  <c:v>160</c:v>
                </c:pt>
                <c:pt idx="904">
                  <c:v>160</c:v>
                </c:pt>
                <c:pt idx="905">
                  <c:v>160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160</c:v>
                </c:pt>
                <c:pt idx="912">
                  <c:v>160</c:v>
                </c:pt>
                <c:pt idx="913">
                  <c:v>160</c:v>
                </c:pt>
                <c:pt idx="914">
                  <c:v>160</c:v>
                </c:pt>
                <c:pt idx="915">
                  <c:v>160</c:v>
                </c:pt>
                <c:pt idx="916">
                  <c:v>160</c:v>
                </c:pt>
                <c:pt idx="917">
                  <c:v>160</c:v>
                </c:pt>
                <c:pt idx="918">
                  <c:v>160</c:v>
                </c:pt>
                <c:pt idx="919">
                  <c:v>160</c:v>
                </c:pt>
                <c:pt idx="920">
                  <c:v>160</c:v>
                </c:pt>
                <c:pt idx="921">
                  <c:v>160</c:v>
                </c:pt>
                <c:pt idx="922">
                  <c:v>160</c:v>
                </c:pt>
                <c:pt idx="923">
                  <c:v>160</c:v>
                </c:pt>
                <c:pt idx="924">
                  <c:v>160</c:v>
                </c:pt>
                <c:pt idx="925">
                  <c:v>160</c:v>
                </c:pt>
                <c:pt idx="926">
                  <c:v>160</c:v>
                </c:pt>
                <c:pt idx="927">
                  <c:v>160</c:v>
                </c:pt>
                <c:pt idx="928">
                  <c:v>160</c:v>
                </c:pt>
                <c:pt idx="929">
                  <c:v>160</c:v>
                </c:pt>
                <c:pt idx="930">
                  <c:v>160</c:v>
                </c:pt>
                <c:pt idx="931">
                  <c:v>160</c:v>
                </c:pt>
                <c:pt idx="932">
                  <c:v>160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160</c:v>
                </c:pt>
                <c:pt idx="939">
                  <c:v>160</c:v>
                </c:pt>
                <c:pt idx="940">
                  <c:v>160</c:v>
                </c:pt>
                <c:pt idx="941">
                  <c:v>160</c:v>
                </c:pt>
                <c:pt idx="942">
                  <c:v>160</c:v>
                </c:pt>
                <c:pt idx="943">
                  <c:v>160</c:v>
                </c:pt>
                <c:pt idx="944">
                  <c:v>160</c:v>
                </c:pt>
                <c:pt idx="945">
                  <c:v>160</c:v>
                </c:pt>
                <c:pt idx="946">
                  <c:v>160</c:v>
                </c:pt>
                <c:pt idx="947">
                  <c:v>160</c:v>
                </c:pt>
                <c:pt idx="948">
                  <c:v>160</c:v>
                </c:pt>
                <c:pt idx="949">
                  <c:v>160</c:v>
                </c:pt>
                <c:pt idx="950">
                  <c:v>160</c:v>
                </c:pt>
                <c:pt idx="951">
                  <c:v>160</c:v>
                </c:pt>
                <c:pt idx="952">
                  <c:v>160</c:v>
                </c:pt>
                <c:pt idx="953">
                  <c:v>160</c:v>
                </c:pt>
                <c:pt idx="954">
                  <c:v>160</c:v>
                </c:pt>
                <c:pt idx="955">
                  <c:v>160</c:v>
                </c:pt>
                <c:pt idx="956">
                  <c:v>160</c:v>
                </c:pt>
                <c:pt idx="957">
                  <c:v>160</c:v>
                </c:pt>
                <c:pt idx="958">
                  <c:v>160</c:v>
                </c:pt>
                <c:pt idx="959">
                  <c:v>160</c:v>
                </c:pt>
                <c:pt idx="960">
                  <c:v>160</c:v>
                </c:pt>
                <c:pt idx="961">
                  <c:v>160</c:v>
                </c:pt>
                <c:pt idx="962">
                  <c:v>160</c:v>
                </c:pt>
                <c:pt idx="963">
                  <c:v>160</c:v>
                </c:pt>
                <c:pt idx="964">
                  <c:v>160</c:v>
                </c:pt>
                <c:pt idx="965">
                  <c:v>160</c:v>
                </c:pt>
                <c:pt idx="966">
                  <c:v>160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160</c:v>
                </c:pt>
                <c:pt idx="975">
                  <c:v>160</c:v>
                </c:pt>
                <c:pt idx="976">
                  <c:v>160</c:v>
                </c:pt>
                <c:pt idx="977">
                  <c:v>160</c:v>
                </c:pt>
                <c:pt idx="978">
                  <c:v>160</c:v>
                </c:pt>
                <c:pt idx="979">
                  <c:v>160</c:v>
                </c:pt>
                <c:pt idx="980">
                  <c:v>160</c:v>
                </c:pt>
                <c:pt idx="981">
                  <c:v>160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160</c:v>
                </c:pt>
                <c:pt idx="989">
                  <c:v>160</c:v>
                </c:pt>
                <c:pt idx="990">
                  <c:v>160</c:v>
                </c:pt>
                <c:pt idx="991">
                  <c:v>160</c:v>
                </c:pt>
                <c:pt idx="992">
                  <c:v>160</c:v>
                </c:pt>
                <c:pt idx="993">
                  <c:v>160</c:v>
                </c:pt>
                <c:pt idx="994">
                  <c:v>160</c:v>
                </c:pt>
                <c:pt idx="995">
                  <c:v>160</c:v>
                </c:pt>
                <c:pt idx="996">
                  <c:v>160</c:v>
                </c:pt>
                <c:pt idx="997">
                  <c:v>160</c:v>
                </c:pt>
                <c:pt idx="998">
                  <c:v>160</c:v>
                </c:pt>
                <c:pt idx="999">
                  <c:v>160</c:v>
                </c:pt>
                <c:pt idx="1000">
                  <c:v>160</c:v>
                </c:pt>
                <c:pt idx="1001">
                  <c:v>160</c:v>
                </c:pt>
                <c:pt idx="1002">
                  <c:v>160</c:v>
                </c:pt>
                <c:pt idx="1003">
                  <c:v>160</c:v>
                </c:pt>
                <c:pt idx="1004">
                  <c:v>160</c:v>
                </c:pt>
                <c:pt idx="1005">
                  <c:v>160</c:v>
                </c:pt>
                <c:pt idx="1006">
                  <c:v>160</c:v>
                </c:pt>
                <c:pt idx="1007">
                  <c:v>160</c:v>
                </c:pt>
                <c:pt idx="1008">
                  <c:v>160</c:v>
                </c:pt>
                <c:pt idx="1009">
                  <c:v>160</c:v>
                </c:pt>
                <c:pt idx="1010">
                  <c:v>160</c:v>
                </c:pt>
                <c:pt idx="1011">
                  <c:v>160</c:v>
                </c:pt>
                <c:pt idx="1012">
                  <c:v>160</c:v>
                </c:pt>
                <c:pt idx="1013">
                  <c:v>160</c:v>
                </c:pt>
                <c:pt idx="1014">
                  <c:v>160</c:v>
                </c:pt>
                <c:pt idx="1015">
                  <c:v>160</c:v>
                </c:pt>
                <c:pt idx="1016">
                  <c:v>160</c:v>
                </c:pt>
                <c:pt idx="1017">
                  <c:v>160</c:v>
                </c:pt>
                <c:pt idx="1018">
                  <c:v>160</c:v>
                </c:pt>
                <c:pt idx="1019">
                  <c:v>160</c:v>
                </c:pt>
                <c:pt idx="1020">
                  <c:v>160</c:v>
                </c:pt>
                <c:pt idx="1021">
                  <c:v>160</c:v>
                </c:pt>
                <c:pt idx="1022">
                  <c:v>160</c:v>
                </c:pt>
                <c:pt idx="1023">
                  <c:v>160</c:v>
                </c:pt>
                <c:pt idx="1024">
                  <c:v>160</c:v>
                </c:pt>
                <c:pt idx="1025">
                  <c:v>160</c:v>
                </c:pt>
                <c:pt idx="1026">
                  <c:v>160</c:v>
                </c:pt>
                <c:pt idx="1027">
                  <c:v>160</c:v>
                </c:pt>
                <c:pt idx="1028">
                  <c:v>160</c:v>
                </c:pt>
                <c:pt idx="1029">
                  <c:v>160</c:v>
                </c:pt>
                <c:pt idx="1030">
                  <c:v>160</c:v>
                </c:pt>
                <c:pt idx="1031">
                  <c:v>160</c:v>
                </c:pt>
                <c:pt idx="1032">
                  <c:v>160</c:v>
                </c:pt>
                <c:pt idx="1033">
                  <c:v>160</c:v>
                </c:pt>
                <c:pt idx="1034">
                  <c:v>160</c:v>
                </c:pt>
                <c:pt idx="1035">
                  <c:v>160</c:v>
                </c:pt>
                <c:pt idx="1036">
                  <c:v>160</c:v>
                </c:pt>
                <c:pt idx="1037">
                  <c:v>160</c:v>
                </c:pt>
                <c:pt idx="1038">
                  <c:v>160</c:v>
                </c:pt>
                <c:pt idx="1039">
                  <c:v>160</c:v>
                </c:pt>
                <c:pt idx="1040">
                  <c:v>160</c:v>
                </c:pt>
                <c:pt idx="1041">
                  <c:v>160</c:v>
                </c:pt>
                <c:pt idx="1042">
                  <c:v>160</c:v>
                </c:pt>
                <c:pt idx="1043">
                  <c:v>160</c:v>
                </c:pt>
                <c:pt idx="1044">
                  <c:v>160</c:v>
                </c:pt>
                <c:pt idx="1045">
                  <c:v>160</c:v>
                </c:pt>
                <c:pt idx="1046">
                  <c:v>160</c:v>
                </c:pt>
                <c:pt idx="1047">
                  <c:v>160</c:v>
                </c:pt>
                <c:pt idx="1048">
                  <c:v>160</c:v>
                </c:pt>
                <c:pt idx="1049">
                  <c:v>160</c:v>
                </c:pt>
                <c:pt idx="1050">
                  <c:v>160</c:v>
                </c:pt>
                <c:pt idx="1051">
                  <c:v>160</c:v>
                </c:pt>
                <c:pt idx="1052">
                  <c:v>160</c:v>
                </c:pt>
                <c:pt idx="1053">
                  <c:v>160</c:v>
                </c:pt>
                <c:pt idx="1054">
                  <c:v>160</c:v>
                </c:pt>
                <c:pt idx="1055">
                  <c:v>160</c:v>
                </c:pt>
                <c:pt idx="1056">
                  <c:v>160</c:v>
                </c:pt>
                <c:pt idx="1057">
                  <c:v>160</c:v>
                </c:pt>
                <c:pt idx="1058">
                  <c:v>160</c:v>
                </c:pt>
                <c:pt idx="1059">
                  <c:v>160</c:v>
                </c:pt>
                <c:pt idx="1060">
                  <c:v>160</c:v>
                </c:pt>
                <c:pt idx="1061">
                  <c:v>160</c:v>
                </c:pt>
                <c:pt idx="1062">
                  <c:v>160</c:v>
                </c:pt>
                <c:pt idx="1063">
                  <c:v>160</c:v>
                </c:pt>
                <c:pt idx="1064">
                  <c:v>160</c:v>
                </c:pt>
                <c:pt idx="1065">
                  <c:v>160</c:v>
                </c:pt>
                <c:pt idx="1066">
                  <c:v>160</c:v>
                </c:pt>
                <c:pt idx="1067">
                  <c:v>160</c:v>
                </c:pt>
                <c:pt idx="1068">
                  <c:v>160</c:v>
                </c:pt>
                <c:pt idx="1069">
                  <c:v>160</c:v>
                </c:pt>
                <c:pt idx="1070">
                  <c:v>160</c:v>
                </c:pt>
                <c:pt idx="1071">
                  <c:v>160</c:v>
                </c:pt>
                <c:pt idx="1072">
                  <c:v>160</c:v>
                </c:pt>
                <c:pt idx="1073">
                  <c:v>160</c:v>
                </c:pt>
                <c:pt idx="1074">
                  <c:v>160</c:v>
                </c:pt>
                <c:pt idx="1075">
                  <c:v>160</c:v>
                </c:pt>
                <c:pt idx="1076">
                  <c:v>160</c:v>
                </c:pt>
                <c:pt idx="1077">
                  <c:v>160</c:v>
                </c:pt>
                <c:pt idx="1078">
                  <c:v>160</c:v>
                </c:pt>
                <c:pt idx="1079">
                  <c:v>160</c:v>
                </c:pt>
                <c:pt idx="1080">
                  <c:v>160</c:v>
                </c:pt>
                <c:pt idx="1081">
                  <c:v>160</c:v>
                </c:pt>
                <c:pt idx="1082">
                  <c:v>160</c:v>
                </c:pt>
                <c:pt idx="1083">
                  <c:v>160</c:v>
                </c:pt>
                <c:pt idx="1084">
                  <c:v>160</c:v>
                </c:pt>
                <c:pt idx="1085">
                  <c:v>160</c:v>
                </c:pt>
                <c:pt idx="1086">
                  <c:v>160</c:v>
                </c:pt>
                <c:pt idx="1087">
                  <c:v>160</c:v>
                </c:pt>
                <c:pt idx="1088">
                  <c:v>160</c:v>
                </c:pt>
                <c:pt idx="1089">
                  <c:v>160</c:v>
                </c:pt>
                <c:pt idx="1090">
                  <c:v>160</c:v>
                </c:pt>
                <c:pt idx="1091">
                  <c:v>160</c:v>
                </c:pt>
                <c:pt idx="1092">
                  <c:v>160</c:v>
                </c:pt>
                <c:pt idx="1093">
                  <c:v>160</c:v>
                </c:pt>
                <c:pt idx="1094">
                  <c:v>160</c:v>
                </c:pt>
                <c:pt idx="1095">
                  <c:v>160</c:v>
                </c:pt>
                <c:pt idx="1096">
                  <c:v>160</c:v>
                </c:pt>
                <c:pt idx="1097">
                  <c:v>160</c:v>
                </c:pt>
                <c:pt idx="1098">
                  <c:v>160</c:v>
                </c:pt>
                <c:pt idx="1099">
                  <c:v>160</c:v>
                </c:pt>
                <c:pt idx="1100">
                  <c:v>160</c:v>
                </c:pt>
                <c:pt idx="1101">
                  <c:v>160</c:v>
                </c:pt>
                <c:pt idx="1102">
                  <c:v>160</c:v>
                </c:pt>
                <c:pt idx="1103">
                  <c:v>160</c:v>
                </c:pt>
                <c:pt idx="1104">
                  <c:v>160</c:v>
                </c:pt>
                <c:pt idx="1105">
                  <c:v>160</c:v>
                </c:pt>
                <c:pt idx="1106">
                  <c:v>160</c:v>
                </c:pt>
                <c:pt idx="1107">
                  <c:v>160</c:v>
                </c:pt>
                <c:pt idx="1108">
                  <c:v>160</c:v>
                </c:pt>
                <c:pt idx="1109">
                  <c:v>160</c:v>
                </c:pt>
                <c:pt idx="1110">
                  <c:v>160</c:v>
                </c:pt>
                <c:pt idx="1111">
                  <c:v>160</c:v>
                </c:pt>
                <c:pt idx="1112">
                  <c:v>160</c:v>
                </c:pt>
                <c:pt idx="1113">
                  <c:v>160</c:v>
                </c:pt>
                <c:pt idx="1114">
                  <c:v>160</c:v>
                </c:pt>
                <c:pt idx="1115">
                  <c:v>160</c:v>
                </c:pt>
                <c:pt idx="1116">
                  <c:v>160</c:v>
                </c:pt>
                <c:pt idx="1117">
                  <c:v>160</c:v>
                </c:pt>
                <c:pt idx="1118">
                  <c:v>160</c:v>
                </c:pt>
                <c:pt idx="1119">
                  <c:v>160</c:v>
                </c:pt>
                <c:pt idx="1120">
                  <c:v>160</c:v>
                </c:pt>
                <c:pt idx="1121">
                  <c:v>160</c:v>
                </c:pt>
                <c:pt idx="1122">
                  <c:v>160</c:v>
                </c:pt>
                <c:pt idx="1123">
                  <c:v>160</c:v>
                </c:pt>
                <c:pt idx="1124">
                  <c:v>160</c:v>
                </c:pt>
                <c:pt idx="1125">
                  <c:v>160</c:v>
                </c:pt>
                <c:pt idx="1126">
                  <c:v>160</c:v>
                </c:pt>
                <c:pt idx="1127">
                  <c:v>160</c:v>
                </c:pt>
                <c:pt idx="1128">
                  <c:v>160</c:v>
                </c:pt>
                <c:pt idx="1129">
                  <c:v>160</c:v>
                </c:pt>
                <c:pt idx="1130">
                  <c:v>160</c:v>
                </c:pt>
                <c:pt idx="1131">
                  <c:v>160</c:v>
                </c:pt>
                <c:pt idx="1132">
                  <c:v>160</c:v>
                </c:pt>
                <c:pt idx="1133">
                  <c:v>160</c:v>
                </c:pt>
                <c:pt idx="1134">
                  <c:v>160</c:v>
                </c:pt>
                <c:pt idx="1135">
                  <c:v>160</c:v>
                </c:pt>
                <c:pt idx="1136">
                  <c:v>160</c:v>
                </c:pt>
                <c:pt idx="1137">
                  <c:v>160</c:v>
                </c:pt>
                <c:pt idx="1138">
                  <c:v>160</c:v>
                </c:pt>
                <c:pt idx="1139">
                  <c:v>160</c:v>
                </c:pt>
                <c:pt idx="1140">
                  <c:v>160</c:v>
                </c:pt>
                <c:pt idx="1141">
                  <c:v>160</c:v>
                </c:pt>
                <c:pt idx="1142">
                  <c:v>160</c:v>
                </c:pt>
                <c:pt idx="1143">
                  <c:v>160</c:v>
                </c:pt>
                <c:pt idx="1144">
                  <c:v>160</c:v>
                </c:pt>
                <c:pt idx="1145">
                  <c:v>160</c:v>
                </c:pt>
                <c:pt idx="1146">
                  <c:v>160</c:v>
                </c:pt>
                <c:pt idx="1147">
                  <c:v>160</c:v>
                </c:pt>
                <c:pt idx="1148">
                  <c:v>160</c:v>
                </c:pt>
                <c:pt idx="1149">
                  <c:v>160</c:v>
                </c:pt>
                <c:pt idx="1150">
                  <c:v>160</c:v>
                </c:pt>
                <c:pt idx="1151">
                  <c:v>160</c:v>
                </c:pt>
                <c:pt idx="1152">
                  <c:v>160</c:v>
                </c:pt>
                <c:pt idx="1153">
                  <c:v>160</c:v>
                </c:pt>
                <c:pt idx="1154">
                  <c:v>160</c:v>
                </c:pt>
                <c:pt idx="1155">
                  <c:v>160</c:v>
                </c:pt>
                <c:pt idx="1156">
                  <c:v>160</c:v>
                </c:pt>
                <c:pt idx="1157">
                  <c:v>160</c:v>
                </c:pt>
                <c:pt idx="1158">
                  <c:v>160</c:v>
                </c:pt>
                <c:pt idx="1159">
                  <c:v>160</c:v>
                </c:pt>
                <c:pt idx="1160">
                  <c:v>160</c:v>
                </c:pt>
                <c:pt idx="1161">
                  <c:v>160</c:v>
                </c:pt>
                <c:pt idx="1162">
                  <c:v>160</c:v>
                </c:pt>
                <c:pt idx="1163">
                  <c:v>160</c:v>
                </c:pt>
                <c:pt idx="1164">
                  <c:v>160</c:v>
                </c:pt>
                <c:pt idx="1165">
                  <c:v>160</c:v>
                </c:pt>
                <c:pt idx="1166">
                  <c:v>160</c:v>
                </c:pt>
                <c:pt idx="1167">
                  <c:v>160</c:v>
                </c:pt>
                <c:pt idx="1168">
                  <c:v>160</c:v>
                </c:pt>
                <c:pt idx="1169">
                  <c:v>160</c:v>
                </c:pt>
                <c:pt idx="1170">
                  <c:v>160</c:v>
                </c:pt>
                <c:pt idx="1171">
                  <c:v>160</c:v>
                </c:pt>
                <c:pt idx="1172">
                  <c:v>160</c:v>
                </c:pt>
                <c:pt idx="1173">
                  <c:v>160</c:v>
                </c:pt>
                <c:pt idx="1174">
                  <c:v>160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160</c:v>
                </c:pt>
                <c:pt idx="1186">
                  <c:v>160</c:v>
                </c:pt>
                <c:pt idx="1187">
                  <c:v>160</c:v>
                </c:pt>
                <c:pt idx="1188">
                  <c:v>160</c:v>
                </c:pt>
                <c:pt idx="1189">
                  <c:v>160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160</c:v>
                </c:pt>
                <c:pt idx="1201">
                  <c:v>160</c:v>
                </c:pt>
                <c:pt idx="1202">
                  <c:v>160</c:v>
                </c:pt>
                <c:pt idx="1203">
                  <c:v>160</c:v>
                </c:pt>
                <c:pt idx="1204">
                  <c:v>160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160</c:v>
                </c:pt>
                <c:pt idx="1216">
                  <c:v>160</c:v>
                </c:pt>
                <c:pt idx="1217">
                  <c:v>160</c:v>
                </c:pt>
                <c:pt idx="1218">
                  <c:v>160</c:v>
                </c:pt>
                <c:pt idx="1219">
                  <c:v>160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F-4B01-B767-1F0CCC582A82}"/>
            </c:ext>
          </c:extLst>
        </c:ser>
        <c:ser>
          <c:idx val="1"/>
          <c:order val="1"/>
          <c:tx>
            <c:strRef>
              <c:f>'Curva de Demanda'!$H$3</c:f>
              <c:strCache>
                <c:ptCount val="1"/>
                <c:pt idx="0">
                  <c:v>G. Osório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 de Demanda'!$B$4:$B$1443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cat>
          <c:val>
            <c:numRef>
              <c:f>'Curva de Demanda'!$H$4:$H$1443</c:f>
              <c:numCache>
                <c:formatCode>0</c:formatCode>
                <c:ptCount val="1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80</c:v>
                </c:pt>
                <c:pt idx="391">
                  <c:v>80</c:v>
                </c:pt>
                <c:pt idx="392">
                  <c:v>80</c:v>
                </c:pt>
                <c:pt idx="393">
                  <c:v>80</c:v>
                </c:pt>
                <c:pt idx="394">
                  <c:v>80</c:v>
                </c:pt>
                <c:pt idx="395">
                  <c:v>80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80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160</c:v>
                </c:pt>
                <c:pt idx="485">
                  <c:v>160</c:v>
                </c:pt>
                <c:pt idx="486">
                  <c:v>160</c:v>
                </c:pt>
                <c:pt idx="487">
                  <c:v>160</c:v>
                </c:pt>
                <c:pt idx="488">
                  <c:v>160</c:v>
                </c:pt>
                <c:pt idx="489">
                  <c:v>160</c:v>
                </c:pt>
                <c:pt idx="490">
                  <c:v>160</c:v>
                </c:pt>
                <c:pt idx="491">
                  <c:v>160</c:v>
                </c:pt>
                <c:pt idx="492">
                  <c:v>160</c:v>
                </c:pt>
                <c:pt idx="493">
                  <c:v>160</c:v>
                </c:pt>
                <c:pt idx="494">
                  <c:v>160</c:v>
                </c:pt>
                <c:pt idx="495">
                  <c:v>160</c:v>
                </c:pt>
                <c:pt idx="496">
                  <c:v>160</c:v>
                </c:pt>
                <c:pt idx="497">
                  <c:v>160</c:v>
                </c:pt>
                <c:pt idx="498">
                  <c:v>160</c:v>
                </c:pt>
                <c:pt idx="499">
                  <c:v>160</c:v>
                </c:pt>
                <c:pt idx="500">
                  <c:v>160</c:v>
                </c:pt>
                <c:pt idx="501">
                  <c:v>160</c:v>
                </c:pt>
                <c:pt idx="502">
                  <c:v>160</c:v>
                </c:pt>
                <c:pt idx="503">
                  <c:v>160</c:v>
                </c:pt>
                <c:pt idx="504">
                  <c:v>160</c:v>
                </c:pt>
                <c:pt idx="505">
                  <c:v>160</c:v>
                </c:pt>
                <c:pt idx="506">
                  <c:v>160</c:v>
                </c:pt>
                <c:pt idx="507">
                  <c:v>160</c:v>
                </c:pt>
                <c:pt idx="508">
                  <c:v>160</c:v>
                </c:pt>
                <c:pt idx="509">
                  <c:v>160</c:v>
                </c:pt>
                <c:pt idx="510">
                  <c:v>160</c:v>
                </c:pt>
                <c:pt idx="511">
                  <c:v>160</c:v>
                </c:pt>
                <c:pt idx="512">
                  <c:v>160</c:v>
                </c:pt>
                <c:pt idx="513">
                  <c:v>160</c:v>
                </c:pt>
                <c:pt idx="514">
                  <c:v>160</c:v>
                </c:pt>
                <c:pt idx="515">
                  <c:v>160</c:v>
                </c:pt>
                <c:pt idx="516">
                  <c:v>160</c:v>
                </c:pt>
                <c:pt idx="517">
                  <c:v>160</c:v>
                </c:pt>
                <c:pt idx="518">
                  <c:v>160</c:v>
                </c:pt>
                <c:pt idx="519">
                  <c:v>160</c:v>
                </c:pt>
                <c:pt idx="520">
                  <c:v>160</c:v>
                </c:pt>
                <c:pt idx="521">
                  <c:v>160</c:v>
                </c:pt>
                <c:pt idx="522">
                  <c:v>160</c:v>
                </c:pt>
                <c:pt idx="523">
                  <c:v>160</c:v>
                </c:pt>
                <c:pt idx="524">
                  <c:v>160</c:v>
                </c:pt>
                <c:pt idx="525">
                  <c:v>160</c:v>
                </c:pt>
                <c:pt idx="526">
                  <c:v>160</c:v>
                </c:pt>
                <c:pt idx="527">
                  <c:v>160</c:v>
                </c:pt>
                <c:pt idx="528">
                  <c:v>160</c:v>
                </c:pt>
                <c:pt idx="529">
                  <c:v>160</c:v>
                </c:pt>
                <c:pt idx="530">
                  <c:v>160</c:v>
                </c:pt>
                <c:pt idx="531">
                  <c:v>160</c:v>
                </c:pt>
                <c:pt idx="532">
                  <c:v>160</c:v>
                </c:pt>
                <c:pt idx="533">
                  <c:v>160</c:v>
                </c:pt>
                <c:pt idx="534">
                  <c:v>160</c:v>
                </c:pt>
                <c:pt idx="535">
                  <c:v>160</c:v>
                </c:pt>
                <c:pt idx="536">
                  <c:v>160</c:v>
                </c:pt>
                <c:pt idx="537">
                  <c:v>160</c:v>
                </c:pt>
                <c:pt idx="538">
                  <c:v>160</c:v>
                </c:pt>
                <c:pt idx="539">
                  <c:v>160</c:v>
                </c:pt>
                <c:pt idx="540">
                  <c:v>160</c:v>
                </c:pt>
                <c:pt idx="541">
                  <c:v>160</c:v>
                </c:pt>
                <c:pt idx="542">
                  <c:v>160</c:v>
                </c:pt>
                <c:pt idx="543">
                  <c:v>160</c:v>
                </c:pt>
                <c:pt idx="544">
                  <c:v>160</c:v>
                </c:pt>
                <c:pt idx="545">
                  <c:v>160</c:v>
                </c:pt>
                <c:pt idx="546">
                  <c:v>160</c:v>
                </c:pt>
                <c:pt idx="547">
                  <c:v>160</c:v>
                </c:pt>
                <c:pt idx="548">
                  <c:v>160</c:v>
                </c:pt>
                <c:pt idx="549">
                  <c:v>160</c:v>
                </c:pt>
                <c:pt idx="550">
                  <c:v>160</c:v>
                </c:pt>
                <c:pt idx="551">
                  <c:v>160</c:v>
                </c:pt>
                <c:pt idx="552">
                  <c:v>160</c:v>
                </c:pt>
                <c:pt idx="553">
                  <c:v>160</c:v>
                </c:pt>
                <c:pt idx="554">
                  <c:v>160</c:v>
                </c:pt>
                <c:pt idx="555">
                  <c:v>160</c:v>
                </c:pt>
                <c:pt idx="556">
                  <c:v>160</c:v>
                </c:pt>
                <c:pt idx="557">
                  <c:v>160</c:v>
                </c:pt>
                <c:pt idx="558">
                  <c:v>160</c:v>
                </c:pt>
                <c:pt idx="559">
                  <c:v>160</c:v>
                </c:pt>
                <c:pt idx="560">
                  <c:v>160</c:v>
                </c:pt>
                <c:pt idx="561">
                  <c:v>160</c:v>
                </c:pt>
                <c:pt idx="562">
                  <c:v>160</c:v>
                </c:pt>
                <c:pt idx="563">
                  <c:v>160</c:v>
                </c:pt>
                <c:pt idx="564">
                  <c:v>160</c:v>
                </c:pt>
                <c:pt idx="565">
                  <c:v>160</c:v>
                </c:pt>
                <c:pt idx="566">
                  <c:v>160</c:v>
                </c:pt>
                <c:pt idx="567">
                  <c:v>160</c:v>
                </c:pt>
                <c:pt idx="568">
                  <c:v>160</c:v>
                </c:pt>
                <c:pt idx="569">
                  <c:v>160</c:v>
                </c:pt>
                <c:pt idx="570">
                  <c:v>160</c:v>
                </c:pt>
                <c:pt idx="571">
                  <c:v>160</c:v>
                </c:pt>
                <c:pt idx="572">
                  <c:v>160</c:v>
                </c:pt>
                <c:pt idx="573">
                  <c:v>160</c:v>
                </c:pt>
                <c:pt idx="574">
                  <c:v>160</c:v>
                </c:pt>
                <c:pt idx="575">
                  <c:v>160</c:v>
                </c:pt>
                <c:pt idx="576">
                  <c:v>160</c:v>
                </c:pt>
                <c:pt idx="577">
                  <c:v>160</c:v>
                </c:pt>
                <c:pt idx="578">
                  <c:v>160</c:v>
                </c:pt>
                <c:pt idx="579">
                  <c:v>160</c:v>
                </c:pt>
                <c:pt idx="580">
                  <c:v>160</c:v>
                </c:pt>
                <c:pt idx="581">
                  <c:v>160</c:v>
                </c:pt>
                <c:pt idx="582">
                  <c:v>160</c:v>
                </c:pt>
                <c:pt idx="583">
                  <c:v>160</c:v>
                </c:pt>
                <c:pt idx="584">
                  <c:v>160</c:v>
                </c:pt>
                <c:pt idx="585">
                  <c:v>160</c:v>
                </c:pt>
                <c:pt idx="586">
                  <c:v>160</c:v>
                </c:pt>
                <c:pt idx="587">
                  <c:v>160</c:v>
                </c:pt>
                <c:pt idx="588">
                  <c:v>160</c:v>
                </c:pt>
                <c:pt idx="589">
                  <c:v>160</c:v>
                </c:pt>
                <c:pt idx="590">
                  <c:v>160</c:v>
                </c:pt>
                <c:pt idx="591">
                  <c:v>160</c:v>
                </c:pt>
                <c:pt idx="592">
                  <c:v>160</c:v>
                </c:pt>
                <c:pt idx="593">
                  <c:v>160</c:v>
                </c:pt>
                <c:pt idx="594">
                  <c:v>160</c:v>
                </c:pt>
                <c:pt idx="595">
                  <c:v>160</c:v>
                </c:pt>
                <c:pt idx="596">
                  <c:v>160</c:v>
                </c:pt>
                <c:pt idx="597">
                  <c:v>160</c:v>
                </c:pt>
                <c:pt idx="598">
                  <c:v>160</c:v>
                </c:pt>
                <c:pt idx="599">
                  <c:v>160</c:v>
                </c:pt>
                <c:pt idx="600">
                  <c:v>160</c:v>
                </c:pt>
                <c:pt idx="601">
                  <c:v>160</c:v>
                </c:pt>
                <c:pt idx="602">
                  <c:v>160</c:v>
                </c:pt>
                <c:pt idx="603">
                  <c:v>160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160</c:v>
                </c:pt>
                <c:pt idx="612">
                  <c:v>160</c:v>
                </c:pt>
                <c:pt idx="613">
                  <c:v>160</c:v>
                </c:pt>
                <c:pt idx="614">
                  <c:v>160</c:v>
                </c:pt>
                <c:pt idx="615">
                  <c:v>160</c:v>
                </c:pt>
                <c:pt idx="616">
                  <c:v>160</c:v>
                </c:pt>
                <c:pt idx="617">
                  <c:v>160</c:v>
                </c:pt>
                <c:pt idx="618">
                  <c:v>160</c:v>
                </c:pt>
                <c:pt idx="619">
                  <c:v>160</c:v>
                </c:pt>
                <c:pt idx="620">
                  <c:v>160</c:v>
                </c:pt>
                <c:pt idx="621">
                  <c:v>160</c:v>
                </c:pt>
                <c:pt idx="622">
                  <c:v>160</c:v>
                </c:pt>
                <c:pt idx="623">
                  <c:v>160</c:v>
                </c:pt>
                <c:pt idx="624">
                  <c:v>160</c:v>
                </c:pt>
                <c:pt idx="625">
                  <c:v>160</c:v>
                </c:pt>
                <c:pt idx="626">
                  <c:v>160</c:v>
                </c:pt>
                <c:pt idx="627">
                  <c:v>160</c:v>
                </c:pt>
                <c:pt idx="628">
                  <c:v>160</c:v>
                </c:pt>
                <c:pt idx="629">
                  <c:v>160</c:v>
                </c:pt>
                <c:pt idx="630">
                  <c:v>160</c:v>
                </c:pt>
                <c:pt idx="631">
                  <c:v>160</c:v>
                </c:pt>
                <c:pt idx="632">
                  <c:v>160</c:v>
                </c:pt>
                <c:pt idx="633">
                  <c:v>160</c:v>
                </c:pt>
                <c:pt idx="634">
                  <c:v>160</c:v>
                </c:pt>
                <c:pt idx="635">
                  <c:v>160</c:v>
                </c:pt>
                <c:pt idx="636">
                  <c:v>160</c:v>
                </c:pt>
                <c:pt idx="637">
                  <c:v>160</c:v>
                </c:pt>
                <c:pt idx="638">
                  <c:v>160</c:v>
                </c:pt>
                <c:pt idx="639">
                  <c:v>160</c:v>
                </c:pt>
                <c:pt idx="640">
                  <c:v>160</c:v>
                </c:pt>
                <c:pt idx="641">
                  <c:v>160</c:v>
                </c:pt>
                <c:pt idx="642">
                  <c:v>160</c:v>
                </c:pt>
                <c:pt idx="643">
                  <c:v>160</c:v>
                </c:pt>
                <c:pt idx="644">
                  <c:v>160</c:v>
                </c:pt>
                <c:pt idx="645">
                  <c:v>160</c:v>
                </c:pt>
                <c:pt idx="646">
                  <c:v>160</c:v>
                </c:pt>
                <c:pt idx="647">
                  <c:v>160</c:v>
                </c:pt>
                <c:pt idx="648">
                  <c:v>160</c:v>
                </c:pt>
                <c:pt idx="649">
                  <c:v>160</c:v>
                </c:pt>
                <c:pt idx="650">
                  <c:v>160</c:v>
                </c:pt>
                <c:pt idx="651">
                  <c:v>160</c:v>
                </c:pt>
                <c:pt idx="652">
                  <c:v>160</c:v>
                </c:pt>
                <c:pt idx="653">
                  <c:v>160</c:v>
                </c:pt>
                <c:pt idx="654">
                  <c:v>160</c:v>
                </c:pt>
                <c:pt idx="655">
                  <c:v>160</c:v>
                </c:pt>
                <c:pt idx="656">
                  <c:v>160</c:v>
                </c:pt>
                <c:pt idx="657">
                  <c:v>160</c:v>
                </c:pt>
                <c:pt idx="658">
                  <c:v>160</c:v>
                </c:pt>
                <c:pt idx="659">
                  <c:v>160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160</c:v>
                </c:pt>
                <c:pt idx="674">
                  <c:v>160</c:v>
                </c:pt>
                <c:pt idx="675">
                  <c:v>160</c:v>
                </c:pt>
                <c:pt idx="676">
                  <c:v>160</c:v>
                </c:pt>
                <c:pt idx="677">
                  <c:v>160</c:v>
                </c:pt>
                <c:pt idx="678">
                  <c:v>160</c:v>
                </c:pt>
                <c:pt idx="679">
                  <c:v>160</c:v>
                </c:pt>
                <c:pt idx="680">
                  <c:v>160</c:v>
                </c:pt>
                <c:pt idx="681">
                  <c:v>160</c:v>
                </c:pt>
                <c:pt idx="682">
                  <c:v>160</c:v>
                </c:pt>
                <c:pt idx="683">
                  <c:v>160</c:v>
                </c:pt>
                <c:pt idx="684">
                  <c:v>160</c:v>
                </c:pt>
                <c:pt idx="685">
                  <c:v>160</c:v>
                </c:pt>
                <c:pt idx="686">
                  <c:v>160</c:v>
                </c:pt>
                <c:pt idx="687">
                  <c:v>160</c:v>
                </c:pt>
                <c:pt idx="688">
                  <c:v>160</c:v>
                </c:pt>
                <c:pt idx="689">
                  <c:v>160</c:v>
                </c:pt>
                <c:pt idx="690">
                  <c:v>160</c:v>
                </c:pt>
                <c:pt idx="691">
                  <c:v>160</c:v>
                </c:pt>
                <c:pt idx="692">
                  <c:v>160</c:v>
                </c:pt>
                <c:pt idx="693">
                  <c:v>160</c:v>
                </c:pt>
                <c:pt idx="694">
                  <c:v>160</c:v>
                </c:pt>
                <c:pt idx="695">
                  <c:v>160</c:v>
                </c:pt>
                <c:pt idx="696">
                  <c:v>160</c:v>
                </c:pt>
                <c:pt idx="697">
                  <c:v>160</c:v>
                </c:pt>
                <c:pt idx="698">
                  <c:v>160</c:v>
                </c:pt>
                <c:pt idx="699">
                  <c:v>160</c:v>
                </c:pt>
                <c:pt idx="700">
                  <c:v>160</c:v>
                </c:pt>
                <c:pt idx="701">
                  <c:v>160</c:v>
                </c:pt>
                <c:pt idx="702">
                  <c:v>160</c:v>
                </c:pt>
                <c:pt idx="703">
                  <c:v>160</c:v>
                </c:pt>
                <c:pt idx="704">
                  <c:v>160</c:v>
                </c:pt>
                <c:pt idx="705">
                  <c:v>160</c:v>
                </c:pt>
                <c:pt idx="706">
                  <c:v>160</c:v>
                </c:pt>
                <c:pt idx="707">
                  <c:v>160</c:v>
                </c:pt>
                <c:pt idx="708">
                  <c:v>160</c:v>
                </c:pt>
                <c:pt idx="709">
                  <c:v>160</c:v>
                </c:pt>
                <c:pt idx="710">
                  <c:v>160</c:v>
                </c:pt>
                <c:pt idx="711">
                  <c:v>160</c:v>
                </c:pt>
                <c:pt idx="712">
                  <c:v>160</c:v>
                </c:pt>
                <c:pt idx="713">
                  <c:v>160</c:v>
                </c:pt>
                <c:pt idx="714">
                  <c:v>160</c:v>
                </c:pt>
                <c:pt idx="715">
                  <c:v>160</c:v>
                </c:pt>
                <c:pt idx="716">
                  <c:v>160</c:v>
                </c:pt>
                <c:pt idx="717">
                  <c:v>160</c:v>
                </c:pt>
                <c:pt idx="718">
                  <c:v>160</c:v>
                </c:pt>
                <c:pt idx="719">
                  <c:v>160</c:v>
                </c:pt>
                <c:pt idx="720">
                  <c:v>160</c:v>
                </c:pt>
                <c:pt idx="721">
                  <c:v>160</c:v>
                </c:pt>
                <c:pt idx="722">
                  <c:v>160</c:v>
                </c:pt>
                <c:pt idx="723">
                  <c:v>160</c:v>
                </c:pt>
                <c:pt idx="724">
                  <c:v>160</c:v>
                </c:pt>
                <c:pt idx="725">
                  <c:v>160</c:v>
                </c:pt>
                <c:pt idx="726">
                  <c:v>160</c:v>
                </c:pt>
                <c:pt idx="727">
                  <c:v>160</c:v>
                </c:pt>
                <c:pt idx="728">
                  <c:v>160</c:v>
                </c:pt>
                <c:pt idx="729">
                  <c:v>160</c:v>
                </c:pt>
                <c:pt idx="730">
                  <c:v>160</c:v>
                </c:pt>
                <c:pt idx="731">
                  <c:v>160</c:v>
                </c:pt>
                <c:pt idx="732">
                  <c:v>160</c:v>
                </c:pt>
                <c:pt idx="733">
                  <c:v>160</c:v>
                </c:pt>
                <c:pt idx="734">
                  <c:v>160</c:v>
                </c:pt>
                <c:pt idx="735">
                  <c:v>160</c:v>
                </c:pt>
                <c:pt idx="736">
                  <c:v>160</c:v>
                </c:pt>
                <c:pt idx="737">
                  <c:v>160</c:v>
                </c:pt>
                <c:pt idx="738">
                  <c:v>160</c:v>
                </c:pt>
                <c:pt idx="739">
                  <c:v>160</c:v>
                </c:pt>
                <c:pt idx="740">
                  <c:v>160</c:v>
                </c:pt>
                <c:pt idx="741">
                  <c:v>160</c:v>
                </c:pt>
                <c:pt idx="742">
                  <c:v>160</c:v>
                </c:pt>
                <c:pt idx="743">
                  <c:v>160</c:v>
                </c:pt>
                <c:pt idx="744">
                  <c:v>160</c:v>
                </c:pt>
                <c:pt idx="745">
                  <c:v>160</c:v>
                </c:pt>
                <c:pt idx="746">
                  <c:v>160</c:v>
                </c:pt>
                <c:pt idx="747">
                  <c:v>160</c:v>
                </c:pt>
                <c:pt idx="748">
                  <c:v>160</c:v>
                </c:pt>
                <c:pt idx="749">
                  <c:v>160</c:v>
                </c:pt>
                <c:pt idx="750">
                  <c:v>160</c:v>
                </c:pt>
                <c:pt idx="751">
                  <c:v>160</c:v>
                </c:pt>
                <c:pt idx="752">
                  <c:v>160</c:v>
                </c:pt>
                <c:pt idx="753">
                  <c:v>160</c:v>
                </c:pt>
                <c:pt idx="754">
                  <c:v>160</c:v>
                </c:pt>
                <c:pt idx="755">
                  <c:v>160</c:v>
                </c:pt>
                <c:pt idx="756">
                  <c:v>160</c:v>
                </c:pt>
                <c:pt idx="757">
                  <c:v>160</c:v>
                </c:pt>
                <c:pt idx="758">
                  <c:v>160</c:v>
                </c:pt>
                <c:pt idx="759">
                  <c:v>160</c:v>
                </c:pt>
                <c:pt idx="760">
                  <c:v>160</c:v>
                </c:pt>
                <c:pt idx="761">
                  <c:v>160</c:v>
                </c:pt>
                <c:pt idx="762">
                  <c:v>160</c:v>
                </c:pt>
                <c:pt idx="763">
                  <c:v>160</c:v>
                </c:pt>
                <c:pt idx="764">
                  <c:v>160</c:v>
                </c:pt>
                <c:pt idx="765">
                  <c:v>160</c:v>
                </c:pt>
                <c:pt idx="766">
                  <c:v>160</c:v>
                </c:pt>
                <c:pt idx="767">
                  <c:v>160</c:v>
                </c:pt>
                <c:pt idx="768">
                  <c:v>160</c:v>
                </c:pt>
                <c:pt idx="769">
                  <c:v>160</c:v>
                </c:pt>
                <c:pt idx="770">
                  <c:v>160</c:v>
                </c:pt>
                <c:pt idx="771">
                  <c:v>160</c:v>
                </c:pt>
                <c:pt idx="772">
                  <c:v>160</c:v>
                </c:pt>
                <c:pt idx="773">
                  <c:v>160</c:v>
                </c:pt>
                <c:pt idx="774">
                  <c:v>160</c:v>
                </c:pt>
                <c:pt idx="775">
                  <c:v>160</c:v>
                </c:pt>
                <c:pt idx="776">
                  <c:v>160</c:v>
                </c:pt>
                <c:pt idx="777">
                  <c:v>160</c:v>
                </c:pt>
                <c:pt idx="778">
                  <c:v>160</c:v>
                </c:pt>
                <c:pt idx="779">
                  <c:v>160</c:v>
                </c:pt>
                <c:pt idx="780">
                  <c:v>160</c:v>
                </c:pt>
                <c:pt idx="781">
                  <c:v>160</c:v>
                </c:pt>
                <c:pt idx="782">
                  <c:v>160</c:v>
                </c:pt>
                <c:pt idx="783">
                  <c:v>160</c:v>
                </c:pt>
                <c:pt idx="784">
                  <c:v>160</c:v>
                </c:pt>
                <c:pt idx="785">
                  <c:v>160</c:v>
                </c:pt>
                <c:pt idx="786">
                  <c:v>160</c:v>
                </c:pt>
                <c:pt idx="787">
                  <c:v>160</c:v>
                </c:pt>
                <c:pt idx="788">
                  <c:v>160</c:v>
                </c:pt>
                <c:pt idx="789">
                  <c:v>160</c:v>
                </c:pt>
                <c:pt idx="790">
                  <c:v>160</c:v>
                </c:pt>
                <c:pt idx="791">
                  <c:v>160</c:v>
                </c:pt>
                <c:pt idx="792">
                  <c:v>160</c:v>
                </c:pt>
                <c:pt idx="793">
                  <c:v>160</c:v>
                </c:pt>
                <c:pt idx="794">
                  <c:v>160</c:v>
                </c:pt>
                <c:pt idx="795">
                  <c:v>160</c:v>
                </c:pt>
                <c:pt idx="796">
                  <c:v>160</c:v>
                </c:pt>
                <c:pt idx="797">
                  <c:v>160</c:v>
                </c:pt>
                <c:pt idx="798">
                  <c:v>160</c:v>
                </c:pt>
                <c:pt idx="799">
                  <c:v>160</c:v>
                </c:pt>
                <c:pt idx="800">
                  <c:v>160</c:v>
                </c:pt>
                <c:pt idx="801">
                  <c:v>160</c:v>
                </c:pt>
                <c:pt idx="802">
                  <c:v>160</c:v>
                </c:pt>
                <c:pt idx="803">
                  <c:v>160</c:v>
                </c:pt>
                <c:pt idx="804">
                  <c:v>160</c:v>
                </c:pt>
                <c:pt idx="805">
                  <c:v>160</c:v>
                </c:pt>
                <c:pt idx="806">
                  <c:v>160</c:v>
                </c:pt>
                <c:pt idx="807">
                  <c:v>160</c:v>
                </c:pt>
                <c:pt idx="808">
                  <c:v>160</c:v>
                </c:pt>
                <c:pt idx="809">
                  <c:v>160</c:v>
                </c:pt>
                <c:pt idx="810">
                  <c:v>160</c:v>
                </c:pt>
                <c:pt idx="811">
                  <c:v>160</c:v>
                </c:pt>
                <c:pt idx="812">
                  <c:v>160</c:v>
                </c:pt>
                <c:pt idx="813">
                  <c:v>160</c:v>
                </c:pt>
                <c:pt idx="814">
                  <c:v>160</c:v>
                </c:pt>
                <c:pt idx="815">
                  <c:v>160</c:v>
                </c:pt>
                <c:pt idx="816">
                  <c:v>160</c:v>
                </c:pt>
                <c:pt idx="817">
                  <c:v>160</c:v>
                </c:pt>
                <c:pt idx="818">
                  <c:v>160</c:v>
                </c:pt>
                <c:pt idx="819">
                  <c:v>160</c:v>
                </c:pt>
                <c:pt idx="820">
                  <c:v>160</c:v>
                </c:pt>
                <c:pt idx="821">
                  <c:v>160</c:v>
                </c:pt>
                <c:pt idx="822">
                  <c:v>160</c:v>
                </c:pt>
                <c:pt idx="823">
                  <c:v>160</c:v>
                </c:pt>
                <c:pt idx="824">
                  <c:v>160</c:v>
                </c:pt>
                <c:pt idx="825">
                  <c:v>160</c:v>
                </c:pt>
                <c:pt idx="826">
                  <c:v>160</c:v>
                </c:pt>
                <c:pt idx="827">
                  <c:v>160</c:v>
                </c:pt>
                <c:pt idx="828">
                  <c:v>160</c:v>
                </c:pt>
                <c:pt idx="829">
                  <c:v>160</c:v>
                </c:pt>
                <c:pt idx="830">
                  <c:v>160</c:v>
                </c:pt>
                <c:pt idx="831">
                  <c:v>160</c:v>
                </c:pt>
                <c:pt idx="832">
                  <c:v>160</c:v>
                </c:pt>
                <c:pt idx="833">
                  <c:v>160</c:v>
                </c:pt>
                <c:pt idx="834">
                  <c:v>160</c:v>
                </c:pt>
                <c:pt idx="835">
                  <c:v>160</c:v>
                </c:pt>
                <c:pt idx="836">
                  <c:v>160</c:v>
                </c:pt>
                <c:pt idx="837">
                  <c:v>160</c:v>
                </c:pt>
                <c:pt idx="838">
                  <c:v>160</c:v>
                </c:pt>
                <c:pt idx="839">
                  <c:v>160</c:v>
                </c:pt>
                <c:pt idx="840">
                  <c:v>160</c:v>
                </c:pt>
                <c:pt idx="841">
                  <c:v>160</c:v>
                </c:pt>
                <c:pt idx="842">
                  <c:v>160</c:v>
                </c:pt>
                <c:pt idx="843">
                  <c:v>160</c:v>
                </c:pt>
                <c:pt idx="844">
                  <c:v>160</c:v>
                </c:pt>
                <c:pt idx="845">
                  <c:v>160</c:v>
                </c:pt>
                <c:pt idx="846">
                  <c:v>160</c:v>
                </c:pt>
                <c:pt idx="847">
                  <c:v>160</c:v>
                </c:pt>
                <c:pt idx="848">
                  <c:v>160</c:v>
                </c:pt>
                <c:pt idx="849">
                  <c:v>160</c:v>
                </c:pt>
                <c:pt idx="850">
                  <c:v>160</c:v>
                </c:pt>
                <c:pt idx="851">
                  <c:v>160</c:v>
                </c:pt>
                <c:pt idx="852">
                  <c:v>160</c:v>
                </c:pt>
                <c:pt idx="853">
                  <c:v>160</c:v>
                </c:pt>
                <c:pt idx="854">
                  <c:v>160</c:v>
                </c:pt>
                <c:pt idx="855">
                  <c:v>160</c:v>
                </c:pt>
                <c:pt idx="856">
                  <c:v>160</c:v>
                </c:pt>
                <c:pt idx="857">
                  <c:v>160</c:v>
                </c:pt>
                <c:pt idx="858">
                  <c:v>160</c:v>
                </c:pt>
                <c:pt idx="859">
                  <c:v>160</c:v>
                </c:pt>
                <c:pt idx="860">
                  <c:v>160</c:v>
                </c:pt>
                <c:pt idx="861">
                  <c:v>160</c:v>
                </c:pt>
                <c:pt idx="862">
                  <c:v>160</c:v>
                </c:pt>
                <c:pt idx="863">
                  <c:v>160</c:v>
                </c:pt>
                <c:pt idx="864">
                  <c:v>160</c:v>
                </c:pt>
                <c:pt idx="865">
                  <c:v>160</c:v>
                </c:pt>
                <c:pt idx="866">
                  <c:v>160</c:v>
                </c:pt>
                <c:pt idx="867">
                  <c:v>160</c:v>
                </c:pt>
                <c:pt idx="868">
                  <c:v>160</c:v>
                </c:pt>
                <c:pt idx="869">
                  <c:v>160</c:v>
                </c:pt>
                <c:pt idx="870">
                  <c:v>160</c:v>
                </c:pt>
                <c:pt idx="871">
                  <c:v>160</c:v>
                </c:pt>
                <c:pt idx="872">
                  <c:v>160</c:v>
                </c:pt>
                <c:pt idx="873">
                  <c:v>160</c:v>
                </c:pt>
                <c:pt idx="874">
                  <c:v>160</c:v>
                </c:pt>
                <c:pt idx="875">
                  <c:v>160</c:v>
                </c:pt>
                <c:pt idx="876">
                  <c:v>160</c:v>
                </c:pt>
                <c:pt idx="877">
                  <c:v>160</c:v>
                </c:pt>
                <c:pt idx="878">
                  <c:v>160</c:v>
                </c:pt>
                <c:pt idx="879">
                  <c:v>160</c:v>
                </c:pt>
                <c:pt idx="880">
                  <c:v>160</c:v>
                </c:pt>
                <c:pt idx="881">
                  <c:v>160</c:v>
                </c:pt>
                <c:pt idx="882">
                  <c:v>160</c:v>
                </c:pt>
                <c:pt idx="883">
                  <c:v>160</c:v>
                </c:pt>
                <c:pt idx="884">
                  <c:v>160</c:v>
                </c:pt>
                <c:pt idx="885">
                  <c:v>160</c:v>
                </c:pt>
                <c:pt idx="886">
                  <c:v>160</c:v>
                </c:pt>
                <c:pt idx="887">
                  <c:v>160</c:v>
                </c:pt>
                <c:pt idx="888">
                  <c:v>160</c:v>
                </c:pt>
                <c:pt idx="889">
                  <c:v>160</c:v>
                </c:pt>
                <c:pt idx="890">
                  <c:v>160</c:v>
                </c:pt>
                <c:pt idx="891">
                  <c:v>160</c:v>
                </c:pt>
                <c:pt idx="892">
                  <c:v>160</c:v>
                </c:pt>
                <c:pt idx="893">
                  <c:v>160</c:v>
                </c:pt>
                <c:pt idx="894">
                  <c:v>160</c:v>
                </c:pt>
                <c:pt idx="895">
                  <c:v>160</c:v>
                </c:pt>
                <c:pt idx="896">
                  <c:v>160</c:v>
                </c:pt>
                <c:pt idx="897">
                  <c:v>160</c:v>
                </c:pt>
                <c:pt idx="898">
                  <c:v>160</c:v>
                </c:pt>
                <c:pt idx="899">
                  <c:v>160</c:v>
                </c:pt>
                <c:pt idx="900">
                  <c:v>160</c:v>
                </c:pt>
                <c:pt idx="901">
                  <c:v>160</c:v>
                </c:pt>
                <c:pt idx="902">
                  <c:v>160</c:v>
                </c:pt>
                <c:pt idx="903">
                  <c:v>160</c:v>
                </c:pt>
                <c:pt idx="904">
                  <c:v>160</c:v>
                </c:pt>
                <c:pt idx="905">
                  <c:v>160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160</c:v>
                </c:pt>
                <c:pt idx="912">
                  <c:v>160</c:v>
                </c:pt>
                <c:pt idx="913">
                  <c:v>160</c:v>
                </c:pt>
                <c:pt idx="914">
                  <c:v>160</c:v>
                </c:pt>
                <c:pt idx="915">
                  <c:v>160</c:v>
                </c:pt>
                <c:pt idx="916">
                  <c:v>160</c:v>
                </c:pt>
                <c:pt idx="917">
                  <c:v>160</c:v>
                </c:pt>
                <c:pt idx="918">
                  <c:v>160</c:v>
                </c:pt>
                <c:pt idx="919">
                  <c:v>160</c:v>
                </c:pt>
                <c:pt idx="920">
                  <c:v>160</c:v>
                </c:pt>
                <c:pt idx="921">
                  <c:v>160</c:v>
                </c:pt>
                <c:pt idx="922">
                  <c:v>160</c:v>
                </c:pt>
                <c:pt idx="923">
                  <c:v>160</c:v>
                </c:pt>
                <c:pt idx="924">
                  <c:v>160</c:v>
                </c:pt>
                <c:pt idx="925">
                  <c:v>160</c:v>
                </c:pt>
                <c:pt idx="926">
                  <c:v>160</c:v>
                </c:pt>
                <c:pt idx="927">
                  <c:v>160</c:v>
                </c:pt>
                <c:pt idx="928">
                  <c:v>160</c:v>
                </c:pt>
                <c:pt idx="929">
                  <c:v>160</c:v>
                </c:pt>
                <c:pt idx="930">
                  <c:v>160</c:v>
                </c:pt>
                <c:pt idx="931">
                  <c:v>160</c:v>
                </c:pt>
                <c:pt idx="932">
                  <c:v>160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160</c:v>
                </c:pt>
                <c:pt idx="939">
                  <c:v>160</c:v>
                </c:pt>
                <c:pt idx="940">
                  <c:v>160</c:v>
                </c:pt>
                <c:pt idx="941">
                  <c:v>160</c:v>
                </c:pt>
                <c:pt idx="942">
                  <c:v>160</c:v>
                </c:pt>
                <c:pt idx="943">
                  <c:v>160</c:v>
                </c:pt>
                <c:pt idx="944">
                  <c:v>160</c:v>
                </c:pt>
                <c:pt idx="945">
                  <c:v>160</c:v>
                </c:pt>
                <c:pt idx="946">
                  <c:v>160</c:v>
                </c:pt>
                <c:pt idx="947">
                  <c:v>160</c:v>
                </c:pt>
                <c:pt idx="948">
                  <c:v>160</c:v>
                </c:pt>
                <c:pt idx="949">
                  <c:v>160</c:v>
                </c:pt>
                <c:pt idx="950">
                  <c:v>160</c:v>
                </c:pt>
                <c:pt idx="951">
                  <c:v>160</c:v>
                </c:pt>
                <c:pt idx="952">
                  <c:v>160</c:v>
                </c:pt>
                <c:pt idx="953">
                  <c:v>160</c:v>
                </c:pt>
                <c:pt idx="954">
                  <c:v>160</c:v>
                </c:pt>
                <c:pt idx="955">
                  <c:v>160</c:v>
                </c:pt>
                <c:pt idx="956">
                  <c:v>160</c:v>
                </c:pt>
                <c:pt idx="957">
                  <c:v>160</c:v>
                </c:pt>
                <c:pt idx="958">
                  <c:v>160</c:v>
                </c:pt>
                <c:pt idx="959">
                  <c:v>160</c:v>
                </c:pt>
                <c:pt idx="960">
                  <c:v>160</c:v>
                </c:pt>
                <c:pt idx="961">
                  <c:v>160</c:v>
                </c:pt>
                <c:pt idx="962">
                  <c:v>160</c:v>
                </c:pt>
                <c:pt idx="963">
                  <c:v>160</c:v>
                </c:pt>
                <c:pt idx="964">
                  <c:v>160</c:v>
                </c:pt>
                <c:pt idx="965">
                  <c:v>160</c:v>
                </c:pt>
                <c:pt idx="966">
                  <c:v>160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160</c:v>
                </c:pt>
                <c:pt idx="975">
                  <c:v>160</c:v>
                </c:pt>
                <c:pt idx="976">
                  <c:v>160</c:v>
                </c:pt>
                <c:pt idx="977">
                  <c:v>160</c:v>
                </c:pt>
                <c:pt idx="978">
                  <c:v>160</c:v>
                </c:pt>
                <c:pt idx="979">
                  <c:v>160</c:v>
                </c:pt>
                <c:pt idx="980">
                  <c:v>160</c:v>
                </c:pt>
                <c:pt idx="981">
                  <c:v>160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160</c:v>
                </c:pt>
                <c:pt idx="989">
                  <c:v>160</c:v>
                </c:pt>
                <c:pt idx="990">
                  <c:v>160</c:v>
                </c:pt>
                <c:pt idx="991">
                  <c:v>160</c:v>
                </c:pt>
                <c:pt idx="992">
                  <c:v>160</c:v>
                </c:pt>
                <c:pt idx="993">
                  <c:v>160</c:v>
                </c:pt>
                <c:pt idx="994">
                  <c:v>160</c:v>
                </c:pt>
                <c:pt idx="995">
                  <c:v>160</c:v>
                </c:pt>
                <c:pt idx="996">
                  <c:v>160</c:v>
                </c:pt>
                <c:pt idx="997">
                  <c:v>160</c:v>
                </c:pt>
                <c:pt idx="998">
                  <c:v>160</c:v>
                </c:pt>
                <c:pt idx="999">
                  <c:v>160</c:v>
                </c:pt>
                <c:pt idx="1000">
                  <c:v>160</c:v>
                </c:pt>
                <c:pt idx="1001">
                  <c:v>160</c:v>
                </c:pt>
                <c:pt idx="1002">
                  <c:v>160</c:v>
                </c:pt>
                <c:pt idx="1003">
                  <c:v>160</c:v>
                </c:pt>
                <c:pt idx="1004">
                  <c:v>160</c:v>
                </c:pt>
                <c:pt idx="1005">
                  <c:v>160</c:v>
                </c:pt>
                <c:pt idx="1006">
                  <c:v>160</c:v>
                </c:pt>
                <c:pt idx="1007">
                  <c:v>160</c:v>
                </c:pt>
                <c:pt idx="1008">
                  <c:v>160</c:v>
                </c:pt>
                <c:pt idx="1009">
                  <c:v>160</c:v>
                </c:pt>
                <c:pt idx="1010">
                  <c:v>160</c:v>
                </c:pt>
                <c:pt idx="1011">
                  <c:v>160</c:v>
                </c:pt>
                <c:pt idx="1012">
                  <c:v>160</c:v>
                </c:pt>
                <c:pt idx="1013">
                  <c:v>160</c:v>
                </c:pt>
                <c:pt idx="1014">
                  <c:v>160</c:v>
                </c:pt>
                <c:pt idx="1015">
                  <c:v>160</c:v>
                </c:pt>
                <c:pt idx="1016">
                  <c:v>160</c:v>
                </c:pt>
                <c:pt idx="1017">
                  <c:v>160</c:v>
                </c:pt>
                <c:pt idx="1018">
                  <c:v>160</c:v>
                </c:pt>
                <c:pt idx="1019">
                  <c:v>160</c:v>
                </c:pt>
                <c:pt idx="1020">
                  <c:v>160</c:v>
                </c:pt>
                <c:pt idx="1021">
                  <c:v>160</c:v>
                </c:pt>
                <c:pt idx="1022">
                  <c:v>160</c:v>
                </c:pt>
                <c:pt idx="1023">
                  <c:v>160</c:v>
                </c:pt>
                <c:pt idx="1024">
                  <c:v>160</c:v>
                </c:pt>
                <c:pt idx="1025">
                  <c:v>160</c:v>
                </c:pt>
                <c:pt idx="1026">
                  <c:v>160</c:v>
                </c:pt>
                <c:pt idx="1027">
                  <c:v>160</c:v>
                </c:pt>
                <c:pt idx="1028">
                  <c:v>160</c:v>
                </c:pt>
                <c:pt idx="1029">
                  <c:v>160</c:v>
                </c:pt>
                <c:pt idx="1030">
                  <c:v>160</c:v>
                </c:pt>
                <c:pt idx="1031">
                  <c:v>160</c:v>
                </c:pt>
                <c:pt idx="1032">
                  <c:v>160</c:v>
                </c:pt>
                <c:pt idx="1033">
                  <c:v>160</c:v>
                </c:pt>
                <c:pt idx="1034">
                  <c:v>160</c:v>
                </c:pt>
                <c:pt idx="1035">
                  <c:v>160</c:v>
                </c:pt>
                <c:pt idx="1036">
                  <c:v>160</c:v>
                </c:pt>
                <c:pt idx="1037">
                  <c:v>160</c:v>
                </c:pt>
                <c:pt idx="1038">
                  <c:v>160</c:v>
                </c:pt>
                <c:pt idx="1039">
                  <c:v>160</c:v>
                </c:pt>
                <c:pt idx="1040">
                  <c:v>160</c:v>
                </c:pt>
                <c:pt idx="1041">
                  <c:v>160</c:v>
                </c:pt>
                <c:pt idx="1042">
                  <c:v>160</c:v>
                </c:pt>
                <c:pt idx="1043">
                  <c:v>160</c:v>
                </c:pt>
                <c:pt idx="1044">
                  <c:v>160</c:v>
                </c:pt>
                <c:pt idx="1045">
                  <c:v>160</c:v>
                </c:pt>
                <c:pt idx="1046">
                  <c:v>160</c:v>
                </c:pt>
                <c:pt idx="1047">
                  <c:v>160</c:v>
                </c:pt>
                <c:pt idx="1048">
                  <c:v>160</c:v>
                </c:pt>
                <c:pt idx="1049">
                  <c:v>160</c:v>
                </c:pt>
                <c:pt idx="1050">
                  <c:v>160</c:v>
                </c:pt>
                <c:pt idx="1051">
                  <c:v>160</c:v>
                </c:pt>
                <c:pt idx="1052">
                  <c:v>160</c:v>
                </c:pt>
                <c:pt idx="1053">
                  <c:v>160</c:v>
                </c:pt>
                <c:pt idx="1054">
                  <c:v>160</c:v>
                </c:pt>
                <c:pt idx="1055">
                  <c:v>160</c:v>
                </c:pt>
                <c:pt idx="1056">
                  <c:v>160</c:v>
                </c:pt>
                <c:pt idx="1057">
                  <c:v>160</c:v>
                </c:pt>
                <c:pt idx="1058">
                  <c:v>160</c:v>
                </c:pt>
                <c:pt idx="1059">
                  <c:v>160</c:v>
                </c:pt>
                <c:pt idx="1060">
                  <c:v>160</c:v>
                </c:pt>
                <c:pt idx="1061">
                  <c:v>160</c:v>
                </c:pt>
                <c:pt idx="1062">
                  <c:v>160</c:v>
                </c:pt>
                <c:pt idx="1063">
                  <c:v>160</c:v>
                </c:pt>
                <c:pt idx="1064">
                  <c:v>160</c:v>
                </c:pt>
                <c:pt idx="1065">
                  <c:v>160</c:v>
                </c:pt>
                <c:pt idx="1066">
                  <c:v>160</c:v>
                </c:pt>
                <c:pt idx="1067">
                  <c:v>160</c:v>
                </c:pt>
                <c:pt idx="1068">
                  <c:v>160</c:v>
                </c:pt>
                <c:pt idx="1069">
                  <c:v>160</c:v>
                </c:pt>
                <c:pt idx="1070">
                  <c:v>160</c:v>
                </c:pt>
                <c:pt idx="1071">
                  <c:v>160</c:v>
                </c:pt>
                <c:pt idx="1072">
                  <c:v>160</c:v>
                </c:pt>
                <c:pt idx="1073">
                  <c:v>160</c:v>
                </c:pt>
                <c:pt idx="1074">
                  <c:v>160</c:v>
                </c:pt>
                <c:pt idx="1075">
                  <c:v>160</c:v>
                </c:pt>
                <c:pt idx="1076">
                  <c:v>160</c:v>
                </c:pt>
                <c:pt idx="1077">
                  <c:v>160</c:v>
                </c:pt>
                <c:pt idx="1078">
                  <c:v>160</c:v>
                </c:pt>
                <c:pt idx="1079">
                  <c:v>160</c:v>
                </c:pt>
                <c:pt idx="1080">
                  <c:v>160</c:v>
                </c:pt>
                <c:pt idx="1081">
                  <c:v>160</c:v>
                </c:pt>
                <c:pt idx="1082">
                  <c:v>160</c:v>
                </c:pt>
                <c:pt idx="1083">
                  <c:v>160</c:v>
                </c:pt>
                <c:pt idx="1084">
                  <c:v>160</c:v>
                </c:pt>
                <c:pt idx="1085">
                  <c:v>160</c:v>
                </c:pt>
                <c:pt idx="1086">
                  <c:v>160</c:v>
                </c:pt>
                <c:pt idx="1087">
                  <c:v>160</c:v>
                </c:pt>
                <c:pt idx="1088">
                  <c:v>160</c:v>
                </c:pt>
                <c:pt idx="1089">
                  <c:v>160</c:v>
                </c:pt>
                <c:pt idx="1090">
                  <c:v>160</c:v>
                </c:pt>
                <c:pt idx="1091">
                  <c:v>160</c:v>
                </c:pt>
                <c:pt idx="1092">
                  <c:v>160</c:v>
                </c:pt>
                <c:pt idx="1093">
                  <c:v>160</c:v>
                </c:pt>
                <c:pt idx="1094">
                  <c:v>160</c:v>
                </c:pt>
                <c:pt idx="1095">
                  <c:v>160</c:v>
                </c:pt>
                <c:pt idx="1096">
                  <c:v>160</c:v>
                </c:pt>
                <c:pt idx="1097">
                  <c:v>160</c:v>
                </c:pt>
                <c:pt idx="1098">
                  <c:v>160</c:v>
                </c:pt>
                <c:pt idx="1099">
                  <c:v>160</c:v>
                </c:pt>
                <c:pt idx="1100">
                  <c:v>160</c:v>
                </c:pt>
                <c:pt idx="1101">
                  <c:v>160</c:v>
                </c:pt>
                <c:pt idx="1102">
                  <c:v>160</c:v>
                </c:pt>
                <c:pt idx="1103">
                  <c:v>160</c:v>
                </c:pt>
                <c:pt idx="1104">
                  <c:v>160</c:v>
                </c:pt>
                <c:pt idx="1105">
                  <c:v>160</c:v>
                </c:pt>
                <c:pt idx="1106">
                  <c:v>160</c:v>
                </c:pt>
                <c:pt idx="1107">
                  <c:v>160</c:v>
                </c:pt>
                <c:pt idx="1108">
                  <c:v>160</c:v>
                </c:pt>
                <c:pt idx="1109">
                  <c:v>160</c:v>
                </c:pt>
                <c:pt idx="1110">
                  <c:v>160</c:v>
                </c:pt>
                <c:pt idx="1111">
                  <c:v>160</c:v>
                </c:pt>
                <c:pt idx="1112">
                  <c:v>160</c:v>
                </c:pt>
                <c:pt idx="1113">
                  <c:v>160</c:v>
                </c:pt>
                <c:pt idx="1114">
                  <c:v>160</c:v>
                </c:pt>
                <c:pt idx="1115">
                  <c:v>160</c:v>
                </c:pt>
                <c:pt idx="1116">
                  <c:v>160</c:v>
                </c:pt>
                <c:pt idx="1117">
                  <c:v>160</c:v>
                </c:pt>
                <c:pt idx="1118">
                  <c:v>160</c:v>
                </c:pt>
                <c:pt idx="1119">
                  <c:v>160</c:v>
                </c:pt>
                <c:pt idx="1120">
                  <c:v>160</c:v>
                </c:pt>
                <c:pt idx="1121">
                  <c:v>160</c:v>
                </c:pt>
                <c:pt idx="1122">
                  <c:v>160</c:v>
                </c:pt>
                <c:pt idx="1123">
                  <c:v>160</c:v>
                </c:pt>
                <c:pt idx="1124">
                  <c:v>160</c:v>
                </c:pt>
                <c:pt idx="1125">
                  <c:v>160</c:v>
                </c:pt>
                <c:pt idx="1126">
                  <c:v>160</c:v>
                </c:pt>
                <c:pt idx="1127">
                  <c:v>160</c:v>
                </c:pt>
                <c:pt idx="1128">
                  <c:v>160</c:v>
                </c:pt>
                <c:pt idx="1129">
                  <c:v>160</c:v>
                </c:pt>
                <c:pt idx="1130">
                  <c:v>160</c:v>
                </c:pt>
                <c:pt idx="1131">
                  <c:v>160</c:v>
                </c:pt>
                <c:pt idx="1132">
                  <c:v>160</c:v>
                </c:pt>
                <c:pt idx="1133">
                  <c:v>160</c:v>
                </c:pt>
                <c:pt idx="1134">
                  <c:v>160</c:v>
                </c:pt>
                <c:pt idx="1135">
                  <c:v>160</c:v>
                </c:pt>
                <c:pt idx="1136">
                  <c:v>160</c:v>
                </c:pt>
                <c:pt idx="1137">
                  <c:v>160</c:v>
                </c:pt>
                <c:pt idx="1138">
                  <c:v>160</c:v>
                </c:pt>
                <c:pt idx="1139">
                  <c:v>160</c:v>
                </c:pt>
                <c:pt idx="1140">
                  <c:v>160</c:v>
                </c:pt>
                <c:pt idx="1141">
                  <c:v>160</c:v>
                </c:pt>
                <c:pt idx="1142">
                  <c:v>160</c:v>
                </c:pt>
                <c:pt idx="1143">
                  <c:v>160</c:v>
                </c:pt>
                <c:pt idx="1144">
                  <c:v>160</c:v>
                </c:pt>
                <c:pt idx="1145">
                  <c:v>160</c:v>
                </c:pt>
                <c:pt idx="1146">
                  <c:v>160</c:v>
                </c:pt>
                <c:pt idx="1147">
                  <c:v>160</c:v>
                </c:pt>
                <c:pt idx="1148">
                  <c:v>160</c:v>
                </c:pt>
                <c:pt idx="1149">
                  <c:v>160</c:v>
                </c:pt>
                <c:pt idx="1150">
                  <c:v>160</c:v>
                </c:pt>
                <c:pt idx="1151">
                  <c:v>160</c:v>
                </c:pt>
                <c:pt idx="1152">
                  <c:v>160</c:v>
                </c:pt>
                <c:pt idx="1153">
                  <c:v>160</c:v>
                </c:pt>
                <c:pt idx="1154">
                  <c:v>160</c:v>
                </c:pt>
                <c:pt idx="1155">
                  <c:v>160</c:v>
                </c:pt>
                <c:pt idx="1156">
                  <c:v>160</c:v>
                </c:pt>
                <c:pt idx="1157">
                  <c:v>160</c:v>
                </c:pt>
                <c:pt idx="1158">
                  <c:v>160</c:v>
                </c:pt>
                <c:pt idx="1159">
                  <c:v>160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80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80</c:v>
                </c:pt>
                <c:pt idx="1173">
                  <c:v>80</c:v>
                </c:pt>
                <c:pt idx="1174">
                  <c:v>80</c:v>
                </c:pt>
                <c:pt idx="1175">
                  <c:v>80</c:v>
                </c:pt>
                <c:pt idx="1176">
                  <c:v>80</c:v>
                </c:pt>
                <c:pt idx="1177">
                  <c:v>80</c:v>
                </c:pt>
                <c:pt idx="1178">
                  <c:v>80</c:v>
                </c:pt>
                <c:pt idx="1179">
                  <c:v>80</c:v>
                </c:pt>
                <c:pt idx="1180">
                  <c:v>80</c:v>
                </c:pt>
                <c:pt idx="1181">
                  <c:v>80</c:v>
                </c:pt>
                <c:pt idx="1182">
                  <c:v>80</c:v>
                </c:pt>
                <c:pt idx="1183">
                  <c:v>80</c:v>
                </c:pt>
                <c:pt idx="1184">
                  <c:v>80</c:v>
                </c:pt>
                <c:pt idx="1185">
                  <c:v>160</c:v>
                </c:pt>
                <c:pt idx="1186">
                  <c:v>160</c:v>
                </c:pt>
                <c:pt idx="1187">
                  <c:v>160</c:v>
                </c:pt>
                <c:pt idx="1188">
                  <c:v>160</c:v>
                </c:pt>
                <c:pt idx="1189">
                  <c:v>160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160</c:v>
                </c:pt>
                <c:pt idx="1201">
                  <c:v>160</c:v>
                </c:pt>
                <c:pt idx="1202">
                  <c:v>160</c:v>
                </c:pt>
                <c:pt idx="1203">
                  <c:v>160</c:v>
                </c:pt>
                <c:pt idx="1204">
                  <c:v>160</c:v>
                </c:pt>
                <c:pt idx="1205">
                  <c:v>80</c:v>
                </c:pt>
                <c:pt idx="1206">
                  <c:v>80</c:v>
                </c:pt>
                <c:pt idx="1207">
                  <c:v>80</c:v>
                </c:pt>
                <c:pt idx="1208">
                  <c:v>80</c:v>
                </c:pt>
                <c:pt idx="1209">
                  <c:v>80</c:v>
                </c:pt>
                <c:pt idx="1210">
                  <c:v>80</c:v>
                </c:pt>
                <c:pt idx="1211">
                  <c:v>80</c:v>
                </c:pt>
                <c:pt idx="1212">
                  <c:v>80</c:v>
                </c:pt>
                <c:pt idx="1213">
                  <c:v>80</c:v>
                </c:pt>
                <c:pt idx="1214">
                  <c:v>80</c:v>
                </c:pt>
                <c:pt idx="1215">
                  <c:v>80</c:v>
                </c:pt>
                <c:pt idx="1216">
                  <c:v>80</c:v>
                </c:pt>
                <c:pt idx="1217">
                  <c:v>80</c:v>
                </c:pt>
                <c:pt idx="1218">
                  <c:v>80</c:v>
                </c:pt>
                <c:pt idx="1219">
                  <c:v>80</c:v>
                </c:pt>
                <c:pt idx="1220">
                  <c:v>80</c:v>
                </c:pt>
                <c:pt idx="1221">
                  <c:v>80</c:v>
                </c:pt>
                <c:pt idx="1222">
                  <c:v>80</c:v>
                </c:pt>
                <c:pt idx="1223">
                  <c:v>80</c:v>
                </c:pt>
                <c:pt idx="1224">
                  <c:v>80</c:v>
                </c:pt>
                <c:pt idx="1225">
                  <c:v>80</c:v>
                </c:pt>
                <c:pt idx="1226">
                  <c:v>80</c:v>
                </c:pt>
                <c:pt idx="1227">
                  <c:v>80</c:v>
                </c:pt>
                <c:pt idx="1228">
                  <c:v>80</c:v>
                </c:pt>
                <c:pt idx="1229">
                  <c:v>80</c:v>
                </c:pt>
                <c:pt idx="1230">
                  <c:v>80</c:v>
                </c:pt>
                <c:pt idx="1231">
                  <c:v>80</c:v>
                </c:pt>
                <c:pt idx="1232">
                  <c:v>80</c:v>
                </c:pt>
                <c:pt idx="1233">
                  <c:v>80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80</c:v>
                </c:pt>
                <c:pt idx="1260">
                  <c:v>80</c:v>
                </c:pt>
                <c:pt idx="1261">
                  <c:v>80</c:v>
                </c:pt>
                <c:pt idx="1262">
                  <c:v>80</c:v>
                </c:pt>
                <c:pt idx="1263">
                  <c:v>80</c:v>
                </c:pt>
                <c:pt idx="1264">
                  <c:v>80</c:v>
                </c:pt>
                <c:pt idx="1265">
                  <c:v>80</c:v>
                </c:pt>
                <c:pt idx="1266">
                  <c:v>80</c:v>
                </c:pt>
                <c:pt idx="1267">
                  <c:v>80</c:v>
                </c:pt>
                <c:pt idx="1268">
                  <c:v>80</c:v>
                </c:pt>
                <c:pt idx="1269">
                  <c:v>80</c:v>
                </c:pt>
                <c:pt idx="1270">
                  <c:v>80</c:v>
                </c:pt>
                <c:pt idx="1271">
                  <c:v>80</c:v>
                </c:pt>
                <c:pt idx="1272">
                  <c:v>80</c:v>
                </c:pt>
                <c:pt idx="1273">
                  <c:v>80</c:v>
                </c:pt>
                <c:pt idx="1274">
                  <c:v>80</c:v>
                </c:pt>
                <c:pt idx="1275">
                  <c:v>80</c:v>
                </c:pt>
                <c:pt idx="1276">
                  <c:v>80</c:v>
                </c:pt>
                <c:pt idx="1277">
                  <c:v>80</c:v>
                </c:pt>
                <c:pt idx="1278">
                  <c:v>80</c:v>
                </c:pt>
                <c:pt idx="1279">
                  <c:v>80</c:v>
                </c:pt>
                <c:pt idx="1280">
                  <c:v>80</c:v>
                </c:pt>
                <c:pt idx="1281">
                  <c:v>80</c:v>
                </c:pt>
                <c:pt idx="1282">
                  <c:v>80</c:v>
                </c:pt>
                <c:pt idx="1283">
                  <c:v>80</c:v>
                </c:pt>
                <c:pt idx="1284">
                  <c:v>80</c:v>
                </c:pt>
                <c:pt idx="1285">
                  <c:v>80</c:v>
                </c:pt>
                <c:pt idx="1286">
                  <c:v>80</c:v>
                </c:pt>
                <c:pt idx="1287">
                  <c:v>80</c:v>
                </c:pt>
                <c:pt idx="1288">
                  <c:v>80</c:v>
                </c:pt>
                <c:pt idx="1289">
                  <c:v>80</c:v>
                </c:pt>
                <c:pt idx="1290">
                  <c:v>80</c:v>
                </c:pt>
                <c:pt idx="1291">
                  <c:v>80</c:v>
                </c:pt>
                <c:pt idx="1292">
                  <c:v>80</c:v>
                </c:pt>
                <c:pt idx="1293">
                  <c:v>80</c:v>
                </c:pt>
                <c:pt idx="1294">
                  <c:v>80</c:v>
                </c:pt>
                <c:pt idx="1295">
                  <c:v>80</c:v>
                </c:pt>
                <c:pt idx="1296">
                  <c:v>80</c:v>
                </c:pt>
                <c:pt idx="1297">
                  <c:v>80</c:v>
                </c:pt>
                <c:pt idx="1298">
                  <c:v>80</c:v>
                </c:pt>
                <c:pt idx="1299">
                  <c:v>80</c:v>
                </c:pt>
                <c:pt idx="1300">
                  <c:v>80</c:v>
                </c:pt>
                <c:pt idx="1301">
                  <c:v>80</c:v>
                </c:pt>
                <c:pt idx="1302">
                  <c:v>80</c:v>
                </c:pt>
                <c:pt idx="1303">
                  <c:v>80</c:v>
                </c:pt>
                <c:pt idx="1304">
                  <c:v>80</c:v>
                </c:pt>
                <c:pt idx="1305">
                  <c:v>80</c:v>
                </c:pt>
                <c:pt idx="1306">
                  <c:v>80</c:v>
                </c:pt>
                <c:pt idx="1307">
                  <c:v>80</c:v>
                </c:pt>
                <c:pt idx="1308">
                  <c:v>80</c:v>
                </c:pt>
                <c:pt idx="1309">
                  <c:v>80</c:v>
                </c:pt>
                <c:pt idx="1310">
                  <c:v>80</c:v>
                </c:pt>
                <c:pt idx="1311">
                  <c:v>80</c:v>
                </c:pt>
                <c:pt idx="1312">
                  <c:v>80</c:v>
                </c:pt>
                <c:pt idx="1313">
                  <c:v>80</c:v>
                </c:pt>
                <c:pt idx="1314">
                  <c:v>80</c:v>
                </c:pt>
                <c:pt idx="1315">
                  <c:v>80</c:v>
                </c:pt>
                <c:pt idx="1316">
                  <c:v>80</c:v>
                </c:pt>
                <c:pt idx="1317">
                  <c:v>80</c:v>
                </c:pt>
                <c:pt idx="1318">
                  <c:v>80</c:v>
                </c:pt>
                <c:pt idx="1319">
                  <c:v>80</c:v>
                </c:pt>
                <c:pt idx="1320">
                  <c:v>80</c:v>
                </c:pt>
                <c:pt idx="1321">
                  <c:v>80</c:v>
                </c:pt>
                <c:pt idx="1322">
                  <c:v>80</c:v>
                </c:pt>
                <c:pt idx="1323">
                  <c:v>80</c:v>
                </c:pt>
                <c:pt idx="1324">
                  <c:v>80</c:v>
                </c:pt>
                <c:pt idx="1325">
                  <c:v>80</c:v>
                </c:pt>
                <c:pt idx="1326">
                  <c:v>80</c:v>
                </c:pt>
                <c:pt idx="1327">
                  <c:v>80</c:v>
                </c:pt>
                <c:pt idx="1328">
                  <c:v>80</c:v>
                </c:pt>
                <c:pt idx="1329">
                  <c:v>80</c:v>
                </c:pt>
                <c:pt idx="1330">
                  <c:v>80</c:v>
                </c:pt>
                <c:pt idx="1331">
                  <c:v>80</c:v>
                </c:pt>
                <c:pt idx="1332">
                  <c:v>80</c:v>
                </c:pt>
                <c:pt idx="1333">
                  <c:v>80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80</c:v>
                </c:pt>
                <c:pt idx="1342">
                  <c:v>80</c:v>
                </c:pt>
                <c:pt idx="1343">
                  <c:v>80</c:v>
                </c:pt>
                <c:pt idx="1344">
                  <c:v>80</c:v>
                </c:pt>
                <c:pt idx="1345">
                  <c:v>80</c:v>
                </c:pt>
                <c:pt idx="1346">
                  <c:v>80</c:v>
                </c:pt>
                <c:pt idx="1347">
                  <c:v>80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80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80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80</c:v>
                </c:pt>
                <c:pt idx="1374">
                  <c:v>80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80</c:v>
                </c:pt>
                <c:pt idx="1379">
                  <c:v>80</c:v>
                </c:pt>
                <c:pt idx="1380">
                  <c:v>80</c:v>
                </c:pt>
                <c:pt idx="1381">
                  <c:v>80</c:v>
                </c:pt>
                <c:pt idx="1382">
                  <c:v>80</c:v>
                </c:pt>
                <c:pt idx="1383">
                  <c:v>80</c:v>
                </c:pt>
                <c:pt idx="1384">
                  <c:v>80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80</c:v>
                </c:pt>
                <c:pt idx="1391">
                  <c:v>80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80</c:v>
                </c:pt>
                <c:pt idx="1396">
                  <c:v>80</c:v>
                </c:pt>
                <c:pt idx="1397">
                  <c:v>80</c:v>
                </c:pt>
                <c:pt idx="1398">
                  <c:v>80</c:v>
                </c:pt>
                <c:pt idx="1399">
                  <c:v>80</c:v>
                </c:pt>
                <c:pt idx="1400">
                  <c:v>80</c:v>
                </c:pt>
                <c:pt idx="1401">
                  <c:v>80</c:v>
                </c:pt>
                <c:pt idx="1402">
                  <c:v>80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80</c:v>
                </c:pt>
                <c:pt idx="1409">
                  <c:v>80</c:v>
                </c:pt>
                <c:pt idx="1410">
                  <c:v>80</c:v>
                </c:pt>
                <c:pt idx="1411">
                  <c:v>80</c:v>
                </c:pt>
                <c:pt idx="1412">
                  <c:v>80</c:v>
                </c:pt>
                <c:pt idx="1413">
                  <c:v>80</c:v>
                </c:pt>
                <c:pt idx="1414">
                  <c:v>80</c:v>
                </c:pt>
                <c:pt idx="1415">
                  <c:v>80</c:v>
                </c:pt>
                <c:pt idx="1416">
                  <c:v>80</c:v>
                </c:pt>
                <c:pt idx="1417">
                  <c:v>80</c:v>
                </c:pt>
                <c:pt idx="1418">
                  <c:v>80</c:v>
                </c:pt>
                <c:pt idx="1419">
                  <c:v>80</c:v>
                </c:pt>
                <c:pt idx="1420">
                  <c:v>80</c:v>
                </c:pt>
                <c:pt idx="1421">
                  <c:v>80</c:v>
                </c:pt>
                <c:pt idx="1422">
                  <c:v>80</c:v>
                </c:pt>
                <c:pt idx="1423">
                  <c:v>80</c:v>
                </c:pt>
                <c:pt idx="1424">
                  <c:v>80</c:v>
                </c:pt>
                <c:pt idx="1425">
                  <c:v>80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7F-4B01-B767-1F0CCC582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074991"/>
        <c:axId val="32664495"/>
      </c:lineChart>
      <c:catAx>
        <c:axId val="20540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664495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3266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407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3082951218534016"/>
          <c:y val="0.10415169660678643"/>
          <c:w val="0.16637033730158729"/>
          <c:h val="6.73657409590268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Curva de demanda</a:t>
            </a:r>
            <a:r>
              <a:rPr lang="en-US" b="1" baseline="0">
                <a:solidFill>
                  <a:sysClr val="windowText" lastClr="000000"/>
                </a:solidFill>
              </a:rPr>
              <a:t> d</a:t>
            </a:r>
            <a:r>
              <a:rPr lang="en-US" b="1">
                <a:solidFill>
                  <a:sysClr val="windowText" lastClr="000000"/>
                </a:solidFill>
              </a:rPr>
              <a:t>iária Linha 100</a:t>
            </a:r>
            <a:r>
              <a:rPr lang="en-US" b="1" baseline="0">
                <a:solidFill>
                  <a:sysClr val="windowText" lastClr="000000"/>
                </a:solidFill>
              </a:rPr>
              <a:t> (Troncal 01) </a:t>
            </a:r>
            <a:r>
              <a:rPr lang="en-US" b="1">
                <a:solidFill>
                  <a:sysClr val="windowText" lastClr="000000"/>
                </a:solidFill>
              </a:rPr>
              <a:t>[KW]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29104002067653E-2"/>
          <c:y val="0.14806387225548903"/>
          <c:w val="0.95525847893801052"/>
          <c:h val="0.72444371100319049"/>
        </c:manualLayout>
      </c:layout>
      <c:lineChart>
        <c:grouping val="standard"/>
        <c:varyColors val="0"/>
        <c:ser>
          <c:idx val="0"/>
          <c:order val="0"/>
          <c:tx>
            <c:strRef>
              <c:f>'Curva de Demanda'!$K$2</c:f>
              <c:strCache>
                <c:ptCount val="1"/>
                <c:pt idx="0">
                  <c:v>Demanda Total [KW]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>
              <a:glow>
                <a:schemeClr val="accent1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cat>
            <c:numRef>
              <c:f>'Curva de Demanda'!$B$4:$B$1443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cat>
          <c:val>
            <c:numRef>
              <c:f>'Curva de Demanda'!$K$4:$K$1443</c:f>
              <c:numCache>
                <c:formatCode>General</c:formatCode>
                <c:ptCount val="1440"/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80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80</c:v>
                </c:pt>
                <c:pt idx="343">
                  <c:v>80</c:v>
                </c:pt>
                <c:pt idx="344">
                  <c:v>80</c:v>
                </c:pt>
                <c:pt idx="345">
                  <c:v>80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160</c:v>
                </c:pt>
                <c:pt idx="351">
                  <c:v>160</c:v>
                </c:pt>
                <c:pt idx="352">
                  <c:v>160</c:v>
                </c:pt>
                <c:pt idx="353">
                  <c:v>160</c:v>
                </c:pt>
                <c:pt idx="354">
                  <c:v>160</c:v>
                </c:pt>
                <c:pt idx="355">
                  <c:v>160</c:v>
                </c:pt>
                <c:pt idx="356">
                  <c:v>160</c:v>
                </c:pt>
                <c:pt idx="357">
                  <c:v>160</c:v>
                </c:pt>
                <c:pt idx="358">
                  <c:v>160</c:v>
                </c:pt>
                <c:pt idx="359">
                  <c:v>160</c:v>
                </c:pt>
                <c:pt idx="360">
                  <c:v>160</c:v>
                </c:pt>
                <c:pt idx="361">
                  <c:v>160</c:v>
                </c:pt>
                <c:pt idx="362">
                  <c:v>160</c:v>
                </c:pt>
                <c:pt idx="363">
                  <c:v>160</c:v>
                </c:pt>
                <c:pt idx="364">
                  <c:v>160</c:v>
                </c:pt>
                <c:pt idx="365">
                  <c:v>160</c:v>
                </c:pt>
                <c:pt idx="366">
                  <c:v>160</c:v>
                </c:pt>
                <c:pt idx="367">
                  <c:v>160</c:v>
                </c:pt>
                <c:pt idx="368">
                  <c:v>160</c:v>
                </c:pt>
                <c:pt idx="369">
                  <c:v>160</c:v>
                </c:pt>
                <c:pt idx="370">
                  <c:v>160</c:v>
                </c:pt>
                <c:pt idx="371">
                  <c:v>160</c:v>
                </c:pt>
                <c:pt idx="372">
                  <c:v>160</c:v>
                </c:pt>
                <c:pt idx="373">
                  <c:v>160</c:v>
                </c:pt>
                <c:pt idx="374">
                  <c:v>160</c:v>
                </c:pt>
                <c:pt idx="375">
                  <c:v>160</c:v>
                </c:pt>
                <c:pt idx="376">
                  <c:v>160</c:v>
                </c:pt>
                <c:pt idx="377">
                  <c:v>160</c:v>
                </c:pt>
                <c:pt idx="378">
                  <c:v>160</c:v>
                </c:pt>
                <c:pt idx="379">
                  <c:v>160</c:v>
                </c:pt>
                <c:pt idx="380">
                  <c:v>160</c:v>
                </c:pt>
                <c:pt idx="381">
                  <c:v>160</c:v>
                </c:pt>
                <c:pt idx="382">
                  <c:v>160</c:v>
                </c:pt>
                <c:pt idx="383">
                  <c:v>160</c:v>
                </c:pt>
                <c:pt idx="384">
                  <c:v>160</c:v>
                </c:pt>
                <c:pt idx="385">
                  <c:v>160</c:v>
                </c:pt>
                <c:pt idx="386">
                  <c:v>160</c:v>
                </c:pt>
                <c:pt idx="387">
                  <c:v>160</c:v>
                </c:pt>
                <c:pt idx="388">
                  <c:v>160</c:v>
                </c:pt>
                <c:pt idx="389">
                  <c:v>160</c:v>
                </c:pt>
                <c:pt idx="390">
                  <c:v>160</c:v>
                </c:pt>
                <c:pt idx="391">
                  <c:v>160</c:v>
                </c:pt>
                <c:pt idx="392">
                  <c:v>160</c:v>
                </c:pt>
                <c:pt idx="393">
                  <c:v>160</c:v>
                </c:pt>
                <c:pt idx="394">
                  <c:v>160</c:v>
                </c:pt>
                <c:pt idx="395">
                  <c:v>160</c:v>
                </c:pt>
                <c:pt idx="396">
                  <c:v>160</c:v>
                </c:pt>
                <c:pt idx="397">
                  <c:v>160</c:v>
                </c:pt>
                <c:pt idx="398">
                  <c:v>160</c:v>
                </c:pt>
                <c:pt idx="399">
                  <c:v>160</c:v>
                </c:pt>
                <c:pt idx="400">
                  <c:v>160</c:v>
                </c:pt>
                <c:pt idx="401">
                  <c:v>160</c:v>
                </c:pt>
                <c:pt idx="402">
                  <c:v>160</c:v>
                </c:pt>
                <c:pt idx="403">
                  <c:v>160</c:v>
                </c:pt>
                <c:pt idx="404">
                  <c:v>160</c:v>
                </c:pt>
                <c:pt idx="405">
                  <c:v>160</c:v>
                </c:pt>
                <c:pt idx="406">
                  <c:v>160</c:v>
                </c:pt>
                <c:pt idx="407">
                  <c:v>160</c:v>
                </c:pt>
                <c:pt idx="408">
                  <c:v>160</c:v>
                </c:pt>
                <c:pt idx="409">
                  <c:v>160</c:v>
                </c:pt>
                <c:pt idx="410">
                  <c:v>160</c:v>
                </c:pt>
                <c:pt idx="411">
                  <c:v>160</c:v>
                </c:pt>
                <c:pt idx="412">
                  <c:v>160</c:v>
                </c:pt>
                <c:pt idx="413">
                  <c:v>160</c:v>
                </c:pt>
                <c:pt idx="414">
                  <c:v>160</c:v>
                </c:pt>
                <c:pt idx="415">
                  <c:v>160</c:v>
                </c:pt>
                <c:pt idx="416">
                  <c:v>160</c:v>
                </c:pt>
                <c:pt idx="417">
                  <c:v>160</c:v>
                </c:pt>
                <c:pt idx="418">
                  <c:v>160</c:v>
                </c:pt>
                <c:pt idx="419">
                  <c:v>160</c:v>
                </c:pt>
                <c:pt idx="420">
                  <c:v>160</c:v>
                </c:pt>
                <c:pt idx="421">
                  <c:v>160</c:v>
                </c:pt>
                <c:pt idx="422">
                  <c:v>160</c:v>
                </c:pt>
                <c:pt idx="423">
                  <c:v>160</c:v>
                </c:pt>
                <c:pt idx="424">
                  <c:v>160</c:v>
                </c:pt>
                <c:pt idx="425">
                  <c:v>160</c:v>
                </c:pt>
                <c:pt idx="426">
                  <c:v>160</c:v>
                </c:pt>
                <c:pt idx="427">
                  <c:v>160</c:v>
                </c:pt>
                <c:pt idx="428">
                  <c:v>160</c:v>
                </c:pt>
                <c:pt idx="429">
                  <c:v>160</c:v>
                </c:pt>
                <c:pt idx="430">
                  <c:v>160</c:v>
                </c:pt>
                <c:pt idx="431">
                  <c:v>160</c:v>
                </c:pt>
                <c:pt idx="432">
                  <c:v>160</c:v>
                </c:pt>
                <c:pt idx="433">
                  <c:v>160</c:v>
                </c:pt>
                <c:pt idx="434">
                  <c:v>160</c:v>
                </c:pt>
                <c:pt idx="435">
                  <c:v>160</c:v>
                </c:pt>
                <c:pt idx="436">
                  <c:v>160</c:v>
                </c:pt>
                <c:pt idx="437">
                  <c:v>160</c:v>
                </c:pt>
                <c:pt idx="438">
                  <c:v>160</c:v>
                </c:pt>
                <c:pt idx="439">
                  <c:v>160</c:v>
                </c:pt>
                <c:pt idx="440">
                  <c:v>160</c:v>
                </c:pt>
                <c:pt idx="441">
                  <c:v>160</c:v>
                </c:pt>
                <c:pt idx="442">
                  <c:v>160</c:v>
                </c:pt>
                <c:pt idx="443">
                  <c:v>160</c:v>
                </c:pt>
                <c:pt idx="444">
                  <c:v>160</c:v>
                </c:pt>
                <c:pt idx="445">
                  <c:v>160</c:v>
                </c:pt>
                <c:pt idx="446">
                  <c:v>160</c:v>
                </c:pt>
                <c:pt idx="447">
                  <c:v>160</c:v>
                </c:pt>
                <c:pt idx="448">
                  <c:v>160</c:v>
                </c:pt>
                <c:pt idx="449">
                  <c:v>160</c:v>
                </c:pt>
                <c:pt idx="450">
                  <c:v>160</c:v>
                </c:pt>
                <c:pt idx="451">
                  <c:v>160</c:v>
                </c:pt>
                <c:pt idx="452">
                  <c:v>160</c:v>
                </c:pt>
                <c:pt idx="453">
                  <c:v>160</c:v>
                </c:pt>
                <c:pt idx="454">
                  <c:v>160</c:v>
                </c:pt>
                <c:pt idx="455">
                  <c:v>160</c:v>
                </c:pt>
                <c:pt idx="456">
                  <c:v>160</c:v>
                </c:pt>
                <c:pt idx="457">
                  <c:v>160</c:v>
                </c:pt>
                <c:pt idx="458">
                  <c:v>160</c:v>
                </c:pt>
                <c:pt idx="459">
                  <c:v>160</c:v>
                </c:pt>
                <c:pt idx="460">
                  <c:v>160</c:v>
                </c:pt>
                <c:pt idx="461">
                  <c:v>160</c:v>
                </c:pt>
                <c:pt idx="462">
                  <c:v>160</c:v>
                </c:pt>
                <c:pt idx="463">
                  <c:v>160</c:v>
                </c:pt>
                <c:pt idx="464">
                  <c:v>160</c:v>
                </c:pt>
                <c:pt idx="465">
                  <c:v>160</c:v>
                </c:pt>
                <c:pt idx="466">
                  <c:v>160</c:v>
                </c:pt>
                <c:pt idx="467">
                  <c:v>160</c:v>
                </c:pt>
                <c:pt idx="468">
                  <c:v>160</c:v>
                </c:pt>
                <c:pt idx="469">
                  <c:v>160</c:v>
                </c:pt>
                <c:pt idx="470">
                  <c:v>160</c:v>
                </c:pt>
                <c:pt idx="471">
                  <c:v>160</c:v>
                </c:pt>
                <c:pt idx="472">
                  <c:v>160</c:v>
                </c:pt>
                <c:pt idx="473">
                  <c:v>160</c:v>
                </c:pt>
                <c:pt idx="474">
                  <c:v>160</c:v>
                </c:pt>
                <c:pt idx="475">
                  <c:v>160</c:v>
                </c:pt>
                <c:pt idx="476">
                  <c:v>160</c:v>
                </c:pt>
                <c:pt idx="477">
                  <c:v>160</c:v>
                </c:pt>
                <c:pt idx="478">
                  <c:v>160</c:v>
                </c:pt>
                <c:pt idx="479">
                  <c:v>160</c:v>
                </c:pt>
                <c:pt idx="480">
                  <c:v>240</c:v>
                </c:pt>
                <c:pt idx="481">
                  <c:v>240</c:v>
                </c:pt>
                <c:pt idx="482">
                  <c:v>240</c:v>
                </c:pt>
                <c:pt idx="483">
                  <c:v>240</c:v>
                </c:pt>
                <c:pt idx="484">
                  <c:v>240</c:v>
                </c:pt>
                <c:pt idx="485">
                  <c:v>240</c:v>
                </c:pt>
                <c:pt idx="486">
                  <c:v>240</c:v>
                </c:pt>
                <c:pt idx="487">
                  <c:v>240</c:v>
                </c:pt>
                <c:pt idx="488">
                  <c:v>240</c:v>
                </c:pt>
                <c:pt idx="489">
                  <c:v>240</c:v>
                </c:pt>
                <c:pt idx="490">
                  <c:v>240</c:v>
                </c:pt>
                <c:pt idx="491">
                  <c:v>240</c:v>
                </c:pt>
                <c:pt idx="492">
                  <c:v>240</c:v>
                </c:pt>
                <c:pt idx="493">
                  <c:v>240</c:v>
                </c:pt>
                <c:pt idx="494">
                  <c:v>240</c:v>
                </c:pt>
                <c:pt idx="495">
                  <c:v>240</c:v>
                </c:pt>
                <c:pt idx="496">
                  <c:v>240</c:v>
                </c:pt>
                <c:pt idx="497">
                  <c:v>240</c:v>
                </c:pt>
                <c:pt idx="498">
                  <c:v>240</c:v>
                </c:pt>
                <c:pt idx="499">
                  <c:v>240</c:v>
                </c:pt>
                <c:pt idx="500">
                  <c:v>240</c:v>
                </c:pt>
                <c:pt idx="501">
                  <c:v>240</c:v>
                </c:pt>
                <c:pt idx="502">
                  <c:v>240</c:v>
                </c:pt>
                <c:pt idx="503">
                  <c:v>240</c:v>
                </c:pt>
                <c:pt idx="504">
                  <c:v>240</c:v>
                </c:pt>
                <c:pt idx="505">
                  <c:v>240</c:v>
                </c:pt>
                <c:pt idx="506">
                  <c:v>240</c:v>
                </c:pt>
                <c:pt idx="507">
                  <c:v>240</c:v>
                </c:pt>
                <c:pt idx="508">
                  <c:v>240</c:v>
                </c:pt>
                <c:pt idx="509">
                  <c:v>240</c:v>
                </c:pt>
                <c:pt idx="510">
                  <c:v>320</c:v>
                </c:pt>
                <c:pt idx="511">
                  <c:v>320</c:v>
                </c:pt>
                <c:pt idx="512">
                  <c:v>320</c:v>
                </c:pt>
                <c:pt idx="513">
                  <c:v>320</c:v>
                </c:pt>
                <c:pt idx="514">
                  <c:v>320</c:v>
                </c:pt>
                <c:pt idx="515">
                  <c:v>320</c:v>
                </c:pt>
                <c:pt idx="516">
                  <c:v>320</c:v>
                </c:pt>
                <c:pt idx="517">
                  <c:v>320</c:v>
                </c:pt>
                <c:pt idx="518">
                  <c:v>320</c:v>
                </c:pt>
                <c:pt idx="519">
                  <c:v>320</c:v>
                </c:pt>
                <c:pt idx="520">
                  <c:v>320</c:v>
                </c:pt>
                <c:pt idx="521">
                  <c:v>320</c:v>
                </c:pt>
                <c:pt idx="522">
                  <c:v>320</c:v>
                </c:pt>
                <c:pt idx="523">
                  <c:v>320</c:v>
                </c:pt>
                <c:pt idx="524">
                  <c:v>320</c:v>
                </c:pt>
                <c:pt idx="525">
                  <c:v>320</c:v>
                </c:pt>
                <c:pt idx="526">
                  <c:v>320</c:v>
                </c:pt>
                <c:pt idx="527">
                  <c:v>320</c:v>
                </c:pt>
                <c:pt idx="528">
                  <c:v>320</c:v>
                </c:pt>
                <c:pt idx="529">
                  <c:v>320</c:v>
                </c:pt>
                <c:pt idx="530">
                  <c:v>320</c:v>
                </c:pt>
                <c:pt idx="531">
                  <c:v>320</c:v>
                </c:pt>
                <c:pt idx="532">
                  <c:v>320</c:v>
                </c:pt>
                <c:pt idx="533">
                  <c:v>320</c:v>
                </c:pt>
                <c:pt idx="534">
                  <c:v>320</c:v>
                </c:pt>
                <c:pt idx="535">
                  <c:v>320</c:v>
                </c:pt>
                <c:pt idx="536">
                  <c:v>320</c:v>
                </c:pt>
                <c:pt idx="537">
                  <c:v>320</c:v>
                </c:pt>
                <c:pt idx="538">
                  <c:v>320</c:v>
                </c:pt>
                <c:pt idx="539">
                  <c:v>320</c:v>
                </c:pt>
                <c:pt idx="540">
                  <c:v>320</c:v>
                </c:pt>
                <c:pt idx="541">
                  <c:v>320</c:v>
                </c:pt>
                <c:pt idx="542">
                  <c:v>320</c:v>
                </c:pt>
                <c:pt idx="543">
                  <c:v>320</c:v>
                </c:pt>
                <c:pt idx="544">
                  <c:v>320</c:v>
                </c:pt>
                <c:pt idx="545">
                  <c:v>320</c:v>
                </c:pt>
                <c:pt idx="546">
                  <c:v>320</c:v>
                </c:pt>
                <c:pt idx="547">
                  <c:v>320</c:v>
                </c:pt>
                <c:pt idx="548">
                  <c:v>320</c:v>
                </c:pt>
                <c:pt idx="549">
                  <c:v>320</c:v>
                </c:pt>
                <c:pt idx="550">
                  <c:v>320</c:v>
                </c:pt>
                <c:pt idx="551">
                  <c:v>320</c:v>
                </c:pt>
                <c:pt idx="552">
                  <c:v>320</c:v>
                </c:pt>
                <c:pt idx="553">
                  <c:v>320</c:v>
                </c:pt>
                <c:pt idx="554">
                  <c:v>320</c:v>
                </c:pt>
                <c:pt idx="555">
                  <c:v>320</c:v>
                </c:pt>
                <c:pt idx="556">
                  <c:v>320</c:v>
                </c:pt>
                <c:pt idx="557">
                  <c:v>320</c:v>
                </c:pt>
                <c:pt idx="558">
                  <c:v>320</c:v>
                </c:pt>
                <c:pt idx="559">
                  <c:v>320</c:v>
                </c:pt>
                <c:pt idx="560">
                  <c:v>320</c:v>
                </c:pt>
                <c:pt idx="561">
                  <c:v>320</c:v>
                </c:pt>
                <c:pt idx="562">
                  <c:v>320</c:v>
                </c:pt>
                <c:pt idx="563">
                  <c:v>320</c:v>
                </c:pt>
                <c:pt idx="564">
                  <c:v>320</c:v>
                </c:pt>
                <c:pt idx="565">
                  <c:v>320</c:v>
                </c:pt>
                <c:pt idx="566">
                  <c:v>320</c:v>
                </c:pt>
                <c:pt idx="567">
                  <c:v>320</c:v>
                </c:pt>
                <c:pt idx="568">
                  <c:v>320</c:v>
                </c:pt>
                <c:pt idx="569">
                  <c:v>320</c:v>
                </c:pt>
                <c:pt idx="570">
                  <c:v>320</c:v>
                </c:pt>
                <c:pt idx="571">
                  <c:v>320</c:v>
                </c:pt>
                <c:pt idx="572">
                  <c:v>320</c:v>
                </c:pt>
                <c:pt idx="573">
                  <c:v>320</c:v>
                </c:pt>
                <c:pt idx="574">
                  <c:v>320</c:v>
                </c:pt>
                <c:pt idx="575">
                  <c:v>320</c:v>
                </c:pt>
                <c:pt idx="576">
                  <c:v>320</c:v>
                </c:pt>
                <c:pt idx="577">
                  <c:v>320</c:v>
                </c:pt>
                <c:pt idx="578">
                  <c:v>320</c:v>
                </c:pt>
                <c:pt idx="579">
                  <c:v>320</c:v>
                </c:pt>
                <c:pt idx="580">
                  <c:v>320</c:v>
                </c:pt>
                <c:pt idx="581">
                  <c:v>320</c:v>
                </c:pt>
                <c:pt idx="582">
                  <c:v>320</c:v>
                </c:pt>
                <c:pt idx="583">
                  <c:v>320</c:v>
                </c:pt>
                <c:pt idx="584">
                  <c:v>320</c:v>
                </c:pt>
                <c:pt idx="585">
                  <c:v>320</c:v>
                </c:pt>
                <c:pt idx="586">
                  <c:v>320</c:v>
                </c:pt>
                <c:pt idx="587">
                  <c:v>320</c:v>
                </c:pt>
                <c:pt idx="588">
                  <c:v>320</c:v>
                </c:pt>
                <c:pt idx="589">
                  <c:v>320</c:v>
                </c:pt>
                <c:pt idx="590">
                  <c:v>320</c:v>
                </c:pt>
                <c:pt idx="591">
                  <c:v>320</c:v>
                </c:pt>
                <c:pt idx="592">
                  <c:v>320</c:v>
                </c:pt>
                <c:pt idx="593">
                  <c:v>320</c:v>
                </c:pt>
                <c:pt idx="594">
                  <c:v>320</c:v>
                </c:pt>
                <c:pt idx="595">
                  <c:v>320</c:v>
                </c:pt>
                <c:pt idx="596">
                  <c:v>320</c:v>
                </c:pt>
                <c:pt idx="597">
                  <c:v>320</c:v>
                </c:pt>
                <c:pt idx="598">
                  <c:v>320</c:v>
                </c:pt>
                <c:pt idx="599">
                  <c:v>320</c:v>
                </c:pt>
                <c:pt idx="600">
                  <c:v>320</c:v>
                </c:pt>
                <c:pt idx="601">
                  <c:v>320</c:v>
                </c:pt>
                <c:pt idx="602">
                  <c:v>320</c:v>
                </c:pt>
                <c:pt idx="603">
                  <c:v>320</c:v>
                </c:pt>
                <c:pt idx="604">
                  <c:v>320</c:v>
                </c:pt>
                <c:pt idx="605">
                  <c:v>320</c:v>
                </c:pt>
                <c:pt idx="606">
                  <c:v>320</c:v>
                </c:pt>
                <c:pt idx="607">
                  <c:v>320</c:v>
                </c:pt>
                <c:pt idx="608">
                  <c:v>320</c:v>
                </c:pt>
                <c:pt idx="609">
                  <c:v>320</c:v>
                </c:pt>
                <c:pt idx="610">
                  <c:v>320</c:v>
                </c:pt>
                <c:pt idx="611">
                  <c:v>320</c:v>
                </c:pt>
                <c:pt idx="612">
                  <c:v>320</c:v>
                </c:pt>
                <c:pt idx="613">
                  <c:v>320</c:v>
                </c:pt>
                <c:pt idx="614">
                  <c:v>320</c:v>
                </c:pt>
                <c:pt idx="615">
                  <c:v>320</c:v>
                </c:pt>
                <c:pt idx="616">
                  <c:v>320</c:v>
                </c:pt>
                <c:pt idx="617">
                  <c:v>320</c:v>
                </c:pt>
                <c:pt idx="618">
                  <c:v>320</c:v>
                </c:pt>
                <c:pt idx="619">
                  <c:v>320</c:v>
                </c:pt>
                <c:pt idx="620">
                  <c:v>320</c:v>
                </c:pt>
                <c:pt idx="621">
                  <c:v>320</c:v>
                </c:pt>
                <c:pt idx="622">
                  <c:v>320</c:v>
                </c:pt>
                <c:pt idx="623">
                  <c:v>320</c:v>
                </c:pt>
                <c:pt idx="624">
                  <c:v>320</c:v>
                </c:pt>
                <c:pt idx="625">
                  <c:v>320</c:v>
                </c:pt>
                <c:pt idx="626">
                  <c:v>320</c:v>
                </c:pt>
                <c:pt idx="627">
                  <c:v>320</c:v>
                </c:pt>
                <c:pt idx="628">
                  <c:v>320</c:v>
                </c:pt>
                <c:pt idx="629">
                  <c:v>320</c:v>
                </c:pt>
                <c:pt idx="630">
                  <c:v>320</c:v>
                </c:pt>
                <c:pt idx="631">
                  <c:v>320</c:v>
                </c:pt>
                <c:pt idx="632">
                  <c:v>320</c:v>
                </c:pt>
                <c:pt idx="633">
                  <c:v>320</c:v>
                </c:pt>
                <c:pt idx="634">
                  <c:v>320</c:v>
                </c:pt>
                <c:pt idx="635">
                  <c:v>320</c:v>
                </c:pt>
                <c:pt idx="636">
                  <c:v>320</c:v>
                </c:pt>
                <c:pt idx="637">
                  <c:v>320</c:v>
                </c:pt>
                <c:pt idx="638">
                  <c:v>320</c:v>
                </c:pt>
                <c:pt idx="639">
                  <c:v>320</c:v>
                </c:pt>
                <c:pt idx="640">
                  <c:v>320</c:v>
                </c:pt>
                <c:pt idx="641">
                  <c:v>320</c:v>
                </c:pt>
                <c:pt idx="642">
                  <c:v>320</c:v>
                </c:pt>
                <c:pt idx="643">
                  <c:v>320</c:v>
                </c:pt>
                <c:pt idx="644">
                  <c:v>320</c:v>
                </c:pt>
                <c:pt idx="645">
                  <c:v>320</c:v>
                </c:pt>
                <c:pt idx="646">
                  <c:v>320</c:v>
                </c:pt>
                <c:pt idx="647">
                  <c:v>320</c:v>
                </c:pt>
                <c:pt idx="648">
                  <c:v>320</c:v>
                </c:pt>
                <c:pt idx="649">
                  <c:v>320</c:v>
                </c:pt>
                <c:pt idx="650">
                  <c:v>320</c:v>
                </c:pt>
                <c:pt idx="651">
                  <c:v>320</c:v>
                </c:pt>
                <c:pt idx="652">
                  <c:v>320</c:v>
                </c:pt>
                <c:pt idx="653">
                  <c:v>320</c:v>
                </c:pt>
                <c:pt idx="654">
                  <c:v>320</c:v>
                </c:pt>
                <c:pt idx="655">
                  <c:v>320</c:v>
                </c:pt>
                <c:pt idx="656">
                  <c:v>320</c:v>
                </c:pt>
                <c:pt idx="657">
                  <c:v>320</c:v>
                </c:pt>
                <c:pt idx="658">
                  <c:v>320</c:v>
                </c:pt>
                <c:pt idx="659">
                  <c:v>320</c:v>
                </c:pt>
                <c:pt idx="660">
                  <c:v>320</c:v>
                </c:pt>
                <c:pt idx="661">
                  <c:v>320</c:v>
                </c:pt>
                <c:pt idx="662">
                  <c:v>320</c:v>
                </c:pt>
                <c:pt idx="663">
                  <c:v>320</c:v>
                </c:pt>
                <c:pt idx="664">
                  <c:v>320</c:v>
                </c:pt>
                <c:pt idx="665">
                  <c:v>320</c:v>
                </c:pt>
                <c:pt idx="666">
                  <c:v>320</c:v>
                </c:pt>
                <c:pt idx="667">
                  <c:v>320</c:v>
                </c:pt>
                <c:pt idx="668">
                  <c:v>320</c:v>
                </c:pt>
                <c:pt idx="669">
                  <c:v>320</c:v>
                </c:pt>
                <c:pt idx="670">
                  <c:v>320</c:v>
                </c:pt>
                <c:pt idx="671">
                  <c:v>320</c:v>
                </c:pt>
                <c:pt idx="672">
                  <c:v>320</c:v>
                </c:pt>
                <c:pt idx="673">
                  <c:v>320</c:v>
                </c:pt>
                <c:pt idx="674">
                  <c:v>320</c:v>
                </c:pt>
                <c:pt idx="675">
                  <c:v>320</c:v>
                </c:pt>
                <c:pt idx="676">
                  <c:v>320</c:v>
                </c:pt>
                <c:pt idx="677">
                  <c:v>320</c:v>
                </c:pt>
                <c:pt idx="678">
                  <c:v>320</c:v>
                </c:pt>
                <c:pt idx="679">
                  <c:v>320</c:v>
                </c:pt>
                <c:pt idx="680">
                  <c:v>320</c:v>
                </c:pt>
                <c:pt idx="681">
                  <c:v>320</c:v>
                </c:pt>
                <c:pt idx="682">
                  <c:v>320</c:v>
                </c:pt>
                <c:pt idx="683">
                  <c:v>320</c:v>
                </c:pt>
                <c:pt idx="684">
                  <c:v>320</c:v>
                </c:pt>
                <c:pt idx="685">
                  <c:v>320</c:v>
                </c:pt>
                <c:pt idx="686">
                  <c:v>320</c:v>
                </c:pt>
                <c:pt idx="687">
                  <c:v>320</c:v>
                </c:pt>
                <c:pt idx="688">
                  <c:v>320</c:v>
                </c:pt>
                <c:pt idx="689">
                  <c:v>320</c:v>
                </c:pt>
                <c:pt idx="690">
                  <c:v>320</c:v>
                </c:pt>
                <c:pt idx="691">
                  <c:v>320</c:v>
                </c:pt>
                <c:pt idx="692">
                  <c:v>320</c:v>
                </c:pt>
                <c:pt idx="693">
                  <c:v>320</c:v>
                </c:pt>
                <c:pt idx="694">
                  <c:v>320</c:v>
                </c:pt>
                <c:pt idx="695">
                  <c:v>320</c:v>
                </c:pt>
                <c:pt idx="696">
                  <c:v>320</c:v>
                </c:pt>
                <c:pt idx="697">
                  <c:v>320</c:v>
                </c:pt>
                <c:pt idx="698">
                  <c:v>320</c:v>
                </c:pt>
                <c:pt idx="699">
                  <c:v>320</c:v>
                </c:pt>
                <c:pt idx="700">
                  <c:v>320</c:v>
                </c:pt>
                <c:pt idx="701">
                  <c:v>320</c:v>
                </c:pt>
                <c:pt idx="702">
                  <c:v>320</c:v>
                </c:pt>
                <c:pt idx="703">
                  <c:v>320</c:v>
                </c:pt>
                <c:pt idx="704">
                  <c:v>320</c:v>
                </c:pt>
                <c:pt idx="705">
                  <c:v>320</c:v>
                </c:pt>
                <c:pt idx="706">
                  <c:v>320</c:v>
                </c:pt>
                <c:pt idx="707">
                  <c:v>320</c:v>
                </c:pt>
                <c:pt idx="708">
                  <c:v>320</c:v>
                </c:pt>
                <c:pt idx="709">
                  <c:v>320</c:v>
                </c:pt>
                <c:pt idx="710">
                  <c:v>320</c:v>
                </c:pt>
                <c:pt idx="711">
                  <c:v>320</c:v>
                </c:pt>
                <c:pt idx="712">
                  <c:v>320</c:v>
                </c:pt>
                <c:pt idx="713">
                  <c:v>320</c:v>
                </c:pt>
                <c:pt idx="714">
                  <c:v>320</c:v>
                </c:pt>
                <c:pt idx="715">
                  <c:v>320</c:v>
                </c:pt>
                <c:pt idx="716">
                  <c:v>320</c:v>
                </c:pt>
                <c:pt idx="717">
                  <c:v>320</c:v>
                </c:pt>
                <c:pt idx="718">
                  <c:v>320</c:v>
                </c:pt>
                <c:pt idx="719">
                  <c:v>320</c:v>
                </c:pt>
                <c:pt idx="720">
                  <c:v>320</c:v>
                </c:pt>
                <c:pt idx="721">
                  <c:v>320</c:v>
                </c:pt>
                <c:pt idx="722">
                  <c:v>320</c:v>
                </c:pt>
                <c:pt idx="723">
                  <c:v>320</c:v>
                </c:pt>
                <c:pt idx="724">
                  <c:v>320</c:v>
                </c:pt>
                <c:pt idx="725">
                  <c:v>320</c:v>
                </c:pt>
                <c:pt idx="726">
                  <c:v>320</c:v>
                </c:pt>
                <c:pt idx="727">
                  <c:v>320</c:v>
                </c:pt>
                <c:pt idx="728">
                  <c:v>320</c:v>
                </c:pt>
                <c:pt idx="729">
                  <c:v>320</c:v>
                </c:pt>
                <c:pt idx="730">
                  <c:v>320</c:v>
                </c:pt>
                <c:pt idx="731">
                  <c:v>320</c:v>
                </c:pt>
                <c:pt idx="732">
                  <c:v>320</c:v>
                </c:pt>
                <c:pt idx="733">
                  <c:v>320</c:v>
                </c:pt>
                <c:pt idx="734">
                  <c:v>320</c:v>
                </c:pt>
                <c:pt idx="735">
                  <c:v>320</c:v>
                </c:pt>
                <c:pt idx="736">
                  <c:v>320</c:v>
                </c:pt>
                <c:pt idx="737">
                  <c:v>320</c:v>
                </c:pt>
                <c:pt idx="738">
                  <c:v>320</c:v>
                </c:pt>
                <c:pt idx="739">
                  <c:v>320</c:v>
                </c:pt>
                <c:pt idx="740">
                  <c:v>320</c:v>
                </c:pt>
                <c:pt idx="741">
                  <c:v>320</c:v>
                </c:pt>
                <c:pt idx="742">
                  <c:v>320</c:v>
                </c:pt>
                <c:pt idx="743">
                  <c:v>320</c:v>
                </c:pt>
                <c:pt idx="744">
                  <c:v>320</c:v>
                </c:pt>
                <c:pt idx="745">
                  <c:v>320</c:v>
                </c:pt>
                <c:pt idx="746">
                  <c:v>320</c:v>
                </c:pt>
                <c:pt idx="747">
                  <c:v>320</c:v>
                </c:pt>
                <c:pt idx="748">
                  <c:v>320</c:v>
                </c:pt>
                <c:pt idx="749">
                  <c:v>320</c:v>
                </c:pt>
                <c:pt idx="750">
                  <c:v>320</c:v>
                </c:pt>
                <c:pt idx="751">
                  <c:v>320</c:v>
                </c:pt>
                <c:pt idx="752">
                  <c:v>320</c:v>
                </c:pt>
                <c:pt idx="753">
                  <c:v>320</c:v>
                </c:pt>
                <c:pt idx="754">
                  <c:v>320</c:v>
                </c:pt>
                <c:pt idx="755">
                  <c:v>320</c:v>
                </c:pt>
                <c:pt idx="756">
                  <c:v>320</c:v>
                </c:pt>
                <c:pt idx="757">
                  <c:v>320</c:v>
                </c:pt>
                <c:pt idx="758">
                  <c:v>320</c:v>
                </c:pt>
                <c:pt idx="759">
                  <c:v>320</c:v>
                </c:pt>
                <c:pt idx="760">
                  <c:v>320</c:v>
                </c:pt>
                <c:pt idx="761">
                  <c:v>320</c:v>
                </c:pt>
                <c:pt idx="762">
                  <c:v>320</c:v>
                </c:pt>
                <c:pt idx="763">
                  <c:v>320</c:v>
                </c:pt>
                <c:pt idx="764">
                  <c:v>320</c:v>
                </c:pt>
                <c:pt idx="765">
                  <c:v>320</c:v>
                </c:pt>
                <c:pt idx="766">
                  <c:v>320</c:v>
                </c:pt>
                <c:pt idx="767">
                  <c:v>320</c:v>
                </c:pt>
                <c:pt idx="768">
                  <c:v>320</c:v>
                </c:pt>
                <c:pt idx="769">
                  <c:v>320</c:v>
                </c:pt>
                <c:pt idx="770">
                  <c:v>320</c:v>
                </c:pt>
                <c:pt idx="771">
                  <c:v>320</c:v>
                </c:pt>
                <c:pt idx="772">
                  <c:v>320</c:v>
                </c:pt>
                <c:pt idx="773">
                  <c:v>320</c:v>
                </c:pt>
                <c:pt idx="774">
                  <c:v>320</c:v>
                </c:pt>
                <c:pt idx="775">
                  <c:v>320</c:v>
                </c:pt>
                <c:pt idx="776">
                  <c:v>320</c:v>
                </c:pt>
                <c:pt idx="777">
                  <c:v>320</c:v>
                </c:pt>
                <c:pt idx="778">
                  <c:v>320</c:v>
                </c:pt>
                <c:pt idx="779">
                  <c:v>320</c:v>
                </c:pt>
                <c:pt idx="780">
                  <c:v>320</c:v>
                </c:pt>
                <c:pt idx="781">
                  <c:v>320</c:v>
                </c:pt>
                <c:pt idx="782">
                  <c:v>320</c:v>
                </c:pt>
                <c:pt idx="783">
                  <c:v>320</c:v>
                </c:pt>
                <c:pt idx="784">
                  <c:v>320</c:v>
                </c:pt>
                <c:pt idx="785">
                  <c:v>320</c:v>
                </c:pt>
                <c:pt idx="786">
                  <c:v>320</c:v>
                </c:pt>
                <c:pt idx="787">
                  <c:v>320</c:v>
                </c:pt>
                <c:pt idx="788">
                  <c:v>320</c:v>
                </c:pt>
                <c:pt idx="789">
                  <c:v>320</c:v>
                </c:pt>
                <c:pt idx="790">
                  <c:v>320</c:v>
                </c:pt>
                <c:pt idx="791">
                  <c:v>320</c:v>
                </c:pt>
                <c:pt idx="792">
                  <c:v>320</c:v>
                </c:pt>
                <c:pt idx="793">
                  <c:v>320</c:v>
                </c:pt>
                <c:pt idx="794">
                  <c:v>320</c:v>
                </c:pt>
                <c:pt idx="795">
                  <c:v>320</c:v>
                </c:pt>
                <c:pt idx="796">
                  <c:v>320</c:v>
                </c:pt>
                <c:pt idx="797">
                  <c:v>320</c:v>
                </c:pt>
                <c:pt idx="798">
                  <c:v>320</c:v>
                </c:pt>
                <c:pt idx="799">
                  <c:v>320</c:v>
                </c:pt>
                <c:pt idx="800">
                  <c:v>320</c:v>
                </c:pt>
                <c:pt idx="801">
                  <c:v>320</c:v>
                </c:pt>
                <c:pt idx="802">
                  <c:v>320</c:v>
                </c:pt>
                <c:pt idx="803">
                  <c:v>320</c:v>
                </c:pt>
                <c:pt idx="804">
                  <c:v>320</c:v>
                </c:pt>
                <c:pt idx="805">
                  <c:v>320</c:v>
                </c:pt>
                <c:pt idx="806">
                  <c:v>320</c:v>
                </c:pt>
                <c:pt idx="807">
                  <c:v>320</c:v>
                </c:pt>
                <c:pt idx="808">
                  <c:v>320</c:v>
                </c:pt>
                <c:pt idx="809">
                  <c:v>320</c:v>
                </c:pt>
                <c:pt idx="810">
                  <c:v>320</c:v>
                </c:pt>
                <c:pt idx="811">
                  <c:v>320</c:v>
                </c:pt>
                <c:pt idx="812">
                  <c:v>320</c:v>
                </c:pt>
                <c:pt idx="813">
                  <c:v>320</c:v>
                </c:pt>
                <c:pt idx="814">
                  <c:v>320</c:v>
                </c:pt>
                <c:pt idx="815">
                  <c:v>320</c:v>
                </c:pt>
                <c:pt idx="816">
                  <c:v>320</c:v>
                </c:pt>
                <c:pt idx="817">
                  <c:v>320</c:v>
                </c:pt>
                <c:pt idx="818">
                  <c:v>320</c:v>
                </c:pt>
                <c:pt idx="819">
                  <c:v>320</c:v>
                </c:pt>
                <c:pt idx="820">
                  <c:v>320</c:v>
                </c:pt>
                <c:pt idx="821">
                  <c:v>320</c:v>
                </c:pt>
                <c:pt idx="822">
                  <c:v>320</c:v>
                </c:pt>
                <c:pt idx="823">
                  <c:v>320</c:v>
                </c:pt>
                <c:pt idx="824">
                  <c:v>320</c:v>
                </c:pt>
                <c:pt idx="825">
                  <c:v>320</c:v>
                </c:pt>
                <c:pt idx="826">
                  <c:v>320</c:v>
                </c:pt>
                <c:pt idx="827">
                  <c:v>320</c:v>
                </c:pt>
                <c:pt idx="828">
                  <c:v>320</c:v>
                </c:pt>
                <c:pt idx="829">
                  <c:v>320</c:v>
                </c:pt>
                <c:pt idx="830">
                  <c:v>320</c:v>
                </c:pt>
                <c:pt idx="831">
                  <c:v>320</c:v>
                </c:pt>
                <c:pt idx="832">
                  <c:v>320</c:v>
                </c:pt>
                <c:pt idx="833">
                  <c:v>320</c:v>
                </c:pt>
                <c:pt idx="834">
                  <c:v>320</c:v>
                </c:pt>
                <c:pt idx="835">
                  <c:v>320</c:v>
                </c:pt>
                <c:pt idx="836">
                  <c:v>320</c:v>
                </c:pt>
                <c:pt idx="837">
                  <c:v>320</c:v>
                </c:pt>
                <c:pt idx="838">
                  <c:v>320</c:v>
                </c:pt>
                <c:pt idx="839">
                  <c:v>320</c:v>
                </c:pt>
                <c:pt idx="840">
                  <c:v>320</c:v>
                </c:pt>
                <c:pt idx="841">
                  <c:v>320</c:v>
                </c:pt>
                <c:pt idx="842">
                  <c:v>320</c:v>
                </c:pt>
                <c:pt idx="843">
                  <c:v>320</c:v>
                </c:pt>
                <c:pt idx="844">
                  <c:v>320</c:v>
                </c:pt>
                <c:pt idx="845">
                  <c:v>320</c:v>
                </c:pt>
                <c:pt idx="846">
                  <c:v>320</c:v>
                </c:pt>
                <c:pt idx="847">
                  <c:v>320</c:v>
                </c:pt>
                <c:pt idx="848">
                  <c:v>320</c:v>
                </c:pt>
                <c:pt idx="849">
                  <c:v>320</c:v>
                </c:pt>
                <c:pt idx="850">
                  <c:v>320</c:v>
                </c:pt>
                <c:pt idx="851">
                  <c:v>320</c:v>
                </c:pt>
                <c:pt idx="852">
                  <c:v>320</c:v>
                </c:pt>
                <c:pt idx="853">
                  <c:v>320</c:v>
                </c:pt>
                <c:pt idx="854">
                  <c:v>320</c:v>
                </c:pt>
                <c:pt idx="855">
                  <c:v>320</c:v>
                </c:pt>
                <c:pt idx="856">
                  <c:v>320</c:v>
                </c:pt>
                <c:pt idx="857">
                  <c:v>320</c:v>
                </c:pt>
                <c:pt idx="858">
                  <c:v>320</c:v>
                </c:pt>
                <c:pt idx="859">
                  <c:v>320</c:v>
                </c:pt>
                <c:pt idx="860">
                  <c:v>320</c:v>
                </c:pt>
                <c:pt idx="861">
                  <c:v>320</c:v>
                </c:pt>
                <c:pt idx="862">
                  <c:v>320</c:v>
                </c:pt>
                <c:pt idx="863">
                  <c:v>320</c:v>
                </c:pt>
                <c:pt idx="864">
                  <c:v>320</c:v>
                </c:pt>
                <c:pt idx="865">
                  <c:v>320</c:v>
                </c:pt>
                <c:pt idx="866">
                  <c:v>320</c:v>
                </c:pt>
                <c:pt idx="867">
                  <c:v>320</c:v>
                </c:pt>
                <c:pt idx="868">
                  <c:v>320</c:v>
                </c:pt>
                <c:pt idx="869">
                  <c:v>320</c:v>
                </c:pt>
                <c:pt idx="870">
                  <c:v>320</c:v>
                </c:pt>
                <c:pt idx="871">
                  <c:v>320</c:v>
                </c:pt>
                <c:pt idx="872">
                  <c:v>320</c:v>
                </c:pt>
                <c:pt idx="873">
                  <c:v>320</c:v>
                </c:pt>
                <c:pt idx="874">
                  <c:v>320</c:v>
                </c:pt>
                <c:pt idx="875">
                  <c:v>320</c:v>
                </c:pt>
                <c:pt idx="876">
                  <c:v>320</c:v>
                </c:pt>
                <c:pt idx="877">
                  <c:v>320</c:v>
                </c:pt>
                <c:pt idx="878">
                  <c:v>320</c:v>
                </c:pt>
                <c:pt idx="879">
                  <c:v>320</c:v>
                </c:pt>
                <c:pt idx="880">
                  <c:v>320</c:v>
                </c:pt>
                <c:pt idx="881">
                  <c:v>320</c:v>
                </c:pt>
                <c:pt idx="882">
                  <c:v>320</c:v>
                </c:pt>
                <c:pt idx="883">
                  <c:v>320</c:v>
                </c:pt>
                <c:pt idx="884">
                  <c:v>320</c:v>
                </c:pt>
                <c:pt idx="885">
                  <c:v>320</c:v>
                </c:pt>
                <c:pt idx="886">
                  <c:v>320</c:v>
                </c:pt>
                <c:pt idx="887">
                  <c:v>320</c:v>
                </c:pt>
                <c:pt idx="888">
                  <c:v>320</c:v>
                </c:pt>
                <c:pt idx="889">
                  <c:v>320</c:v>
                </c:pt>
                <c:pt idx="890">
                  <c:v>320</c:v>
                </c:pt>
                <c:pt idx="891">
                  <c:v>320</c:v>
                </c:pt>
                <c:pt idx="892">
                  <c:v>320</c:v>
                </c:pt>
                <c:pt idx="893">
                  <c:v>320</c:v>
                </c:pt>
                <c:pt idx="894">
                  <c:v>320</c:v>
                </c:pt>
                <c:pt idx="895">
                  <c:v>320</c:v>
                </c:pt>
                <c:pt idx="896">
                  <c:v>320</c:v>
                </c:pt>
                <c:pt idx="897">
                  <c:v>320</c:v>
                </c:pt>
                <c:pt idx="898">
                  <c:v>320</c:v>
                </c:pt>
                <c:pt idx="899">
                  <c:v>320</c:v>
                </c:pt>
                <c:pt idx="900">
                  <c:v>320</c:v>
                </c:pt>
                <c:pt idx="901">
                  <c:v>320</c:v>
                </c:pt>
                <c:pt idx="902">
                  <c:v>320</c:v>
                </c:pt>
                <c:pt idx="903">
                  <c:v>320</c:v>
                </c:pt>
                <c:pt idx="904">
                  <c:v>320</c:v>
                </c:pt>
                <c:pt idx="905">
                  <c:v>320</c:v>
                </c:pt>
                <c:pt idx="906">
                  <c:v>320</c:v>
                </c:pt>
                <c:pt idx="907">
                  <c:v>320</c:v>
                </c:pt>
                <c:pt idx="908">
                  <c:v>320</c:v>
                </c:pt>
                <c:pt idx="909">
                  <c:v>320</c:v>
                </c:pt>
                <c:pt idx="910">
                  <c:v>320</c:v>
                </c:pt>
                <c:pt idx="911">
                  <c:v>320</c:v>
                </c:pt>
                <c:pt idx="912">
                  <c:v>320</c:v>
                </c:pt>
                <c:pt idx="913">
                  <c:v>320</c:v>
                </c:pt>
                <c:pt idx="914">
                  <c:v>320</c:v>
                </c:pt>
                <c:pt idx="915">
                  <c:v>320</c:v>
                </c:pt>
                <c:pt idx="916">
                  <c:v>320</c:v>
                </c:pt>
                <c:pt idx="917">
                  <c:v>320</c:v>
                </c:pt>
                <c:pt idx="918">
                  <c:v>320</c:v>
                </c:pt>
                <c:pt idx="919">
                  <c:v>320</c:v>
                </c:pt>
                <c:pt idx="920">
                  <c:v>320</c:v>
                </c:pt>
                <c:pt idx="921">
                  <c:v>320</c:v>
                </c:pt>
                <c:pt idx="922">
                  <c:v>320</c:v>
                </c:pt>
                <c:pt idx="923">
                  <c:v>320</c:v>
                </c:pt>
                <c:pt idx="924">
                  <c:v>320</c:v>
                </c:pt>
                <c:pt idx="925">
                  <c:v>320</c:v>
                </c:pt>
                <c:pt idx="926">
                  <c:v>320</c:v>
                </c:pt>
                <c:pt idx="927">
                  <c:v>320</c:v>
                </c:pt>
                <c:pt idx="928">
                  <c:v>320</c:v>
                </c:pt>
                <c:pt idx="929">
                  <c:v>320</c:v>
                </c:pt>
                <c:pt idx="930">
                  <c:v>320</c:v>
                </c:pt>
                <c:pt idx="931">
                  <c:v>320</c:v>
                </c:pt>
                <c:pt idx="932">
                  <c:v>320</c:v>
                </c:pt>
                <c:pt idx="933">
                  <c:v>320</c:v>
                </c:pt>
                <c:pt idx="934">
                  <c:v>320</c:v>
                </c:pt>
                <c:pt idx="935">
                  <c:v>320</c:v>
                </c:pt>
                <c:pt idx="936">
                  <c:v>320</c:v>
                </c:pt>
                <c:pt idx="937">
                  <c:v>320</c:v>
                </c:pt>
                <c:pt idx="938">
                  <c:v>320</c:v>
                </c:pt>
                <c:pt idx="939">
                  <c:v>320</c:v>
                </c:pt>
                <c:pt idx="940">
                  <c:v>320</c:v>
                </c:pt>
                <c:pt idx="941">
                  <c:v>320</c:v>
                </c:pt>
                <c:pt idx="942">
                  <c:v>320</c:v>
                </c:pt>
                <c:pt idx="943">
                  <c:v>320</c:v>
                </c:pt>
                <c:pt idx="944">
                  <c:v>320</c:v>
                </c:pt>
                <c:pt idx="945">
                  <c:v>320</c:v>
                </c:pt>
                <c:pt idx="946">
                  <c:v>320</c:v>
                </c:pt>
                <c:pt idx="947">
                  <c:v>320</c:v>
                </c:pt>
                <c:pt idx="948">
                  <c:v>320</c:v>
                </c:pt>
                <c:pt idx="949">
                  <c:v>320</c:v>
                </c:pt>
                <c:pt idx="950">
                  <c:v>320</c:v>
                </c:pt>
                <c:pt idx="951">
                  <c:v>320</c:v>
                </c:pt>
                <c:pt idx="952">
                  <c:v>320</c:v>
                </c:pt>
                <c:pt idx="953">
                  <c:v>320</c:v>
                </c:pt>
                <c:pt idx="954">
                  <c:v>320</c:v>
                </c:pt>
                <c:pt idx="955">
                  <c:v>320</c:v>
                </c:pt>
                <c:pt idx="956">
                  <c:v>320</c:v>
                </c:pt>
                <c:pt idx="957">
                  <c:v>320</c:v>
                </c:pt>
                <c:pt idx="958">
                  <c:v>320</c:v>
                </c:pt>
                <c:pt idx="959">
                  <c:v>320</c:v>
                </c:pt>
                <c:pt idx="960">
                  <c:v>320</c:v>
                </c:pt>
                <c:pt idx="961">
                  <c:v>320</c:v>
                </c:pt>
                <c:pt idx="962">
                  <c:v>320</c:v>
                </c:pt>
                <c:pt idx="963">
                  <c:v>320</c:v>
                </c:pt>
                <c:pt idx="964">
                  <c:v>320</c:v>
                </c:pt>
                <c:pt idx="965">
                  <c:v>320</c:v>
                </c:pt>
                <c:pt idx="966">
                  <c:v>320</c:v>
                </c:pt>
                <c:pt idx="967">
                  <c:v>320</c:v>
                </c:pt>
                <c:pt idx="968">
                  <c:v>320</c:v>
                </c:pt>
                <c:pt idx="969">
                  <c:v>320</c:v>
                </c:pt>
                <c:pt idx="970">
                  <c:v>320</c:v>
                </c:pt>
                <c:pt idx="971">
                  <c:v>320</c:v>
                </c:pt>
                <c:pt idx="972">
                  <c:v>320</c:v>
                </c:pt>
                <c:pt idx="973">
                  <c:v>320</c:v>
                </c:pt>
                <c:pt idx="974">
                  <c:v>320</c:v>
                </c:pt>
                <c:pt idx="975">
                  <c:v>320</c:v>
                </c:pt>
                <c:pt idx="976">
                  <c:v>320</c:v>
                </c:pt>
                <c:pt idx="977">
                  <c:v>320</c:v>
                </c:pt>
                <c:pt idx="978">
                  <c:v>320</c:v>
                </c:pt>
                <c:pt idx="979">
                  <c:v>320</c:v>
                </c:pt>
                <c:pt idx="980">
                  <c:v>320</c:v>
                </c:pt>
                <c:pt idx="981">
                  <c:v>320</c:v>
                </c:pt>
                <c:pt idx="982">
                  <c:v>320</c:v>
                </c:pt>
                <c:pt idx="983">
                  <c:v>320</c:v>
                </c:pt>
                <c:pt idx="984">
                  <c:v>320</c:v>
                </c:pt>
                <c:pt idx="985">
                  <c:v>320</c:v>
                </c:pt>
                <c:pt idx="986">
                  <c:v>320</c:v>
                </c:pt>
                <c:pt idx="987">
                  <c:v>320</c:v>
                </c:pt>
                <c:pt idx="988">
                  <c:v>320</c:v>
                </c:pt>
                <c:pt idx="989">
                  <c:v>320</c:v>
                </c:pt>
                <c:pt idx="990">
                  <c:v>320</c:v>
                </c:pt>
                <c:pt idx="991">
                  <c:v>320</c:v>
                </c:pt>
                <c:pt idx="992">
                  <c:v>320</c:v>
                </c:pt>
                <c:pt idx="993">
                  <c:v>320</c:v>
                </c:pt>
                <c:pt idx="994">
                  <c:v>320</c:v>
                </c:pt>
                <c:pt idx="995">
                  <c:v>320</c:v>
                </c:pt>
                <c:pt idx="996">
                  <c:v>320</c:v>
                </c:pt>
                <c:pt idx="997">
                  <c:v>320</c:v>
                </c:pt>
                <c:pt idx="998">
                  <c:v>320</c:v>
                </c:pt>
                <c:pt idx="999">
                  <c:v>320</c:v>
                </c:pt>
                <c:pt idx="1000">
                  <c:v>320</c:v>
                </c:pt>
                <c:pt idx="1001">
                  <c:v>320</c:v>
                </c:pt>
                <c:pt idx="1002">
                  <c:v>320</c:v>
                </c:pt>
                <c:pt idx="1003">
                  <c:v>320</c:v>
                </c:pt>
                <c:pt idx="1004">
                  <c:v>320</c:v>
                </c:pt>
                <c:pt idx="1005">
                  <c:v>320</c:v>
                </c:pt>
                <c:pt idx="1006">
                  <c:v>320</c:v>
                </c:pt>
                <c:pt idx="1007">
                  <c:v>320</c:v>
                </c:pt>
                <c:pt idx="1008">
                  <c:v>320</c:v>
                </c:pt>
                <c:pt idx="1009">
                  <c:v>320</c:v>
                </c:pt>
                <c:pt idx="1010">
                  <c:v>320</c:v>
                </c:pt>
                <c:pt idx="1011">
                  <c:v>320</c:v>
                </c:pt>
                <c:pt idx="1012">
                  <c:v>320</c:v>
                </c:pt>
                <c:pt idx="1013">
                  <c:v>320</c:v>
                </c:pt>
                <c:pt idx="1014">
                  <c:v>320</c:v>
                </c:pt>
                <c:pt idx="1015">
                  <c:v>320</c:v>
                </c:pt>
                <c:pt idx="1016">
                  <c:v>320</c:v>
                </c:pt>
                <c:pt idx="1017">
                  <c:v>320</c:v>
                </c:pt>
                <c:pt idx="1018">
                  <c:v>320</c:v>
                </c:pt>
                <c:pt idx="1019">
                  <c:v>320</c:v>
                </c:pt>
                <c:pt idx="1020">
                  <c:v>320</c:v>
                </c:pt>
                <c:pt idx="1021">
                  <c:v>320</c:v>
                </c:pt>
                <c:pt idx="1022">
                  <c:v>320</c:v>
                </c:pt>
                <c:pt idx="1023">
                  <c:v>320</c:v>
                </c:pt>
                <c:pt idx="1024">
                  <c:v>320</c:v>
                </c:pt>
                <c:pt idx="1025">
                  <c:v>320</c:v>
                </c:pt>
                <c:pt idx="1026">
                  <c:v>320</c:v>
                </c:pt>
                <c:pt idx="1027">
                  <c:v>320</c:v>
                </c:pt>
                <c:pt idx="1028">
                  <c:v>320</c:v>
                </c:pt>
                <c:pt idx="1029">
                  <c:v>320</c:v>
                </c:pt>
                <c:pt idx="1030">
                  <c:v>320</c:v>
                </c:pt>
                <c:pt idx="1031">
                  <c:v>320</c:v>
                </c:pt>
                <c:pt idx="1032">
                  <c:v>320</c:v>
                </c:pt>
                <c:pt idx="1033">
                  <c:v>320</c:v>
                </c:pt>
                <c:pt idx="1034">
                  <c:v>320</c:v>
                </c:pt>
                <c:pt idx="1035">
                  <c:v>320</c:v>
                </c:pt>
                <c:pt idx="1036">
                  <c:v>320</c:v>
                </c:pt>
                <c:pt idx="1037">
                  <c:v>320</c:v>
                </c:pt>
                <c:pt idx="1038">
                  <c:v>320</c:v>
                </c:pt>
                <c:pt idx="1039">
                  <c:v>320</c:v>
                </c:pt>
                <c:pt idx="1040">
                  <c:v>320</c:v>
                </c:pt>
                <c:pt idx="1041">
                  <c:v>320</c:v>
                </c:pt>
                <c:pt idx="1042">
                  <c:v>320</c:v>
                </c:pt>
                <c:pt idx="1043">
                  <c:v>320</c:v>
                </c:pt>
                <c:pt idx="1044">
                  <c:v>320</c:v>
                </c:pt>
                <c:pt idx="1045">
                  <c:v>320</c:v>
                </c:pt>
                <c:pt idx="1046">
                  <c:v>320</c:v>
                </c:pt>
                <c:pt idx="1047">
                  <c:v>320</c:v>
                </c:pt>
                <c:pt idx="1048">
                  <c:v>320</c:v>
                </c:pt>
                <c:pt idx="1049">
                  <c:v>320</c:v>
                </c:pt>
                <c:pt idx="1050">
                  <c:v>320</c:v>
                </c:pt>
                <c:pt idx="1051">
                  <c:v>320</c:v>
                </c:pt>
                <c:pt idx="1052">
                  <c:v>320</c:v>
                </c:pt>
                <c:pt idx="1053">
                  <c:v>320</c:v>
                </c:pt>
                <c:pt idx="1054">
                  <c:v>320</c:v>
                </c:pt>
                <c:pt idx="1055">
                  <c:v>320</c:v>
                </c:pt>
                <c:pt idx="1056">
                  <c:v>320</c:v>
                </c:pt>
                <c:pt idx="1057">
                  <c:v>320</c:v>
                </c:pt>
                <c:pt idx="1058">
                  <c:v>320</c:v>
                </c:pt>
                <c:pt idx="1059">
                  <c:v>320</c:v>
                </c:pt>
                <c:pt idx="1060">
                  <c:v>320</c:v>
                </c:pt>
                <c:pt idx="1061">
                  <c:v>320</c:v>
                </c:pt>
                <c:pt idx="1062">
                  <c:v>320</c:v>
                </c:pt>
                <c:pt idx="1063">
                  <c:v>320</c:v>
                </c:pt>
                <c:pt idx="1064">
                  <c:v>320</c:v>
                </c:pt>
                <c:pt idx="1065">
                  <c:v>320</c:v>
                </c:pt>
                <c:pt idx="1066">
                  <c:v>320</c:v>
                </c:pt>
                <c:pt idx="1067">
                  <c:v>320</c:v>
                </c:pt>
                <c:pt idx="1068">
                  <c:v>320</c:v>
                </c:pt>
                <c:pt idx="1069">
                  <c:v>320</c:v>
                </c:pt>
                <c:pt idx="1070">
                  <c:v>320</c:v>
                </c:pt>
                <c:pt idx="1071">
                  <c:v>320</c:v>
                </c:pt>
                <c:pt idx="1072">
                  <c:v>320</c:v>
                </c:pt>
                <c:pt idx="1073">
                  <c:v>320</c:v>
                </c:pt>
                <c:pt idx="1074">
                  <c:v>320</c:v>
                </c:pt>
                <c:pt idx="1075">
                  <c:v>320</c:v>
                </c:pt>
                <c:pt idx="1076">
                  <c:v>320</c:v>
                </c:pt>
                <c:pt idx="1077">
                  <c:v>320</c:v>
                </c:pt>
                <c:pt idx="1078">
                  <c:v>320</c:v>
                </c:pt>
                <c:pt idx="1079">
                  <c:v>320</c:v>
                </c:pt>
                <c:pt idx="1080">
                  <c:v>320</c:v>
                </c:pt>
                <c:pt idx="1081">
                  <c:v>320</c:v>
                </c:pt>
                <c:pt idx="1082">
                  <c:v>320</c:v>
                </c:pt>
                <c:pt idx="1083">
                  <c:v>320</c:v>
                </c:pt>
                <c:pt idx="1084">
                  <c:v>320</c:v>
                </c:pt>
                <c:pt idx="1085">
                  <c:v>320</c:v>
                </c:pt>
                <c:pt idx="1086">
                  <c:v>320</c:v>
                </c:pt>
                <c:pt idx="1087">
                  <c:v>320</c:v>
                </c:pt>
                <c:pt idx="1088">
                  <c:v>320</c:v>
                </c:pt>
                <c:pt idx="1089">
                  <c:v>320</c:v>
                </c:pt>
                <c:pt idx="1090">
                  <c:v>320</c:v>
                </c:pt>
                <c:pt idx="1091">
                  <c:v>320</c:v>
                </c:pt>
                <c:pt idx="1092">
                  <c:v>320</c:v>
                </c:pt>
                <c:pt idx="1093">
                  <c:v>320</c:v>
                </c:pt>
                <c:pt idx="1094">
                  <c:v>320</c:v>
                </c:pt>
                <c:pt idx="1095">
                  <c:v>320</c:v>
                </c:pt>
                <c:pt idx="1096">
                  <c:v>320</c:v>
                </c:pt>
                <c:pt idx="1097">
                  <c:v>320</c:v>
                </c:pt>
                <c:pt idx="1098">
                  <c:v>320</c:v>
                </c:pt>
                <c:pt idx="1099">
                  <c:v>320</c:v>
                </c:pt>
                <c:pt idx="1100">
                  <c:v>320</c:v>
                </c:pt>
                <c:pt idx="1101">
                  <c:v>320</c:v>
                </c:pt>
                <c:pt idx="1102">
                  <c:v>320</c:v>
                </c:pt>
                <c:pt idx="1103">
                  <c:v>320</c:v>
                </c:pt>
                <c:pt idx="1104">
                  <c:v>320</c:v>
                </c:pt>
                <c:pt idx="1105">
                  <c:v>320</c:v>
                </c:pt>
                <c:pt idx="1106">
                  <c:v>320</c:v>
                </c:pt>
                <c:pt idx="1107">
                  <c:v>320</c:v>
                </c:pt>
                <c:pt idx="1108">
                  <c:v>320</c:v>
                </c:pt>
                <c:pt idx="1109">
                  <c:v>320</c:v>
                </c:pt>
                <c:pt idx="1110">
                  <c:v>320</c:v>
                </c:pt>
                <c:pt idx="1111">
                  <c:v>320</c:v>
                </c:pt>
                <c:pt idx="1112">
                  <c:v>320</c:v>
                </c:pt>
                <c:pt idx="1113">
                  <c:v>320</c:v>
                </c:pt>
                <c:pt idx="1114">
                  <c:v>320</c:v>
                </c:pt>
                <c:pt idx="1115">
                  <c:v>320</c:v>
                </c:pt>
                <c:pt idx="1116">
                  <c:v>320</c:v>
                </c:pt>
                <c:pt idx="1117">
                  <c:v>320</c:v>
                </c:pt>
                <c:pt idx="1118">
                  <c:v>320</c:v>
                </c:pt>
                <c:pt idx="1119">
                  <c:v>320</c:v>
                </c:pt>
                <c:pt idx="1120">
                  <c:v>320</c:v>
                </c:pt>
                <c:pt idx="1121">
                  <c:v>320</c:v>
                </c:pt>
                <c:pt idx="1122">
                  <c:v>320</c:v>
                </c:pt>
                <c:pt idx="1123">
                  <c:v>320</c:v>
                </c:pt>
                <c:pt idx="1124">
                  <c:v>320</c:v>
                </c:pt>
                <c:pt idx="1125">
                  <c:v>320</c:v>
                </c:pt>
                <c:pt idx="1126">
                  <c:v>320</c:v>
                </c:pt>
                <c:pt idx="1127">
                  <c:v>320</c:v>
                </c:pt>
                <c:pt idx="1128">
                  <c:v>320</c:v>
                </c:pt>
                <c:pt idx="1129">
                  <c:v>320</c:v>
                </c:pt>
                <c:pt idx="1130">
                  <c:v>320</c:v>
                </c:pt>
                <c:pt idx="1131">
                  <c:v>320</c:v>
                </c:pt>
                <c:pt idx="1132">
                  <c:v>320</c:v>
                </c:pt>
                <c:pt idx="1133">
                  <c:v>320</c:v>
                </c:pt>
                <c:pt idx="1134">
                  <c:v>320</c:v>
                </c:pt>
                <c:pt idx="1135">
                  <c:v>320</c:v>
                </c:pt>
                <c:pt idx="1136">
                  <c:v>320</c:v>
                </c:pt>
                <c:pt idx="1137">
                  <c:v>320</c:v>
                </c:pt>
                <c:pt idx="1138">
                  <c:v>320</c:v>
                </c:pt>
                <c:pt idx="1139">
                  <c:v>320</c:v>
                </c:pt>
                <c:pt idx="1140">
                  <c:v>320</c:v>
                </c:pt>
                <c:pt idx="1141">
                  <c:v>320</c:v>
                </c:pt>
                <c:pt idx="1142">
                  <c:v>320</c:v>
                </c:pt>
                <c:pt idx="1143">
                  <c:v>320</c:v>
                </c:pt>
                <c:pt idx="1144">
                  <c:v>320</c:v>
                </c:pt>
                <c:pt idx="1145">
                  <c:v>320</c:v>
                </c:pt>
                <c:pt idx="1146">
                  <c:v>320</c:v>
                </c:pt>
                <c:pt idx="1147">
                  <c:v>320</c:v>
                </c:pt>
                <c:pt idx="1148">
                  <c:v>320</c:v>
                </c:pt>
                <c:pt idx="1149">
                  <c:v>320</c:v>
                </c:pt>
                <c:pt idx="1150">
                  <c:v>320</c:v>
                </c:pt>
                <c:pt idx="1151">
                  <c:v>320</c:v>
                </c:pt>
                <c:pt idx="1152">
                  <c:v>320</c:v>
                </c:pt>
                <c:pt idx="1153">
                  <c:v>320</c:v>
                </c:pt>
                <c:pt idx="1154">
                  <c:v>320</c:v>
                </c:pt>
                <c:pt idx="1155">
                  <c:v>320</c:v>
                </c:pt>
                <c:pt idx="1156">
                  <c:v>320</c:v>
                </c:pt>
                <c:pt idx="1157">
                  <c:v>320</c:v>
                </c:pt>
                <c:pt idx="1158">
                  <c:v>320</c:v>
                </c:pt>
                <c:pt idx="1159">
                  <c:v>320</c:v>
                </c:pt>
                <c:pt idx="1160">
                  <c:v>240</c:v>
                </c:pt>
                <c:pt idx="1161">
                  <c:v>240</c:v>
                </c:pt>
                <c:pt idx="1162">
                  <c:v>240</c:v>
                </c:pt>
                <c:pt idx="1163">
                  <c:v>240</c:v>
                </c:pt>
                <c:pt idx="1164">
                  <c:v>240</c:v>
                </c:pt>
                <c:pt idx="1165">
                  <c:v>240</c:v>
                </c:pt>
                <c:pt idx="1166">
                  <c:v>240</c:v>
                </c:pt>
                <c:pt idx="1167">
                  <c:v>240</c:v>
                </c:pt>
                <c:pt idx="1168">
                  <c:v>240</c:v>
                </c:pt>
                <c:pt idx="1169">
                  <c:v>240</c:v>
                </c:pt>
                <c:pt idx="1170">
                  <c:v>240</c:v>
                </c:pt>
                <c:pt idx="1171">
                  <c:v>240</c:v>
                </c:pt>
                <c:pt idx="1172">
                  <c:v>240</c:v>
                </c:pt>
                <c:pt idx="1173">
                  <c:v>240</c:v>
                </c:pt>
                <c:pt idx="1174">
                  <c:v>240</c:v>
                </c:pt>
                <c:pt idx="1175">
                  <c:v>160</c:v>
                </c:pt>
                <c:pt idx="1176">
                  <c:v>160</c:v>
                </c:pt>
                <c:pt idx="1177">
                  <c:v>160</c:v>
                </c:pt>
                <c:pt idx="1178">
                  <c:v>160</c:v>
                </c:pt>
                <c:pt idx="1179">
                  <c:v>160</c:v>
                </c:pt>
                <c:pt idx="1180">
                  <c:v>160</c:v>
                </c:pt>
                <c:pt idx="1181">
                  <c:v>160</c:v>
                </c:pt>
                <c:pt idx="1182">
                  <c:v>160</c:v>
                </c:pt>
                <c:pt idx="1183">
                  <c:v>160</c:v>
                </c:pt>
                <c:pt idx="1184">
                  <c:v>160</c:v>
                </c:pt>
                <c:pt idx="1185">
                  <c:v>320</c:v>
                </c:pt>
                <c:pt idx="1186">
                  <c:v>320</c:v>
                </c:pt>
                <c:pt idx="1187">
                  <c:v>320</c:v>
                </c:pt>
                <c:pt idx="1188">
                  <c:v>320</c:v>
                </c:pt>
                <c:pt idx="1189">
                  <c:v>320</c:v>
                </c:pt>
                <c:pt idx="1190">
                  <c:v>160</c:v>
                </c:pt>
                <c:pt idx="1191">
                  <c:v>160</c:v>
                </c:pt>
                <c:pt idx="1192">
                  <c:v>160</c:v>
                </c:pt>
                <c:pt idx="1193">
                  <c:v>160</c:v>
                </c:pt>
                <c:pt idx="1194">
                  <c:v>160</c:v>
                </c:pt>
                <c:pt idx="1195">
                  <c:v>160</c:v>
                </c:pt>
                <c:pt idx="1196">
                  <c:v>160</c:v>
                </c:pt>
                <c:pt idx="1197">
                  <c:v>160</c:v>
                </c:pt>
                <c:pt idx="1198">
                  <c:v>160</c:v>
                </c:pt>
                <c:pt idx="1199">
                  <c:v>160</c:v>
                </c:pt>
                <c:pt idx="1200">
                  <c:v>320</c:v>
                </c:pt>
                <c:pt idx="1201">
                  <c:v>320</c:v>
                </c:pt>
                <c:pt idx="1202">
                  <c:v>320</c:v>
                </c:pt>
                <c:pt idx="1203">
                  <c:v>320</c:v>
                </c:pt>
                <c:pt idx="1204">
                  <c:v>320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240</c:v>
                </c:pt>
                <c:pt idx="1216">
                  <c:v>240</c:v>
                </c:pt>
                <c:pt idx="1217">
                  <c:v>240</c:v>
                </c:pt>
                <c:pt idx="1218">
                  <c:v>240</c:v>
                </c:pt>
                <c:pt idx="1219">
                  <c:v>240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240</c:v>
                </c:pt>
                <c:pt idx="1231">
                  <c:v>240</c:v>
                </c:pt>
                <c:pt idx="1232">
                  <c:v>240</c:v>
                </c:pt>
                <c:pt idx="1233">
                  <c:v>240</c:v>
                </c:pt>
                <c:pt idx="1234">
                  <c:v>240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2-4696-85B1-5319EA1E4528}"/>
            </c:ext>
          </c:extLst>
        </c:ser>
        <c:ser>
          <c:idx val="1"/>
          <c:order val="1"/>
          <c:tx>
            <c:strRef>
              <c:f>'Curva de Demanda'!$AE$5</c:f>
              <c:strCache>
                <c:ptCount val="1"/>
                <c:pt idx="0">
                  <c:v>Dmédia [KW]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'Curva de Demanda'!$N$4:$N$1444</c:f>
              <c:numCache>
                <c:formatCode>0</c:formatCode>
                <c:ptCount val="1441"/>
                <c:pt idx="0">
                  <c:v>256.9369369369428</c:v>
                </c:pt>
                <c:pt idx="1">
                  <c:v>256.9369369369428</c:v>
                </c:pt>
                <c:pt idx="2">
                  <c:v>256.9369369369428</c:v>
                </c:pt>
                <c:pt idx="3">
                  <c:v>256.9369369369428</c:v>
                </c:pt>
                <c:pt idx="4">
                  <c:v>256.9369369369428</c:v>
                </c:pt>
                <c:pt idx="5">
                  <c:v>256.9369369369428</c:v>
                </c:pt>
                <c:pt idx="6">
                  <c:v>256.9369369369428</c:v>
                </c:pt>
                <c:pt idx="7">
                  <c:v>256.9369369369428</c:v>
                </c:pt>
                <c:pt idx="8">
                  <c:v>256.9369369369428</c:v>
                </c:pt>
                <c:pt idx="9">
                  <c:v>256.9369369369428</c:v>
                </c:pt>
                <c:pt idx="10">
                  <c:v>256.9369369369428</c:v>
                </c:pt>
                <c:pt idx="11">
                  <c:v>256.9369369369428</c:v>
                </c:pt>
                <c:pt idx="12">
                  <c:v>256.9369369369428</c:v>
                </c:pt>
                <c:pt idx="13">
                  <c:v>256.9369369369428</c:v>
                </c:pt>
                <c:pt idx="14">
                  <c:v>256.9369369369428</c:v>
                </c:pt>
                <c:pt idx="15">
                  <c:v>256.9369369369428</c:v>
                </c:pt>
                <c:pt idx="16">
                  <c:v>256.9369369369428</c:v>
                </c:pt>
                <c:pt idx="17">
                  <c:v>256.9369369369428</c:v>
                </c:pt>
                <c:pt idx="18">
                  <c:v>256.9369369369428</c:v>
                </c:pt>
                <c:pt idx="19">
                  <c:v>256.9369369369428</c:v>
                </c:pt>
                <c:pt idx="20">
                  <c:v>256.9369369369428</c:v>
                </c:pt>
                <c:pt idx="21">
                  <c:v>256.9369369369428</c:v>
                </c:pt>
                <c:pt idx="22">
                  <c:v>256.9369369369428</c:v>
                </c:pt>
                <c:pt idx="23">
                  <c:v>256.9369369369428</c:v>
                </c:pt>
                <c:pt idx="24">
                  <c:v>256.9369369369428</c:v>
                </c:pt>
                <c:pt idx="25">
                  <c:v>256.9369369369428</c:v>
                </c:pt>
                <c:pt idx="26">
                  <c:v>256.9369369369428</c:v>
                </c:pt>
                <c:pt idx="27">
                  <c:v>256.9369369369428</c:v>
                </c:pt>
                <c:pt idx="28">
                  <c:v>256.9369369369428</c:v>
                </c:pt>
                <c:pt idx="29">
                  <c:v>256.9369369369428</c:v>
                </c:pt>
                <c:pt idx="30">
                  <c:v>256.9369369369428</c:v>
                </c:pt>
                <c:pt idx="31">
                  <c:v>256.9369369369428</c:v>
                </c:pt>
                <c:pt idx="32">
                  <c:v>256.9369369369428</c:v>
                </c:pt>
                <c:pt idx="33">
                  <c:v>256.9369369369428</c:v>
                </c:pt>
                <c:pt idx="34">
                  <c:v>256.9369369369428</c:v>
                </c:pt>
                <c:pt idx="35">
                  <c:v>256.9369369369428</c:v>
                </c:pt>
                <c:pt idx="36">
                  <c:v>256.9369369369428</c:v>
                </c:pt>
                <c:pt idx="37">
                  <c:v>256.9369369369428</c:v>
                </c:pt>
                <c:pt idx="38">
                  <c:v>256.9369369369428</c:v>
                </c:pt>
                <c:pt idx="39">
                  <c:v>256.9369369369428</c:v>
                </c:pt>
                <c:pt idx="40">
                  <c:v>256.9369369369428</c:v>
                </c:pt>
                <c:pt idx="41">
                  <c:v>256.9369369369428</c:v>
                </c:pt>
                <c:pt idx="42">
                  <c:v>256.9369369369428</c:v>
                </c:pt>
                <c:pt idx="43">
                  <c:v>256.9369369369428</c:v>
                </c:pt>
                <c:pt idx="44">
                  <c:v>256.9369369369428</c:v>
                </c:pt>
                <c:pt idx="45">
                  <c:v>256.9369369369428</c:v>
                </c:pt>
                <c:pt idx="46">
                  <c:v>256.9369369369428</c:v>
                </c:pt>
                <c:pt idx="47">
                  <c:v>256.9369369369428</c:v>
                </c:pt>
                <c:pt idx="48">
                  <c:v>256.9369369369428</c:v>
                </c:pt>
                <c:pt idx="49">
                  <c:v>256.9369369369428</c:v>
                </c:pt>
                <c:pt idx="50">
                  <c:v>256.9369369369428</c:v>
                </c:pt>
                <c:pt idx="51">
                  <c:v>256.9369369369428</c:v>
                </c:pt>
                <c:pt idx="52">
                  <c:v>256.9369369369428</c:v>
                </c:pt>
                <c:pt idx="53">
                  <c:v>256.9369369369428</c:v>
                </c:pt>
                <c:pt idx="54">
                  <c:v>256.9369369369428</c:v>
                </c:pt>
                <c:pt idx="55">
                  <c:v>256.9369369369428</c:v>
                </c:pt>
                <c:pt idx="56">
                  <c:v>256.9369369369428</c:v>
                </c:pt>
                <c:pt idx="57">
                  <c:v>256.9369369369428</c:v>
                </c:pt>
                <c:pt idx="58">
                  <c:v>256.9369369369428</c:v>
                </c:pt>
                <c:pt idx="59">
                  <c:v>256.9369369369428</c:v>
                </c:pt>
                <c:pt idx="60">
                  <c:v>256.9369369369428</c:v>
                </c:pt>
                <c:pt idx="61">
                  <c:v>256.9369369369428</c:v>
                </c:pt>
                <c:pt idx="62">
                  <c:v>256.9369369369428</c:v>
                </c:pt>
                <c:pt idx="63">
                  <c:v>256.9369369369428</c:v>
                </c:pt>
                <c:pt idx="64">
                  <c:v>256.9369369369428</c:v>
                </c:pt>
                <c:pt idx="65">
                  <c:v>256.9369369369428</c:v>
                </c:pt>
                <c:pt idx="66">
                  <c:v>256.9369369369428</c:v>
                </c:pt>
                <c:pt idx="67">
                  <c:v>256.9369369369428</c:v>
                </c:pt>
                <c:pt idx="68">
                  <c:v>256.9369369369428</c:v>
                </c:pt>
                <c:pt idx="69">
                  <c:v>256.9369369369428</c:v>
                </c:pt>
                <c:pt idx="70">
                  <c:v>256.9369369369428</c:v>
                </c:pt>
                <c:pt idx="71">
                  <c:v>256.9369369369428</c:v>
                </c:pt>
                <c:pt idx="72">
                  <c:v>256.9369369369428</c:v>
                </c:pt>
                <c:pt idx="73">
                  <c:v>256.9369369369428</c:v>
                </c:pt>
                <c:pt idx="74">
                  <c:v>256.9369369369428</c:v>
                </c:pt>
                <c:pt idx="75">
                  <c:v>256.9369369369428</c:v>
                </c:pt>
                <c:pt idx="76">
                  <c:v>256.9369369369428</c:v>
                </c:pt>
                <c:pt idx="77">
                  <c:v>256.9369369369428</c:v>
                </c:pt>
                <c:pt idx="78">
                  <c:v>256.9369369369428</c:v>
                </c:pt>
                <c:pt idx="79">
                  <c:v>256.9369369369428</c:v>
                </c:pt>
                <c:pt idx="80">
                  <c:v>256.9369369369428</c:v>
                </c:pt>
                <c:pt idx="81">
                  <c:v>256.9369369369428</c:v>
                </c:pt>
                <c:pt idx="82">
                  <c:v>256.9369369369428</c:v>
                </c:pt>
                <c:pt idx="83">
                  <c:v>256.9369369369428</c:v>
                </c:pt>
                <c:pt idx="84">
                  <c:v>256.9369369369428</c:v>
                </c:pt>
                <c:pt idx="85">
                  <c:v>256.9369369369428</c:v>
                </c:pt>
                <c:pt idx="86">
                  <c:v>256.9369369369428</c:v>
                </c:pt>
                <c:pt idx="87">
                  <c:v>256.9369369369428</c:v>
                </c:pt>
                <c:pt idx="88">
                  <c:v>256.9369369369428</c:v>
                </c:pt>
                <c:pt idx="89">
                  <c:v>256.9369369369428</c:v>
                </c:pt>
                <c:pt idx="90">
                  <c:v>256.9369369369428</c:v>
                </c:pt>
                <c:pt idx="91">
                  <c:v>256.9369369369428</c:v>
                </c:pt>
                <c:pt idx="92">
                  <c:v>256.9369369369428</c:v>
                </c:pt>
                <c:pt idx="93">
                  <c:v>256.9369369369428</c:v>
                </c:pt>
                <c:pt idx="94">
                  <c:v>256.9369369369428</c:v>
                </c:pt>
                <c:pt idx="95">
                  <c:v>256.9369369369428</c:v>
                </c:pt>
                <c:pt idx="96">
                  <c:v>256.9369369369428</c:v>
                </c:pt>
                <c:pt idx="97">
                  <c:v>256.9369369369428</c:v>
                </c:pt>
                <c:pt idx="98">
                  <c:v>256.9369369369428</c:v>
                </c:pt>
                <c:pt idx="99">
                  <c:v>256.9369369369428</c:v>
                </c:pt>
                <c:pt idx="100">
                  <c:v>256.9369369369428</c:v>
                </c:pt>
                <c:pt idx="101">
                  <c:v>256.9369369369428</c:v>
                </c:pt>
                <c:pt idx="102">
                  <c:v>256.9369369369428</c:v>
                </c:pt>
                <c:pt idx="103">
                  <c:v>256.9369369369428</c:v>
                </c:pt>
                <c:pt idx="104">
                  <c:v>256.9369369369428</c:v>
                </c:pt>
                <c:pt idx="105">
                  <c:v>256.9369369369428</c:v>
                </c:pt>
                <c:pt idx="106">
                  <c:v>256.9369369369428</c:v>
                </c:pt>
                <c:pt idx="107">
                  <c:v>256.9369369369428</c:v>
                </c:pt>
                <c:pt idx="108">
                  <c:v>256.9369369369428</c:v>
                </c:pt>
                <c:pt idx="109">
                  <c:v>256.9369369369428</c:v>
                </c:pt>
                <c:pt idx="110">
                  <c:v>256.9369369369428</c:v>
                </c:pt>
                <c:pt idx="111">
                  <c:v>256.9369369369428</c:v>
                </c:pt>
                <c:pt idx="112">
                  <c:v>256.9369369369428</c:v>
                </c:pt>
                <c:pt idx="113">
                  <c:v>256.9369369369428</c:v>
                </c:pt>
                <c:pt idx="114">
                  <c:v>256.9369369369428</c:v>
                </c:pt>
                <c:pt idx="115">
                  <c:v>256.9369369369428</c:v>
                </c:pt>
                <c:pt idx="116">
                  <c:v>256.9369369369428</c:v>
                </c:pt>
                <c:pt idx="117">
                  <c:v>256.9369369369428</c:v>
                </c:pt>
                <c:pt idx="118">
                  <c:v>256.9369369369428</c:v>
                </c:pt>
                <c:pt idx="119">
                  <c:v>256.9369369369428</c:v>
                </c:pt>
                <c:pt idx="120">
                  <c:v>256.9369369369428</c:v>
                </c:pt>
                <c:pt idx="121">
                  <c:v>256.9369369369428</c:v>
                </c:pt>
                <c:pt idx="122">
                  <c:v>256.9369369369428</c:v>
                </c:pt>
                <c:pt idx="123">
                  <c:v>256.9369369369428</c:v>
                </c:pt>
                <c:pt idx="124">
                  <c:v>256.9369369369428</c:v>
                </c:pt>
                <c:pt idx="125">
                  <c:v>256.9369369369428</c:v>
                </c:pt>
                <c:pt idx="126">
                  <c:v>256.9369369369428</c:v>
                </c:pt>
                <c:pt idx="127">
                  <c:v>256.9369369369428</c:v>
                </c:pt>
                <c:pt idx="128">
                  <c:v>256.9369369369428</c:v>
                </c:pt>
                <c:pt idx="129">
                  <c:v>256.9369369369428</c:v>
                </c:pt>
                <c:pt idx="130">
                  <c:v>256.9369369369428</c:v>
                </c:pt>
                <c:pt idx="131">
                  <c:v>256.9369369369428</c:v>
                </c:pt>
                <c:pt idx="132">
                  <c:v>256.9369369369428</c:v>
                </c:pt>
                <c:pt idx="133">
                  <c:v>256.9369369369428</c:v>
                </c:pt>
                <c:pt idx="134">
                  <c:v>256.9369369369428</c:v>
                </c:pt>
                <c:pt idx="135">
                  <c:v>256.9369369369428</c:v>
                </c:pt>
                <c:pt idx="136">
                  <c:v>256.9369369369428</c:v>
                </c:pt>
                <c:pt idx="137">
                  <c:v>256.9369369369428</c:v>
                </c:pt>
                <c:pt idx="138">
                  <c:v>256.9369369369428</c:v>
                </c:pt>
                <c:pt idx="139">
                  <c:v>256.9369369369428</c:v>
                </c:pt>
                <c:pt idx="140">
                  <c:v>256.9369369369428</c:v>
                </c:pt>
                <c:pt idx="141">
                  <c:v>256.9369369369428</c:v>
                </c:pt>
                <c:pt idx="142">
                  <c:v>256.9369369369428</c:v>
                </c:pt>
                <c:pt idx="143">
                  <c:v>256.9369369369428</c:v>
                </c:pt>
                <c:pt idx="144">
                  <c:v>256.9369369369428</c:v>
                </c:pt>
                <c:pt idx="145">
                  <c:v>256.9369369369428</c:v>
                </c:pt>
                <c:pt idx="146">
                  <c:v>256.9369369369428</c:v>
                </c:pt>
                <c:pt idx="147">
                  <c:v>256.9369369369428</c:v>
                </c:pt>
                <c:pt idx="148">
                  <c:v>256.9369369369428</c:v>
                </c:pt>
                <c:pt idx="149">
                  <c:v>256.9369369369428</c:v>
                </c:pt>
                <c:pt idx="150">
                  <c:v>256.9369369369428</c:v>
                </c:pt>
                <c:pt idx="151">
                  <c:v>256.9369369369428</c:v>
                </c:pt>
                <c:pt idx="152">
                  <c:v>256.9369369369428</c:v>
                </c:pt>
                <c:pt idx="153">
                  <c:v>256.9369369369428</c:v>
                </c:pt>
                <c:pt idx="154">
                  <c:v>256.9369369369428</c:v>
                </c:pt>
                <c:pt idx="155">
                  <c:v>256.9369369369428</c:v>
                </c:pt>
                <c:pt idx="156">
                  <c:v>256.9369369369428</c:v>
                </c:pt>
                <c:pt idx="157">
                  <c:v>256.9369369369428</c:v>
                </c:pt>
                <c:pt idx="158">
                  <c:v>256.9369369369428</c:v>
                </c:pt>
                <c:pt idx="159">
                  <c:v>256.9369369369428</c:v>
                </c:pt>
                <c:pt idx="160">
                  <c:v>256.9369369369428</c:v>
                </c:pt>
                <c:pt idx="161">
                  <c:v>256.9369369369428</c:v>
                </c:pt>
                <c:pt idx="162">
                  <c:v>256.9369369369428</c:v>
                </c:pt>
                <c:pt idx="163">
                  <c:v>256.9369369369428</c:v>
                </c:pt>
                <c:pt idx="164">
                  <c:v>256.9369369369428</c:v>
                </c:pt>
                <c:pt idx="165">
                  <c:v>256.9369369369428</c:v>
                </c:pt>
                <c:pt idx="166">
                  <c:v>256.9369369369428</c:v>
                </c:pt>
                <c:pt idx="167">
                  <c:v>256.9369369369428</c:v>
                </c:pt>
                <c:pt idx="168">
                  <c:v>256.9369369369428</c:v>
                </c:pt>
                <c:pt idx="169">
                  <c:v>256.9369369369428</c:v>
                </c:pt>
                <c:pt idx="170">
                  <c:v>256.9369369369428</c:v>
                </c:pt>
                <c:pt idx="171">
                  <c:v>256.9369369369428</c:v>
                </c:pt>
                <c:pt idx="172">
                  <c:v>256.9369369369428</c:v>
                </c:pt>
                <c:pt idx="173">
                  <c:v>256.9369369369428</c:v>
                </c:pt>
                <c:pt idx="174">
                  <c:v>256.9369369369428</c:v>
                </c:pt>
                <c:pt idx="175">
                  <c:v>256.9369369369428</c:v>
                </c:pt>
                <c:pt idx="176">
                  <c:v>256.9369369369428</c:v>
                </c:pt>
                <c:pt idx="177">
                  <c:v>256.9369369369428</c:v>
                </c:pt>
                <c:pt idx="178">
                  <c:v>256.9369369369428</c:v>
                </c:pt>
                <c:pt idx="179">
                  <c:v>256.9369369369428</c:v>
                </c:pt>
                <c:pt idx="180">
                  <c:v>256.9369369369428</c:v>
                </c:pt>
                <c:pt idx="181">
                  <c:v>256.9369369369428</c:v>
                </c:pt>
                <c:pt idx="182">
                  <c:v>256.9369369369428</c:v>
                </c:pt>
                <c:pt idx="183">
                  <c:v>256.9369369369428</c:v>
                </c:pt>
                <c:pt idx="184">
                  <c:v>256.9369369369428</c:v>
                </c:pt>
                <c:pt idx="185">
                  <c:v>256.9369369369428</c:v>
                </c:pt>
                <c:pt idx="186">
                  <c:v>256.9369369369428</c:v>
                </c:pt>
                <c:pt idx="187">
                  <c:v>256.9369369369428</c:v>
                </c:pt>
                <c:pt idx="188">
                  <c:v>256.9369369369428</c:v>
                </c:pt>
                <c:pt idx="189">
                  <c:v>256.9369369369428</c:v>
                </c:pt>
                <c:pt idx="190">
                  <c:v>256.9369369369428</c:v>
                </c:pt>
                <c:pt idx="191">
                  <c:v>256.9369369369428</c:v>
                </c:pt>
                <c:pt idx="192">
                  <c:v>256.9369369369428</c:v>
                </c:pt>
                <c:pt idx="193">
                  <c:v>256.9369369369428</c:v>
                </c:pt>
                <c:pt idx="194">
                  <c:v>256.9369369369428</c:v>
                </c:pt>
                <c:pt idx="195">
                  <c:v>256.9369369369428</c:v>
                </c:pt>
                <c:pt idx="196">
                  <c:v>256.9369369369428</c:v>
                </c:pt>
                <c:pt idx="197">
                  <c:v>256.9369369369428</c:v>
                </c:pt>
                <c:pt idx="198">
                  <c:v>256.9369369369428</c:v>
                </c:pt>
                <c:pt idx="199">
                  <c:v>256.9369369369428</c:v>
                </c:pt>
                <c:pt idx="200">
                  <c:v>256.9369369369428</c:v>
                </c:pt>
                <c:pt idx="201">
                  <c:v>256.9369369369428</c:v>
                </c:pt>
                <c:pt idx="202">
                  <c:v>256.9369369369428</c:v>
                </c:pt>
                <c:pt idx="203">
                  <c:v>256.9369369369428</c:v>
                </c:pt>
                <c:pt idx="204">
                  <c:v>256.9369369369428</c:v>
                </c:pt>
                <c:pt idx="205">
                  <c:v>256.9369369369428</c:v>
                </c:pt>
                <c:pt idx="206">
                  <c:v>256.9369369369428</c:v>
                </c:pt>
                <c:pt idx="207">
                  <c:v>256.9369369369428</c:v>
                </c:pt>
                <c:pt idx="208">
                  <c:v>256.9369369369428</c:v>
                </c:pt>
                <c:pt idx="209">
                  <c:v>256.9369369369428</c:v>
                </c:pt>
                <c:pt idx="210">
                  <c:v>256.9369369369428</c:v>
                </c:pt>
                <c:pt idx="211">
                  <c:v>256.9369369369428</c:v>
                </c:pt>
                <c:pt idx="212">
                  <c:v>256.9369369369428</c:v>
                </c:pt>
                <c:pt idx="213">
                  <c:v>256.9369369369428</c:v>
                </c:pt>
                <c:pt idx="214">
                  <c:v>256.9369369369428</c:v>
                </c:pt>
                <c:pt idx="215">
                  <c:v>256.9369369369428</c:v>
                </c:pt>
                <c:pt idx="216">
                  <c:v>256.9369369369428</c:v>
                </c:pt>
                <c:pt idx="217">
                  <c:v>256.9369369369428</c:v>
                </c:pt>
                <c:pt idx="218">
                  <c:v>256.9369369369428</c:v>
                </c:pt>
                <c:pt idx="219">
                  <c:v>256.9369369369428</c:v>
                </c:pt>
                <c:pt idx="220">
                  <c:v>256.9369369369428</c:v>
                </c:pt>
                <c:pt idx="221">
                  <c:v>256.9369369369428</c:v>
                </c:pt>
                <c:pt idx="222">
                  <c:v>256.9369369369428</c:v>
                </c:pt>
                <c:pt idx="223">
                  <c:v>256.9369369369428</c:v>
                </c:pt>
                <c:pt idx="224">
                  <c:v>256.9369369369428</c:v>
                </c:pt>
                <c:pt idx="225">
                  <c:v>256.9369369369428</c:v>
                </c:pt>
                <c:pt idx="226">
                  <c:v>256.9369369369428</c:v>
                </c:pt>
                <c:pt idx="227">
                  <c:v>256.9369369369428</c:v>
                </c:pt>
                <c:pt idx="228">
                  <c:v>256.9369369369428</c:v>
                </c:pt>
                <c:pt idx="229">
                  <c:v>256.9369369369428</c:v>
                </c:pt>
                <c:pt idx="230">
                  <c:v>256.9369369369428</c:v>
                </c:pt>
                <c:pt idx="231">
                  <c:v>256.9369369369428</c:v>
                </c:pt>
                <c:pt idx="232">
                  <c:v>256.9369369369428</c:v>
                </c:pt>
                <c:pt idx="233">
                  <c:v>256.9369369369428</c:v>
                </c:pt>
                <c:pt idx="234">
                  <c:v>256.9369369369428</c:v>
                </c:pt>
                <c:pt idx="235">
                  <c:v>256.9369369369428</c:v>
                </c:pt>
                <c:pt idx="236">
                  <c:v>256.9369369369428</c:v>
                </c:pt>
                <c:pt idx="237">
                  <c:v>256.9369369369428</c:v>
                </c:pt>
                <c:pt idx="238">
                  <c:v>256.9369369369428</c:v>
                </c:pt>
                <c:pt idx="239">
                  <c:v>256.9369369369428</c:v>
                </c:pt>
                <c:pt idx="240">
                  <c:v>256.9369369369428</c:v>
                </c:pt>
                <c:pt idx="241">
                  <c:v>256.9369369369428</c:v>
                </c:pt>
                <c:pt idx="242">
                  <c:v>256.9369369369428</c:v>
                </c:pt>
                <c:pt idx="243">
                  <c:v>256.9369369369428</c:v>
                </c:pt>
                <c:pt idx="244">
                  <c:v>256.9369369369428</c:v>
                </c:pt>
                <c:pt idx="245">
                  <c:v>256.9369369369428</c:v>
                </c:pt>
                <c:pt idx="246">
                  <c:v>256.9369369369428</c:v>
                </c:pt>
                <c:pt idx="247">
                  <c:v>256.9369369369428</c:v>
                </c:pt>
                <c:pt idx="248">
                  <c:v>256.9369369369428</c:v>
                </c:pt>
                <c:pt idx="249">
                  <c:v>256.9369369369428</c:v>
                </c:pt>
                <c:pt idx="250">
                  <c:v>256.9369369369428</c:v>
                </c:pt>
                <c:pt idx="251">
                  <c:v>256.9369369369428</c:v>
                </c:pt>
                <c:pt idx="252">
                  <c:v>256.9369369369428</c:v>
                </c:pt>
                <c:pt idx="253">
                  <c:v>256.9369369369428</c:v>
                </c:pt>
                <c:pt idx="254">
                  <c:v>256.9369369369428</c:v>
                </c:pt>
                <c:pt idx="255">
                  <c:v>256.9369369369428</c:v>
                </c:pt>
                <c:pt idx="256">
                  <c:v>256.9369369369428</c:v>
                </c:pt>
                <c:pt idx="257">
                  <c:v>256.9369369369428</c:v>
                </c:pt>
                <c:pt idx="258">
                  <c:v>256.9369369369428</c:v>
                </c:pt>
                <c:pt idx="259">
                  <c:v>256.9369369369428</c:v>
                </c:pt>
                <c:pt idx="260">
                  <c:v>256.9369369369428</c:v>
                </c:pt>
                <c:pt idx="261">
                  <c:v>256.9369369369428</c:v>
                </c:pt>
                <c:pt idx="262">
                  <c:v>256.9369369369428</c:v>
                </c:pt>
                <c:pt idx="263">
                  <c:v>256.9369369369428</c:v>
                </c:pt>
                <c:pt idx="264">
                  <c:v>256.9369369369428</c:v>
                </c:pt>
                <c:pt idx="265">
                  <c:v>256.9369369369428</c:v>
                </c:pt>
                <c:pt idx="266">
                  <c:v>256.9369369369428</c:v>
                </c:pt>
                <c:pt idx="267">
                  <c:v>256.9369369369428</c:v>
                </c:pt>
                <c:pt idx="268">
                  <c:v>256.9369369369428</c:v>
                </c:pt>
                <c:pt idx="269">
                  <c:v>256.9369369369428</c:v>
                </c:pt>
                <c:pt idx="270">
                  <c:v>256.9369369369428</c:v>
                </c:pt>
                <c:pt idx="271">
                  <c:v>256.9369369369428</c:v>
                </c:pt>
                <c:pt idx="272">
                  <c:v>256.9369369369428</c:v>
                </c:pt>
                <c:pt idx="273">
                  <c:v>256.9369369369428</c:v>
                </c:pt>
                <c:pt idx="274">
                  <c:v>256.9369369369428</c:v>
                </c:pt>
                <c:pt idx="275">
                  <c:v>256.9369369369428</c:v>
                </c:pt>
                <c:pt idx="276">
                  <c:v>256.9369369369428</c:v>
                </c:pt>
                <c:pt idx="277">
                  <c:v>256.9369369369428</c:v>
                </c:pt>
                <c:pt idx="278">
                  <c:v>256.9369369369428</c:v>
                </c:pt>
                <c:pt idx="279">
                  <c:v>256.9369369369428</c:v>
                </c:pt>
                <c:pt idx="280">
                  <c:v>256.9369369369428</c:v>
                </c:pt>
                <c:pt idx="281">
                  <c:v>256.9369369369428</c:v>
                </c:pt>
                <c:pt idx="282">
                  <c:v>256.9369369369428</c:v>
                </c:pt>
                <c:pt idx="283">
                  <c:v>256.9369369369428</c:v>
                </c:pt>
                <c:pt idx="284">
                  <c:v>256.9369369369428</c:v>
                </c:pt>
                <c:pt idx="285">
                  <c:v>256.9369369369428</c:v>
                </c:pt>
                <c:pt idx="286">
                  <c:v>256.9369369369428</c:v>
                </c:pt>
                <c:pt idx="287">
                  <c:v>256.9369369369428</c:v>
                </c:pt>
                <c:pt idx="288">
                  <c:v>256.9369369369428</c:v>
                </c:pt>
                <c:pt idx="289">
                  <c:v>256.9369369369428</c:v>
                </c:pt>
                <c:pt idx="290">
                  <c:v>256.9369369369428</c:v>
                </c:pt>
                <c:pt idx="291">
                  <c:v>256.9369369369428</c:v>
                </c:pt>
                <c:pt idx="292">
                  <c:v>256.9369369369428</c:v>
                </c:pt>
                <c:pt idx="293">
                  <c:v>256.9369369369428</c:v>
                </c:pt>
                <c:pt idx="294">
                  <c:v>256.9369369369428</c:v>
                </c:pt>
                <c:pt idx="295">
                  <c:v>256.9369369369428</c:v>
                </c:pt>
                <c:pt idx="296">
                  <c:v>256.9369369369428</c:v>
                </c:pt>
                <c:pt idx="297">
                  <c:v>256.9369369369428</c:v>
                </c:pt>
                <c:pt idx="298">
                  <c:v>256.9369369369428</c:v>
                </c:pt>
                <c:pt idx="299">
                  <c:v>256.9369369369428</c:v>
                </c:pt>
                <c:pt idx="300">
                  <c:v>256.9369369369428</c:v>
                </c:pt>
                <c:pt idx="301">
                  <c:v>256.9369369369428</c:v>
                </c:pt>
                <c:pt idx="302">
                  <c:v>256.9369369369428</c:v>
                </c:pt>
                <c:pt idx="303">
                  <c:v>256.9369369369428</c:v>
                </c:pt>
                <c:pt idx="304">
                  <c:v>256.9369369369428</c:v>
                </c:pt>
                <c:pt idx="305">
                  <c:v>256.9369369369428</c:v>
                </c:pt>
                <c:pt idx="306">
                  <c:v>256.9369369369428</c:v>
                </c:pt>
                <c:pt idx="307">
                  <c:v>256.9369369369428</c:v>
                </c:pt>
                <c:pt idx="308">
                  <c:v>256.9369369369428</c:v>
                </c:pt>
                <c:pt idx="309">
                  <c:v>256.9369369369428</c:v>
                </c:pt>
                <c:pt idx="310">
                  <c:v>256.9369369369428</c:v>
                </c:pt>
                <c:pt idx="311">
                  <c:v>256.9369369369428</c:v>
                </c:pt>
                <c:pt idx="312">
                  <c:v>256.9369369369428</c:v>
                </c:pt>
                <c:pt idx="313">
                  <c:v>256.9369369369428</c:v>
                </c:pt>
                <c:pt idx="314">
                  <c:v>256.9369369369428</c:v>
                </c:pt>
                <c:pt idx="315">
                  <c:v>256.9369369369428</c:v>
                </c:pt>
                <c:pt idx="316">
                  <c:v>256.9369369369428</c:v>
                </c:pt>
                <c:pt idx="317">
                  <c:v>256.9369369369428</c:v>
                </c:pt>
                <c:pt idx="318">
                  <c:v>256.9369369369428</c:v>
                </c:pt>
                <c:pt idx="319">
                  <c:v>256.9369369369428</c:v>
                </c:pt>
                <c:pt idx="320">
                  <c:v>256.9369369369428</c:v>
                </c:pt>
                <c:pt idx="321">
                  <c:v>256.9369369369428</c:v>
                </c:pt>
                <c:pt idx="322">
                  <c:v>256.9369369369428</c:v>
                </c:pt>
                <c:pt idx="323">
                  <c:v>256.9369369369428</c:v>
                </c:pt>
                <c:pt idx="324">
                  <c:v>256.9369369369428</c:v>
                </c:pt>
                <c:pt idx="325">
                  <c:v>256.9369369369428</c:v>
                </c:pt>
                <c:pt idx="326">
                  <c:v>256.9369369369428</c:v>
                </c:pt>
                <c:pt idx="327">
                  <c:v>256.9369369369428</c:v>
                </c:pt>
                <c:pt idx="328">
                  <c:v>256.9369369369428</c:v>
                </c:pt>
                <c:pt idx="329">
                  <c:v>256.9369369369428</c:v>
                </c:pt>
                <c:pt idx="330">
                  <c:v>256.9369369369428</c:v>
                </c:pt>
                <c:pt idx="331">
                  <c:v>256.9369369369428</c:v>
                </c:pt>
                <c:pt idx="332">
                  <c:v>256.9369369369428</c:v>
                </c:pt>
                <c:pt idx="333">
                  <c:v>256.9369369369428</c:v>
                </c:pt>
                <c:pt idx="334">
                  <c:v>256.9369369369428</c:v>
                </c:pt>
                <c:pt idx="335">
                  <c:v>256.9369369369428</c:v>
                </c:pt>
                <c:pt idx="336">
                  <c:v>256.9369369369428</c:v>
                </c:pt>
                <c:pt idx="337">
                  <c:v>256.9369369369428</c:v>
                </c:pt>
                <c:pt idx="338">
                  <c:v>256.9369369369428</c:v>
                </c:pt>
                <c:pt idx="339">
                  <c:v>256.9369369369428</c:v>
                </c:pt>
                <c:pt idx="340">
                  <c:v>256.9369369369428</c:v>
                </c:pt>
                <c:pt idx="341">
                  <c:v>256.9369369369428</c:v>
                </c:pt>
                <c:pt idx="342">
                  <c:v>256.9369369369428</c:v>
                </c:pt>
                <c:pt idx="343">
                  <c:v>256.9369369369428</c:v>
                </c:pt>
                <c:pt idx="344">
                  <c:v>256.9369369369428</c:v>
                </c:pt>
                <c:pt idx="345">
                  <c:v>256.9369369369428</c:v>
                </c:pt>
                <c:pt idx="346">
                  <c:v>256.9369369369428</c:v>
                </c:pt>
                <c:pt idx="347">
                  <c:v>256.9369369369428</c:v>
                </c:pt>
                <c:pt idx="348">
                  <c:v>256.9369369369428</c:v>
                </c:pt>
                <c:pt idx="349">
                  <c:v>256.9369369369428</c:v>
                </c:pt>
                <c:pt idx="350">
                  <c:v>256.9369369369428</c:v>
                </c:pt>
                <c:pt idx="351">
                  <c:v>256.9369369369428</c:v>
                </c:pt>
                <c:pt idx="352">
                  <c:v>256.9369369369428</c:v>
                </c:pt>
                <c:pt idx="353">
                  <c:v>256.9369369369428</c:v>
                </c:pt>
                <c:pt idx="354">
                  <c:v>256.9369369369428</c:v>
                </c:pt>
                <c:pt idx="355">
                  <c:v>256.9369369369428</c:v>
                </c:pt>
                <c:pt idx="356">
                  <c:v>256.9369369369428</c:v>
                </c:pt>
                <c:pt idx="357">
                  <c:v>256.9369369369428</c:v>
                </c:pt>
                <c:pt idx="358">
                  <c:v>256.9369369369428</c:v>
                </c:pt>
                <c:pt idx="359">
                  <c:v>256.9369369369428</c:v>
                </c:pt>
                <c:pt idx="360">
                  <c:v>256.9369369369428</c:v>
                </c:pt>
                <c:pt idx="361">
                  <c:v>256.9369369369428</c:v>
                </c:pt>
                <c:pt idx="362">
                  <c:v>256.9369369369428</c:v>
                </c:pt>
                <c:pt idx="363">
                  <c:v>256.9369369369428</c:v>
                </c:pt>
                <c:pt idx="364">
                  <c:v>256.9369369369428</c:v>
                </c:pt>
                <c:pt idx="365">
                  <c:v>256.9369369369428</c:v>
                </c:pt>
                <c:pt idx="366">
                  <c:v>256.9369369369428</c:v>
                </c:pt>
                <c:pt idx="367">
                  <c:v>256.9369369369428</c:v>
                </c:pt>
                <c:pt idx="368">
                  <c:v>256.9369369369428</c:v>
                </c:pt>
                <c:pt idx="369">
                  <c:v>256.9369369369428</c:v>
                </c:pt>
                <c:pt idx="370">
                  <c:v>256.9369369369428</c:v>
                </c:pt>
                <c:pt idx="371">
                  <c:v>256.9369369369428</c:v>
                </c:pt>
                <c:pt idx="372">
                  <c:v>256.9369369369428</c:v>
                </c:pt>
                <c:pt idx="373">
                  <c:v>256.9369369369428</c:v>
                </c:pt>
                <c:pt idx="374">
                  <c:v>256.9369369369428</c:v>
                </c:pt>
                <c:pt idx="375">
                  <c:v>256.9369369369428</c:v>
                </c:pt>
                <c:pt idx="376">
                  <c:v>256.9369369369428</c:v>
                </c:pt>
                <c:pt idx="377">
                  <c:v>256.9369369369428</c:v>
                </c:pt>
                <c:pt idx="378">
                  <c:v>256.9369369369428</c:v>
                </c:pt>
                <c:pt idx="379">
                  <c:v>256.9369369369428</c:v>
                </c:pt>
                <c:pt idx="380">
                  <c:v>256.9369369369428</c:v>
                </c:pt>
                <c:pt idx="381">
                  <c:v>256.9369369369428</c:v>
                </c:pt>
                <c:pt idx="382">
                  <c:v>256.9369369369428</c:v>
                </c:pt>
                <c:pt idx="383">
                  <c:v>256.9369369369428</c:v>
                </c:pt>
                <c:pt idx="384">
                  <c:v>256.9369369369428</c:v>
                </c:pt>
                <c:pt idx="385">
                  <c:v>256.9369369369428</c:v>
                </c:pt>
                <c:pt idx="386">
                  <c:v>256.9369369369428</c:v>
                </c:pt>
                <c:pt idx="387">
                  <c:v>256.9369369369428</c:v>
                </c:pt>
                <c:pt idx="388">
                  <c:v>256.9369369369428</c:v>
                </c:pt>
                <c:pt idx="389">
                  <c:v>256.9369369369428</c:v>
                </c:pt>
                <c:pt idx="390">
                  <c:v>256.9369369369428</c:v>
                </c:pt>
                <c:pt idx="391">
                  <c:v>256.9369369369428</c:v>
                </c:pt>
                <c:pt idx="392">
                  <c:v>256.9369369369428</c:v>
                </c:pt>
                <c:pt idx="393">
                  <c:v>256.9369369369428</c:v>
                </c:pt>
                <c:pt idx="394">
                  <c:v>256.9369369369428</c:v>
                </c:pt>
                <c:pt idx="395">
                  <c:v>256.9369369369428</c:v>
                </c:pt>
                <c:pt idx="396">
                  <c:v>256.9369369369428</c:v>
                </c:pt>
                <c:pt idx="397">
                  <c:v>256.9369369369428</c:v>
                </c:pt>
                <c:pt idx="398">
                  <c:v>256.9369369369428</c:v>
                </c:pt>
                <c:pt idx="399">
                  <c:v>256.9369369369428</c:v>
                </c:pt>
                <c:pt idx="400">
                  <c:v>256.9369369369428</c:v>
                </c:pt>
                <c:pt idx="401">
                  <c:v>256.9369369369428</c:v>
                </c:pt>
                <c:pt idx="402">
                  <c:v>256.9369369369428</c:v>
                </c:pt>
                <c:pt idx="403">
                  <c:v>256.9369369369428</c:v>
                </c:pt>
                <c:pt idx="404">
                  <c:v>256.9369369369428</c:v>
                </c:pt>
                <c:pt idx="405">
                  <c:v>256.9369369369428</c:v>
                </c:pt>
                <c:pt idx="406">
                  <c:v>256.9369369369428</c:v>
                </c:pt>
                <c:pt idx="407">
                  <c:v>256.9369369369428</c:v>
                </c:pt>
                <c:pt idx="408">
                  <c:v>256.9369369369428</c:v>
                </c:pt>
                <c:pt idx="409">
                  <c:v>256.9369369369428</c:v>
                </c:pt>
                <c:pt idx="410">
                  <c:v>256.9369369369428</c:v>
                </c:pt>
                <c:pt idx="411">
                  <c:v>256.9369369369428</c:v>
                </c:pt>
                <c:pt idx="412">
                  <c:v>256.9369369369428</c:v>
                </c:pt>
                <c:pt idx="413">
                  <c:v>256.9369369369428</c:v>
                </c:pt>
                <c:pt idx="414">
                  <c:v>256.9369369369428</c:v>
                </c:pt>
                <c:pt idx="415">
                  <c:v>256.9369369369428</c:v>
                </c:pt>
                <c:pt idx="416">
                  <c:v>256.9369369369428</c:v>
                </c:pt>
                <c:pt idx="417">
                  <c:v>256.9369369369428</c:v>
                </c:pt>
                <c:pt idx="418">
                  <c:v>256.9369369369428</c:v>
                </c:pt>
                <c:pt idx="419">
                  <c:v>256.9369369369428</c:v>
                </c:pt>
                <c:pt idx="420">
                  <c:v>256.9369369369428</c:v>
                </c:pt>
                <c:pt idx="421">
                  <c:v>256.9369369369428</c:v>
                </c:pt>
                <c:pt idx="422">
                  <c:v>256.9369369369428</c:v>
                </c:pt>
                <c:pt idx="423">
                  <c:v>256.9369369369428</c:v>
                </c:pt>
                <c:pt idx="424">
                  <c:v>256.9369369369428</c:v>
                </c:pt>
                <c:pt idx="425">
                  <c:v>256.9369369369428</c:v>
                </c:pt>
                <c:pt idx="426">
                  <c:v>256.9369369369428</c:v>
                </c:pt>
                <c:pt idx="427">
                  <c:v>256.9369369369428</c:v>
                </c:pt>
                <c:pt idx="428">
                  <c:v>256.9369369369428</c:v>
                </c:pt>
                <c:pt idx="429">
                  <c:v>256.9369369369428</c:v>
                </c:pt>
                <c:pt idx="430">
                  <c:v>256.9369369369428</c:v>
                </c:pt>
                <c:pt idx="431">
                  <c:v>256.9369369369428</c:v>
                </c:pt>
                <c:pt idx="432">
                  <c:v>256.9369369369428</c:v>
                </c:pt>
                <c:pt idx="433">
                  <c:v>256.9369369369428</c:v>
                </c:pt>
                <c:pt idx="434">
                  <c:v>256.9369369369428</c:v>
                </c:pt>
                <c:pt idx="435">
                  <c:v>256.9369369369428</c:v>
                </c:pt>
                <c:pt idx="436">
                  <c:v>256.9369369369428</c:v>
                </c:pt>
                <c:pt idx="437">
                  <c:v>256.9369369369428</c:v>
                </c:pt>
                <c:pt idx="438">
                  <c:v>256.9369369369428</c:v>
                </c:pt>
                <c:pt idx="439">
                  <c:v>256.9369369369428</c:v>
                </c:pt>
                <c:pt idx="440">
                  <c:v>256.9369369369428</c:v>
                </c:pt>
                <c:pt idx="441">
                  <c:v>256.9369369369428</c:v>
                </c:pt>
                <c:pt idx="442">
                  <c:v>256.9369369369428</c:v>
                </c:pt>
                <c:pt idx="443">
                  <c:v>256.9369369369428</c:v>
                </c:pt>
                <c:pt idx="444">
                  <c:v>256.9369369369428</c:v>
                </c:pt>
                <c:pt idx="445">
                  <c:v>256.9369369369428</c:v>
                </c:pt>
                <c:pt idx="446">
                  <c:v>256.9369369369428</c:v>
                </c:pt>
                <c:pt idx="447">
                  <c:v>256.9369369369428</c:v>
                </c:pt>
                <c:pt idx="448">
                  <c:v>256.9369369369428</c:v>
                </c:pt>
                <c:pt idx="449">
                  <c:v>256.9369369369428</c:v>
                </c:pt>
                <c:pt idx="450">
                  <c:v>256.9369369369428</c:v>
                </c:pt>
                <c:pt idx="451">
                  <c:v>256.9369369369428</c:v>
                </c:pt>
                <c:pt idx="452">
                  <c:v>256.9369369369428</c:v>
                </c:pt>
                <c:pt idx="453">
                  <c:v>256.9369369369428</c:v>
                </c:pt>
                <c:pt idx="454">
                  <c:v>256.9369369369428</c:v>
                </c:pt>
                <c:pt idx="455">
                  <c:v>256.9369369369428</c:v>
                </c:pt>
                <c:pt idx="456">
                  <c:v>256.9369369369428</c:v>
                </c:pt>
                <c:pt idx="457">
                  <c:v>256.9369369369428</c:v>
                </c:pt>
                <c:pt idx="458">
                  <c:v>256.9369369369428</c:v>
                </c:pt>
                <c:pt idx="459">
                  <c:v>256.9369369369428</c:v>
                </c:pt>
                <c:pt idx="460">
                  <c:v>256.9369369369428</c:v>
                </c:pt>
                <c:pt idx="461">
                  <c:v>256.9369369369428</c:v>
                </c:pt>
                <c:pt idx="462">
                  <c:v>256.9369369369428</c:v>
                </c:pt>
                <c:pt idx="463">
                  <c:v>256.9369369369428</c:v>
                </c:pt>
                <c:pt idx="464">
                  <c:v>256.9369369369428</c:v>
                </c:pt>
                <c:pt idx="465">
                  <c:v>256.9369369369428</c:v>
                </c:pt>
                <c:pt idx="466">
                  <c:v>256.9369369369428</c:v>
                </c:pt>
                <c:pt idx="467">
                  <c:v>256.9369369369428</c:v>
                </c:pt>
                <c:pt idx="468">
                  <c:v>256.9369369369428</c:v>
                </c:pt>
                <c:pt idx="469">
                  <c:v>256.9369369369428</c:v>
                </c:pt>
                <c:pt idx="470">
                  <c:v>256.9369369369428</c:v>
                </c:pt>
                <c:pt idx="471">
                  <c:v>256.9369369369428</c:v>
                </c:pt>
                <c:pt idx="472">
                  <c:v>256.9369369369428</c:v>
                </c:pt>
                <c:pt idx="473">
                  <c:v>256.9369369369428</c:v>
                </c:pt>
                <c:pt idx="474">
                  <c:v>256.9369369369428</c:v>
                </c:pt>
                <c:pt idx="475">
                  <c:v>256.9369369369428</c:v>
                </c:pt>
                <c:pt idx="476">
                  <c:v>256.9369369369428</c:v>
                </c:pt>
                <c:pt idx="477">
                  <c:v>256.9369369369428</c:v>
                </c:pt>
                <c:pt idx="478">
                  <c:v>256.9369369369428</c:v>
                </c:pt>
                <c:pt idx="479">
                  <c:v>256.9369369369428</c:v>
                </c:pt>
                <c:pt idx="480">
                  <c:v>256.9369369369428</c:v>
                </c:pt>
                <c:pt idx="481">
                  <c:v>256.9369369369428</c:v>
                </c:pt>
                <c:pt idx="482">
                  <c:v>256.9369369369428</c:v>
                </c:pt>
                <c:pt idx="483">
                  <c:v>256.9369369369428</c:v>
                </c:pt>
                <c:pt idx="484">
                  <c:v>256.9369369369428</c:v>
                </c:pt>
                <c:pt idx="485">
                  <c:v>256.9369369369428</c:v>
                </c:pt>
                <c:pt idx="486">
                  <c:v>256.9369369369428</c:v>
                </c:pt>
                <c:pt idx="487">
                  <c:v>256.9369369369428</c:v>
                </c:pt>
                <c:pt idx="488">
                  <c:v>256.9369369369428</c:v>
                </c:pt>
                <c:pt idx="489">
                  <c:v>256.9369369369428</c:v>
                </c:pt>
                <c:pt idx="490">
                  <c:v>256.9369369369428</c:v>
                </c:pt>
                <c:pt idx="491">
                  <c:v>256.9369369369428</c:v>
                </c:pt>
                <c:pt idx="492">
                  <c:v>256.9369369369428</c:v>
                </c:pt>
                <c:pt idx="493">
                  <c:v>256.9369369369428</c:v>
                </c:pt>
                <c:pt idx="494">
                  <c:v>256.9369369369428</c:v>
                </c:pt>
                <c:pt idx="495">
                  <c:v>256.9369369369428</c:v>
                </c:pt>
                <c:pt idx="496">
                  <c:v>256.9369369369428</c:v>
                </c:pt>
                <c:pt idx="497">
                  <c:v>256.9369369369428</c:v>
                </c:pt>
                <c:pt idx="498">
                  <c:v>256.9369369369428</c:v>
                </c:pt>
                <c:pt idx="499">
                  <c:v>256.9369369369428</c:v>
                </c:pt>
                <c:pt idx="500">
                  <c:v>256.9369369369428</c:v>
                </c:pt>
                <c:pt idx="501">
                  <c:v>256.9369369369428</c:v>
                </c:pt>
                <c:pt idx="502">
                  <c:v>256.9369369369428</c:v>
                </c:pt>
                <c:pt idx="503">
                  <c:v>256.9369369369428</c:v>
                </c:pt>
                <c:pt idx="504">
                  <c:v>256.9369369369428</c:v>
                </c:pt>
                <c:pt idx="505">
                  <c:v>256.9369369369428</c:v>
                </c:pt>
                <c:pt idx="506">
                  <c:v>256.9369369369428</c:v>
                </c:pt>
                <c:pt idx="507">
                  <c:v>256.9369369369428</c:v>
                </c:pt>
                <c:pt idx="508">
                  <c:v>256.9369369369428</c:v>
                </c:pt>
                <c:pt idx="509">
                  <c:v>256.9369369369428</c:v>
                </c:pt>
                <c:pt idx="510">
                  <c:v>256.9369369369428</c:v>
                </c:pt>
                <c:pt idx="511">
                  <c:v>256.9369369369428</c:v>
                </c:pt>
                <c:pt idx="512">
                  <c:v>256.9369369369428</c:v>
                </c:pt>
                <c:pt idx="513">
                  <c:v>256.9369369369428</c:v>
                </c:pt>
                <c:pt idx="514">
                  <c:v>256.9369369369428</c:v>
                </c:pt>
                <c:pt idx="515">
                  <c:v>256.9369369369428</c:v>
                </c:pt>
                <c:pt idx="516">
                  <c:v>256.9369369369428</c:v>
                </c:pt>
                <c:pt idx="517">
                  <c:v>256.9369369369428</c:v>
                </c:pt>
                <c:pt idx="518">
                  <c:v>256.9369369369428</c:v>
                </c:pt>
                <c:pt idx="519">
                  <c:v>256.9369369369428</c:v>
                </c:pt>
                <c:pt idx="520">
                  <c:v>256.9369369369428</c:v>
                </c:pt>
                <c:pt idx="521">
                  <c:v>256.9369369369428</c:v>
                </c:pt>
                <c:pt idx="522">
                  <c:v>256.9369369369428</c:v>
                </c:pt>
                <c:pt idx="523">
                  <c:v>256.9369369369428</c:v>
                </c:pt>
                <c:pt idx="524">
                  <c:v>256.9369369369428</c:v>
                </c:pt>
                <c:pt idx="525">
                  <c:v>256.9369369369428</c:v>
                </c:pt>
                <c:pt idx="526">
                  <c:v>256.9369369369428</c:v>
                </c:pt>
                <c:pt idx="527">
                  <c:v>256.9369369369428</c:v>
                </c:pt>
                <c:pt idx="528">
                  <c:v>256.9369369369428</c:v>
                </c:pt>
                <c:pt idx="529">
                  <c:v>256.9369369369428</c:v>
                </c:pt>
                <c:pt idx="530">
                  <c:v>256.9369369369428</c:v>
                </c:pt>
                <c:pt idx="531">
                  <c:v>256.9369369369428</c:v>
                </c:pt>
                <c:pt idx="532">
                  <c:v>256.9369369369428</c:v>
                </c:pt>
                <c:pt idx="533">
                  <c:v>256.9369369369428</c:v>
                </c:pt>
                <c:pt idx="534">
                  <c:v>256.9369369369428</c:v>
                </c:pt>
                <c:pt idx="535">
                  <c:v>256.9369369369428</c:v>
                </c:pt>
                <c:pt idx="536">
                  <c:v>256.9369369369428</c:v>
                </c:pt>
                <c:pt idx="537">
                  <c:v>256.9369369369428</c:v>
                </c:pt>
                <c:pt idx="538">
                  <c:v>256.9369369369428</c:v>
                </c:pt>
                <c:pt idx="539">
                  <c:v>256.9369369369428</c:v>
                </c:pt>
                <c:pt idx="540">
                  <c:v>256.9369369369428</c:v>
                </c:pt>
                <c:pt idx="541">
                  <c:v>256.9369369369428</c:v>
                </c:pt>
                <c:pt idx="542">
                  <c:v>256.9369369369428</c:v>
                </c:pt>
                <c:pt idx="543">
                  <c:v>256.9369369369428</c:v>
                </c:pt>
                <c:pt idx="544">
                  <c:v>256.9369369369428</c:v>
                </c:pt>
                <c:pt idx="545">
                  <c:v>256.9369369369428</c:v>
                </c:pt>
                <c:pt idx="546">
                  <c:v>256.9369369369428</c:v>
                </c:pt>
                <c:pt idx="547">
                  <c:v>256.9369369369428</c:v>
                </c:pt>
                <c:pt idx="548">
                  <c:v>256.9369369369428</c:v>
                </c:pt>
                <c:pt idx="549">
                  <c:v>256.9369369369428</c:v>
                </c:pt>
                <c:pt idx="550">
                  <c:v>256.9369369369428</c:v>
                </c:pt>
                <c:pt idx="551">
                  <c:v>256.9369369369428</c:v>
                </c:pt>
                <c:pt idx="552">
                  <c:v>256.9369369369428</c:v>
                </c:pt>
                <c:pt idx="553">
                  <c:v>256.9369369369428</c:v>
                </c:pt>
                <c:pt idx="554">
                  <c:v>256.9369369369428</c:v>
                </c:pt>
                <c:pt idx="555">
                  <c:v>256.9369369369428</c:v>
                </c:pt>
                <c:pt idx="556">
                  <c:v>256.9369369369428</c:v>
                </c:pt>
                <c:pt idx="557">
                  <c:v>256.9369369369428</c:v>
                </c:pt>
                <c:pt idx="558">
                  <c:v>256.9369369369428</c:v>
                </c:pt>
                <c:pt idx="559">
                  <c:v>256.9369369369428</c:v>
                </c:pt>
                <c:pt idx="560">
                  <c:v>256.9369369369428</c:v>
                </c:pt>
                <c:pt idx="561">
                  <c:v>256.9369369369428</c:v>
                </c:pt>
                <c:pt idx="562">
                  <c:v>256.9369369369428</c:v>
                </c:pt>
                <c:pt idx="563">
                  <c:v>256.9369369369428</c:v>
                </c:pt>
                <c:pt idx="564">
                  <c:v>256.9369369369428</c:v>
                </c:pt>
                <c:pt idx="565">
                  <c:v>256.9369369369428</c:v>
                </c:pt>
                <c:pt idx="566">
                  <c:v>256.9369369369428</c:v>
                </c:pt>
                <c:pt idx="567">
                  <c:v>256.9369369369428</c:v>
                </c:pt>
                <c:pt idx="568">
                  <c:v>256.9369369369428</c:v>
                </c:pt>
                <c:pt idx="569">
                  <c:v>256.9369369369428</c:v>
                </c:pt>
                <c:pt idx="570">
                  <c:v>256.9369369369428</c:v>
                </c:pt>
                <c:pt idx="571">
                  <c:v>256.9369369369428</c:v>
                </c:pt>
                <c:pt idx="572">
                  <c:v>256.9369369369428</c:v>
                </c:pt>
                <c:pt idx="573">
                  <c:v>256.9369369369428</c:v>
                </c:pt>
                <c:pt idx="574">
                  <c:v>256.9369369369428</c:v>
                </c:pt>
                <c:pt idx="575">
                  <c:v>256.9369369369428</c:v>
                </c:pt>
                <c:pt idx="576">
                  <c:v>256.9369369369428</c:v>
                </c:pt>
                <c:pt idx="577">
                  <c:v>256.9369369369428</c:v>
                </c:pt>
                <c:pt idx="578">
                  <c:v>256.9369369369428</c:v>
                </c:pt>
                <c:pt idx="579">
                  <c:v>256.9369369369428</c:v>
                </c:pt>
                <c:pt idx="580">
                  <c:v>256.9369369369428</c:v>
                </c:pt>
                <c:pt idx="581">
                  <c:v>256.9369369369428</c:v>
                </c:pt>
                <c:pt idx="582">
                  <c:v>256.9369369369428</c:v>
                </c:pt>
                <c:pt idx="583">
                  <c:v>256.9369369369428</c:v>
                </c:pt>
                <c:pt idx="584">
                  <c:v>256.9369369369428</c:v>
                </c:pt>
                <c:pt idx="585">
                  <c:v>256.9369369369428</c:v>
                </c:pt>
                <c:pt idx="586">
                  <c:v>256.9369369369428</c:v>
                </c:pt>
                <c:pt idx="587">
                  <c:v>256.9369369369428</c:v>
                </c:pt>
                <c:pt idx="588">
                  <c:v>256.9369369369428</c:v>
                </c:pt>
                <c:pt idx="589">
                  <c:v>256.9369369369428</c:v>
                </c:pt>
                <c:pt idx="590">
                  <c:v>256.9369369369428</c:v>
                </c:pt>
                <c:pt idx="591">
                  <c:v>256.9369369369428</c:v>
                </c:pt>
                <c:pt idx="592">
                  <c:v>256.9369369369428</c:v>
                </c:pt>
                <c:pt idx="593">
                  <c:v>256.9369369369428</c:v>
                </c:pt>
                <c:pt idx="594">
                  <c:v>256.9369369369428</c:v>
                </c:pt>
                <c:pt idx="595">
                  <c:v>256.9369369369428</c:v>
                </c:pt>
                <c:pt idx="596">
                  <c:v>256.9369369369428</c:v>
                </c:pt>
                <c:pt idx="597">
                  <c:v>256.9369369369428</c:v>
                </c:pt>
                <c:pt idx="598">
                  <c:v>256.9369369369428</c:v>
                </c:pt>
                <c:pt idx="599">
                  <c:v>256.9369369369428</c:v>
                </c:pt>
                <c:pt idx="600">
                  <c:v>256.9369369369428</c:v>
                </c:pt>
                <c:pt idx="601">
                  <c:v>256.9369369369428</c:v>
                </c:pt>
                <c:pt idx="602">
                  <c:v>256.9369369369428</c:v>
                </c:pt>
                <c:pt idx="603">
                  <c:v>256.9369369369428</c:v>
                </c:pt>
                <c:pt idx="604">
                  <c:v>256.9369369369428</c:v>
                </c:pt>
                <c:pt idx="605">
                  <c:v>256.9369369369428</c:v>
                </c:pt>
                <c:pt idx="606">
                  <c:v>256.9369369369428</c:v>
                </c:pt>
                <c:pt idx="607">
                  <c:v>256.9369369369428</c:v>
                </c:pt>
                <c:pt idx="608">
                  <c:v>256.9369369369428</c:v>
                </c:pt>
                <c:pt idx="609">
                  <c:v>256.9369369369428</c:v>
                </c:pt>
                <c:pt idx="610">
                  <c:v>256.9369369369428</c:v>
                </c:pt>
                <c:pt idx="611">
                  <c:v>256.9369369369428</c:v>
                </c:pt>
                <c:pt idx="612">
                  <c:v>256.9369369369428</c:v>
                </c:pt>
                <c:pt idx="613">
                  <c:v>256.9369369369428</c:v>
                </c:pt>
                <c:pt idx="614">
                  <c:v>256.9369369369428</c:v>
                </c:pt>
                <c:pt idx="615">
                  <c:v>256.9369369369428</c:v>
                </c:pt>
                <c:pt idx="616">
                  <c:v>256.9369369369428</c:v>
                </c:pt>
                <c:pt idx="617">
                  <c:v>256.9369369369428</c:v>
                </c:pt>
                <c:pt idx="618">
                  <c:v>256.9369369369428</c:v>
                </c:pt>
                <c:pt idx="619">
                  <c:v>256.9369369369428</c:v>
                </c:pt>
                <c:pt idx="620">
                  <c:v>256.9369369369428</c:v>
                </c:pt>
                <c:pt idx="621">
                  <c:v>256.9369369369428</c:v>
                </c:pt>
                <c:pt idx="622">
                  <c:v>256.9369369369428</c:v>
                </c:pt>
                <c:pt idx="623">
                  <c:v>256.9369369369428</c:v>
                </c:pt>
                <c:pt idx="624">
                  <c:v>256.9369369369428</c:v>
                </c:pt>
                <c:pt idx="625">
                  <c:v>256.9369369369428</c:v>
                </c:pt>
                <c:pt idx="626">
                  <c:v>256.9369369369428</c:v>
                </c:pt>
                <c:pt idx="627">
                  <c:v>256.9369369369428</c:v>
                </c:pt>
                <c:pt idx="628">
                  <c:v>256.9369369369428</c:v>
                </c:pt>
                <c:pt idx="629">
                  <c:v>256.9369369369428</c:v>
                </c:pt>
                <c:pt idx="630">
                  <c:v>256.9369369369428</c:v>
                </c:pt>
                <c:pt idx="631">
                  <c:v>256.9369369369428</c:v>
                </c:pt>
                <c:pt idx="632">
                  <c:v>256.9369369369428</c:v>
                </c:pt>
                <c:pt idx="633">
                  <c:v>256.9369369369428</c:v>
                </c:pt>
                <c:pt idx="634">
                  <c:v>256.9369369369428</c:v>
                </c:pt>
                <c:pt idx="635">
                  <c:v>256.9369369369428</c:v>
                </c:pt>
                <c:pt idx="636">
                  <c:v>256.9369369369428</c:v>
                </c:pt>
                <c:pt idx="637">
                  <c:v>256.9369369369428</c:v>
                </c:pt>
                <c:pt idx="638">
                  <c:v>256.9369369369428</c:v>
                </c:pt>
                <c:pt idx="639">
                  <c:v>256.9369369369428</c:v>
                </c:pt>
                <c:pt idx="640">
                  <c:v>256.9369369369428</c:v>
                </c:pt>
                <c:pt idx="641">
                  <c:v>256.9369369369428</c:v>
                </c:pt>
                <c:pt idx="642">
                  <c:v>256.9369369369428</c:v>
                </c:pt>
                <c:pt idx="643">
                  <c:v>256.9369369369428</c:v>
                </c:pt>
                <c:pt idx="644">
                  <c:v>256.9369369369428</c:v>
                </c:pt>
                <c:pt idx="645">
                  <c:v>256.9369369369428</c:v>
                </c:pt>
                <c:pt idx="646">
                  <c:v>256.9369369369428</c:v>
                </c:pt>
                <c:pt idx="647">
                  <c:v>256.9369369369428</c:v>
                </c:pt>
                <c:pt idx="648">
                  <c:v>256.9369369369428</c:v>
                </c:pt>
                <c:pt idx="649">
                  <c:v>256.9369369369428</c:v>
                </c:pt>
                <c:pt idx="650">
                  <c:v>256.9369369369428</c:v>
                </c:pt>
                <c:pt idx="651">
                  <c:v>256.9369369369428</c:v>
                </c:pt>
                <c:pt idx="652">
                  <c:v>256.9369369369428</c:v>
                </c:pt>
                <c:pt idx="653">
                  <c:v>256.9369369369428</c:v>
                </c:pt>
                <c:pt idx="654">
                  <c:v>256.9369369369428</c:v>
                </c:pt>
                <c:pt idx="655">
                  <c:v>256.9369369369428</c:v>
                </c:pt>
                <c:pt idx="656">
                  <c:v>256.9369369369428</c:v>
                </c:pt>
                <c:pt idx="657">
                  <c:v>256.9369369369428</c:v>
                </c:pt>
                <c:pt idx="658">
                  <c:v>256.9369369369428</c:v>
                </c:pt>
                <c:pt idx="659">
                  <c:v>256.9369369369428</c:v>
                </c:pt>
                <c:pt idx="660">
                  <c:v>256.9369369369428</c:v>
                </c:pt>
                <c:pt idx="661">
                  <c:v>256.9369369369428</c:v>
                </c:pt>
                <c:pt idx="662">
                  <c:v>256.9369369369428</c:v>
                </c:pt>
                <c:pt idx="663">
                  <c:v>256.9369369369428</c:v>
                </c:pt>
                <c:pt idx="664">
                  <c:v>256.9369369369428</c:v>
                </c:pt>
                <c:pt idx="665">
                  <c:v>256.9369369369428</c:v>
                </c:pt>
                <c:pt idx="666">
                  <c:v>256.9369369369428</c:v>
                </c:pt>
                <c:pt idx="667">
                  <c:v>256.9369369369428</c:v>
                </c:pt>
                <c:pt idx="668">
                  <c:v>256.9369369369428</c:v>
                </c:pt>
                <c:pt idx="669">
                  <c:v>256.9369369369428</c:v>
                </c:pt>
                <c:pt idx="670">
                  <c:v>256.9369369369428</c:v>
                </c:pt>
                <c:pt idx="671">
                  <c:v>256.9369369369428</c:v>
                </c:pt>
                <c:pt idx="672">
                  <c:v>256.9369369369428</c:v>
                </c:pt>
                <c:pt idx="673">
                  <c:v>256.9369369369428</c:v>
                </c:pt>
                <c:pt idx="674">
                  <c:v>256.9369369369428</c:v>
                </c:pt>
                <c:pt idx="675">
                  <c:v>256.9369369369428</c:v>
                </c:pt>
                <c:pt idx="676">
                  <c:v>256.9369369369428</c:v>
                </c:pt>
                <c:pt idx="677">
                  <c:v>256.9369369369428</c:v>
                </c:pt>
                <c:pt idx="678">
                  <c:v>256.9369369369428</c:v>
                </c:pt>
                <c:pt idx="679">
                  <c:v>256.9369369369428</c:v>
                </c:pt>
                <c:pt idx="680">
                  <c:v>256.9369369369428</c:v>
                </c:pt>
                <c:pt idx="681">
                  <c:v>256.9369369369428</c:v>
                </c:pt>
                <c:pt idx="682">
                  <c:v>256.9369369369428</c:v>
                </c:pt>
                <c:pt idx="683">
                  <c:v>256.9369369369428</c:v>
                </c:pt>
                <c:pt idx="684">
                  <c:v>256.9369369369428</c:v>
                </c:pt>
                <c:pt idx="685">
                  <c:v>256.9369369369428</c:v>
                </c:pt>
                <c:pt idx="686">
                  <c:v>256.9369369369428</c:v>
                </c:pt>
                <c:pt idx="687">
                  <c:v>256.9369369369428</c:v>
                </c:pt>
                <c:pt idx="688">
                  <c:v>256.9369369369428</c:v>
                </c:pt>
                <c:pt idx="689">
                  <c:v>256.9369369369428</c:v>
                </c:pt>
                <c:pt idx="690">
                  <c:v>256.9369369369428</c:v>
                </c:pt>
                <c:pt idx="691">
                  <c:v>256.9369369369428</c:v>
                </c:pt>
                <c:pt idx="692">
                  <c:v>256.9369369369428</c:v>
                </c:pt>
                <c:pt idx="693">
                  <c:v>256.9369369369428</c:v>
                </c:pt>
                <c:pt idx="694">
                  <c:v>256.9369369369428</c:v>
                </c:pt>
                <c:pt idx="695">
                  <c:v>256.9369369369428</c:v>
                </c:pt>
                <c:pt idx="696">
                  <c:v>256.9369369369428</c:v>
                </c:pt>
                <c:pt idx="697">
                  <c:v>256.9369369369428</c:v>
                </c:pt>
                <c:pt idx="698">
                  <c:v>256.9369369369428</c:v>
                </c:pt>
                <c:pt idx="699">
                  <c:v>256.9369369369428</c:v>
                </c:pt>
                <c:pt idx="700">
                  <c:v>256.9369369369428</c:v>
                </c:pt>
                <c:pt idx="701">
                  <c:v>256.9369369369428</c:v>
                </c:pt>
                <c:pt idx="702">
                  <c:v>256.9369369369428</c:v>
                </c:pt>
                <c:pt idx="703">
                  <c:v>256.9369369369428</c:v>
                </c:pt>
                <c:pt idx="704">
                  <c:v>256.9369369369428</c:v>
                </c:pt>
                <c:pt idx="705">
                  <c:v>256.9369369369428</c:v>
                </c:pt>
                <c:pt idx="706">
                  <c:v>256.9369369369428</c:v>
                </c:pt>
                <c:pt idx="707">
                  <c:v>256.9369369369428</c:v>
                </c:pt>
                <c:pt idx="708">
                  <c:v>256.9369369369428</c:v>
                </c:pt>
                <c:pt idx="709">
                  <c:v>256.9369369369428</c:v>
                </c:pt>
                <c:pt idx="710">
                  <c:v>256.9369369369428</c:v>
                </c:pt>
                <c:pt idx="711">
                  <c:v>256.9369369369428</c:v>
                </c:pt>
                <c:pt idx="712">
                  <c:v>256.9369369369428</c:v>
                </c:pt>
                <c:pt idx="713">
                  <c:v>256.9369369369428</c:v>
                </c:pt>
                <c:pt idx="714">
                  <c:v>256.9369369369428</c:v>
                </c:pt>
                <c:pt idx="715">
                  <c:v>256.9369369369428</c:v>
                </c:pt>
                <c:pt idx="716">
                  <c:v>256.9369369369428</c:v>
                </c:pt>
                <c:pt idx="717">
                  <c:v>256.9369369369428</c:v>
                </c:pt>
                <c:pt idx="718">
                  <c:v>256.9369369369428</c:v>
                </c:pt>
                <c:pt idx="719">
                  <c:v>256.9369369369428</c:v>
                </c:pt>
                <c:pt idx="720">
                  <c:v>256.9369369369428</c:v>
                </c:pt>
                <c:pt idx="721">
                  <c:v>256.9369369369428</c:v>
                </c:pt>
                <c:pt idx="722">
                  <c:v>256.9369369369428</c:v>
                </c:pt>
                <c:pt idx="723">
                  <c:v>256.9369369369428</c:v>
                </c:pt>
                <c:pt idx="724">
                  <c:v>256.9369369369428</c:v>
                </c:pt>
                <c:pt idx="725">
                  <c:v>256.9369369369428</c:v>
                </c:pt>
                <c:pt idx="726">
                  <c:v>256.9369369369428</c:v>
                </c:pt>
                <c:pt idx="727">
                  <c:v>256.9369369369428</c:v>
                </c:pt>
                <c:pt idx="728">
                  <c:v>256.9369369369428</c:v>
                </c:pt>
                <c:pt idx="729">
                  <c:v>256.9369369369428</c:v>
                </c:pt>
                <c:pt idx="730">
                  <c:v>256.9369369369428</c:v>
                </c:pt>
                <c:pt idx="731">
                  <c:v>256.9369369369428</c:v>
                </c:pt>
                <c:pt idx="732">
                  <c:v>256.9369369369428</c:v>
                </c:pt>
                <c:pt idx="733">
                  <c:v>256.9369369369428</c:v>
                </c:pt>
                <c:pt idx="734">
                  <c:v>256.9369369369428</c:v>
                </c:pt>
                <c:pt idx="735">
                  <c:v>256.9369369369428</c:v>
                </c:pt>
                <c:pt idx="736">
                  <c:v>256.9369369369428</c:v>
                </c:pt>
                <c:pt idx="737">
                  <c:v>256.9369369369428</c:v>
                </c:pt>
                <c:pt idx="738">
                  <c:v>256.9369369369428</c:v>
                </c:pt>
                <c:pt idx="739">
                  <c:v>256.9369369369428</c:v>
                </c:pt>
                <c:pt idx="740">
                  <c:v>256.9369369369428</c:v>
                </c:pt>
                <c:pt idx="741">
                  <c:v>256.9369369369428</c:v>
                </c:pt>
                <c:pt idx="742">
                  <c:v>256.9369369369428</c:v>
                </c:pt>
                <c:pt idx="743">
                  <c:v>256.9369369369428</c:v>
                </c:pt>
                <c:pt idx="744">
                  <c:v>256.9369369369428</c:v>
                </c:pt>
                <c:pt idx="745">
                  <c:v>256.9369369369428</c:v>
                </c:pt>
                <c:pt idx="746">
                  <c:v>256.9369369369428</c:v>
                </c:pt>
                <c:pt idx="747">
                  <c:v>256.9369369369428</c:v>
                </c:pt>
                <c:pt idx="748">
                  <c:v>256.9369369369428</c:v>
                </c:pt>
                <c:pt idx="749">
                  <c:v>256.9369369369428</c:v>
                </c:pt>
                <c:pt idx="750">
                  <c:v>256.9369369369428</c:v>
                </c:pt>
                <c:pt idx="751">
                  <c:v>256.9369369369428</c:v>
                </c:pt>
                <c:pt idx="752">
                  <c:v>256.9369369369428</c:v>
                </c:pt>
                <c:pt idx="753">
                  <c:v>256.9369369369428</c:v>
                </c:pt>
                <c:pt idx="754">
                  <c:v>256.9369369369428</c:v>
                </c:pt>
                <c:pt idx="755">
                  <c:v>256.9369369369428</c:v>
                </c:pt>
                <c:pt idx="756">
                  <c:v>256.9369369369428</c:v>
                </c:pt>
                <c:pt idx="757">
                  <c:v>256.9369369369428</c:v>
                </c:pt>
                <c:pt idx="758">
                  <c:v>256.9369369369428</c:v>
                </c:pt>
                <c:pt idx="759">
                  <c:v>256.9369369369428</c:v>
                </c:pt>
                <c:pt idx="760">
                  <c:v>256.9369369369428</c:v>
                </c:pt>
                <c:pt idx="761">
                  <c:v>256.9369369369428</c:v>
                </c:pt>
                <c:pt idx="762">
                  <c:v>256.9369369369428</c:v>
                </c:pt>
                <c:pt idx="763">
                  <c:v>256.9369369369428</c:v>
                </c:pt>
                <c:pt idx="764">
                  <c:v>256.9369369369428</c:v>
                </c:pt>
                <c:pt idx="765">
                  <c:v>256.9369369369428</c:v>
                </c:pt>
                <c:pt idx="766">
                  <c:v>256.9369369369428</c:v>
                </c:pt>
                <c:pt idx="767">
                  <c:v>256.9369369369428</c:v>
                </c:pt>
                <c:pt idx="768">
                  <c:v>256.9369369369428</c:v>
                </c:pt>
                <c:pt idx="769">
                  <c:v>256.9369369369428</c:v>
                </c:pt>
                <c:pt idx="770">
                  <c:v>256.9369369369428</c:v>
                </c:pt>
                <c:pt idx="771">
                  <c:v>256.9369369369428</c:v>
                </c:pt>
                <c:pt idx="772">
                  <c:v>256.9369369369428</c:v>
                </c:pt>
                <c:pt idx="773">
                  <c:v>256.9369369369428</c:v>
                </c:pt>
                <c:pt idx="774">
                  <c:v>256.9369369369428</c:v>
                </c:pt>
                <c:pt idx="775">
                  <c:v>256.9369369369428</c:v>
                </c:pt>
                <c:pt idx="776">
                  <c:v>256.9369369369428</c:v>
                </c:pt>
                <c:pt idx="777">
                  <c:v>256.9369369369428</c:v>
                </c:pt>
                <c:pt idx="778">
                  <c:v>256.9369369369428</c:v>
                </c:pt>
                <c:pt idx="779">
                  <c:v>256.9369369369428</c:v>
                </c:pt>
                <c:pt idx="780">
                  <c:v>256.9369369369428</c:v>
                </c:pt>
                <c:pt idx="781">
                  <c:v>256.9369369369428</c:v>
                </c:pt>
                <c:pt idx="782">
                  <c:v>256.9369369369428</c:v>
                </c:pt>
                <c:pt idx="783">
                  <c:v>256.9369369369428</c:v>
                </c:pt>
                <c:pt idx="784">
                  <c:v>256.9369369369428</c:v>
                </c:pt>
                <c:pt idx="785">
                  <c:v>256.9369369369428</c:v>
                </c:pt>
                <c:pt idx="786">
                  <c:v>256.9369369369428</c:v>
                </c:pt>
                <c:pt idx="787">
                  <c:v>256.9369369369428</c:v>
                </c:pt>
                <c:pt idx="788">
                  <c:v>256.9369369369428</c:v>
                </c:pt>
                <c:pt idx="789">
                  <c:v>256.9369369369428</c:v>
                </c:pt>
                <c:pt idx="790">
                  <c:v>256.9369369369428</c:v>
                </c:pt>
                <c:pt idx="791">
                  <c:v>256.9369369369428</c:v>
                </c:pt>
                <c:pt idx="792">
                  <c:v>256.9369369369428</c:v>
                </c:pt>
                <c:pt idx="793">
                  <c:v>256.9369369369428</c:v>
                </c:pt>
                <c:pt idx="794">
                  <c:v>256.9369369369428</c:v>
                </c:pt>
                <c:pt idx="795">
                  <c:v>256.9369369369428</c:v>
                </c:pt>
                <c:pt idx="796">
                  <c:v>256.9369369369428</c:v>
                </c:pt>
                <c:pt idx="797">
                  <c:v>256.9369369369428</c:v>
                </c:pt>
                <c:pt idx="798">
                  <c:v>256.9369369369428</c:v>
                </c:pt>
                <c:pt idx="799">
                  <c:v>256.9369369369428</c:v>
                </c:pt>
                <c:pt idx="800">
                  <c:v>256.9369369369428</c:v>
                </c:pt>
                <c:pt idx="801">
                  <c:v>256.9369369369428</c:v>
                </c:pt>
                <c:pt idx="802">
                  <c:v>256.9369369369428</c:v>
                </c:pt>
                <c:pt idx="803">
                  <c:v>256.9369369369428</c:v>
                </c:pt>
                <c:pt idx="804">
                  <c:v>256.9369369369428</c:v>
                </c:pt>
                <c:pt idx="805">
                  <c:v>256.9369369369428</c:v>
                </c:pt>
                <c:pt idx="806">
                  <c:v>256.9369369369428</c:v>
                </c:pt>
                <c:pt idx="807">
                  <c:v>256.9369369369428</c:v>
                </c:pt>
                <c:pt idx="808">
                  <c:v>256.9369369369428</c:v>
                </c:pt>
                <c:pt idx="809">
                  <c:v>256.9369369369428</c:v>
                </c:pt>
                <c:pt idx="810">
                  <c:v>256.9369369369428</c:v>
                </c:pt>
                <c:pt idx="811">
                  <c:v>256.9369369369428</c:v>
                </c:pt>
                <c:pt idx="812">
                  <c:v>256.9369369369428</c:v>
                </c:pt>
                <c:pt idx="813">
                  <c:v>256.9369369369428</c:v>
                </c:pt>
                <c:pt idx="814">
                  <c:v>256.9369369369428</c:v>
                </c:pt>
                <c:pt idx="815">
                  <c:v>256.9369369369428</c:v>
                </c:pt>
                <c:pt idx="816">
                  <c:v>256.9369369369428</c:v>
                </c:pt>
                <c:pt idx="817">
                  <c:v>256.9369369369428</c:v>
                </c:pt>
                <c:pt idx="818">
                  <c:v>256.9369369369428</c:v>
                </c:pt>
                <c:pt idx="819">
                  <c:v>256.9369369369428</c:v>
                </c:pt>
                <c:pt idx="820">
                  <c:v>256.9369369369428</c:v>
                </c:pt>
                <c:pt idx="821">
                  <c:v>256.9369369369428</c:v>
                </c:pt>
                <c:pt idx="822">
                  <c:v>256.9369369369428</c:v>
                </c:pt>
                <c:pt idx="823">
                  <c:v>256.9369369369428</c:v>
                </c:pt>
                <c:pt idx="824">
                  <c:v>256.9369369369428</c:v>
                </c:pt>
                <c:pt idx="825">
                  <c:v>256.9369369369428</c:v>
                </c:pt>
                <c:pt idx="826">
                  <c:v>256.9369369369428</c:v>
                </c:pt>
                <c:pt idx="827">
                  <c:v>256.9369369369428</c:v>
                </c:pt>
                <c:pt idx="828">
                  <c:v>256.9369369369428</c:v>
                </c:pt>
                <c:pt idx="829">
                  <c:v>256.9369369369428</c:v>
                </c:pt>
                <c:pt idx="830">
                  <c:v>256.9369369369428</c:v>
                </c:pt>
                <c:pt idx="831">
                  <c:v>256.9369369369428</c:v>
                </c:pt>
                <c:pt idx="832">
                  <c:v>256.9369369369428</c:v>
                </c:pt>
                <c:pt idx="833">
                  <c:v>256.9369369369428</c:v>
                </c:pt>
                <c:pt idx="834">
                  <c:v>256.9369369369428</c:v>
                </c:pt>
                <c:pt idx="835">
                  <c:v>256.9369369369428</c:v>
                </c:pt>
                <c:pt idx="836">
                  <c:v>256.9369369369428</c:v>
                </c:pt>
                <c:pt idx="837">
                  <c:v>256.9369369369428</c:v>
                </c:pt>
                <c:pt idx="838">
                  <c:v>256.9369369369428</c:v>
                </c:pt>
                <c:pt idx="839">
                  <c:v>256.9369369369428</c:v>
                </c:pt>
                <c:pt idx="840">
                  <c:v>256.9369369369428</c:v>
                </c:pt>
                <c:pt idx="841">
                  <c:v>256.9369369369428</c:v>
                </c:pt>
                <c:pt idx="842">
                  <c:v>256.9369369369428</c:v>
                </c:pt>
                <c:pt idx="843">
                  <c:v>256.9369369369428</c:v>
                </c:pt>
                <c:pt idx="844">
                  <c:v>256.9369369369428</c:v>
                </c:pt>
                <c:pt idx="845">
                  <c:v>256.9369369369428</c:v>
                </c:pt>
                <c:pt idx="846">
                  <c:v>256.9369369369428</c:v>
                </c:pt>
                <c:pt idx="847">
                  <c:v>256.9369369369428</c:v>
                </c:pt>
                <c:pt idx="848">
                  <c:v>256.9369369369428</c:v>
                </c:pt>
                <c:pt idx="849">
                  <c:v>256.9369369369428</c:v>
                </c:pt>
                <c:pt idx="850">
                  <c:v>256.9369369369428</c:v>
                </c:pt>
                <c:pt idx="851">
                  <c:v>256.9369369369428</c:v>
                </c:pt>
                <c:pt idx="852">
                  <c:v>256.9369369369428</c:v>
                </c:pt>
                <c:pt idx="853">
                  <c:v>256.9369369369428</c:v>
                </c:pt>
                <c:pt idx="854">
                  <c:v>256.9369369369428</c:v>
                </c:pt>
                <c:pt idx="855">
                  <c:v>256.9369369369428</c:v>
                </c:pt>
                <c:pt idx="856">
                  <c:v>256.9369369369428</c:v>
                </c:pt>
                <c:pt idx="857">
                  <c:v>256.9369369369428</c:v>
                </c:pt>
                <c:pt idx="858">
                  <c:v>256.9369369369428</c:v>
                </c:pt>
                <c:pt idx="859">
                  <c:v>256.9369369369428</c:v>
                </c:pt>
                <c:pt idx="860">
                  <c:v>256.9369369369428</c:v>
                </c:pt>
                <c:pt idx="861">
                  <c:v>256.9369369369428</c:v>
                </c:pt>
                <c:pt idx="862">
                  <c:v>256.9369369369428</c:v>
                </c:pt>
                <c:pt idx="863">
                  <c:v>256.9369369369428</c:v>
                </c:pt>
                <c:pt idx="864">
                  <c:v>256.9369369369428</c:v>
                </c:pt>
                <c:pt idx="865">
                  <c:v>256.9369369369428</c:v>
                </c:pt>
                <c:pt idx="866">
                  <c:v>256.9369369369428</c:v>
                </c:pt>
                <c:pt idx="867">
                  <c:v>256.9369369369428</c:v>
                </c:pt>
                <c:pt idx="868">
                  <c:v>256.9369369369428</c:v>
                </c:pt>
                <c:pt idx="869">
                  <c:v>256.9369369369428</c:v>
                </c:pt>
                <c:pt idx="870">
                  <c:v>256.9369369369428</c:v>
                </c:pt>
                <c:pt idx="871">
                  <c:v>256.9369369369428</c:v>
                </c:pt>
                <c:pt idx="872">
                  <c:v>256.9369369369428</c:v>
                </c:pt>
                <c:pt idx="873">
                  <c:v>256.9369369369428</c:v>
                </c:pt>
                <c:pt idx="874">
                  <c:v>256.9369369369428</c:v>
                </c:pt>
                <c:pt idx="875">
                  <c:v>256.9369369369428</c:v>
                </c:pt>
                <c:pt idx="876">
                  <c:v>256.9369369369428</c:v>
                </c:pt>
                <c:pt idx="877">
                  <c:v>256.9369369369428</c:v>
                </c:pt>
                <c:pt idx="878">
                  <c:v>256.9369369369428</c:v>
                </c:pt>
                <c:pt idx="879">
                  <c:v>256.9369369369428</c:v>
                </c:pt>
                <c:pt idx="880">
                  <c:v>256.9369369369428</c:v>
                </c:pt>
                <c:pt idx="881">
                  <c:v>256.9369369369428</c:v>
                </c:pt>
                <c:pt idx="882">
                  <c:v>256.9369369369428</c:v>
                </c:pt>
                <c:pt idx="883">
                  <c:v>256.9369369369428</c:v>
                </c:pt>
                <c:pt idx="884">
                  <c:v>256.9369369369428</c:v>
                </c:pt>
                <c:pt idx="885">
                  <c:v>256.9369369369428</c:v>
                </c:pt>
                <c:pt idx="886">
                  <c:v>256.9369369369428</c:v>
                </c:pt>
                <c:pt idx="887">
                  <c:v>256.9369369369428</c:v>
                </c:pt>
                <c:pt idx="888">
                  <c:v>256.9369369369428</c:v>
                </c:pt>
                <c:pt idx="889">
                  <c:v>256.9369369369428</c:v>
                </c:pt>
                <c:pt idx="890">
                  <c:v>256.9369369369428</c:v>
                </c:pt>
                <c:pt idx="891">
                  <c:v>256.9369369369428</c:v>
                </c:pt>
                <c:pt idx="892">
                  <c:v>256.9369369369428</c:v>
                </c:pt>
                <c:pt idx="893">
                  <c:v>256.9369369369428</c:v>
                </c:pt>
                <c:pt idx="894">
                  <c:v>256.9369369369428</c:v>
                </c:pt>
                <c:pt idx="895">
                  <c:v>256.9369369369428</c:v>
                </c:pt>
                <c:pt idx="896">
                  <c:v>256.9369369369428</c:v>
                </c:pt>
                <c:pt idx="897">
                  <c:v>256.9369369369428</c:v>
                </c:pt>
                <c:pt idx="898">
                  <c:v>256.9369369369428</c:v>
                </c:pt>
                <c:pt idx="899">
                  <c:v>256.9369369369428</c:v>
                </c:pt>
                <c:pt idx="900">
                  <c:v>256.9369369369428</c:v>
                </c:pt>
                <c:pt idx="901">
                  <c:v>256.9369369369428</c:v>
                </c:pt>
                <c:pt idx="902">
                  <c:v>256.9369369369428</c:v>
                </c:pt>
                <c:pt idx="903">
                  <c:v>256.9369369369428</c:v>
                </c:pt>
                <c:pt idx="904">
                  <c:v>256.9369369369428</c:v>
                </c:pt>
                <c:pt idx="905">
                  <c:v>256.9369369369428</c:v>
                </c:pt>
                <c:pt idx="906">
                  <c:v>256.9369369369428</c:v>
                </c:pt>
                <c:pt idx="907">
                  <c:v>256.9369369369428</c:v>
                </c:pt>
                <c:pt idx="908">
                  <c:v>256.9369369369428</c:v>
                </c:pt>
                <c:pt idx="909">
                  <c:v>256.9369369369428</c:v>
                </c:pt>
                <c:pt idx="910">
                  <c:v>256.9369369369428</c:v>
                </c:pt>
                <c:pt idx="911">
                  <c:v>256.9369369369428</c:v>
                </c:pt>
                <c:pt idx="912">
                  <c:v>256.9369369369428</c:v>
                </c:pt>
                <c:pt idx="913">
                  <c:v>256.9369369369428</c:v>
                </c:pt>
                <c:pt idx="914">
                  <c:v>256.9369369369428</c:v>
                </c:pt>
                <c:pt idx="915">
                  <c:v>256.9369369369428</c:v>
                </c:pt>
                <c:pt idx="916">
                  <c:v>256.9369369369428</c:v>
                </c:pt>
                <c:pt idx="917">
                  <c:v>256.9369369369428</c:v>
                </c:pt>
                <c:pt idx="918">
                  <c:v>256.9369369369428</c:v>
                </c:pt>
                <c:pt idx="919">
                  <c:v>256.9369369369428</c:v>
                </c:pt>
                <c:pt idx="920">
                  <c:v>256.9369369369428</c:v>
                </c:pt>
                <c:pt idx="921">
                  <c:v>256.9369369369428</c:v>
                </c:pt>
                <c:pt idx="922">
                  <c:v>256.9369369369428</c:v>
                </c:pt>
                <c:pt idx="923">
                  <c:v>256.9369369369428</c:v>
                </c:pt>
                <c:pt idx="924">
                  <c:v>256.9369369369428</c:v>
                </c:pt>
                <c:pt idx="925">
                  <c:v>256.9369369369428</c:v>
                </c:pt>
                <c:pt idx="926">
                  <c:v>256.9369369369428</c:v>
                </c:pt>
                <c:pt idx="927">
                  <c:v>256.9369369369428</c:v>
                </c:pt>
                <c:pt idx="928">
                  <c:v>256.9369369369428</c:v>
                </c:pt>
                <c:pt idx="929">
                  <c:v>256.9369369369428</c:v>
                </c:pt>
                <c:pt idx="930">
                  <c:v>256.9369369369428</c:v>
                </c:pt>
                <c:pt idx="931">
                  <c:v>256.9369369369428</c:v>
                </c:pt>
                <c:pt idx="932">
                  <c:v>256.9369369369428</c:v>
                </c:pt>
                <c:pt idx="933">
                  <c:v>256.9369369369428</c:v>
                </c:pt>
                <c:pt idx="934">
                  <c:v>256.9369369369428</c:v>
                </c:pt>
                <c:pt idx="935">
                  <c:v>256.9369369369428</c:v>
                </c:pt>
                <c:pt idx="936">
                  <c:v>256.9369369369428</c:v>
                </c:pt>
                <c:pt idx="937">
                  <c:v>256.9369369369428</c:v>
                </c:pt>
                <c:pt idx="938">
                  <c:v>256.9369369369428</c:v>
                </c:pt>
                <c:pt idx="939">
                  <c:v>256.9369369369428</c:v>
                </c:pt>
                <c:pt idx="940">
                  <c:v>256.9369369369428</c:v>
                </c:pt>
                <c:pt idx="941">
                  <c:v>256.9369369369428</c:v>
                </c:pt>
                <c:pt idx="942">
                  <c:v>256.9369369369428</c:v>
                </c:pt>
                <c:pt idx="943">
                  <c:v>256.9369369369428</c:v>
                </c:pt>
                <c:pt idx="944">
                  <c:v>256.9369369369428</c:v>
                </c:pt>
                <c:pt idx="945">
                  <c:v>256.9369369369428</c:v>
                </c:pt>
                <c:pt idx="946">
                  <c:v>256.9369369369428</c:v>
                </c:pt>
                <c:pt idx="947">
                  <c:v>256.9369369369428</c:v>
                </c:pt>
                <c:pt idx="948">
                  <c:v>256.9369369369428</c:v>
                </c:pt>
                <c:pt idx="949">
                  <c:v>256.9369369369428</c:v>
                </c:pt>
                <c:pt idx="950">
                  <c:v>256.9369369369428</c:v>
                </c:pt>
                <c:pt idx="951">
                  <c:v>256.9369369369428</c:v>
                </c:pt>
                <c:pt idx="952">
                  <c:v>256.9369369369428</c:v>
                </c:pt>
                <c:pt idx="953">
                  <c:v>256.9369369369428</c:v>
                </c:pt>
                <c:pt idx="954">
                  <c:v>256.9369369369428</c:v>
                </c:pt>
                <c:pt idx="955">
                  <c:v>256.9369369369428</c:v>
                </c:pt>
                <c:pt idx="956">
                  <c:v>256.9369369369428</c:v>
                </c:pt>
                <c:pt idx="957">
                  <c:v>256.9369369369428</c:v>
                </c:pt>
                <c:pt idx="958">
                  <c:v>256.9369369369428</c:v>
                </c:pt>
                <c:pt idx="959">
                  <c:v>256.9369369369428</c:v>
                </c:pt>
                <c:pt idx="960">
                  <c:v>256.9369369369428</c:v>
                </c:pt>
                <c:pt idx="961">
                  <c:v>256.9369369369428</c:v>
                </c:pt>
                <c:pt idx="962">
                  <c:v>256.9369369369428</c:v>
                </c:pt>
                <c:pt idx="963">
                  <c:v>256.9369369369428</c:v>
                </c:pt>
                <c:pt idx="964">
                  <c:v>256.9369369369428</c:v>
                </c:pt>
                <c:pt idx="965">
                  <c:v>256.9369369369428</c:v>
                </c:pt>
                <c:pt idx="966">
                  <c:v>256.9369369369428</c:v>
                </c:pt>
                <c:pt idx="967">
                  <c:v>256.9369369369428</c:v>
                </c:pt>
                <c:pt idx="968">
                  <c:v>256.9369369369428</c:v>
                </c:pt>
                <c:pt idx="969">
                  <c:v>256.9369369369428</c:v>
                </c:pt>
                <c:pt idx="970">
                  <c:v>256.9369369369428</c:v>
                </c:pt>
                <c:pt idx="971">
                  <c:v>256.9369369369428</c:v>
                </c:pt>
                <c:pt idx="972">
                  <c:v>256.9369369369428</c:v>
                </c:pt>
                <c:pt idx="973">
                  <c:v>256.9369369369428</c:v>
                </c:pt>
                <c:pt idx="974">
                  <c:v>256.9369369369428</c:v>
                </c:pt>
                <c:pt idx="975">
                  <c:v>256.9369369369428</c:v>
                </c:pt>
                <c:pt idx="976">
                  <c:v>256.9369369369428</c:v>
                </c:pt>
                <c:pt idx="977">
                  <c:v>256.9369369369428</c:v>
                </c:pt>
                <c:pt idx="978">
                  <c:v>256.9369369369428</c:v>
                </c:pt>
                <c:pt idx="979">
                  <c:v>256.9369369369428</c:v>
                </c:pt>
                <c:pt idx="980">
                  <c:v>256.9369369369428</c:v>
                </c:pt>
                <c:pt idx="981">
                  <c:v>256.9369369369428</c:v>
                </c:pt>
                <c:pt idx="982">
                  <c:v>256.9369369369428</c:v>
                </c:pt>
                <c:pt idx="983">
                  <c:v>256.9369369369428</c:v>
                </c:pt>
                <c:pt idx="984">
                  <c:v>256.9369369369428</c:v>
                </c:pt>
                <c:pt idx="985">
                  <c:v>256.9369369369428</c:v>
                </c:pt>
                <c:pt idx="986">
                  <c:v>256.9369369369428</c:v>
                </c:pt>
                <c:pt idx="987">
                  <c:v>256.9369369369428</c:v>
                </c:pt>
                <c:pt idx="988">
                  <c:v>256.9369369369428</c:v>
                </c:pt>
                <c:pt idx="989">
                  <c:v>256.9369369369428</c:v>
                </c:pt>
                <c:pt idx="990">
                  <c:v>256.9369369369428</c:v>
                </c:pt>
                <c:pt idx="991">
                  <c:v>256.9369369369428</c:v>
                </c:pt>
                <c:pt idx="992">
                  <c:v>256.9369369369428</c:v>
                </c:pt>
                <c:pt idx="993">
                  <c:v>256.9369369369428</c:v>
                </c:pt>
                <c:pt idx="994">
                  <c:v>256.9369369369428</c:v>
                </c:pt>
                <c:pt idx="995">
                  <c:v>256.9369369369428</c:v>
                </c:pt>
                <c:pt idx="996">
                  <c:v>256.9369369369428</c:v>
                </c:pt>
                <c:pt idx="997">
                  <c:v>256.9369369369428</c:v>
                </c:pt>
                <c:pt idx="998">
                  <c:v>256.9369369369428</c:v>
                </c:pt>
                <c:pt idx="999">
                  <c:v>256.9369369369428</c:v>
                </c:pt>
                <c:pt idx="1000">
                  <c:v>256.9369369369428</c:v>
                </c:pt>
                <c:pt idx="1001">
                  <c:v>256.9369369369428</c:v>
                </c:pt>
                <c:pt idx="1002">
                  <c:v>256.9369369369428</c:v>
                </c:pt>
                <c:pt idx="1003">
                  <c:v>256.9369369369428</c:v>
                </c:pt>
                <c:pt idx="1004">
                  <c:v>256.9369369369428</c:v>
                </c:pt>
                <c:pt idx="1005">
                  <c:v>256.9369369369428</c:v>
                </c:pt>
                <c:pt idx="1006">
                  <c:v>256.9369369369428</c:v>
                </c:pt>
                <c:pt idx="1007">
                  <c:v>256.9369369369428</c:v>
                </c:pt>
                <c:pt idx="1008">
                  <c:v>256.9369369369428</c:v>
                </c:pt>
                <c:pt idx="1009">
                  <c:v>256.9369369369428</c:v>
                </c:pt>
                <c:pt idx="1010">
                  <c:v>256.9369369369428</c:v>
                </c:pt>
                <c:pt idx="1011">
                  <c:v>256.9369369369428</c:v>
                </c:pt>
                <c:pt idx="1012">
                  <c:v>256.9369369369428</c:v>
                </c:pt>
                <c:pt idx="1013">
                  <c:v>256.9369369369428</c:v>
                </c:pt>
                <c:pt idx="1014">
                  <c:v>256.9369369369428</c:v>
                </c:pt>
                <c:pt idx="1015">
                  <c:v>256.9369369369428</c:v>
                </c:pt>
                <c:pt idx="1016">
                  <c:v>256.9369369369428</c:v>
                </c:pt>
                <c:pt idx="1017">
                  <c:v>256.9369369369428</c:v>
                </c:pt>
                <c:pt idx="1018">
                  <c:v>256.9369369369428</c:v>
                </c:pt>
                <c:pt idx="1019">
                  <c:v>256.9369369369428</c:v>
                </c:pt>
                <c:pt idx="1020">
                  <c:v>256.9369369369428</c:v>
                </c:pt>
                <c:pt idx="1021">
                  <c:v>256.9369369369428</c:v>
                </c:pt>
                <c:pt idx="1022">
                  <c:v>256.9369369369428</c:v>
                </c:pt>
                <c:pt idx="1023">
                  <c:v>256.9369369369428</c:v>
                </c:pt>
                <c:pt idx="1024">
                  <c:v>256.9369369369428</c:v>
                </c:pt>
                <c:pt idx="1025">
                  <c:v>256.9369369369428</c:v>
                </c:pt>
                <c:pt idx="1026">
                  <c:v>256.9369369369428</c:v>
                </c:pt>
                <c:pt idx="1027">
                  <c:v>256.9369369369428</c:v>
                </c:pt>
                <c:pt idx="1028">
                  <c:v>256.9369369369428</c:v>
                </c:pt>
                <c:pt idx="1029">
                  <c:v>256.9369369369428</c:v>
                </c:pt>
                <c:pt idx="1030">
                  <c:v>256.9369369369428</c:v>
                </c:pt>
                <c:pt idx="1031">
                  <c:v>256.9369369369428</c:v>
                </c:pt>
                <c:pt idx="1032">
                  <c:v>256.9369369369428</c:v>
                </c:pt>
                <c:pt idx="1033">
                  <c:v>256.9369369369428</c:v>
                </c:pt>
                <c:pt idx="1034">
                  <c:v>256.9369369369428</c:v>
                </c:pt>
                <c:pt idx="1035">
                  <c:v>256.9369369369428</c:v>
                </c:pt>
                <c:pt idx="1036">
                  <c:v>256.9369369369428</c:v>
                </c:pt>
                <c:pt idx="1037">
                  <c:v>256.9369369369428</c:v>
                </c:pt>
                <c:pt idx="1038">
                  <c:v>256.9369369369428</c:v>
                </c:pt>
                <c:pt idx="1039">
                  <c:v>256.9369369369428</c:v>
                </c:pt>
                <c:pt idx="1040">
                  <c:v>256.9369369369428</c:v>
                </c:pt>
                <c:pt idx="1041">
                  <c:v>256.9369369369428</c:v>
                </c:pt>
                <c:pt idx="1042">
                  <c:v>256.9369369369428</c:v>
                </c:pt>
                <c:pt idx="1043">
                  <c:v>256.9369369369428</c:v>
                </c:pt>
                <c:pt idx="1044">
                  <c:v>256.9369369369428</c:v>
                </c:pt>
                <c:pt idx="1045">
                  <c:v>256.9369369369428</c:v>
                </c:pt>
                <c:pt idx="1046">
                  <c:v>256.9369369369428</c:v>
                </c:pt>
                <c:pt idx="1047">
                  <c:v>256.9369369369428</c:v>
                </c:pt>
                <c:pt idx="1048">
                  <c:v>256.9369369369428</c:v>
                </c:pt>
                <c:pt idx="1049">
                  <c:v>256.9369369369428</c:v>
                </c:pt>
                <c:pt idx="1050">
                  <c:v>256.9369369369428</c:v>
                </c:pt>
                <c:pt idx="1051">
                  <c:v>256.9369369369428</c:v>
                </c:pt>
                <c:pt idx="1052">
                  <c:v>256.9369369369428</c:v>
                </c:pt>
                <c:pt idx="1053">
                  <c:v>256.9369369369428</c:v>
                </c:pt>
                <c:pt idx="1054">
                  <c:v>256.9369369369428</c:v>
                </c:pt>
                <c:pt idx="1055">
                  <c:v>256.9369369369428</c:v>
                </c:pt>
                <c:pt idx="1056">
                  <c:v>256.9369369369428</c:v>
                </c:pt>
                <c:pt idx="1057">
                  <c:v>256.9369369369428</c:v>
                </c:pt>
                <c:pt idx="1058">
                  <c:v>256.9369369369428</c:v>
                </c:pt>
                <c:pt idx="1059">
                  <c:v>256.9369369369428</c:v>
                </c:pt>
                <c:pt idx="1060">
                  <c:v>256.9369369369428</c:v>
                </c:pt>
                <c:pt idx="1061">
                  <c:v>256.9369369369428</c:v>
                </c:pt>
                <c:pt idx="1062">
                  <c:v>256.9369369369428</c:v>
                </c:pt>
                <c:pt idx="1063">
                  <c:v>256.9369369369428</c:v>
                </c:pt>
                <c:pt idx="1064">
                  <c:v>256.9369369369428</c:v>
                </c:pt>
                <c:pt idx="1065">
                  <c:v>256.9369369369428</c:v>
                </c:pt>
                <c:pt idx="1066">
                  <c:v>256.9369369369428</c:v>
                </c:pt>
                <c:pt idx="1067">
                  <c:v>256.9369369369428</c:v>
                </c:pt>
                <c:pt idx="1068">
                  <c:v>256.9369369369428</c:v>
                </c:pt>
                <c:pt idx="1069">
                  <c:v>256.9369369369428</c:v>
                </c:pt>
                <c:pt idx="1070">
                  <c:v>256.9369369369428</c:v>
                </c:pt>
                <c:pt idx="1071">
                  <c:v>256.9369369369428</c:v>
                </c:pt>
                <c:pt idx="1072">
                  <c:v>256.9369369369428</c:v>
                </c:pt>
                <c:pt idx="1073">
                  <c:v>256.9369369369428</c:v>
                </c:pt>
                <c:pt idx="1074">
                  <c:v>256.9369369369428</c:v>
                </c:pt>
                <c:pt idx="1075">
                  <c:v>256.9369369369428</c:v>
                </c:pt>
                <c:pt idx="1076">
                  <c:v>256.9369369369428</c:v>
                </c:pt>
                <c:pt idx="1077">
                  <c:v>256.9369369369428</c:v>
                </c:pt>
                <c:pt idx="1078">
                  <c:v>256.9369369369428</c:v>
                </c:pt>
                <c:pt idx="1079">
                  <c:v>256.9369369369428</c:v>
                </c:pt>
                <c:pt idx="1080">
                  <c:v>256.9369369369428</c:v>
                </c:pt>
                <c:pt idx="1081">
                  <c:v>256.9369369369428</c:v>
                </c:pt>
                <c:pt idx="1082">
                  <c:v>256.9369369369428</c:v>
                </c:pt>
                <c:pt idx="1083">
                  <c:v>256.9369369369428</c:v>
                </c:pt>
                <c:pt idx="1084">
                  <c:v>256.9369369369428</c:v>
                </c:pt>
                <c:pt idx="1085">
                  <c:v>256.9369369369428</c:v>
                </c:pt>
                <c:pt idx="1086">
                  <c:v>256.9369369369428</c:v>
                </c:pt>
                <c:pt idx="1087">
                  <c:v>256.9369369369428</c:v>
                </c:pt>
                <c:pt idx="1088">
                  <c:v>256.9369369369428</c:v>
                </c:pt>
                <c:pt idx="1089">
                  <c:v>256.9369369369428</c:v>
                </c:pt>
                <c:pt idx="1090">
                  <c:v>256.9369369369428</c:v>
                </c:pt>
                <c:pt idx="1091">
                  <c:v>256.9369369369428</c:v>
                </c:pt>
                <c:pt idx="1092">
                  <c:v>256.9369369369428</c:v>
                </c:pt>
                <c:pt idx="1093">
                  <c:v>256.9369369369428</c:v>
                </c:pt>
                <c:pt idx="1094">
                  <c:v>256.9369369369428</c:v>
                </c:pt>
                <c:pt idx="1095">
                  <c:v>256.9369369369428</c:v>
                </c:pt>
                <c:pt idx="1096">
                  <c:v>256.9369369369428</c:v>
                </c:pt>
                <c:pt idx="1097">
                  <c:v>256.9369369369428</c:v>
                </c:pt>
                <c:pt idx="1098">
                  <c:v>256.9369369369428</c:v>
                </c:pt>
                <c:pt idx="1099">
                  <c:v>256.9369369369428</c:v>
                </c:pt>
                <c:pt idx="1100">
                  <c:v>256.9369369369428</c:v>
                </c:pt>
                <c:pt idx="1101">
                  <c:v>256.9369369369428</c:v>
                </c:pt>
                <c:pt idx="1102">
                  <c:v>256.9369369369428</c:v>
                </c:pt>
                <c:pt idx="1103">
                  <c:v>256.9369369369428</c:v>
                </c:pt>
                <c:pt idx="1104">
                  <c:v>256.9369369369428</c:v>
                </c:pt>
                <c:pt idx="1105">
                  <c:v>256.9369369369428</c:v>
                </c:pt>
                <c:pt idx="1106">
                  <c:v>256.9369369369428</c:v>
                </c:pt>
                <c:pt idx="1107">
                  <c:v>256.9369369369428</c:v>
                </c:pt>
                <c:pt idx="1108">
                  <c:v>256.9369369369428</c:v>
                </c:pt>
                <c:pt idx="1109">
                  <c:v>256.9369369369428</c:v>
                </c:pt>
                <c:pt idx="1110">
                  <c:v>256.9369369369428</c:v>
                </c:pt>
                <c:pt idx="1111">
                  <c:v>256.9369369369428</c:v>
                </c:pt>
                <c:pt idx="1112">
                  <c:v>256.9369369369428</c:v>
                </c:pt>
                <c:pt idx="1113">
                  <c:v>256.9369369369428</c:v>
                </c:pt>
                <c:pt idx="1114">
                  <c:v>256.9369369369428</c:v>
                </c:pt>
                <c:pt idx="1115">
                  <c:v>256.9369369369428</c:v>
                </c:pt>
                <c:pt idx="1116">
                  <c:v>256.9369369369428</c:v>
                </c:pt>
                <c:pt idx="1117">
                  <c:v>256.9369369369428</c:v>
                </c:pt>
                <c:pt idx="1118">
                  <c:v>256.9369369369428</c:v>
                </c:pt>
                <c:pt idx="1119">
                  <c:v>256.9369369369428</c:v>
                </c:pt>
                <c:pt idx="1120">
                  <c:v>256.9369369369428</c:v>
                </c:pt>
                <c:pt idx="1121">
                  <c:v>256.9369369369428</c:v>
                </c:pt>
                <c:pt idx="1122">
                  <c:v>256.9369369369428</c:v>
                </c:pt>
                <c:pt idx="1123">
                  <c:v>256.9369369369428</c:v>
                </c:pt>
                <c:pt idx="1124">
                  <c:v>256.9369369369428</c:v>
                </c:pt>
                <c:pt idx="1125">
                  <c:v>256.9369369369428</c:v>
                </c:pt>
                <c:pt idx="1126">
                  <c:v>256.9369369369428</c:v>
                </c:pt>
                <c:pt idx="1127">
                  <c:v>256.9369369369428</c:v>
                </c:pt>
                <c:pt idx="1128">
                  <c:v>256.9369369369428</c:v>
                </c:pt>
                <c:pt idx="1129">
                  <c:v>256.9369369369428</c:v>
                </c:pt>
                <c:pt idx="1130">
                  <c:v>256.9369369369428</c:v>
                </c:pt>
                <c:pt idx="1131">
                  <c:v>256.9369369369428</c:v>
                </c:pt>
                <c:pt idx="1132">
                  <c:v>256.9369369369428</c:v>
                </c:pt>
                <c:pt idx="1133">
                  <c:v>256.9369369369428</c:v>
                </c:pt>
                <c:pt idx="1134">
                  <c:v>256.9369369369428</c:v>
                </c:pt>
                <c:pt idx="1135">
                  <c:v>256.9369369369428</c:v>
                </c:pt>
                <c:pt idx="1136">
                  <c:v>256.9369369369428</c:v>
                </c:pt>
                <c:pt idx="1137">
                  <c:v>256.9369369369428</c:v>
                </c:pt>
                <c:pt idx="1138">
                  <c:v>256.9369369369428</c:v>
                </c:pt>
                <c:pt idx="1139">
                  <c:v>256.9369369369428</c:v>
                </c:pt>
                <c:pt idx="1140">
                  <c:v>256.9369369369428</c:v>
                </c:pt>
                <c:pt idx="1141">
                  <c:v>256.9369369369428</c:v>
                </c:pt>
                <c:pt idx="1142">
                  <c:v>256.9369369369428</c:v>
                </c:pt>
                <c:pt idx="1143">
                  <c:v>256.9369369369428</c:v>
                </c:pt>
                <c:pt idx="1144">
                  <c:v>256.9369369369428</c:v>
                </c:pt>
                <c:pt idx="1145">
                  <c:v>256.9369369369428</c:v>
                </c:pt>
                <c:pt idx="1146">
                  <c:v>256.9369369369428</c:v>
                </c:pt>
                <c:pt idx="1147">
                  <c:v>256.9369369369428</c:v>
                </c:pt>
                <c:pt idx="1148">
                  <c:v>256.9369369369428</c:v>
                </c:pt>
                <c:pt idx="1149">
                  <c:v>256.9369369369428</c:v>
                </c:pt>
                <c:pt idx="1150">
                  <c:v>256.9369369369428</c:v>
                </c:pt>
                <c:pt idx="1151">
                  <c:v>256.9369369369428</c:v>
                </c:pt>
                <c:pt idx="1152">
                  <c:v>256.9369369369428</c:v>
                </c:pt>
                <c:pt idx="1153">
                  <c:v>256.9369369369428</c:v>
                </c:pt>
                <c:pt idx="1154">
                  <c:v>256.9369369369428</c:v>
                </c:pt>
                <c:pt idx="1155">
                  <c:v>256.9369369369428</c:v>
                </c:pt>
                <c:pt idx="1156">
                  <c:v>256.9369369369428</c:v>
                </c:pt>
                <c:pt idx="1157">
                  <c:v>256.9369369369428</c:v>
                </c:pt>
                <c:pt idx="1158">
                  <c:v>256.9369369369428</c:v>
                </c:pt>
                <c:pt idx="1159">
                  <c:v>256.9369369369428</c:v>
                </c:pt>
                <c:pt idx="1160">
                  <c:v>256.9369369369428</c:v>
                </c:pt>
                <c:pt idx="1161">
                  <c:v>256.9369369369428</c:v>
                </c:pt>
                <c:pt idx="1162">
                  <c:v>256.9369369369428</c:v>
                </c:pt>
                <c:pt idx="1163">
                  <c:v>256.9369369369428</c:v>
                </c:pt>
                <c:pt idx="1164">
                  <c:v>256.9369369369428</c:v>
                </c:pt>
                <c:pt idx="1165">
                  <c:v>256.9369369369428</c:v>
                </c:pt>
                <c:pt idx="1166">
                  <c:v>256.9369369369428</c:v>
                </c:pt>
                <c:pt idx="1167">
                  <c:v>256.9369369369428</c:v>
                </c:pt>
                <c:pt idx="1168">
                  <c:v>256.9369369369428</c:v>
                </c:pt>
                <c:pt idx="1169">
                  <c:v>256.9369369369428</c:v>
                </c:pt>
                <c:pt idx="1170">
                  <c:v>256.9369369369428</c:v>
                </c:pt>
                <c:pt idx="1171">
                  <c:v>256.9369369369428</c:v>
                </c:pt>
                <c:pt idx="1172">
                  <c:v>256.9369369369428</c:v>
                </c:pt>
                <c:pt idx="1173">
                  <c:v>256.9369369369428</c:v>
                </c:pt>
                <c:pt idx="1174">
                  <c:v>256.9369369369428</c:v>
                </c:pt>
                <c:pt idx="1175">
                  <c:v>256.9369369369428</c:v>
                </c:pt>
                <c:pt idx="1176">
                  <c:v>256.9369369369428</c:v>
                </c:pt>
                <c:pt idx="1177">
                  <c:v>256.9369369369428</c:v>
                </c:pt>
                <c:pt idx="1178">
                  <c:v>256.9369369369428</c:v>
                </c:pt>
                <c:pt idx="1179">
                  <c:v>256.9369369369428</c:v>
                </c:pt>
                <c:pt idx="1180">
                  <c:v>256.9369369369428</c:v>
                </c:pt>
                <c:pt idx="1181">
                  <c:v>256.9369369369428</c:v>
                </c:pt>
                <c:pt idx="1182">
                  <c:v>256.9369369369428</c:v>
                </c:pt>
                <c:pt idx="1183">
                  <c:v>256.9369369369428</c:v>
                </c:pt>
                <c:pt idx="1184">
                  <c:v>256.9369369369428</c:v>
                </c:pt>
                <c:pt idx="1185">
                  <c:v>256.9369369369428</c:v>
                </c:pt>
                <c:pt idx="1186">
                  <c:v>256.9369369369428</c:v>
                </c:pt>
                <c:pt idx="1187">
                  <c:v>256.9369369369428</c:v>
                </c:pt>
                <c:pt idx="1188">
                  <c:v>256.9369369369428</c:v>
                </c:pt>
                <c:pt idx="1189">
                  <c:v>256.9369369369428</c:v>
                </c:pt>
                <c:pt idx="1190">
                  <c:v>256.9369369369428</c:v>
                </c:pt>
                <c:pt idx="1191">
                  <c:v>256.9369369369428</c:v>
                </c:pt>
                <c:pt idx="1192">
                  <c:v>256.9369369369428</c:v>
                </c:pt>
                <c:pt idx="1193">
                  <c:v>256.9369369369428</c:v>
                </c:pt>
                <c:pt idx="1194">
                  <c:v>256.9369369369428</c:v>
                </c:pt>
                <c:pt idx="1195">
                  <c:v>256.9369369369428</c:v>
                </c:pt>
                <c:pt idx="1196">
                  <c:v>256.9369369369428</c:v>
                </c:pt>
                <c:pt idx="1197">
                  <c:v>256.9369369369428</c:v>
                </c:pt>
                <c:pt idx="1198">
                  <c:v>256.9369369369428</c:v>
                </c:pt>
                <c:pt idx="1199">
                  <c:v>256.9369369369428</c:v>
                </c:pt>
                <c:pt idx="1200">
                  <c:v>256.9369369369428</c:v>
                </c:pt>
                <c:pt idx="1201">
                  <c:v>256.9369369369428</c:v>
                </c:pt>
                <c:pt idx="1202">
                  <c:v>256.9369369369428</c:v>
                </c:pt>
                <c:pt idx="1203">
                  <c:v>256.9369369369428</c:v>
                </c:pt>
                <c:pt idx="1204">
                  <c:v>256.9369369369428</c:v>
                </c:pt>
                <c:pt idx="1205">
                  <c:v>256.9369369369428</c:v>
                </c:pt>
                <c:pt idx="1206">
                  <c:v>256.9369369369428</c:v>
                </c:pt>
                <c:pt idx="1207">
                  <c:v>256.9369369369428</c:v>
                </c:pt>
                <c:pt idx="1208">
                  <c:v>256.9369369369428</c:v>
                </c:pt>
                <c:pt idx="1209">
                  <c:v>256.9369369369428</c:v>
                </c:pt>
                <c:pt idx="1210">
                  <c:v>256.9369369369428</c:v>
                </c:pt>
                <c:pt idx="1211">
                  <c:v>256.9369369369428</c:v>
                </c:pt>
                <c:pt idx="1212">
                  <c:v>256.9369369369428</c:v>
                </c:pt>
                <c:pt idx="1213">
                  <c:v>256.9369369369428</c:v>
                </c:pt>
                <c:pt idx="1214">
                  <c:v>256.9369369369428</c:v>
                </c:pt>
                <c:pt idx="1215">
                  <c:v>256.9369369369428</c:v>
                </c:pt>
                <c:pt idx="1216">
                  <c:v>256.9369369369428</c:v>
                </c:pt>
                <c:pt idx="1217">
                  <c:v>256.9369369369428</c:v>
                </c:pt>
                <c:pt idx="1218">
                  <c:v>256.9369369369428</c:v>
                </c:pt>
                <c:pt idx="1219">
                  <c:v>256.9369369369428</c:v>
                </c:pt>
                <c:pt idx="1220">
                  <c:v>256.9369369369428</c:v>
                </c:pt>
                <c:pt idx="1221">
                  <c:v>256.9369369369428</c:v>
                </c:pt>
                <c:pt idx="1222">
                  <c:v>256.9369369369428</c:v>
                </c:pt>
                <c:pt idx="1223">
                  <c:v>256.9369369369428</c:v>
                </c:pt>
                <c:pt idx="1224">
                  <c:v>256.9369369369428</c:v>
                </c:pt>
                <c:pt idx="1225">
                  <c:v>256.9369369369428</c:v>
                </c:pt>
                <c:pt idx="1226">
                  <c:v>256.9369369369428</c:v>
                </c:pt>
                <c:pt idx="1227">
                  <c:v>256.9369369369428</c:v>
                </c:pt>
                <c:pt idx="1228">
                  <c:v>256.9369369369428</c:v>
                </c:pt>
                <c:pt idx="1229">
                  <c:v>256.9369369369428</c:v>
                </c:pt>
                <c:pt idx="1230">
                  <c:v>256.9369369369428</c:v>
                </c:pt>
                <c:pt idx="1231">
                  <c:v>256.9369369369428</c:v>
                </c:pt>
                <c:pt idx="1232">
                  <c:v>256.9369369369428</c:v>
                </c:pt>
                <c:pt idx="1233">
                  <c:v>256.9369369369428</c:v>
                </c:pt>
                <c:pt idx="1234">
                  <c:v>256.9369369369428</c:v>
                </c:pt>
                <c:pt idx="1235">
                  <c:v>256.9369369369428</c:v>
                </c:pt>
                <c:pt idx="1236">
                  <c:v>256.9369369369428</c:v>
                </c:pt>
                <c:pt idx="1237">
                  <c:v>256.9369369369428</c:v>
                </c:pt>
                <c:pt idx="1238">
                  <c:v>256.9369369369428</c:v>
                </c:pt>
                <c:pt idx="1239">
                  <c:v>256.9369369369428</c:v>
                </c:pt>
                <c:pt idx="1240">
                  <c:v>256.9369369369428</c:v>
                </c:pt>
                <c:pt idx="1241">
                  <c:v>256.9369369369428</c:v>
                </c:pt>
                <c:pt idx="1242">
                  <c:v>256.9369369369428</c:v>
                </c:pt>
                <c:pt idx="1243">
                  <c:v>256.9369369369428</c:v>
                </c:pt>
                <c:pt idx="1244">
                  <c:v>256.9369369369428</c:v>
                </c:pt>
                <c:pt idx="1245">
                  <c:v>256.9369369369428</c:v>
                </c:pt>
                <c:pt idx="1246">
                  <c:v>256.9369369369428</c:v>
                </c:pt>
                <c:pt idx="1247">
                  <c:v>256.9369369369428</c:v>
                </c:pt>
                <c:pt idx="1248">
                  <c:v>256.9369369369428</c:v>
                </c:pt>
                <c:pt idx="1249">
                  <c:v>256.9369369369428</c:v>
                </c:pt>
                <c:pt idx="1250">
                  <c:v>256.9369369369428</c:v>
                </c:pt>
                <c:pt idx="1251">
                  <c:v>256.9369369369428</c:v>
                </c:pt>
                <c:pt idx="1252">
                  <c:v>256.9369369369428</c:v>
                </c:pt>
                <c:pt idx="1253">
                  <c:v>256.9369369369428</c:v>
                </c:pt>
                <c:pt idx="1254">
                  <c:v>256.9369369369428</c:v>
                </c:pt>
                <c:pt idx="1255">
                  <c:v>256.9369369369428</c:v>
                </c:pt>
                <c:pt idx="1256">
                  <c:v>256.9369369369428</c:v>
                </c:pt>
                <c:pt idx="1257">
                  <c:v>256.9369369369428</c:v>
                </c:pt>
                <c:pt idx="1258">
                  <c:v>256.9369369369428</c:v>
                </c:pt>
                <c:pt idx="1259">
                  <c:v>256.9369369369428</c:v>
                </c:pt>
                <c:pt idx="1260">
                  <c:v>256.9369369369428</c:v>
                </c:pt>
                <c:pt idx="1261">
                  <c:v>256.9369369369428</c:v>
                </c:pt>
                <c:pt idx="1262">
                  <c:v>256.9369369369428</c:v>
                </c:pt>
                <c:pt idx="1263">
                  <c:v>256.9369369369428</c:v>
                </c:pt>
                <c:pt idx="1264">
                  <c:v>256.9369369369428</c:v>
                </c:pt>
                <c:pt idx="1265">
                  <c:v>256.9369369369428</c:v>
                </c:pt>
                <c:pt idx="1266">
                  <c:v>256.9369369369428</c:v>
                </c:pt>
                <c:pt idx="1267">
                  <c:v>256.9369369369428</c:v>
                </c:pt>
                <c:pt idx="1268">
                  <c:v>256.9369369369428</c:v>
                </c:pt>
                <c:pt idx="1269">
                  <c:v>256.9369369369428</c:v>
                </c:pt>
                <c:pt idx="1270">
                  <c:v>256.9369369369428</c:v>
                </c:pt>
                <c:pt idx="1271">
                  <c:v>256.9369369369428</c:v>
                </c:pt>
                <c:pt idx="1272">
                  <c:v>256.9369369369428</c:v>
                </c:pt>
                <c:pt idx="1273">
                  <c:v>256.9369369369428</c:v>
                </c:pt>
                <c:pt idx="1274">
                  <c:v>256.9369369369428</c:v>
                </c:pt>
                <c:pt idx="1275">
                  <c:v>256.9369369369428</c:v>
                </c:pt>
                <c:pt idx="1276">
                  <c:v>256.9369369369428</c:v>
                </c:pt>
                <c:pt idx="1277">
                  <c:v>256.9369369369428</c:v>
                </c:pt>
                <c:pt idx="1278">
                  <c:v>256.9369369369428</c:v>
                </c:pt>
                <c:pt idx="1279">
                  <c:v>256.9369369369428</c:v>
                </c:pt>
                <c:pt idx="1280">
                  <c:v>256.9369369369428</c:v>
                </c:pt>
                <c:pt idx="1281">
                  <c:v>256.9369369369428</c:v>
                </c:pt>
                <c:pt idx="1282">
                  <c:v>256.9369369369428</c:v>
                </c:pt>
                <c:pt idx="1283">
                  <c:v>256.9369369369428</c:v>
                </c:pt>
                <c:pt idx="1284">
                  <c:v>256.9369369369428</c:v>
                </c:pt>
                <c:pt idx="1285">
                  <c:v>256.9369369369428</c:v>
                </c:pt>
                <c:pt idx="1286">
                  <c:v>256.9369369369428</c:v>
                </c:pt>
                <c:pt idx="1287">
                  <c:v>256.9369369369428</c:v>
                </c:pt>
                <c:pt idx="1288">
                  <c:v>256.9369369369428</c:v>
                </c:pt>
                <c:pt idx="1289">
                  <c:v>256.9369369369428</c:v>
                </c:pt>
                <c:pt idx="1290">
                  <c:v>256.9369369369428</c:v>
                </c:pt>
                <c:pt idx="1291">
                  <c:v>256.9369369369428</c:v>
                </c:pt>
                <c:pt idx="1292">
                  <c:v>256.9369369369428</c:v>
                </c:pt>
                <c:pt idx="1293">
                  <c:v>256.9369369369428</c:v>
                </c:pt>
                <c:pt idx="1294">
                  <c:v>256.9369369369428</c:v>
                </c:pt>
                <c:pt idx="1295">
                  <c:v>256.9369369369428</c:v>
                </c:pt>
                <c:pt idx="1296">
                  <c:v>256.9369369369428</c:v>
                </c:pt>
                <c:pt idx="1297">
                  <c:v>256.9369369369428</c:v>
                </c:pt>
                <c:pt idx="1298">
                  <c:v>256.9369369369428</c:v>
                </c:pt>
                <c:pt idx="1299">
                  <c:v>256.9369369369428</c:v>
                </c:pt>
                <c:pt idx="1300">
                  <c:v>256.9369369369428</c:v>
                </c:pt>
                <c:pt idx="1301">
                  <c:v>256.9369369369428</c:v>
                </c:pt>
                <c:pt idx="1302">
                  <c:v>256.9369369369428</c:v>
                </c:pt>
                <c:pt idx="1303">
                  <c:v>256.9369369369428</c:v>
                </c:pt>
                <c:pt idx="1304">
                  <c:v>256.9369369369428</c:v>
                </c:pt>
                <c:pt idx="1305">
                  <c:v>256.9369369369428</c:v>
                </c:pt>
                <c:pt idx="1306">
                  <c:v>256.9369369369428</c:v>
                </c:pt>
                <c:pt idx="1307">
                  <c:v>256.9369369369428</c:v>
                </c:pt>
                <c:pt idx="1308">
                  <c:v>256.9369369369428</c:v>
                </c:pt>
                <c:pt idx="1309">
                  <c:v>256.9369369369428</c:v>
                </c:pt>
                <c:pt idx="1310">
                  <c:v>256.9369369369428</c:v>
                </c:pt>
                <c:pt idx="1311">
                  <c:v>256.9369369369428</c:v>
                </c:pt>
                <c:pt idx="1312">
                  <c:v>256.9369369369428</c:v>
                </c:pt>
                <c:pt idx="1313">
                  <c:v>256.9369369369428</c:v>
                </c:pt>
                <c:pt idx="1314">
                  <c:v>256.9369369369428</c:v>
                </c:pt>
                <c:pt idx="1315">
                  <c:v>256.9369369369428</c:v>
                </c:pt>
                <c:pt idx="1316">
                  <c:v>256.9369369369428</c:v>
                </c:pt>
                <c:pt idx="1317">
                  <c:v>256.9369369369428</c:v>
                </c:pt>
                <c:pt idx="1318">
                  <c:v>256.9369369369428</c:v>
                </c:pt>
                <c:pt idx="1319">
                  <c:v>256.9369369369428</c:v>
                </c:pt>
                <c:pt idx="1320">
                  <c:v>256.9369369369428</c:v>
                </c:pt>
                <c:pt idx="1321">
                  <c:v>256.9369369369428</c:v>
                </c:pt>
                <c:pt idx="1322">
                  <c:v>256.9369369369428</c:v>
                </c:pt>
                <c:pt idx="1323">
                  <c:v>256.9369369369428</c:v>
                </c:pt>
                <c:pt idx="1324">
                  <c:v>256.9369369369428</c:v>
                </c:pt>
                <c:pt idx="1325">
                  <c:v>256.9369369369428</c:v>
                </c:pt>
                <c:pt idx="1326">
                  <c:v>256.9369369369428</c:v>
                </c:pt>
                <c:pt idx="1327">
                  <c:v>256.9369369369428</c:v>
                </c:pt>
                <c:pt idx="1328">
                  <c:v>256.9369369369428</c:v>
                </c:pt>
                <c:pt idx="1329">
                  <c:v>256.9369369369428</c:v>
                </c:pt>
                <c:pt idx="1330">
                  <c:v>256.9369369369428</c:v>
                </c:pt>
                <c:pt idx="1331">
                  <c:v>256.9369369369428</c:v>
                </c:pt>
                <c:pt idx="1332">
                  <c:v>256.9369369369428</c:v>
                </c:pt>
                <c:pt idx="1333">
                  <c:v>256.9369369369428</c:v>
                </c:pt>
                <c:pt idx="1334">
                  <c:v>256.9369369369428</c:v>
                </c:pt>
                <c:pt idx="1335">
                  <c:v>256.9369369369428</c:v>
                </c:pt>
                <c:pt idx="1336">
                  <c:v>256.9369369369428</c:v>
                </c:pt>
                <c:pt idx="1337">
                  <c:v>256.9369369369428</c:v>
                </c:pt>
                <c:pt idx="1338">
                  <c:v>256.9369369369428</c:v>
                </c:pt>
                <c:pt idx="1339">
                  <c:v>256.9369369369428</c:v>
                </c:pt>
                <c:pt idx="1340">
                  <c:v>256.9369369369428</c:v>
                </c:pt>
                <c:pt idx="1341">
                  <c:v>256.9369369369428</c:v>
                </c:pt>
                <c:pt idx="1342">
                  <c:v>256.9369369369428</c:v>
                </c:pt>
                <c:pt idx="1343">
                  <c:v>256.9369369369428</c:v>
                </c:pt>
                <c:pt idx="1344">
                  <c:v>256.9369369369428</c:v>
                </c:pt>
                <c:pt idx="1345">
                  <c:v>256.9369369369428</c:v>
                </c:pt>
                <c:pt idx="1346">
                  <c:v>256.9369369369428</c:v>
                </c:pt>
                <c:pt idx="1347">
                  <c:v>256.9369369369428</c:v>
                </c:pt>
                <c:pt idx="1348">
                  <c:v>256.9369369369428</c:v>
                </c:pt>
                <c:pt idx="1349">
                  <c:v>256.9369369369428</c:v>
                </c:pt>
                <c:pt idx="1350">
                  <c:v>256.9369369369428</c:v>
                </c:pt>
                <c:pt idx="1351">
                  <c:v>256.9369369369428</c:v>
                </c:pt>
                <c:pt idx="1352">
                  <c:v>256.9369369369428</c:v>
                </c:pt>
                <c:pt idx="1353">
                  <c:v>256.9369369369428</c:v>
                </c:pt>
                <c:pt idx="1354">
                  <c:v>256.9369369369428</c:v>
                </c:pt>
                <c:pt idx="1355">
                  <c:v>256.9369369369428</c:v>
                </c:pt>
                <c:pt idx="1356">
                  <c:v>256.9369369369428</c:v>
                </c:pt>
                <c:pt idx="1357">
                  <c:v>256.9369369369428</c:v>
                </c:pt>
                <c:pt idx="1358">
                  <c:v>256.9369369369428</c:v>
                </c:pt>
                <c:pt idx="1359">
                  <c:v>256.9369369369428</c:v>
                </c:pt>
                <c:pt idx="1360">
                  <c:v>256.9369369369428</c:v>
                </c:pt>
                <c:pt idx="1361">
                  <c:v>256.9369369369428</c:v>
                </c:pt>
                <c:pt idx="1362">
                  <c:v>256.9369369369428</c:v>
                </c:pt>
                <c:pt idx="1363">
                  <c:v>256.9369369369428</c:v>
                </c:pt>
                <c:pt idx="1364">
                  <c:v>256.9369369369428</c:v>
                </c:pt>
                <c:pt idx="1365">
                  <c:v>256.9369369369428</c:v>
                </c:pt>
                <c:pt idx="1366">
                  <c:v>256.9369369369428</c:v>
                </c:pt>
                <c:pt idx="1367">
                  <c:v>256.9369369369428</c:v>
                </c:pt>
                <c:pt idx="1368">
                  <c:v>256.9369369369428</c:v>
                </c:pt>
                <c:pt idx="1369">
                  <c:v>256.9369369369428</c:v>
                </c:pt>
                <c:pt idx="1370">
                  <c:v>256.9369369369428</c:v>
                </c:pt>
                <c:pt idx="1371">
                  <c:v>256.9369369369428</c:v>
                </c:pt>
                <c:pt idx="1372">
                  <c:v>256.9369369369428</c:v>
                </c:pt>
                <c:pt idx="1373">
                  <c:v>256.9369369369428</c:v>
                </c:pt>
                <c:pt idx="1374">
                  <c:v>256.9369369369428</c:v>
                </c:pt>
                <c:pt idx="1375">
                  <c:v>256.9369369369428</c:v>
                </c:pt>
                <c:pt idx="1376">
                  <c:v>256.9369369369428</c:v>
                </c:pt>
                <c:pt idx="1377">
                  <c:v>256.9369369369428</c:v>
                </c:pt>
                <c:pt idx="1378">
                  <c:v>256.9369369369428</c:v>
                </c:pt>
                <c:pt idx="1379">
                  <c:v>256.9369369369428</c:v>
                </c:pt>
                <c:pt idx="1380">
                  <c:v>256.9369369369428</c:v>
                </c:pt>
                <c:pt idx="1381">
                  <c:v>256.9369369369428</c:v>
                </c:pt>
                <c:pt idx="1382">
                  <c:v>256.9369369369428</c:v>
                </c:pt>
                <c:pt idx="1383">
                  <c:v>256.9369369369428</c:v>
                </c:pt>
                <c:pt idx="1384">
                  <c:v>256.9369369369428</c:v>
                </c:pt>
                <c:pt idx="1385">
                  <c:v>256.9369369369428</c:v>
                </c:pt>
                <c:pt idx="1386">
                  <c:v>256.9369369369428</c:v>
                </c:pt>
                <c:pt idx="1387">
                  <c:v>256.9369369369428</c:v>
                </c:pt>
                <c:pt idx="1388">
                  <c:v>256.9369369369428</c:v>
                </c:pt>
                <c:pt idx="1389">
                  <c:v>256.9369369369428</c:v>
                </c:pt>
                <c:pt idx="1390">
                  <c:v>256.9369369369428</c:v>
                </c:pt>
                <c:pt idx="1391">
                  <c:v>256.9369369369428</c:v>
                </c:pt>
                <c:pt idx="1392">
                  <c:v>256.9369369369428</c:v>
                </c:pt>
                <c:pt idx="1393">
                  <c:v>256.9369369369428</c:v>
                </c:pt>
                <c:pt idx="1394">
                  <c:v>256.9369369369428</c:v>
                </c:pt>
                <c:pt idx="1395">
                  <c:v>256.9369369369428</c:v>
                </c:pt>
                <c:pt idx="1396">
                  <c:v>256.9369369369428</c:v>
                </c:pt>
                <c:pt idx="1397">
                  <c:v>256.9369369369428</c:v>
                </c:pt>
                <c:pt idx="1398">
                  <c:v>256.9369369369428</c:v>
                </c:pt>
                <c:pt idx="1399">
                  <c:v>256.9369369369428</c:v>
                </c:pt>
                <c:pt idx="1400">
                  <c:v>256.9369369369428</c:v>
                </c:pt>
                <c:pt idx="1401">
                  <c:v>256.9369369369428</c:v>
                </c:pt>
                <c:pt idx="1402">
                  <c:v>256.9369369369428</c:v>
                </c:pt>
                <c:pt idx="1403">
                  <c:v>256.9369369369428</c:v>
                </c:pt>
                <c:pt idx="1404">
                  <c:v>256.9369369369428</c:v>
                </c:pt>
                <c:pt idx="1405">
                  <c:v>256.9369369369428</c:v>
                </c:pt>
                <c:pt idx="1406">
                  <c:v>256.9369369369428</c:v>
                </c:pt>
                <c:pt idx="1407">
                  <c:v>256.9369369369428</c:v>
                </c:pt>
                <c:pt idx="1408">
                  <c:v>256.9369369369428</c:v>
                </c:pt>
                <c:pt idx="1409">
                  <c:v>256.9369369369428</c:v>
                </c:pt>
                <c:pt idx="1410">
                  <c:v>256.9369369369428</c:v>
                </c:pt>
                <c:pt idx="1411">
                  <c:v>256.9369369369428</c:v>
                </c:pt>
                <c:pt idx="1412">
                  <c:v>256.9369369369428</c:v>
                </c:pt>
                <c:pt idx="1413">
                  <c:v>256.9369369369428</c:v>
                </c:pt>
                <c:pt idx="1414">
                  <c:v>256.9369369369428</c:v>
                </c:pt>
                <c:pt idx="1415">
                  <c:v>256.9369369369428</c:v>
                </c:pt>
                <c:pt idx="1416">
                  <c:v>256.9369369369428</c:v>
                </c:pt>
                <c:pt idx="1417">
                  <c:v>256.9369369369428</c:v>
                </c:pt>
                <c:pt idx="1418">
                  <c:v>256.9369369369428</c:v>
                </c:pt>
                <c:pt idx="1419">
                  <c:v>256.9369369369428</c:v>
                </c:pt>
                <c:pt idx="1420">
                  <c:v>256.9369369369428</c:v>
                </c:pt>
                <c:pt idx="1421">
                  <c:v>256.9369369369428</c:v>
                </c:pt>
                <c:pt idx="1422">
                  <c:v>256.9369369369428</c:v>
                </c:pt>
                <c:pt idx="1423">
                  <c:v>256.9369369369428</c:v>
                </c:pt>
                <c:pt idx="1424">
                  <c:v>256.9369369369428</c:v>
                </c:pt>
                <c:pt idx="1425">
                  <c:v>256.9369369369428</c:v>
                </c:pt>
                <c:pt idx="1426">
                  <c:v>256.9369369369428</c:v>
                </c:pt>
                <c:pt idx="1427">
                  <c:v>256.9369369369428</c:v>
                </c:pt>
                <c:pt idx="1428">
                  <c:v>256.9369369369428</c:v>
                </c:pt>
                <c:pt idx="1429">
                  <c:v>256.9369369369428</c:v>
                </c:pt>
                <c:pt idx="1430">
                  <c:v>256.9369369369428</c:v>
                </c:pt>
                <c:pt idx="1431">
                  <c:v>256.9369369369428</c:v>
                </c:pt>
                <c:pt idx="1432">
                  <c:v>256.9369369369428</c:v>
                </c:pt>
                <c:pt idx="1433">
                  <c:v>256.9369369369428</c:v>
                </c:pt>
                <c:pt idx="1434">
                  <c:v>256.9369369369428</c:v>
                </c:pt>
                <c:pt idx="1435">
                  <c:v>256.9369369369428</c:v>
                </c:pt>
                <c:pt idx="1436">
                  <c:v>256.9369369369428</c:v>
                </c:pt>
                <c:pt idx="1437">
                  <c:v>256.9369369369428</c:v>
                </c:pt>
                <c:pt idx="1438">
                  <c:v>256.9369369369428</c:v>
                </c:pt>
                <c:pt idx="1439">
                  <c:v>256.9369369369428</c:v>
                </c:pt>
                <c:pt idx="1440">
                  <c:v>256.9369369369428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D-448B-BEB3-4C5004E20C92}"/>
            </c:ext>
          </c:extLst>
        </c:ser>
        <c:ser>
          <c:idx val="2"/>
          <c:order val="2"/>
          <c:tx>
            <c:v>Limite de Demanda</c:v>
          </c:tx>
          <c:spPr>
            <a:ln w="22225" cap="rnd">
              <a:solidFill>
                <a:schemeClr val="accent3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'Curva de Demanda'!$M$4:$M$1444</c:f>
              <c:numCache>
                <c:formatCode>General</c:formatCode>
                <c:ptCount val="1441"/>
                <c:pt idx="0">
                  <c:v>336</c:v>
                </c:pt>
                <c:pt idx="1">
                  <c:v>336</c:v>
                </c:pt>
                <c:pt idx="2">
                  <c:v>336</c:v>
                </c:pt>
                <c:pt idx="3">
                  <c:v>336</c:v>
                </c:pt>
                <c:pt idx="4">
                  <c:v>336</c:v>
                </c:pt>
                <c:pt idx="5">
                  <c:v>336</c:v>
                </c:pt>
                <c:pt idx="6">
                  <c:v>336</c:v>
                </c:pt>
                <c:pt idx="7">
                  <c:v>336</c:v>
                </c:pt>
                <c:pt idx="8">
                  <c:v>336</c:v>
                </c:pt>
                <c:pt idx="9">
                  <c:v>336</c:v>
                </c:pt>
                <c:pt idx="10">
                  <c:v>336</c:v>
                </c:pt>
                <c:pt idx="11">
                  <c:v>336</c:v>
                </c:pt>
                <c:pt idx="12">
                  <c:v>336</c:v>
                </c:pt>
                <c:pt idx="13">
                  <c:v>336</c:v>
                </c:pt>
                <c:pt idx="14">
                  <c:v>336</c:v>
                </c:pt>
                <c:pt idx="15">
                  <c:v>336</c:v>
                </c:pt>
                <c:pt idx="16">
                  <c:v>336</c:v>
                </c:pt>
                <c:pt idx="17">
                  <c:v>336</c:v>
                </c:pt>
                <c:pt idx="18">
                  <c:v>336</c:v>
                </c:pt>
                <c:pt idx="19">
                  <c:v>336</c:v>
                </c:pt>
                <c:pt idx="20">
                  <c:v>336</c:v>
                </c:pt>
                <c:pt idx="21">
                  <c:v>336</c:v>
                </c:pt>
                <c:pt idx="22">
                  <c:v>336</c:v>
                </c:pt>
                <c:pt idx="23">
                  <c:v>336</c:v>
                </c:pt>
                <c:pt idx="24">
                  <c:v>336</c:v>
                </c:pt>
                <c:pt idx="25">
                  <c:v>336</c:v>
                </c:pt>
                <c:pt idx="26">
                  <c:v>336</c:v>
                </c:pt>
                <c:pt idx="27">
                  <c:v>336</c:v>
                </c:pt>
                <c:pt idx="28">
                  <c:v>336</c:v>
                </c:pt>
                <c:pt idx="29">
                  <c:v>336</c:v>
                </c:pt>
                <c:pt idx="30">
                  <c:v>336</c:v>
                </c:pt>
                <c:pt idx="31">
                  <c:v>336</c:v>
                </c:pt>
                <c:pt idx="32">
                  <c:v>336</c:v>
                </c:pt>
                <c:pt idx="33">
                  <c:v>336</c:v>
                </c:pt>
                <c:pt idx="34">
                  <c:v>336</c:v>
                </c:pt>
                <c:pt idx="35">
                  <c:v>336</c:v>
                </c:pt>
                <c:pt idx="36">
                  <c:v>336</c:v>
                </c:pt>
                <c:pt idx="37">
                  <c:v>336</c:v>
                </c:pt>
                <c:pt idx="38">
                  <c:v>336</c:v>
                </c:pt>
                <c:pt idx="39">
                  <c:v>336</c:v>
                </c:pt>
                <c:pt idx="40">
                  <c:v>336</c:v>
                </c:pt>
                <c:pt idx="41">
                  <c:v>336</c:v>
                </c:pt>
                <c:pt idx="42">
                  <c:v>336</c:v>
                </c:pt>
                <c:pt idx="43">
                  <c:v>336</c:v>
                </c:pt>
                <c:pt idx="44">
                  <c:v>336</c:v>
                </c:pt>
                <c:pt idx="45">
                  <c:v>336</c:v>
                </c:pt>
                <c:pt idx="46">
                  <c:v>336</c:v>
                </c:pt>
                <c:pt idx="47">
                  <c:v>336</c:v>
                </c:pt>
                <c:pt idx="48">
                  <c:v>336</c:v>
                </c:pt>
                <c:pt idx="49">
                  <c:v>336</c:v>
                </c:pt>
                <c:pt idx="50">
                  <c:v>336</c:v>
                </c:pt>
                <c:pt idx="51">
                  <c:v>336</c:v>
                </c:pt>
                <c:pt idx="52">
                  <c:v>336</c:v>
                </c:pt>
                <c:pt idx="53">
                  <c:v>336</c:v>
                </c:pt>
                <c:pt idx="54">
                  <c:v>336</c:v>
                </c:pt>
                <c:pt idx="55">
                  <c:v>336</c:v>
                </c:pt>
                <c:pt idx="56">
                  <c:v>336</c:v>
                </c:pt>
                <c:pt idx="57">
                  <c:v>336</c:v>
                </c:pt>
                <c:pt idx="58">
                  <c:v>336</c:v>
                </c:pt>
                <c:pt idx="59">
                  <c:v>336</c:v>
                </c:pt>
                <c:pt idx="60">
                  <c:v>336</c:v>
                </c:pt>
                <c:pt idx="61">
                  <c:v>336</c:v>
                </c:pt>
                <c:pt idx="62">
                  <c:v>336</c:v>
                </c:pt>
                <c:pt idx="63">
                  <c:v>336</c:v>
                </c:pt>
                <c:pt idx="64">
                  <c:v>336</c:v>
                </c:pt>
                <c:pt idx="65">
                  <c:v>336</c:v>
                </c:pt>
                <c:pt idx="66">
                  <c:v>336</c:v>
                </c:pt>
                <c:pt idx="67">
                  <c:v>336</c:v>
                </c:pt>
                <c:pt idx="68">
                  <c:v>336</c:v>
                </c:pt>
                <c:pt idx="69">
                  <c:v>336</c:v>
                </c:pt>
                <c:pt idx="70">
                  <c:v>336</c:v>
                </c:pt>
                <c:pt idx="71">
                  <c:v>336</c:v>
                </c:pt>
                <c:pt idx="72">
                  <c:v>336</c:v>
                </c:pt>
                <c:pt idx="73">
                  <c:v>336</c:v>
                </c:pt>
                <c:pt idx="74">
                  <c:v>336</c:v>
                </c:pt>
                <c:pt idx="75">
                  <c:v>336</c:v>
                </c:pt>
                <c:pt idx="76">
                  <c:v>336</c:v>
                </c:pt>
                <c:pt idx="77">
                  <c:v>336</c:v>
                </c:pt>
                <c:pt idx="78">
                  <c:v>336</c:v>
                </c:pt>
                <c:pt idx="79">
                  <c:v>336</c:v>
                </c:pt>
                <c:pt idx="80">
                  <c:v>336</c:v>
                </c:pt>
                <c:pt idx="81">
                  <c:v>336</c:v>
                </c:pt>
                <c:pt idx="82">
                  <c:v>336</c:v>
                </c:pt>
                <c:pt idx="83">
                  <c:v>336</c:v>
                </c:pt>
                <c:pt idx="84">
                  <c:v>336</c:v>
                </c:pt>
                <c:pt idx="85">
                  <c:v>336</c:v>
                </c:pt>
                <c:pt idx="86">
                  <c:v>336</c:v>
                </c:pt>
                <c:pt idx="87">
                  <c:v>336</c:v>
                </c:pt>
                <c:pt idx="88">
                  <c:v>336</c:v>
                </c:pt>
                <c:pt idx="89">
                  <c:v>336</c:v>
                </c:pt>
                <c:pt idx="90">
                  <c:v>336</c:v>
                </c:pt>
                <c:pt idx="91">
                  <c:v>336</c:v>
                </c:pt>
                <c:pt idx="92">
                  <c:v>336</c:v>
                </c:pt>
                <c:pt idx="93">
                  <c:v>336</c:v>
                </c:pt>
                <c:pt idx="94">
                  <c:v>336</c:v>
                </c:pt>
                <c:pt idx="95">
                  <c:v>336</c:v>
                </c:pt>
                <c:pt idx="96">
                  <c:v>336</c:v>
                </c:pt>
                <c:pt idx="97">
                  <c:v>336</c:v>
                </c:pt>
                <c:pt idx="98">
                  <c:v>336</c:v>
                </c:pt>
                <c:pt idx="99">
                  <c:v>336</c:v>
                </c:pt>
                <c:pt idx="100">
                  <c:v>336</c:v>
                </c:pt>
                <c:pt idx="101">
                  <c:v>336</c:v>
                </c:pt>
                <c:pt idx="102">
                  <c:v>336</c:v>
                </c:pt>
                <c:pt idx="103">
                  <c:v>336</c:v>
                </c:pt>
                <c:pt idx="104">
                  <c:v>336</c:v>
                </c:pt>
                <c:pt idx="105">
                  <c:v>336</c:v>
                </c:pt>
                <c:pt idx="106">
                  <c:v>336</c:v>
                </c:pt>
                <c:pt idx="107">
                  <c:v>336</c:v>
                </c:pt>
                <c:pt idx="108">
                  <c:v>336</c:v>
                </c:pt>
                <c:pt idx="109">
                  <c:v>336</c:v>
                </c:pt>
                <c:pt idx="110">
                  <c:v>336</c:v>
                </c:pt>
                <c:pt idx="111">
                  <c:v>336</c:v>
                </c:pt>
                <c:pt idx="112">
                  <c:v>336</c:v>
                </c:pt>
                <c:pt idx="113">
                  <c:v>336</c:v>
                </c:pt>
                <c:pt idx="114">
                  <c:v>336</c:v>
                </c:pt>
                <c:pt idx="115">
                  <c:v>336</c:v>
                </c:pt>
                <c:pt idx="116">
                  <c:v>336</c:v>
                </c:pt>
                <c:pt idx="117">
                  <c:v>336</c:v>
                </c:pt>
                <c:pt idx="118">
                  <c:v>336</c:v>
                </c:pt>
                <c:pt idx="119">
                  <c:v>336</c:v>
                </c:pt>
                <c:pt idx="120">
                  <c:v>336</c:v>
                </c:pt>
                <c:pt idx="121">
                  <c:v>336</c:v>
                </c:pt>
                <c:pt idx="122">
                  <c:v>336</c:v>
                </c:pt>
                <c:pt idx="123">
                  <c:v>336</c:v>
                </c:pt>
                <c:pt idx="124">
                  <c:v>336</c:v>
                </c:pt>
                <c:pt idx="125">
                  <c:v>336</c:v>
                </c:pt>
                <c:pt idx="126">
                  <c:v>336</c:v>
                </c:pt>
                <c:pt idx="127">
                  <c:v>336</c:v>
                </c:pt>
                <c:pt idx="128">
                  <c:v>336</c:v>
                </c:pt>
                <c:pt idx="129">
                  <c:v>336</c:v>
                </c:pt>
                <c:pt idx="130">
                  <c:v>336</c:v>
                </c:pt>
                <c:pt idx="131">
                  <c:v>336</c:v>
                </c:pt>
                <c:pt idx="132">
                  <c:v>336</c:v>
                </c:pt>
                <c:pt idx="133">
                  <c:v>336</c:v>
                </c:pt>
                <c:pt idx="134">
                  <c:v>336</c:v>
                </c:pt>
                <c:pt idx="135">
                  <c:v>336</c:v>
                </c:pt>
                <c:pt idx="136">
                  <c:v>336</c:v>
                </c:pt>
                <c:pt idx="137">
                  <c:v>336</c:v>
                </c:pt>
                <c:pt idx="138">
                  <c:v>336</c:v>
                </c:pt>
                <c:pt idx="139">
                  <c:v>336</c:v>
                </c:pt>
                <c:pt idx="140">
                  <c:v>336</c:v>
                </c:pt>
                <c:pt idx="141">
                  <c:v>336</c:v>
                </c:pt>
                <c:pt idx="142">
                  <c:v>336</c:v>
                </c:pt>
                <c:pt idx="143">
                  <c:v>336</c:v>
                </c:pt>
                <c:pt idx="144">
                  <c:v>336</c:v>
                </c:pt>
                <c:pt idx="145">
                  <c:v>336</c:v>
                </c:pt>
                <c:pt idx="146">
                  <c:v>336</c:v>
                </c:pt>
                <c:pt idx="147">
                  <c:v>336</c:v>
                </c:pt>
                <c:pt idx="148">
                  <c:v>336</c:v>
                </c:pt>
                <c:pt idx="149">
                  <c:v>336</c:v>
                </c:pt>
                <c:pt idx="150">
                  <c:v>336</c:v>
                </c:pt>
                <c:pt idx="151">
                  <c:v>336</c:v>
                </c:pt>
                <c:pt idx="152">
                  <c:v>336</c:v>
                </c:pt>
                <c:pt idx="153">
                  <c:v>336</c:v>
                </c:pt>
                <c:pt idx="154">
                  <c:v>336</c:v>
                </c:pt>
                <c:pt idx="155">
                  <c:v>336</c:v>
                </c:pt>
                <c:pt idx="156">
                  <c:v>336</c:v>
                </c:pt>
                <c:pt idx="157">
                  <c:v>336</c:v>
                </c:pt>
                <c:pt idx="158">
                  <c:v>336</c:v>
                </c:pt>
                <c:pt idx="159">
                  <c:v>336</c:v>
                </c:pt>
                <c:pt idx="160">
                  <c:v>336</c:v>
                </c:pt>
                <c:pt idx="161">
                  <c:v>336</c:v>
                </c:pt>
                <c:pt idx="162">
                  <c:v>336</c:v>
                </c:pt>
                <c:pt idx="163">
                  <c:v>336</c:v>
                </c:pt>
                <c:pt idx="164">
                  <c:v>336</c:v>
                </c:pt>
                <c:pt idx="165">
                  <c:v>336</c:v>
                </c:pt>
                <c:pt idx="166">
                  <c:v>336</c:v>
                </c:pt>
                <c:pt idx="167">
                  <c:v>336</c:v>
                </c:pt>
                <c:pt idx="168">
                  <c:v>336</c:v>
                </c:pt>
                <c:pt idx="169">
                  <c:v>336</c:v>
                </c:pt>
                <c:pt idx="170">
                  <c:v>336</c:v>
                </c:pt>
                <c:pt idx="171">
                  <c:v>336</c:v>
                </c:pt>
                <c:pt idx="172">
                  <c:v>336</c:v>
                </c:pt>
                <c:pt idx="173">
                  <c:v>336</c:v>
                </c:pt>
                <c:pt idx="174">
                  <c:v>336</c:v>
                </c:pt>
                <c:pt idx="175">
                  <c:v>336</c:v>
                </c:pt>
                <c:pt idx="176">
                  <c:v>336</c:v>
                </c:pt>
                <c:pt idx="177">
                  <c:v>336</c:v>
                </c:pt>
                <c:pt idx="178">
                  <c:v>336</c:v>
                </c:pt>
                <c:pt idx="179">
                  <c:v>336</c:v>
                </c:pt>
                <c:pt idx="180">
                  <c:v>336</c:v>
                </c:pt>
                <c:pt idx="181">
                  <c:v>336</c:v>
                </c:pt>
                <c:pt idx="182">
                  <c:v>336</c:v>
                </c:pt>
                <c:pt idx="183">
                  <c:v>336</c:v>
                </c:pt>
                <c:pt idx="184">
                  <c:v>336</c:v>
                </c:pt>
                <c:pt idx="185">
                  <c:v>336</c:v>
                </c:pt>
                <c:pt idx="186">
                  <c:v>336</c:v>
                </c:pt>
                <c:pt idx="187">
                  <c:v>336</c:v>
                </c:pt>
                <c:pt idx="188">
                  <c:v>336</c:v>
                </c:pt>
                <c:pt idx="189">
                  <c:v>336</c:v>
                </c:pt>
                <c:pt idx="190">
                  <c:v>336</c:v>
                </c:pt>
                <c:pt idx="191">
                  <c:v>336</c:v>
                </c:pt>
                <c:pt idx="192">
                  <c:v>336</c:v>
                </c:pt>
                <c:pt idx="193">
                  <c:v>336</c:v>
                </c:pt>
                <c:pt idx="194">
                  <c:v>336</c:v>
                </c:pt>
                <c:pt idx="195">
                  <c:v>336</c:v>
                </c:pt>
                <c:pt idx="196">
                  <c:v>336</c:v>
                </c:pt>
                <c:pt idx="197">
                  <c:v>336</c:v>
                </c:pt>
                <c:pt idx="198">
                  <c:v>336</c:v>
                </c:pt>
                <c:pt idx="199">
                  <c:v>336</c:v>
                </c:pt>
                <c:pt idx="200">
                  <c:v>336</c:v>
                </c:pt>
                <c:pt idx="201">
                  <c:v>336</c:v>
                </c:pt>
                <c:pt idx="202">
                  <c:v>336</c:v>
                </c:pt>
                <c:pt idx="203">
                  <c:v>336</c:v>
                </c:pt>
                <c:pt idx="204">
                  <c:v>336</c:v>
                </c:pt>
                <c:pt idx="205">
                  <c:v>336</c:v>
                </c:pt>
                <c:pt idx="206">
                  <c:v>336</c:v>
                </c:pt>
                <c:pt idx="207">
                  <c:v>336</c:v>
                </c:pt>
                <c:pt idx="208">
                  <c:v>336</c:v>
                </c:pt>
                <c:pt idx="209">
                  <c:v>336</c:v>
                </c:pt>
                <c:pt idx="210">
                  <c:v>336</c:v>
                </c:pt>
                <c:pt idx="211">
                  <c:v>336</c:v>
                </c:pt>
                <c:pt idx="212">
                  <c:v>336</c:v>
                </c:pt>
                <c:pt idx="213">
                  <c:v>336</c:v>
                </c:pt>
                <c:pt idx="214">
                  <c:v>336</c:v>
                </c:pt>
                <c:pt idx="215">
                  <c:v>336</c:v>
                </c:pt>
                <c:pt idx="216">
                  <c:v>336</c:v>
                </c:pt>
                <c:pt idx="217">
                  <c:v>336</c:v>
                </c:pt>
                <c:pt idx="218">
                  <c:v>336</c:v>
                </c:pt>
                <c:pt idx="219">
                  <c:v>336</c:v>
                </c:pt>
                <c:pt idx="220">
                  <c:v>336</c:v>
                </c:pt>
                <c:pt idx="221">
                  <c:v>336</c:v>
                </c:pt>
                <c:pt idx="222">
                  <c:v>336</c:v>
                </c:pt>
                <c:pt idx="223">
                  <c:v>336</c:v>
                </c:pt>
                <c:pt idx="224">
                  <c:v>336</c:v>
                </c:pt>
                <c:pt idx="225">
                  <c:v>336</c:v>
                </c:pt>
                <c:pt idx="226">
                  <c:v>336</c:v>
                </c:pt>
                <c:pt idx="227">
                  <c:v>336</c:v>
                </c:pt>
                <c:pt idx="228">
                  <c:v>336</c:v>
                </c:pt>
                <c:pt idx="229">
                  <c:v>336</c:v>
                </c:pt>
                <c:pt idx="230">
                  <c:v>336</c:v>
                </c:pt>
                <c:pt idx="231">
                  <c:v>336</c:v>
                </c:pt>
                <c:pt idx="232">
                  <c:v>336</c:v>
                </c:pt>
                <c:pt idx="233">
                  <c:v>336</c:v>
                </c:pt>
                <c:pt idx="234">
                  <c:v>336</c:v>
                </c:pt>
                <c:pt idx="235">
                  <c:v>336</c:v>
                </c:pt>
                <c:pt idx="236">
                  <c:v>336</c:v>
                </c:pt>
                <c:pt idx="237">
                  <c:v>336</c:v>
                </c:pt>
                <c:pt idx="238">
                  <c:v>336</c:v>
                </c:pt>
                <c:pt idx="239">
                  <c:v>336</c:v>
                </c:pt>
                <c:pt idx="240">
                  <c:v>336</c:v>
                </c:pt>
                <c:pt idx="241">
                  <c:v>336</c:v>
                </c:pt>
                <c:pt idx="242">
                  <c:v>336</c:v>
                </c:pt>
                <c:pt idx="243">
                  <c:v>336</c:v>
                </c:pt>
                <c:pt idx="244">
                  <c:v>336</c:v>
                </c:pt>
                <c:pt idx="245">
                  <c:v>336</c:v>
                </c:pt>
                <c:pt idx="246">
                  <c:v>336</c:v>
                </c:pt>
                <c:pt idx="247">
                  <c:v>336</c:v>
                </c:pt>
                <c:pt idx="248">
                  <c:v>336</c:v>
                </c:pt>
                <c:pt idx="249">
                  <c:v>336</c:v>
                </c:pt>
                <c:pt idx="250">
                  <c:v>336</c:v>
                </c:pt>
                <c:pt idx="251">
                  <c:v>336</c:v>
                </c:pt>
                <c:pt idx="252">
                  <c:v>336</c:v>
                </c:pt>
                <c:pt idx="253">
                  <c:v>336</c:v>
                </c:pt>
                <c:pt idx="254">
                  <c:v>336</c:v>
                </c:pt>
                <c:pt idx="255">
                  <c:v>336</c:v>
                </c:pt>
                <c:pt idx="256">
                  <c:v>336</c:v>
                </c:pt>
                <c:pt idx="257">
                  <c:v>336</c:v>
                </c:pt>
                <c:pt idx="258">
                  <c:v>336</c:v>
                </c:pt>
                <c:pt idx="259">
                  <c:v>336</c:v>
                </c:pt>
                <c:pt idx="260">
                  <c:v>336</c:v>
                </c:pt>
                <c:pt idx="261">
                  <c:v>336</c:v>
                </c:pt>
                <c:pt idx="262">
                  <c:v>336</c:v>
                </c:pt>
                <c:pt idx="263">
                  <c:v>336</c:v>
                </c:pt>
                <c:pt idx="264">
                  <c:v>336</c:v>
                </c:pt>
                <c:pt idx="265">
                  <c:v>336</c:v>
                </c:pt>
                <c:pt idx="266">
                  <c:v>336</c:v>
                </c:pt>
                <c:pt idx="267">
                  <c:v>336</c:v>
                </c:pt>
                <c:pt idx="268">
                  <c:v>336</c:v>
                </c:pt>
                <c:pt idx="269">
                  <c:v>336</c:v>
                </c:pt>
                <c:pt idx="270">
                  <c:v>336</c:v>
                </c:pt>
                <c:pt idx="271">
                  <c:v>336</c:v>
                </c:pt>
                <c:pt idx="272">
                  <c:v>336</c:v>
                </c:pt>
                <c:pt idx="273">
                  <c:v>336</c:v>
                </c:pt>
                <c:pt idx="274">
                  <c:v>336</c:v>
                </c:pt>
                <c:pt idx="275">
                  <c:v>336</c:v>
                </c:pt>
                <c:pt idx="276">
                  <c:v>336</c:v>
                </c:pt>
                <c:pt idx="277">
                  <c:v>336</c:v>
                </c:pt>
                <c:pt idx="278">
                  <c:v>336</c:v>
                </c:pt>
                <c:pt idx="279">
                  <c:v>336</c:v>
                </c:pt>
                <c:pt idx="280">
                  <c:v>336</c:v>
                </c:pt>
                <c:pt idx="281">
                  <c:v>336</c:v>
                </c:pt>
                <c:pt idx="282">
                  <c:v>336</c:v>
                </c:pt>
                <c:pt idx="283">
                  <c:v>336</c:v>
                </c:pt>
                <c:pt idx="284">
                  <c:v>336</c:v>
                </c:pt>
                <c:pt idx="285">
                  <c:v>336</c:v>
                </c:pt>
                <c:pt idx="286">
                  <c:v>336</c:v>
                </c:pt>
                <c:pt idx="287">
                  <c:v>336</c:v>
                </c:pt>
                <c:pt idx="288">
                  <c:v>336</c:v>
                </c:pt>
                <c:pt idx="289">
                  <c:v>336</c:v>
                </c:pt>
                <c:pt idx="290">
                  <c:v>336</c:v>
                </c:pt>
                <c:pt idx="291">
                  <c:v>336</c:v>
                </c:pt>
                <c:pt idx="292">
                  <c:v>336</c:v>
                </c:pt>
                <c:pt idx="293">
                  <c:v>336</c:v>
                </c:pt>
                <c:pt idx="294">
                  <c:v>336</c:v>
                </c:pt>
                <c:pt idx="295">
                  <c:v>336</c:v>
                </c:pt>
                <c:pt idx="296">
                  <c:v>336</c:v>
                </c:pt>
                <c:pt idx="297">
                  <c:v>336</c:v>
                </c:pt>
                <c:pt idx="298">
                  <c:v>336</c:v>
                </c:pt>
                <c:pt idx="299">
                  <c:v>336</c:v>
                </c:pt>
                <c:pt idx="300">
                  <c:v>336</c:v>
                </c:pt>
                <c:pt idx="301">
                  <c:v>336</c:v>
                </c:pt>
                <c:pt idx="302">
                  <c:v>336</c:v>
                </c:pt>
                <c:pt idx="303">
                  <c:v>336</c:v>
                </c:pt>
                <c:pt idx="304">
                  <c:v>336</c:v>
                </c:pt>
                <c:pt idx="305">
                  <c:v>336</c:v>
                </c:pt>
                <c:pt idx="306">
                  <c:v>336</c:v>
                </c:pt>
                <c:pt idx="307">
                  <c:v>336</c:v>
                </c:pt>
                <c:pt idx="308">
                  <c:v>336</c:v>
                </c:pt>
                <c:pt idx="309">
                  <c:v>336</c:v>
                </c:pt>
                <c:pt idx="310">
                  <c:v>336</c:v>
                </c:pt>
                <c:pt idx="311">
                  <c:v>336</c:v>
                </c:pt>
                <c:pt idx="312">
                  <c:v>336</c:v>
                </c:pt>
                <c:pt idx="313">
                  <c:v>336</c:v>
                </c:pt>
                <c:pt idx="314">
                  <c:v>336</c:v>
                </c:pt>
                <c:pt idx="315">
                  <c:v>336</c:v>
                </c:pt>
                <c:pt idx="316">
                  <c:v>336</c:v>
                </c:pt>
                <c:pt idx="317">
                  <c:v>336</c:v>
                </c:pt>
                <c:pt idx="318">
                  <c:v>336</c:v>
                </c:pt>
                <c:pt idx="319">
                  <c:v>336</c:v>
                </c:pt>
                <c:pt idx="320">
                  <c:v>336</c:v>
                </c:pt>
                <c:pt idx="321">
                  <c:v>336</c:v>
                </c:pt>
                <c:pt idx="322">
                  <c:v>336</c:v>
                </c:pt>
                <c:pt idx="323">
                  <c:v>336</c:v>
                </c:pt>
                <c:pt idx="324">
                  <c:v>336</c:v>
                </c:pt>
                <c:pt idx="325">
                  <c:v>336</c:v>
                </c:pt>
                <c:pt idx="326">
                  <c:v>336</c:v>
                </c:pt>
                <c:pt idx="327">
                  <c:v>336</c:v>
                </c:pt>
                <c:pt idx="328">
                  <c:v>336</c:v>
                </c:pt>
                <c:pt idx="329">
                  <c:v>336</c:v>
                </c:pt>
                <c:pt idx="330">
                  <c:v>336</c:v>
                </c:pt>
                <c:pt idx="331">
                  <c:v>336</c:v>
                </c:pt>
                <c:pt idx="332">
                  <c:v>336</c:v>
                </c:pt>
                <c:pt idx="333">
                  <c:v>336</c:v>
                </c:pt>
                <c:pt idx="334">
                  <c:v>336</c:v>
                </c:pt>
                <c:pt idx="335">
                  <c:v>336</c:v>
                </c:pt>
                <c:pt idx="336">
                  <c:v>336</c:v>
                </c:pt>
                <c:pt idx="337">
                  <c:v>336</c:v>
                </c:pt>
                <c:pt idx="338">
                  <c:v>336</c:v>
                </c:pt>
                <c:pt idx="339">
                  <c:v>336</c:v>
                </c:pt>
                <c:pt idx="340">
                  <c:v>336</c:v>
                </c:pt>
                <c:pt idx="341">
                  <c:v>336</c:v>
                </c:pt>
                <c:pt idx="342">
                  <c:v>336</c:v>
                </c:pt>
                <c:pt idx="343">
                  <c:v>336</c:v>
                </c:pt>
                <c:pt idx="344">
                  <c:v>336</c:v>
                </c:pt>
                <c:pt idx="345">
                  <c:v>336</c:v>
                </c:pt>
                <c:pt idx="346">
                  <c:v>336</c:v>
                </c:pt>
                <c:pt idx="347">
                  <c:v>336</c:v>
                </c:pt>
                <c:pt idx="348">
                  <c:v>336</c:v>
                </c:pt>
                <c:pt idx="349">
                  <c:v>336</c:v>
                </c:pt>
                <c:pt idx="350">
                  <c:v>336</c:v>
                </c:pt>
                <c:pt idx="351">
                  <c:v>336</c:v>
                </c:pt>
                <c:pt idx="352">
                  <c:v>336</c:v>
                </c:pt>
                <c:pt idx="353">
                  <c:v>336</c:v>
                </c:pt>
                <c:pt idx="354">
                  <c:v>336</c:v>
                </c:pt>
                <c:pt idx="355">
                  <c:v>336</c:v>
                </c:pt>
                <c:pt idx="356">
                  <c:v>336</c:v>
                </c:pt>
                <c:pt idx="357">
                  <c:v>336</c:v>
                </c:pt>
                <c:pt idx="358">
                  <c:v>336</c:v>
                </c:pt>
                <c:pt idx="359">
                  <c:v>336</c:v>
                </c:pt>
                <c:pt idx="360">
                  <c:v>336</c:v>
                </c:pt>
                <c:pt idx="361">
                  <c:v>336</c:v>
                </c:pt>
                <c:pt idx="362">
                  <c:v>336</c:v>
                </c:pt>
                <c:pt idx="363">
                  <c:v>336</c:v>
                </c:pt>
                <c:pt idx="364">
                  <c:v>336</c:v>
                </c:pt>
                <c:pt idx="365">
                  <c:v>336</c:v>
                </c:pt>
                <c:pt idx="366">
                  <c:v>336</c:v>
                </c:pt>
                <c:pt idx="367">
                  <c:v>336</c:v>
                </c:pt>
                <c:pt idx="368">
                  <c:v>336</c:v>
                </c:pt>
                <c:pt idx="369">
                  <c:v>336</c:v>
                </c:pt>
                <c:pt idx="370">
                  <c:v>336</c:v>
                </c:pt>
                <c:pt idx="371">
                  <c:v>336</c:v>
                </c:pt>
                <c:pt idx="372">
                  <c:v>336</c:v>
                </c:pt>
                <c:pt idx="373">
                  <c:v>336</c:v>
                </c:pt>
                <c:pt idx="374">
                  <c:v>336</c:v>
                </c:pt>
                <c:pt idx="375">
                  <c:v>336</c:v>
                </c:pt>
                <c:pt idx="376">
                  <c:v>336</c:v>
                </c:pt>
                <c:pt idx="377">
                  <c:v>336</c:v>
                </c:pt>
                <c:pt idx="378">
                  <c:v>336</c:v>
                </c:pt>
                <c:pt idx="379">
                  <c:v>336</c:v>
                </c:pt>
                <c:pt idx="380">
                  <c:v>336</c:v>
                </c:pt>
                <c:pt idx="381">
                  <c:v>336</c:v>
                </c:pt>
                <c:pt idx="382">
                  <c:v>336</c:v>
                </c:pt>
                <c:pt idx="383">
                  <c:v>336</c:v>
                </c:pt>
                <c:pt idx="384">
                  <c:v>336</c:v>
                </c:pt>
                <c:pt idx="385">
                  <c:v>336</c:v>
                </c:pt>
                <c:pt idx="386">
                  <c:v>336</c:v>
                </c:pt>
                <c:pt idx="387">
                  <c:v>336</c:v>
                </c:pt>
                <c:pt idx="388">
                  <c:v>336</c:v>
                </c:pt>
                <c:pt idx="389">
                  <c:v>336</c:v>
                </c:pt>
                <c:pt idx="390">
                  <c:v>336</c:v>
                </c:pt>
                <c:pt idx="391">
                  <c:v>336</c:v>
                </c:pt>
                <c:pt idx="392">
                  <c:v>336</c:v>
                </c:pt>
                <c:pt idx="393">
                  <c:v>336</c:v>
                </c:pt>
                <c:pt idx="394">
                  <c:v>336</c:v>
                </c:pt>
                <c:pt idx="395">
                  <c:v>336</c:v>
                </c:pt>
                <c:pt idx="396">
                  <c:v>336</c:v>
                </c:pt>
                <c:pt idx="397">
                  <c:v>336</c:v>
                </c:pt>
                <c:pt idx="398">
                  <c:v>336</c:v>
                </c:pt>
                <c:pt idx="399">
                  <c:v>336</c:v>
                </c:pt>
                <c:pt idx="400">
                  <c:v>336</c:v>
                </c:pt>
                <c:pt idx="401">
                  <c:v>336</c:v>
                </c:pt>
                <c:pt idx="402">
                  <c:v>336</c:v>
                </c:pt>
                <c:pt idx="403">
                  <c:v>336</c:v>
                </c:pt>
                <c:pt idx="404">
                  <c:v>336</c:v>
                </c:pt>
                <c:pt idx="405">
                  <c:v>336</c:v>
                </c:pt>
                <c:pt idx="406">
                  <c:v>336</c:v>
                </c:pt>
                <c:pt idx="407">
                  <c:v>336</c:v>
                </c:pt>
                <c:pt idx="408">
                  <c:v>336</c:v>
                </c:pt>
                <c:pt idx="409">
                  <c:v>336</c:v>
                </c:pt>
                <c:pt idx="410">
                  <c:v>336</c:v>
                </c:pt>
                <c:pt idx="411">
                  <c:v>336</c:v>
                </c:pt>
                <c:pt idx="412">
                  <c:v>336</c:v>
                </c:pt>
                <c:pt idx="413">
                  <c:v>336</c:v>
                </c:pt>
                <c:pt idx="414">
                  <c:v>336</c:v>
                </c:pt>
                <c:pt idx="415">
                  <c:v>336</c:v>
                </c:pt>
                <c:pt idx="416">
                  <c:v>336</c:v>
                </c:pt>
                <c:pt idx="417">
                  <c:v>336</c:v>
                </c:pt>
                <c:pt idx="418">
                  <c:v>336</c:v>
                </c:pt>
                <c:pt idx="419">
                  <c:v>336</c:v>
                </c:pt>
                <c:pt idx="420">
                  <c:v>336</c:v>
                </c:pt>
                <c:pt idx="421">
                  <c:v>336</c:v>
                </c:pt>
                <c:pt idx="422">
                  <c:v>336</c:v>
                </c:pt>
                <c:pt idx="423">
                  <c:v>336</c:v>
                </c:pt>
                <c:pt idx="424">
                  <c:v>336</c:v>
                </c:pt>
                <c:pt idx="425">
                  <c:v>336</c:v>
                </c:pt>
                <c:pt idx="426">
                  <c:v>336</c:v>
                </c:pt>
                <c:pt idx="427">
                  <c:v>336</c:v>
                </c:pt>
                <c:pt idx="428">
                  <c:v>336</c:v>
                </c:pt>
                <c:pt idx="429">
                  <c:v>336</c:v>
                </c:pt>
                <c:pt idx="430">
                  <c:v>336</c:v>
                </c:pt>
                <c:pt idx="431">
                  <c:v>336</c:v>
                </c:pt>
                <c:pt idx="432">
                  <c:v>336</c:v>
                </c:pt>
                <c:pt idx="433">
                  <c:v>336</c:v>
                </c:pt>
                <c:pt idx="434">
                  <c:v>336</c:v>
                </c:pt>
                <c:pt idx="435">
                  <c:v>336</c:v>
                </c:pt>
                <c:pt idx="436">
                  <c:v>336</c:v>
                </c:pt>
                <c:pt idx="437">
                  <c:v>336</c:v>
                </c:pt>
                <c:pt idx="438">
                  <c:v>336</c:v>
                </c:pt>
                <c:pt idx="439">
                  <c:v>336</c:v>
                </c:pt>
                <c:pt idx="440">
                  <c:v>336</c:v>
                </c:pt>
                <c:pt idx="441">
                  <c:v>336</c:v>
                </c:pt>
                <c:pt idx="442">
                  <c:v>336</c:v>
                </c:pt>
                <c:pt idx="443">
                  <c:v>336</c:v>
                </c:pt>
                <c:pt idx="444">
                  <c:v>336</c:v>
                </c:pt>
                <c:pt idx="445">
                  <c:v>336</c:v>
                </c:pt>
                <c:pt idx="446">
                  <c:v>336</c:v>
                </c:pt>
                <c:pt idx="447">
                  <c:v>336</c:v>
                </c:pt>
                <c:pt idx="448">
                  <c:v>336</c:v>
                </c:pt>
                <c:pt idx="449">
                  <c:v>336</c:v>
                </c:pt>
                <c:pt idx="450">
                  <c:v>336</c:v>
                </c:pt>
                <c:pt idx="451">
                  <c:v>336</c:v>
                </c:pt>
                <c:pt idx="452">
                  <c:v>336</c:v>
                </c:pt>
                <c:pt idx="453">
                  <c:v>336</c:v>
                </c:pt>
                <c:pt idx="454">
                  <c:v>336</c:v>
                </c:pt>
                <c:pt idx="455">
                  <c:v>336</c:v>
                </c:pt>
                <c:pt idx="456">
                  <c:v>336</c:v>
                </c:pt>
                <c:pt idx="457">
                  <c:v>336</c:v>
                </c:pt>
                <c:pt idx="458">
                  <c:v>336</c:v>
                </c:pt>
                <c:pt idx="459">
                  <c:v>336</c:v>
                </c:pt>
                <c:pt idx="460">
                  <c:v>336</c:v>
                </c:pt>
                <c:pt idx="461">
                  <c:v>336</c:v>
                </c:pt>
                <c:pt idx="462">
                  <c:v>336</c:v>
                </c:pt>
                <c:pt idx="463">
                  <c:v>336</c:v>
                </c:pt>
                <c:pt idx="464">
                  <c:v>336</c:v>
                </c:pt>
                <c:pt idx="465">
                  <c:v>336</c:v>
                </c:pt>
                <c:pt idx="466">
                  <c:v>336</c:v>
                </c:pt>
                <c:pt idx="467">
                  <c:v>336</c:v>
                </c:pt>
                <c:pt idx="468">
                  <c:v>336</c:v>
                </c:pt>
                <c:pt idx="469">
                  <c:v>336</c:v>
                </c:pt>
                <c:pt idx="470">
                  <c:v>336</c:v>
                </c:pt>
                <c:pt idx="471">
                  <c:v>336</c:v>
                </c:pt>
                <c:pt idx="472">
                  <c:v>336</c:v>
                </c:pt>
                <c:pt idx="473">
                  <c:v>336</c:v>
                </c:pt>
                <c:pt idx="474">
                  <c:v>336</c:v>
                </c:pt>
                <c:pt idx="475">
                  <c:v>336</c:v>
                </c:pt>
                <c:pt idx="476">
                  <c:v>336</c:v>
                </c:pt>
                <c:pt idx="477">
                  <c:v>336</c:v>
                </c:pt>
                <c:pt idx="478">
                  <c:v>336</c:v>
                </c:pt>
                <c:pt idx="479">
                  <c:v>336</c:v>
                </c:pt>
                <c:pt idx="480">
                  <c:v>336</c:v>
                </c:pt>
                <c:pt idx="481">
                  <c:v>336</c:v>
                </c:pt>
                <c:pt idx="482">
                  <c:v>336</c:v>
                </c:pt>
                <c:pt idx="483">
                  <c:v>336</c:v>
                </c:pt>
                <c:pt idx="484">
                  <c:v>336</c:v>
                </c:pt>
                <c:pt idx="485">
                  <c:v>336</c:v>
                </c:pt>
                <c:pt idx="486">
                  <c:v>336</c:v>
                </c:pt>
                <c:pt idx="487">
                  <c:v>336</c:v>
                </c:pt>
                <c:pt idx="488">
                  <c:v>336</c:v>
                </c:pt>
                <c:pt idx="489">
                  <c:v>336</c:v>
                </c:pt>
                <c:pt idx="490">
                  <c:v>336</c:v>
                </c:pt>
                <c:pt idx="491">
                  <c:v>336</c:v>
                </c:pt>
                <c:pt idx="492">
                  <c:v>336</c:v>
                </c:pt>
                <c:pt idx="493">
                  <c:v>336</c:v>
                </c:pt>
                <c:pt idx="494">
                  <c:v>336</c:v>
                </c:pt>
                <c:pt idx="495">
                  <c:v>336</c:v>
                </c:pt>
                <c:pt idx="496">
                  <c:v>336</c:v>
                </c:pt>
                <c:pt idx="497">
                  <c:v>336</c:v>
                </c:pt>
                <c:pt idx="498">
                  <c:v>336</c:v>
                </c:pt>
                <c:pt idx="499">
                  <c:v>336</c:v>
                </c:pt>
                <c:pt idx="500">
                  <c:v>336</c:v>
                </c:pt>
                <c:pt idx="501">
                  <c:v>336</c:v>
                </c:pt>
                <c:pt idx="502">
                  <c:v>336</c:v>
                </c:pt>
                <c:pt idx="503">
                  <c:v>336</c:v>
                </c:pt>
                <c:pt idx="504">
                  <c:v>336</c:v>
                </c:pt>
                <c:pt idx="505">
                  <c:v>336</c:v>
                </c:pt>
                <c:pt idx="506">
                  <c:v>336</c:v>
                </c:pt>
                <c:pt idx="507">
                  <c:v>336</c:v>
                </c:pt>
                <c:pt idx="508">
                  <c:v>336</c:v>
                </c:pt>
                <c:pt idx="509">
                  <c:v>336</c:v>
                </c:pt>
                <c:pt idx="510">
                  <c:v>336</c:v>
                </c:pt>
                <c:pt idx="511">
                  <c:v>336</c:v>
                </c:pt>
                <c:pt idx="512">
                  <c:v>336</c:v>
                </c:pt>
                <c:pt idx="513">
                  <c:v>336</c:v>
                </c:pt>
                <c:pt idx="514">
                  <c:v>336</c:v>
                </c:pt>
                <c:pt idx="515">
                  <c:v>336</c:v>
                </c:pt>
                <c:pt idx="516">
                  <c:v>336</c:v>
                </c:pt>
                <c:pt idx="517">
                  <c:v>336</c:v>
                </c:pt>
                <c:pt idx="518">
                  <c:v>336</c:v>
                </c:pt>
                <c:pt idx="519">
                  <c:v>336</c:v>
                </c:pt>
                <c:pt idx="520">
                  <c:v>336</c:v>
                </c:pt>
                <c:pt idx="521">
                  <c:v>336</c:v>
                </c:pt>
                <c:pt idx="522">
                  <c:v>336</c:v>
                </c:pt>
                <c:pt idx="523">
                  <c:v>336</c:v>
                </c:pt>
                <c:pt idx="524">
                  <c:v>336</c:v>
                </c:pt>
                <c:pt idx="525">
                  <c:v>336</c:v>
                </c:pt>
                <c:pt idx="526">
                  <c:v>336</c:v>
                </c:pt>
                <c:pt idx="527">
                  <c:v>336</c:v>
                </c:pt>
                <c:pt idx="528">
                  <c:v>336</c:v>
                </c:pt>
                <c:pt idx="529">
                  <c:v>336</c:v>
                </c:pt>
                <c:pt idx="530">
                  <c:v>336</c:v>
                </c:pt>
                <c:pt idx="531">
                  <c:v>336</c:v>
                </c:pt>
                <c:pt idx="532">
                  <c:v>336</c:v>
                </c:pt>
                <c:pt idx="533">
                  <c:v>336</c:v>
                </c:pt>
                <c:pt idx="534">
                  <c:v>336</c:v>
                </c:pt>
                <c:pt idx="535">
                  <c:v>336</c:v>
                </c:pt>
                <c:pt idx="536">
                  <c:v>336</c:v>
                </c:pt>
                <c:pt idx="537">
                  <c:v>336</c:v>
                </c:pt>
                <c:pt idx="538">
                  <c:v>336</c:v>
                </c:pt>
                <c:pt idx="539">
                  <c:v>336</c:v>
                </c:pt>
                <c:pt idx="540">
                  <c:v>336</c:v>
                </c:pt>
                <c:pt idx="541">
                  <c:v>336</c:v>
                </c:pt>
                <c:pt idx="542">
                  <c:v>336</c:v>
                </c:pt>
                <c:pt idx="543">
                  <c:v>336</c:v>
                </c:pt>
                <c:pt idx="544">
                  <c:v>336</c:v>
                </c:pt>
                <c:pt idx="545">
                  <c:v>336</c:v>
                </c:pt>
                <c:pt idx="546">
                  <c:v>336</c:v>
                </c:pt>
                <c:pt idx="547">
                  <c:v>336</c:v>
                </c:pt>
                <c:pt idx="548">
                  <c:v>336</c:v>
                </c:pt>
                <c:pt idx="549">
                  <c:v>336</c:v>
                </c:pt>
                <c:pt idx="550">
                  <c:v>336</c:v>
                </c:pt>
                <c:pt idx="551">
                  <c:v>336</c:v>
                </c:pt>
                <c:pt idx="552">
                  <c:v>336</c:v>
                </c:pt>
                <c:pt idx="553">
                  <c:v>336</c:v>
                </c:pt>
                <c:pt idx="554">
                  <c:v>336</c:v>
                </c:pt>
                <c:pt idx="555">
                  <c:v>336</c:v>
                </c:pt>
                <c:pt idx="556">
                  <c:v>336</c:v>
                </c:pt>
                <c:pt idx="557">
                  <c:v>336</c:v>
                </c:pt>
                <c:pt idx="558">
                  <c:v>336</c:v>
                </c:pt>
                <c:pt idx="559">
                  <c:v>336</c:v>
                </c:pt>
                <c:pt idx="560">
                  <c:v>336</c:v>
                </c:pt>
                <c:pt idx="561">
                  <c:v>336</c:v>
                </c:pt>
                <c:pt idx="562">
                  <c:v>336</c:v>
                </c:pt>
                <c:pt idx="563">
                  <c:v>336</c:v>
                </c:pt>
                <c:pt idx="564">
                  <c:v>336</c:v>
                </c:pt>
                <c:pt idx="565">
                  <c:v>336</c:v>
                </c:pt>
                <c:pt idx="566">
                  <c:v>336</c:v>
                </c:pt>
                <c:pt idx="567">
                  <c:v>336</c:v>
                </c:pt>
                <c:pt idx="568">
                  <c:v>336</c:v>
                </c:pt>
                <c:pt idx="569">
                  <c:v>336</c:v>
                </c:pt>
                <c:pt idx="570">
                  <c:v>336</c:v>
                </c:pt>
                <c:pt idx="571">
                  <c:v>336</c:v>
                </c:pt>
                <c:pt idx="572">
                  <c:v>336</c:v>
                </c:pt>
                <c:pt idx="573">
                  <c:v>336</c:v>
                </c:pt>
                <c:pt idx="574">
                  <c:v>336</c:v>
                </c:pt>
                <c:pt idx="575">
                  <c:v>336</c:v>
                </c:pt>
                <c:pt idx="576">
                  <c:v>336</c:v>
                </c:pt>
                <c:pt idx="577">
                  <c:v>336</c:v>
                </c:pt>
                <c:pt idx="578">
                  <c:v>336</c:v>
                </c:pt>
                <c:pt idx="579">
                  <c:v>336</c:v>
                </c:pt>
                <c:pt idx="580">
                  <c:v>336</c:v>
                </c:pt>
                <c:pt idx="581">
                  <c:v>336</c:v>
                </c:pt>
                <c:pt idx="582">
                  <c:v>336</c:v>
                </c:pt>
                <c:pt idx="583">
                  <c:v>336</c:v>
                </c:pt>
                <c:pt idx="584">
                  <c:v>336</c:v>
                </c:pt>
                <c:pt idx="585">
                  <c:v>336</c:v>
                </c:pt>
                <c:pt idx="586">
                  <c:v>336</c:v>
                </c:pt>
                <c:pt idx="587">
                  <c:v>336</c:v>
                </c:pt>
                <c:pt idx="588">
                  <c:v>336</c:v>
                </c:pt>
                <c:pt idx="589">
                  <c:v>336</c:v>
                </c:pt>
                <c:pt idx="590">
                  <c:v>336</c:v>
                </c:pt>
                <c:pt idx="591">
                  <c:v>336</c:v>
                </c:pt>
                <c:pt idx="592">
                  <c:v>336</c:v>
                </c:pt>
                <c:pt idx="593">
                  <c:v>336</c:v>
                </c:pt>
                <c:pt idx="594">
                  <c:v>336</c:v>
                </c:pt>
                <c:pt idx="595">
                  <c:v>336</c:v>
                </c:pt>
                <c:pt idx="596">
                  <c:v>336</c:v>
                </c:pt>
                <c:pt idx="597">
                  <c:v>336</c:v>
                </c:pt>
                <c:pt idx="598">
                  <c:v>336</c:v>
                </c:pt>
                <c:pt idx="599">
                  <c:v>336</c:v>
                </c:pt>
                <c:pt idx="600">
                  <c:v>336</c:v>
                </c:pt>
                <c:pt idx="601">
                  <c:v>336</c:v>
                </c:pt>
                <c:pt idx="602">
                  <c:v>336</c:v>
                </c:pt>
                <c:pt idx="603">
                  <c:v>336</c:v>
                </c:pt>
                <c:pt idx="604">
                  <c:v>336</c:v>
                </c:pt>
                <c:pt idx="605">
                  <c:v>336</c:v>
                </c:pt>
                <c:pt idx="606">
                  <c:v>336</c:v>
                </c:pt>
                <c:pt idx="607">
                  <c:v>336</c:v>
                </c:pt>
                <c:pt idx="608">
                  <c:v>336</c:v>
                </c:pt>
                <c:pt idx="609">
                  <c:v>336</c:v>
                </c:pt>
                <c:pt idx="610">
                  <c:v>336</c:v>
                </c:pt>
                <c:pt idx="611">
                  <c:v>336</c:v>
                </c:pt>
                <c:pt idx="612">
                  <c:v>336</c:v>
                </c:pt>
                <c:pt idx="613">
                  <c:v>336</c:v>
                </c:pt>
                <c:pt idx="614">
                  <c:v>336</c:v>
                </c:pt>
                <c:pt idx="615">
                  <c:v>336</c:v>
                </c:pt>
                <c:pt idx="616">
                  <c:v>336</c:v>
                </c:pt>
                <c:pt idx="617">
                  <c:v>336</c:v>
                </c:pt>
                <c:pt idx="618">
                  <c:v>336</c:v>
                </c:pt>
                <c:pt idx="619">
                  <c:v>336</c:v>
                </c:pt>
                <c:pt idx="620">
                  <c:v>336</c:v>
                </c:pt>
                <c:pt idx="621">
                  <c:v>336</c:v>
                </c:pt>
                <c:pt idx="622">
                  <c:v>336</c:v>
                </c:pt>
                <c:pt idx="623">
                  <c:v>336</c:v>
                </c:pt>
                <c:pt idx="624">
                  <c:v>336</c:v>
                </c:pt>
                <c:pt idx="625">
                  <c:v>336</c:v>
                </c:pt>
                <c:pt idx="626">
                  <c:v>336</c:v>
                </c:pt>
                <c:pt idx="627">
                  <c:v>336</c:v>
                </c:pt>
                <c:pt idx="628">
                  <c:v>336</c:v>
                </c:pt>
                <c:pt idx="629">
                  <c:v>336</c:v>
                </c:pt>
                <c:pt idx="630">
                  <c:v>336</c:v>
                </c:pt>
                <c:pt idx="631">
                  <c:v>336</c:v>
                </c:pt>
                <c:pt idx="632">
                  <c:v>336</c:v>
                </c:pt>
                <c:pt idx="633">
                  <c:v>336</c:v>
                </c:pt>
                <c:pt idx="634">
                  <c:v>336</c:v>
                </c:pt>
                <c:pt idx="635">
                  <c:v>336</c:v>
                </c:pt>
                <c:pt idx="636">
                  <c:v>336</c:v>
                </c:pt>
                <c:pt idx="637">
                  <c:v>336</c:v>
                </c:pt>
                <c:pt idx="638">
                  <c:v>336</c:v>
                </c:pt>
                <c:pt idx="639">
                  <c:v>336</c:v>
                </c:pt>
                <c:pt idx="640">
                  <c:v>336</c:v>
                </c:pt>
                <c:pt idx="641">
                  <c:v>336</c:v>
                </c:pt>
                <c:pt idx="642">
                  <c:v>336</c:v>
                </c:pt>
                <c:pt idx="643">
                  <c:v>336</c:v>
                </c:pt>
                <c:pt idx="644">
                  <c:v>336</c:v>
                </c:pt>
                <c:pt idx="645">
                  <c:v>336</c:v>
                </c:pt>
                <c:pt idx="646">
                  <c:v>336</c:v>
                </c:pt>
                <c:pt idx="647">
                  <c:v>336</c:v>
                </c:pt>
                <c:pt idx="648">
                  <c:v>336</c:v>
                </c:pt>
                <c:pt idx="649">
                  <c:v>336</c:v>
                </c:pt>
                <c:pt idx="650">
                  <c:v>336</c:v>
                </c:pt>
                <c:pt idx="651">
                  <c:v>336</c:v>
                </c:pt>
                <c:pt idx="652">
                  <c:v>336</c:v>
                </c:pt>
                <c:pt idx="653">
                  <c:v>336</c:v>
                </c:pt>
                <c:pt idx="654">
                  <c:v>336</c:v>
                </c:pt>
                <c:pt idx="655">
                  <c:v>336</c:v>
                </c:pt>
                <c:pt idx="656">
                  <c:v>336</c:v>
                </c:pt>
                <c:pt idx="657">
                  <c:v>336</c:v>
                </c:pt>
                <c:pt idx="658">
                  <c:v>336</c:v>
                </c:pt>
                <c:pt idx="659">
                  <c:v>336</c:v>
                </c:pt>
                <c:pt idx="660">
                  <c:v>336</c:v>
                </c:pt>
                <c:pt idx="661">
                  <c:v>336</c:v>
                </c:pt>
                <c:pt idx="662">
                  <c:v>336</c:v>
                </c:pt>
                <c:pt idx="663">
                  <c:v>336</c:v>
                </c:pt>
                <c:pt idx="664">
                  <c:v>336</c:v>
                </c:pt>
                <c:pt idx="665">
                  <c:v>336</c:v>
                </c:pt>
                <c:pt idx="666">
                  <c:v>336</c:v>
                </c:pt>
                <c:pt idx="667">
                  <c:v>336</c:v>
                </c:pt>
                <c:pt idx="668">
                  <c:v>336</c:v>
                </c:pt>
                <c:pt idx="669">
                  <c:v>336</c:v>
                </c:pt>
                <c:pt idx="670">
                  <c:v>336</c:v>
                </c:pt>
                <c:pt idx="671">
                  <c:v>336</c:v>
                </c:pt>
                <c:pt idx="672">
                  <c:v>336</c:v>
                </c:pt>
                <c:pt idx="673">
                  <c:v>336</c:v>
                </c:pt>
                <c:pt idx="674">
                  <c:v>336</c:v>
                </c:pt>
                <c:pt idx="675">
                  <c:v>336</c:v>
                </c:pt>
                <c:pt idx="676">
                  <c:v>336</c:v>
                </c:pt>
                <c:pt idx="677">
                  <c:v>336</c:v>
                </c:pt>
                <c:pt idx="678">
                  <c:v>336</c:v>
                </c:pt>
                <c:pt idx="679">
                  <c:v>336</c:v>
                </c:pt>
                <c:pt idx="680">
                  <c:v>336</c:v>
                </c:pt>
                <c:pt idx="681">
                  <c:v>336</c:v>
                </c:pt>
                <c:pt idx="682">
                  <c:v>336</c:v>
                </c:pt>
                <c:pt idx="683">
                  <c:v>336</c:v>
                </c:pt>
                <c:pt idx="684">
                  <c:v>336</c:v>
                </c:pt>
                <c:pt idx="685">
                  <c:v>336</c:v>
                </c:pt>
                <c:pt idx="686">
                  <c:v>336</c:v>
                </c:pt>
                <c:pt idx="687">
                  <c:v>336</c:v>
                </c:pt>
                <c:pt idx="688">
                  <c:v>336</c:v>
                </c:pt>
                <c:pt idx="689">
                  <c:v>336</c:v>
                </c:pt>
                <c:pt idx="690">
                  <c:v>336</c:v>
                </c:pt>
                <c:pt idx="691">
                  <c:v>336</c:v>
                </c:pt>
                <c:pt idx="692">
                  <c:v>336</c:v>
                </c:pt>
                <c:pt idx="693">
                  <c:v>336</c:v>
                </c:pt>
                <c:pt idx="694">
                  <c:v>336</c:v>
                </c:pt>
                <c:pt idx="695">
                  <c:v>336</c:v>
                </c:pt>
                <c:pt idx="696">
                  <c:v>336</c:v>
                </c:pt>
                <c:pt idx="697">
                  <c:v>336</c:v>
                </c:pt>
                <c:pt idx="698">
                  <c:v>336</c:v>
                </c:pt>
                <c:pt idx="699">
                  <c:v>336</c:v>
                </c:pt>
                <c:pt idx="700">
                  <c:v>336</c:v>
                </c:pt>
                <c:pt idx="701">
                  <c:v>336</c:v>
                </c:pt>
                <c:pt idx="702">
                  <c:v>336</c:v>
                </c:pt>
                <c:pt idx="703">
                  <c:v>336</c:v>
                </c:pt>
                <c:pt idx="704">
                  <c:v>336</c:v>
                </c:pt>
                <c:pt idx="705">
                  <c:v>336</c:v>
                </c:pt>
                <c:pt idx="706">
                  <c:v>336</c:v>
                </c:pt>
                <c:pt idx="707">
                  <c:v>336</c:v>
                </c:pt>
                <c:pt idx="708">
                  <c:v>336</c:v>
                </c:pt>
                <c:pt idx="709">
                  <c:v>336</c:v>
                </c:pt>
                <c:pt idx="710">
                  <c:v>336</c:v>
                </c:pt>
                <c:pt idx="711">
                  <c:v>336</c:v>
                </c:pt>
                <c:pt idx="712">
                  <c:v>336</c:v>
                </c:pt>
                <c:pt idx="713">
                  <c:v>336</c:v>
                </c:pt>
                <c:pt idx="714">
                  <c:v>336</c:v>
                </c:pt>
                <c:pt idx="715">
                  <c:v>336</c:v>
                </c:pt>
                <c:pt idx="716">
                  <c:v>336</c:v>
                </c:pt>
                <c:pt idx="717">
                  <c:v>336</c:v>
                </c:pt>
                <c:pt idx="718">
                  <c:v>336</c:v>
                </c:pt>
                <c:pt idx="719">
                  <c:v>336</c:v>
                </c:pt>
                <c:pt idx="720">
                  <c:v>336</c:v>
                </c:pt>
                <c:pt idx="721">
                  <c:v>336</c:v>
                </c:pt>
                <c:pt idx="722">
                  <c:v>336</c:v>
                </c:pt>
                <c:pt idx="723">
                  <c:v>336</c:v>
                </c:pt>
                <c:pt idx="724">
                  <c:v>336</c:v>
                </c:pt>
                <c:pt idx="725">
                  <c:v>336</c:v>
                </c:pt>
                <c:pt idx="726">
                  <c:v>336</c:v>
                </c:pt>
                <c:pt idx="727">
                  <c:v>336</c:v>
                </c:pt>
                <c:pt idx="728">
                  <c:v>336</c:v>
                </c:pt>
                <c:pt idx="729">
                  <c:v>336</c:v>
                </c:pt>
                <c:pt idx="730">
                  <c:v>336</c:v>
                </c:pt>
                <c:pt idx="731">
                  <c:v>336</c:v>
                </c:pt>
                <c:pt idx="732">
                  <c:v>336</c:v>
                </c:pt>
                <c:pt idx="733">
                  <c:v>336</c:v>
                </c:pt>
                <c:pt idx="734">
                  <c:v>336</c:v>
                </c:pt>
                <c:pt idx="735">
                  <c:v>336</c:v>
                </c:pt>
                <c:pt idx="736">
                  <c:v>336</c:v>
                </c:pt>
                <c:pt idx="737">
                  <c:v>336</c:v>
                </c:pt>
                <c:pt idx="738">
                  <c:v>336</c:v>
                </c:pt>
                <c:pt idx="739">
                  <c:v>336</c:v>
                </c:pt>
                <c:pt idx="740">
                  <c:v>336</c:v>
                </c:pt>
                <c:pt idx="741">
                  <c:v>336</c:v>
                </c:pt>
                <c:pt idx="742">
                  <c:v>336</c:v>
                </c:pt>
                <c:pt idx="743">
                  <c:v>336</c:v>
                </c:pt>
                <c:pt idx="744">
                  <c:v>336</c:v>
                </c:pt>
                <c:pt idx="745">
                  <c:v>336</c:v>
                </c:pt>
                <c:pt idx="746">
                  <c:v>336</c:v>
                </c:pt>
                <c:pt idx="747">
                  <c:v>336</c:v>
                </c:pt>
                <c:pt idx="748">
                  <c:v>336</c:v>
                </c:pt>
                <c:pt idx="749">
                  <c:v>336</c:v>
                </c:pt>
                <c:pt idx="750">
                  <c:v>336</c:v>
                </c:pt>
                <c:pt idx="751">
                  <c:v>336</c:v>
                </c:pt>
                <c:pt idx="752">
                  <c:v>336</c:v>
                </c:pt>
                <c:pt idx="753">
                  <c:v>336</c:v>
                </c:pt>
                <c:pt idx="754">
                  <c:v>336</c:v>
                </c:pt>
                <c:pt idx="755">
                  <c:v>336</c:v>
                </c:pt>
                <c:pt idx="756">
                  <c:v>336</c:v>
                </c:pt>
                <c:pt idx="757">
                  <c:v>336</c:v>
                </c:pt>
                <c:pt idx="758">
                  <c:v>336</c:v>
                </c:pt>
                <c:pt idx="759">
                  <c:v>336</c:v>
                </c:pt>
                <c:pt idx="760">
                  <c:v>336</c:v>
                </c:pt>
                <c:pt idx="761">
                  <c:v>336</c:v>
                </c:pt>
                <c:pt idx="762">
                  <c:v>336</c:v>
                </c:pt>
                <c:pt idx="763">
                  <c:v>336</c:v>
                </c:pt>
                <c:pt idx="764">
                  <c:v>336</c:v>
                </c:pt>
                <c:pt idx="765">
                  <c:v>336</c:v>
                </c:pt>
                <c:pt idx="766">
                  <c:v>336</c:v>
                </c:pt>
                <c:pt idx="767">
                  <c:v>336</c:v>
                </c:pt>
                <c:pt idx="768">
                  <c:v>336</c:v>
                </c:pt>
                <c:pt idx="769">
                  <c:v>336</c:v>
                </c:pt>
                <c:pt idx="770">
                  <c:v>336</c:v>
                </c:pt>
                <c:pt idx="771">
                  <c:v>336</c:v>
                </c:pt>
                <c:pt idx="772">
                  <c:v>336</c:v>
                </c:pt>
                <c:pt idx="773">
                  <c:v>336</c:v>
                </c:pt>
                <c:pt idx="774">
                  <c:v>336</c:v>
                </c:pt>
                <c:pt idx="775">
                  <c:v>336</c:v>
                </c:pt>
                <c:pt idx="776">
                  <c:v>336</c:v>
                </c:pt>
                <c:pt idx="777">
                  <c:v>336</c:v>
                </c:pt>
                <c:pt idx="778">
                  <c:v>336</c:v>
                </c:pt>
                <c:pt idx="779">
                  <c:v>336</c:v>
                </c:pt>
                <c:pt idx="780">
                  <c:v>336</c:v>
                </c:pt>
                <c:pt idx="781">
                  <c:v>336</c:v>
                </c:pt>
                <c:pt idx="782">
                  <c:v>336</c:v>
                </c:pt>
                <c:pt idx="783">
                  <c:v>336</c:v>
                </c:pt>
                <c:pt idx="784">
                  <c:v>336</c:v>
                </c:pt>
                <c:pt idx="785">
                  <c:v>336</c:v>
                </c:pt>
                <c:pt idx="786">
                  <c:v>336</c:v>
                </c:pt>
                <c:pt idx="787">
                  <c:v>336</c:v>
                </c:pt>
                <c:pt idx="788">
                  <c:v>336</c:v>
                </c:pt>
                <c:pt idx="789">
                  <c:v>336</c:v>
                </c:pt>
                <c:pt idx="790">
                  <c:v>336</c:v>
                </c:pt>
                <c:pt idx="791">
                  <c:v>336</c:v>
                </c:pt>
                <c:pt idx="792">
                  <c:v>336</c:v>
                </c:pt>
                <c:pt idx="793">
                  <c:v>336</c:v>
                </c:pt>
                <c:pt idx="794">
                  <c:v>336</c:v>
                </c:pt>
                <c:pt idx="795">
                  <c:v>336</c:v>
                </c:pt>
                <c:pt idx="796">
                  <c:v>336</c:v>
                </c:pt>
                <c:pt idx="797">
                  <c:v>336</c:v>
                </c:pt>
                <c:pt idx="798">
                  <c:v>336</c:v>
                </c:pt>
                <c:pt idx="799">
                  <c:v>336</c:v>
                </c:pt>
                <c:pt idx="800">
                  <c:v>336</c:v>
                </c:pt>
                <c:pt idx="801">
                  <c:v>336</c:v>
                </c:pt>
                <c:pt idx="802">
                  <c:v>336</c:v>
                </c:pt>
                <c:pt idx="803">
                  <c:v>336</c:v>
                </c:pt>
                <c:pt idx="804">
                  <c:v>336</c:v>
                </c:pt>
                <c:pt idx="805">
                  <c:v>336</c:v>
                </c:pt>
                <c:pt idx="806">
                  <c:v>336</c:v>
                </c:pt>
                <c:pt idx="807">
                  <c:v>336</c:v>
                </c:pt>
                <c:pt idx="808">
                  <c:v>336</c:v>
                </c:pt>
                <c:pt idx="809">
                  <c:v>336</c:v>
                </c:pt>
                <c:pt idx="810">
                  <c:v>336</c:v>
                </c:pt>
                <c:pt idx="811">
                  <c:v>336</c:v>
                </c:pt>
                <c:pt idx="812">
                  <c:v>336</c:v>
                </c:pt>
                <c:pt idx="813">
                  <c:v>336</c:v>
                </c:pt>
                <c:pt idx="814">
                  <c:v>336</c:v>
                </c:pt>
                <c:pt idx="815">
                  <c:v>336</c:v>
                </c:pt>
                <c:pt idx="816">
                  <c:v>336</c:v>
                </c:pt>
                <c:pt idx="817">
                  <c:v>336</c:v>
                </c:pt>
                <c:pt idx="818">
                  <c:v>336</c:v>
                </c:pt>
                <c:pt idx="819">
                  <c:v>336</c:v>
                </c:pt>
                <c:pt idx="820">
                  <c:v>336</c:v>
                </c:pt>
                <c:pt idx="821">
                  <c:v>336</c:v>
                </c:pt>
                <c:pt idx="822">
                  <c:v>336</c:v>
                </c:pt>
                <c:pt idx="823">
                  <c:v>336</c:v>
                </c:pt>
                <c:pt idx="824">
                  <c:v>336</c:v>
                </c:pt>
                <c:pt idx="825">
                  <c:v>336</c:v>
                </c:pt>
                <c:pt idx="826">
                  <c:v>336</c:v>
                </c:pt>
                <c:pt idx="827">
                  <c:v>336</c:v>
                </c:pt>
                <c:pt idx="828">
                  <c:v>336</c:v>
                </c:pt>
                <c:pt idx="829">
                  <c:v>336</c:v>
                </c:pt>
                <c:pt idx="830">
                  <c:v>336</c:v>
                </c:pt>
                <c:pt idx="831">
                  <c:v>336</c:v>
                </c:pt>
                <c:pt idx="832">
                  <c:v>336</c:v>
                </c:pt>
                <c:pt idx="833">
                  <c:v>336</c:v>
                </c:pt>
                <c:pt idx="834">
                  <c:v>336</c:v>
                </c:pt>
                <c:pt idx="835">
                  <c:v>336</c:v>
                </c:pt>
                <c:pt idx="836">
                  <c:v>336</c:v>
                </c:pt>
                <c:pt idx="837">
                  <c:v>336</c:v>
                </c:pt>
                <c:pt idx="838">
                  <c:v>336</c:v>
                </c:pt>
                <c:pt idx="839">
                  <c:v>336</c:v>
                </c:pt>
                <c:pt idx="840">
                  <c:v>336</c:v>
                </c:pt>
                <c:pt idx="841">
                  <c:v>336</c:v>
                </c:pt>
                <c:pt idx="842">
                  <c:v>336</c:v>
                </c:pt>
                <c:pt idx="843">
                  <c:v>336</c:v>
                </c:pt>
                <c:pt idx="844">
                  <c:v>336</c:v>
                </c:pt>
                <c:pt idx="845">
                  <c:v>336</c:v>
                </c:pt>
                <c:pt idx="846">
                  <c:v>336</c:v>
                </c:pt>
                <c:pt idx="847">
                  <c:v>336</c:v>
                </c:pt>
                <c:pt idx="848">
                  <c:v>336</c:v>
                </c:pt>
                <c:pt idx="849">
                  <c:v>336</c:v>
                </c:pt>
                <c:pt idx="850">
                  <c:v>336</c:v>
                </c:pt>
                <c:pt idx="851">
                  <c:v>336</c:v>
                </c:pt>
                <c:pt idx="852">
                  <c:v>336</c:v>
                </c:pt>
                <c:pt idx="853">
                  <c:v>336</c:v>
                </c:pt>
                <c:pt idx="854">
                  <c:v>336</c:v>
                </c:pt>
                <c:pt idx="855">
                  <c:v>336</c:v>
                </c:pt>
                <c:pt idx="856">
                  <c:v>336</c:v>
                </c:pt>
                <c:pt idx="857">
                  <c:v>336</c:v>
                </c:pt>
                <c:pt idx="858">
                  <c:v>336</c:v>
                </c:pt>
                <c:pt idx="859">
                  <c:v>336</c:v>
                </c:pt>
                <c:pt idx="860">
                  <c:v>336</c:v>
                </c:pt>
                <c:pt idx="861">
                  <c:v>336</c:v>
                </c:pt>
                <c:pt idx="862">
                  <c:v>336</c:v>
                </c:pt>
                <c:pt idx="863">
                  <c:v>336</c:v>
                </c:pt>
                <c:pt idx="864">
                  <c:v>336</c:v>
                </c:pt>
                <c:pt idx="865">
                  <c:v>336</c:v>
                </c:pt>
                <c:pt idx="866">
                  <c:v>336</c:v>
                </c:pt>
                <c:pt idx="867">
                  <c:v>336</c:v>
                </c:pt>
                <c:pt idx="868">
                  <c:v>336</c:v>
                </c:pt>
                <c:pt idx="869">
                  <c:v>336</c:v>
                </c:pt>
                <c:pt idx="870">
                  <c:v>336</c:v>
                </c:pt>
                <c:pt idx="871">
                  <c:v>336</c:v>
                </c:pt>
                <c:pt idx="872">
                  <c:v>336</c:v>
                </c:pt>
                <c:pt idx="873">
                  <c:v>336</c:v>
                </c:pt>
                <c:pt idx="874">
                  <c:v>336</c:v>
                </c:pt>
                <c:pt idx="875">
                  <c:v>336</c:v>
                </c:pt>
                <c:pt idx="876">
                  <c:v>336</c:v>
                </c:pt>
                <c:pt idx="877">
                  <c:v>336</c:v>
                </c:pt>
                <c:pt idx="878">
                  <c:v>336</c:v>
                </c:pt>
                <c:pt idx="879">
                  <c:v>336</c:v>
                </c:pt>
                <c:pt idx="880">
                  <c:v>336</c:v>
                </c:pt>
                <c:pt idx="881">
                  <c:v>336</c:v>
                </c:pt>
                <c:pt idx="882">
                  <c:v>336</c:v>
                </c:pt>
                <c:pt idx="883">
                  <c:v>336</c:v>
                </c:pt>
                <c:pt idx="884">
                  <c:v>336</c:v>
                </c:pt>
                <c:pt idx="885">
                  <c:v>336</c:v>
                </c:pt>
                <c:pt idx="886">
                  <c:v>336</c:v>
                </c:pt>
                <c:pt idx="887">
                  <c:v>336</c:v>
                </c:pt>
                <c:pt idx="888">
                  <c:v>336</c:v>
                </c:pt>
                <c:pt idx="889">
                  <c:v>336</c:v>
                </c:pt>
                <c:pt idx="890">
                  <c:v>336</c:v>
                </c:pt>
                <c:pt idx="891">
                  <c:v>336</c:v>
                </c:pt>
                <c:pt idx="892">
                  <c:v>336</c:v>
                </c:pt>
                <c:pt idx="893">
                  <c:v>336</c:v>
                </c:pt>
                <c:pt idx="894">
                  <c:v>336</c:v>
                </c:pt>
                <c:pt idx="895">
                  <c:v>336</c:v>
                </c:pt>
                <c:pt idx="896">
                  <c:v>336</c:v>
                </c:pt>
                <c:pt idx="897">
                  <c:v>336</c:v>
                </c:pt>
                <c:pt idx="898">
                  <c:v>336</c:v>
                </c:pt>
                <c:pt idx="899">
                  <c:v>336</c:v>
                </c:pt>
                <c:pt idx="900">
                  <c:v>336</c:v>
                </c:pt>
                <c:pt idx="901">
                  <c:v>336</c:v>
                </c:pt>
                <c:pt idx="902">
                  <c:v>336</c:v>
                </c:pt>
                <c:pt idx="903">
                  <c:v>336</c:v>
                </c:pt>
                <c:pt idx="904">
                  <c:v>336</c:v>
                </c:pt>
                <c:pt idx="905">
                  <c:v>336</c:v>
                </c:pt>
                <c:pt idx="906">
                  <c:v>336</c:v>
                </c:pt>
                <c:pt idx="907">
                  <c:v>336</c:v>
                </c:pt>
                <c:pt idx="908">
                  <c:v>336</c:v>
                </c:pt>
                <c:pt idx="909">
                  <c:v>336</c:v>
                </c:pt>
                <c:pt idx="910">
                  <c:v>336</c:v>
                </c:pt>
                <c:pt idx="911">
                  <c:v>336</c:v>
                </c:pt>
                <c:pt idx="912">
                  <c:v>336</c:v>
                </c:pt>
                <c:pt idx="913">
                  <c:v>336</c:v>
                </c:pt>
                <c:pt idx="914">
                  <c:v>336</c:v>
                </c:pt>
                <c:pt idx="915">
                  <c:v>336</c:v>
                </c:pt>
                <c:pt idx="916">
                  <c:v>336</c:v>
                </c:pt>
                <c:pt idx="917">
                  <c:v>336</c:v>
                </c:pt>
                <c:pt idx="918">
                  <c:v>336</c:v>
                </c:pt>
                <c:pt idx="919">
                  <c:v>336</c:v>
                </c:pt>
                <c:pt idx="920">
                  <c:v>336</c:v>
                </c:pt>
                <c:pt idx="921">
                  <c:v>336</c:v>
                </c:pt>
                <c:pt idx="922">
                  <c:v>336</c:v>
                </c:pt>
                <c:pt idx="923">
                  <c:v>336</c:v>
                </c:pt>
                <c:pt idx="924">
                  <c:v>336</c:v>
                </c:pt>
                <c:pt idx="925">
                  <c:v>336</c:v>
                </c:pt>
                <c:pt idx="926">
                  <c:v>336</c:v>
                </c:pt>
                <c:pt idx="927">
                  <c:v>336</c:v>
                </c:pt>
                <c:pt idx="928">
                  <c:v>336</c:v>
                </c:pt>
                <c:pt idx="929">
                  <c:v>336</c:v>
                </c:pt>
                <c:pt idx="930">
                  <c:v>336</c:v>
                </c:pt>
                <c:pt idx="931">
                  <c:v>336</c:v>
                </c:pt>
                <c:pt idx="932">
                  <c:v>336</c:v>
                </c:pt>
                <c:pt idx="933">
                  <c:v>336</c:v>
                </c:pt>
                <c:pt idx="934">
                  <c:v>336</c:v>
                </c:pt>
                <c:pt idx="935">
                  <c:v>336</c:v>
                </c:pt>
                <c:pt idx="936">
                  <c:v>336</c:v>
                </c:pt>
                <c:pt idx="937">
                  <c:v>336</c:v>
                </c:pt>
                <c:pt idx="938">
                  <c:v>336</c:v>
                </c:pt>
                <c:pt idx="939">
                  <c:v>336</c:v>
                </c:pt>
                <c:pt idx="940">
                  <c:v>336</c:v>
                </c:pt>
                <c:pt idx="941">
                  <c:v>336</c:v>
                </c:pt>
                <c:pt idx="942">
                  <c:v>336</c:v>
                </c:pt>
                <c:pt idx="943">
                  <c:v>336</c:v>
                </c:pt>
                <c:pt idx="944">
                  <c:v>336</c:v>
                </c:pt>
                <c:pt idx="945">
                  <c:v>336</c:v>
                </c:pt>
                <c:pt idx="946">
                  <c:v>336</c:v>
                </c:pt>
                <c:pt idx="947">
                  <c:v>336</c:v>
                </c:pt>
                <c:pt idx="948">
                  <c:v>336</c:v>
                </c:pt>
                <c:pt idx="949">
                  <c:v>336</c:v>
                </c:pt>
                <c:pt idx="950">
                  <c:v>336</c:v>
                </c:pt>
                <c:pt idx="951">
                  <c:v>336</c:v>
                </c:pt>
                <c:pt idx="952">
                  <c:v>336</c:v>
                </c:pt>
                <c:pt idx="953">
                  <c:v>336</c:v>
                </c:pt>
                <c:pt idx="954">
                  <c:v>336</c:v>
                </c:pt>
                <c:pt idx="955">
                  <c:v>336</c:v>
                </c:pt>
                <c:pt idx="956">
                  <c:v>336</c:v>
                </c:pt>
                <c:pt idx="957">
                  <c:v>336</c:v>
                </c:pt>
                <c:pt idx="958">
                  <c:v>336</c:v>
                </c:pt>
                <c:pt idx="959">
                  <c:v>336</c:v>
                </c:pt>
                <c:pt idx="960">
                  <c:v>336</c:v>
                </c:pt>
                <c:pt idx="961">
                  <c:v>336</c:v>
                </c:pt>
                <c:pt idx="962">
                  <c:v>336</c:v>
                </c:pt>
                <c:pt idx="963">
                  <c:v>336</c:v>
                </c:pt>
                <c:pt idx="964">
                  <c:v>336</c:v>
                </c:pt>
                <c:pt idx="965">
                  <c:v>336</c:v>
                </c:pt>
                <c:pt idx="966">
                  <c:v>336</c:v>
                </c:pt>
                <c:pt idx="967">
                  <c:v>336</c:v>
                </c:pt>
                <c:pt idx="968">
                  <c:v>336</c:v>
                </c:pt>
                <c:pt idx="969">
                  <c:v>336</c:v>
                </c:pt>
                <c:pt idx="970">
                  <c:v>336</c:v>
                </c:pt>
                <c:pt idx="971">
                  <c:v>336</c:v>
                </c:pt>
                <c:pt idx="972">
                  <c:v>336</c:v>
                </c:pt>
                <c:pt idx="973">
                  <c:v>336</c:v>
                </c:pt>
                <c:pt idx="974">
                  <c:v>336</c:v>
                </c:pt>
                <c:pt idx="975">
                  <c:v>336</c:v>
                </c:pt>
                <c:pt idx="976">
                  <c:v>336</c:v>
                </c:pt>
                <c:pt idx="977">
                  <c:v>336</c:v>
                </c:pt>
                <c:pt idx="978">
                  <c:v>336</c:v>
                </c:pt>
                <c:pt idx="979">
                  <c:v>336</c:v>
                </c:pt>
                <c:pt idx="980">
                  <c:v>336</c:v>
                </c:pt>
                <c:pt idx="981">
                  <c:v>336</c:v>
                </c:pt>
                <c:pt idx="982">
                  <c:v>336</c:v>
                </c:pt>
                <c:pt idx="983">
                  <c:v>336</c:v>
                </c:pt>
                <c:pt idx="984">
                  <c:v>336</c:v>
                </c:pt>
                <c:pt idx="985">
                  <c:v>336</c:v>
                </c:pt>
                <c:pt idx="986">
                  <c:v>336</c:v>
                </c:pt>
                <c:pt idx="987">
                  <c:v>336</c:v>
                </c:pt>
                <c:pt idx="988">
                  <c:v>336</c:v>
                </c:pt>
                <c:pt idx="989">
                  <c:v>336</c:v>
                </c:pt>
                <c:pt idx="990">
                  <c:v>336</c:v>
                </c:pt>
                <c:pt idx="991">
                  <c:v>336</c:v>
                </c:pt>
                <c:pt idx="992">
                  <c:v>336</c:v>
                </c:pt>
                <c:pt idx="993">
                  <c:v>336</c:v>
                </c:pt>
                <c:pt idx="994">
                  <c:v>336</c:v>
                </c:pt>
                <c:pt idx="995">
                  <c:v>336</c:v>
                </c:pt>
                <c:pt idx="996">
                  <c:v>336</c:v>
                </c:pt>
                <c:pt idx="997">
                  <c:v>336</c:v>
                </c:pt>
                <c:pt idx="998">
                  <c:v>336</c:v>
                </c:pt>
                <c:pt idx="999">
                  <c:v>336</c:v>
                </c:pt>
                <c:pt idx="1000">
                  <c:v>336</c:v>
                </c:pt>
                <c:pt idx="1001">
                  <c:v>336</c:v>
                </c:pt>
                <c:pt idx="1002">
                  <c:v>336</c:v>
                </c:pt>
                <c:pt idx="1003">
                  <c:v>336</c:v>
                </c:pt>
                <c:pt idx="1004">
                  <c:v>336</c:v>
                </c:pt>
                <c:pt idx="1005">
                  <c:v>336</c:v>
                </c:pt>
                <c:pt idx="1006">
                  <c:v>336</c:v>
                </c:pt>
                <c:pt idx="1007">
                  <c:v>336</c:v>
                </c:pt>
                <c:pt idx="1008">
                  <c:v>336</c:v>
                </c:pt>
                <c:pt idx="1009">
                  <c:v>336</c:v>
                </c:pt>
                <c:pt idx="1010">
                  <c:v>336</c:v>
                </c:pt>
                <c:pt idx="1011">
                  <c:v>336</c:v>
                </c:pt>
                <c:pt idx="1012">
                  <c:v>336</c:v>
                </c:pt>
                <c:pt idx="1013">
                  <c:v>336</c:v>
                </c:pt>
                <c:pt idx="1014">
                  <c:v>336</c:v>
                </c:pt>
                <c:pt idx="1015">
                  <c:v>336</c:v>
                </c:pt>
                <c:pt idx="1016">
                  <c:v>336</c:v>
                </c:pt>
                <c:pt idx="1017">
                  <c:v>336</c:v>
                </c:pt>
                <c:pt idx="1018">
                  <c:v>336</c:v>
                </c:pt>
                <c:pt idx="1019">
                  <c:v>336</c:v>
                </c:pt>
                <c:pt idx="1020">
                  <c:v>336</c:v>
                </c:pt>
                <c:pt idx="1021">
                  <c:v>336</c:v>
                </c:pt>
                <c:pt idx="1022">
                  <c:v>336</c:v>
                </c:pt>
                <c:pt idx="1023">
                  <c:v>336</c:v>
                </c:pt>
                <c:pt idx="1024">
                  <c:v>336</c:v>
                </c:pt>
                <c:pt idx="1025">
                  <c:v>336</c:v>
                </c:pt>
                <c:pt idx="1026">
                  <c:v>336</c:v>
                </c:pt>
                <c:pt idx="1027">
                  <c:v>336</c:v>
                </c:pt>
                <c:pt idx="1028">
                  <c:v>336</c:v>
                </c:pt>
                <c:pt idx="1029">
                  <c:v>336</c:v>
                </c:pt>
                <c:pt idx="1030">
                  <c:v>336</c:v>
                </c:pt>
                <c:pt idx="1031">
                  <c:v>336</c:v>
                </c:pt>
                <c:pt idx="1032">
                  <c:v>336</c:v>
                </c:pt>
                <c:pt idx="1033">
                  <c:v>336</c:v>
                </c:pt>
                <c:pt idx="1034">
                  <c:v>336</c:v>
                </c:pt>
                <c:pt idx="1035">
                  <c:v>336</c:v>
                </c:pt>
                <c:pt idx="1036">
                  <c:v>336</c:v>
                </c:pt>
                <c:pt idx="1037">
                  <c:v>336</c:v>
                </c:pt>
                <c:pt idx="1038">
                  <c:v>336</c:v>
                </c:pt>
                <c:pt idx="1039">
                  <c:v>336</c:v>
                </c:pt>
                <c:pt idx="1040">
                  <c:v>336</c:v>
                </c:pt>
                <c:pt idx="1041">
                  <c:v>336</c:v>
                </c:pt>
                <c:pt idx="1042">
                  <c:v>336</c:v>
                </c:pt>
                <c:pt idx="1043">
                  <c:v>336</c:v>
                </c:pt>
                <c:pt idx="1044">
                  <c:v>336</c:v>
                </c:pt>
                <c:pt idx="1045">
                  <c:v>336</c:v>
                </c:pt>
                <c:pt idx="1046">
                  <c:v>336</c:v>
                </c:pt>
                <c:pt idx="1047">
                  <c:v>336</c:v>
                </c:pt>
                <c:pt idx="1048">
                  <c:v>336</c:v>
                </c:pt>
                <c:pt idx="1049">
                  <c:v>336</c:v>
                </c:pt>
                <c:pt idx="1050">
                  <c:v>336</c:v>
                </c:pt>
                <c:pt idx="1051">
                  <c:v>336</c:v>
                </c:pt>
                <c:pt idx="1052">
                  <c:v>336</c:v>
                </c:pt>
                <c:pt idx="1053">
                  <c:v>336</c:v>
                </c:pt>
                <c:pt idx="1054">
                  <c:v>336</c:v>
                </c:pt>
                <c:pt idx="1055">
                  <c:v>336</c:v>
                </c:pt>
                <c:pt idx="1056">
                  <c:v>336</c:v>
                </c:pt>
                <c:pt idx="1057">
                  <c:v>336</c:v>
                </c:pt>
                <c:pt idx="1058">
                  <c:v>336</c:v>
                </c:pt>
                <c:pt idx="1059">
                  <c:v>336</c:v>
                </c:pt>
                <c:pt idx="1060">
                  <c:v>336</c:v>
                </c:pt>
                <c:pt idx="1061">
                  <c:v>336</c:v>
                </c:pt>
                <c:pt idx="1062">
                  <c:v>336</c:v>
                </c:pt>
                <c:pt idx="1063">
                  <c:v>336</c:v>
                </c:pt>
                <c:pt idx="1064">
                  <c:v>336</c:v>
                </c:pt>
                <c:pt idx="1065">
                  <c:v>336</c:v>
                </c:pt>
                <c:pt idx="1066">
                  <c:v>336</c:v>
                </c:pt>
                <c:pt idx="1067">
                  <c:v>336</c:v>
                </c:pt>
                <c:pt idx="1068">
                  <c:v>336</c:v>
                </c:pt>
                <c:pt idx="1069">
                  <c:v>336</c:v>
                </c:pt>
                <c:pt idx="1070">
                  <c:v>336</c:v>
                </c:pt>
                <c:pt idx="1071">
                  <c:v>336</c:v>
                </c:pt>
                <c:pt idx="1072">
                  <c:v>336</c:v>
                </c:pt>
                <c:pt idx="1073">
                  <c:v>336</c:v>
                </c:pt>
                <c:pt idx="1074">
                  <c:v>336</c:v>
                </c:pt>
                <c:pt idx="1075">
                  <c:v>336</c:v>
                </c:pt>
                <c:pt idx="1076">
                  <c:v>336</c:v>
                </c:pt>
                <c:pt idx="1077">
                  <c:v>336</c:v>
                </c:pt>
                <c:pt idx="1078">
                  <c:v>336</c:v>
                </c:pt>
                <c:pt idx="1079">
                  <c:v>336</c:v>
                </c:pt>
                <c:pt idx="1080">
                  <c:v>336</c:v>
                </c:pt>
                <c:pt idx="1081">
                  <c:v>336</c:v>
                </c:pt>
                <c:pt idx="1082">
                  <c:v>336</c:v>
                </c:pt>
                <c:pt idx="1083">
                  <c:v>336</c:v>
                </c:pt>
                <c:pt idx="1084">
                  <c:v>336</c:v>
                </c:pt>
                <c:pt idx="1085">
                  <c:v>336</c:v>
                </c:pt>
                <c:pt idx="1086">
                  <c:v>336</c:v>
                </c:pt>
                <c:pt idx="1087">
                  <c:v>336</c:v>
                </c:pt>
                <c:pt idx="1088">
                  <c:v>336</c:v>
                </c:pt>
                <c:pt idx="1089">
                  <c:v>336</c:v>
                </c:pt>
                <c:pt idx="1090">
                  <c:v>336</c:v>
                </c:pt>
                <c:pt idx="1091">
                  <c:v>336</c:v>
                </c:pt>
                <c:pt idx="1092">
                  <c:v>336</c:v>
                </c:pt>
                <c:pt idx="1093">
                  <c:v>336</c:v>
                </c:pt>
                <c:pt idx="1094">
                  <c:v>336</c:v>
                </c:pt>
                <c:pt idx="1095">
                  <c:v>336</c:v>
                </c:pt>
                <c:pt idx="1096">
                  <c:v>336</c:v>
                </c:pt>
                <c:pt idx="1097">
                  <c:v>336</c:v>
                </c:pt>
                <c:pt idx="1098">
                  <c:v>336</c:v>
                </c:pt>
                <c:pt idx="1099">
                  <c:v>336</c:v>
                </c:pt>
                <c:pt idx="1100">
                  <c:v>336</c:v>
                </c:pt>
                <c:pt idx="1101">
                  <c:v>336</c:v>
                </c:pt>
                <c:pt idx="1102">
                  <c:v>336</c:v>
                </c:pt>
                <c:pt idx="1103">
                  <c:v>336</c:v>
                </c:pt>
                <c:pt idx="1104">
                  <c:v>336</c:v>
                </c:pt>
                <c:pt idx="1105">
                  <c:v>336</c:v>
                </c:pt>
                <c:pt idx="1106">
                  <c:v>336</c:v>
                </c:pt>
                <c:pt idx="1107">
                  <c:v>336</c:v>
                </c:pt>
                <c:pt idx="1108">
                  <c:v>336</c:v>
                </c:pt>
                <c:pt idx="1109">
                  <c:v>336</c:v>
                </c:pt>
                <c:pt idx="1110">
                  <c:v>336</c:v>
                </c:pt>
                <c:pt idx="1111">
                  <c:v>336</c:v>
                </c:pt>
                <c:pt idx="1112">
                  <c:v>336</c:v>
                </c:pt>
                <c:pt idx="1113">
                  <c:v>336</c:v>
                </c:pt>
                <c:pt idx="1114">
                  <c:v>336</c:v>
                </c:pt>
                <c:pt idx="1115">
                  <c:v>336</c:v>
                </c:pt>
                <c:pt idx="1116">
                  <c:v>336</c:v>
                </c:pt>
                <c:pt idx="1117">
                  <c:v>336</c:v>
                </c:pt>
                <c:pt idx="1118">
                  <c:v>336</c:v>
                </c:pt>
                <c:pt idx="1119">
                  <c:v>336</c:v>
                </c:pt>
                <c:pt idx="1120">
                  <c:v>336</c:v>
                </c:pt>
                <c:pt idx="1121">
                  <c:v>336</c:v>
                </c:pt>
                <c:pt idx="1122">
                  <c:v>336</c:v>
                </c:pt>
                <c:pt idx="1123">
                  <c:v>336</c:v>
                </c:pt>
                <c:pt idx="1124">
                  <c:v>336</c:v>
                </c:pt>
                <c:pt idx="1125">
                  <c:v>336</c:v>
                </c:pt>
                <c:pt idx="1126">
                  <c:v>336</c:v>
                </c:pt>
                <c:pt idx="1127">
                  <c:v>336</c:v>
                </c:pt>
                <c:pt idx="1128">
                  <c:v>336</c:v>
                </c:pt>
                <c:pt idx="1129">
                  <c:v>336</c:v>
                </c:pt>
                <c:pt idx="1130">
                  <c:v>336</c:v>
                </c:pt>
                <c:pt idx="1131">
                  <c:v>336</c:v>
                </c:pt>
                <c:pt idx="1132">
                  <c:v>336</c:v>
                </c:pt>
                <c:pt idx="1133">
                  <c:v>336</c:v>
                </c:pt>
                <c:pt idx="1134">
                  <c:v>336</c:v>
                </c:pt>
                <c:pt idx="1135">
                  <c:v>336</c:v>
                </c:pt>
                <c:pt idx="1136">
                  <c:v>336</c:v>
                </c:pt>
                <c:pt idx="1137">
                  <c:v>336</c:v>
                </c:pt>
                <c:pt idx="1138">
                  <c:v>336</c:v>
                </c:pt>
                <c:pt idx="1139">
                  <c:v>336</c:v>
                </c:pt>
                <c:pt idx="1140">
                  <c:v>336</c:v>
                </c:pt>
                <c:pt idx="1141">
                  <c:v>336</c:v>
                </c:pt>
                <c:pt idx="1142">
                  <c:v>336</c:v>
                </c:pt>
                <c:pt idx="1143">
                  <c:v>336</c:v>
                </c:pt>
                <c:pt idx="1144">
                  <c:v>336</c:v>
                </c:pt>
                <c:pt idx="1145">
                  <c:v>336</c:v>
                </c:pt>
                <c:pt idx="1146">
                  <c:v>336</c:v>
                </c:pt>
                <c:pt idx="1147">
                  <c:v>336</c:v>
                </c:pt>
                <c:pt idx="1148">
                  <c:v>336</c:v>
                </c:pt>
                <c:pt idx="1149">
                  <c:v>336</c:v>
                </c:pt>
                <c:pt idx="1150">
                  <c:v>336</c:v>
                </c:pt>
                <c:pt idx="1151">
                  <c:v>336</c:v>
                </c:pt>
                <c:pt idx="1152">
                  <c:v>336</c:v>
                </c:pt>
                <c:pt idx="1153">
                  <c:v>336</c:v>
                </c:pt>
                <c:pt idx="1154">
                  <c:v>336</c:v>
                </c:pt>
                <c:pt idx="1155">
                  <c:v>336</c:v>
                </c:pt>
                <c:pt idx="1156">
                  <c:v>336</c:v>
                </c:pt>
                <c:pt idx="1157">
                  <c:v>336</c:v>
                </c:pt>
                <c:pt idx="1158">
                  <c:v>336</c:v>
                </c:pt>
                <c:pt idx="1159">
                  <c:v>336</c:v>
                </c:pt>
                <c:pt idx="1160">
                  <c:v>336</c:v>
                </c:pt>
                <c:pt idx="1161">
                  <c:v>336</c:v>
                </c:pt>
                <c:pt idx="1162">
                  <c:v>336</c:v>
                </c:pt>
                <c:pt idx="1163">
                  <c:v>336</c:v>
                </c:pt>
                <c:pt idx="1164">
                  <c:v>336</c:v>
                </c:pt>
                <c:pt idx="1165">
                  <c:v>336</c:v>
                </c:pt>
                <c:pt idx="1166">
                  <c:v>336</c:v>
                </c:pt>
                <c:pt idx="1167">
                  <c:v>336</c:v>
                </c:pt>
                <c:pt idx="1168">
                  <c:v>336</c:v>
                </c:pt>
                <c:pt idx="1169">
                  <c:v>336</c:v>
                </c:pt>
                <c:pt idx="1170">
                  <c:v>336</c:v>
                </c:pt>
                <c:pt idx="1171">
                  <c:v>336</c:v>
                </c:pt>
                <c:pt idx="1172">
                  <c:v>336</c:v>
                </c:pt>
                <c:pt idx="1173">
                  <c:v>336</c:v>
                </c:pt>
                <c:pt idx="1174">
                  <c:v>336</c:v>
                </c:pt>
                <c:pt idx="1175">
                  <c:v>336</c:v>
                </c:pt>
                <c:pt idx="1176">
                  <c:v>336</c:v>
                </c:pt>
                <c:pt idx="1177">
                  <c:v>336</c:v>
                </c:pt>
                <c:pt idx="1178">
                  <c:v>336</c:v>
                </c:pt>
                <c:pt idx="1179">
                  <c:v>336</c:v>
                </c:pt>
                <c:pt idx="1180">
                  <c:v>336</c:v>
                </c:pt>
                <c:pt idx="1181">
                  <c:v>336</c:v>
                </c:pt>
                <c:pt idx="1182">
                  <c:v>336</c:v>
                </c:pt>
                <c:pt idx="1183">
                  <c:v>336</c:v>
                </c:pt>
                <c:pt idx="1184">
                  <c:v>336</c:v>
                </c:pt>
                <c:pt idx="1185">
                  <c:v>336</c:v>
                </c:pt>
                <c:pt idx="1186">
                  <c:v>336</c:v>
                </c:pt>
                <c:pt idx="1187">
                  <c:v>336</c:v>
                </c:pt>
                <c:pt idx="1188">
                  <c:v>336</c:v>
                </c:pt>
                <c:pt idx="1189">
                  <c:v>336</c:v>
                </c:pt>
                <c:pt idx="1190">
                  <c:v>336</c:v>
                </c:pt>
                <c:pt idx="1191">
                  <c:v>336</c:v>
                </c:pt>
                <c:pt idx="1192">
                  <c:v>336</c:v>
                </c:pt>
                <c:pt idx="1193">
                  <c:v>336</c:v>
                </c:pt>
                <c:pt idx="1194">
                  <c:v>336</c:v>
                </c:pt>
                <c:pt idx="1195">
                  <c:v>336</c:v>
                </c:pt>
                <c:pt idx="1196">
                  <c:v>336</c:v>
                </c:pt>
                <c:pt idx="1197">
                  <c:v>336</c:v>
                </c:pt>
                <c:pt idx="1198">
                  <c:v>336</c:v>
                </c:pt>
                <c:pt idx="1199">
                  <c:v>336</c:v>
                </c:pt>
                <c:pt idx="1200">
                  <c:v>336</c:v>
                </c:pt>
                <c:pt idx="1201">
                  <c:v>336</c:v>
                </c:pt>
                <c:pt idx="1202">
                  <c:v>336</c:v>
                </c:pt>
                <c:pt idx="1203">
                  <c:v>336</c:v>
                </c:pt>
                <c:pt idx="1204">
                  <c:v>336</c:v>
                </c:pt>
                <c:pt idx="1205">
                  <c:v>336</c:v>
                </c:pt>
                <c:pt idx="1206">
                  <c:v>336</c:v>
                </c:pt>
                <c:pt idx="1207">
                  <c:v>336</c:v>
                </c:pt>
                <c:pt idx="1208">
                  <c:v>336</c:v>
                </c:pt>
                <c:pt idx="1209">
                  <c:v>336</c:v>
                </c:pt>
                <c:pt idx="1210">
                  <c:v>336</c:v>
                </c:pt>
                <c:pt idx="1211">
                  <c:v>336</c:v>
                </c:pt>
                <c:pt idx="1212">
                  <c:v>336</c:v>
                </c:pt>
                <c:pt idx="1213">
                  <c:v>336</c:v>
                </c:pt>
                <c:pt idx="1214">
                  <c:v>336</c:v>
                </c:pt>
                <c:pt idx="1215">
                  <c:v>336</c:v>
                </c:pt>
                <c:pt idx="1216">
                  <c:v>336</c:v>
                </c:pt>
                <c:pt idx="1217">
                  <c:v>336</c:v>
                </c:pt>
                <c:pt idx="1218">
                  <c:v>336</c:v>
                </c:pt>
                <c:pt idx="1219">
                  <c:v>336</c:v>
                </c:pt>
                <c:pt idx="1220">
                  <c:v>336</c:v>
                </c:pt>
                <c:pt idx="1221">
                  <c:v>336</c:v>
                </c:pt>
                <c:pt idx="1222">
                  <c:v>336</c:v>
                </c:pt>
                <c:pt idx="1223">
                  <c:v>336</c:v>
                </c:pt>
                <c:pt idx="1224">
                  <c:v>336</c:v>
                </c:pt>
                <c:pt idx="1225">
                  <c:v>336</c:v>
                </c:pt>
                <c:pt idx="1226">
                  <c:v>336</c:v>
                </c:pt>
                <c:pt idx="1227">
                  <c:v>336</c:v>
                </c:pt>
                <c:pt idx="1228">
                  <c:v>336</c:v>
                </c:pt>
                <c:pt idx="1229">
                  <c:v>336</c:v>
                </c:pt>
                <c:pt idx="1230">
                  <c:v>336</c:v>
                </c:pt>
                <c:pt idx="1231">
                  <c:v>336</c:v>
                </c:pt>
                <c:pt idx="1232">
                  <c:v>336</c:v>
                </c:pt>
                <c:pt idx="1233">
                  <c:v>336</c:v>
                </c:pt>
                <c:pt idx="1234">
                  <c:v>336</c:v>
                </c:pt>
                <c:pt idx="1235">
                  <c:v>336</c:v>
                </c:pt>
                <c:pt idx="1236">
                  <c:v>336</c:v>
                </c:pt>
                <c:pt idx="1237">
                  <c:v>336</c:v>
                </c:pt>
                <c:pt idx="1238">
                  <c:v>336</c:v>
                </c:pt>
                <c:pt idx="1239">
                  <c:v>336</c:v>
                </c:pt>
                <c:pt idx="1240">
                  <c:v>336</c:v>
                </c:pt>
                <c:pt idx="1241">
                  <c:v>336</c:v>
                </c:pt>
                <c:pt idx="1242">
                  <c:v>336</c:v>
                </c:pt>
                <c:pt idx="1243">
                  <c:v>336</c:v>
                </c:pt>
                <c:pt idx="1244">
                  <c:v>336</c:v>
                </c:pt>
                <c:pt idx="1245">
                  <c:v>336</c:v>
                </c:pt>
                <c:pt idx="1246">
                  <c:v>336</c:v>
                </c:pt>
                <c:pt idx="1247">
                  <c:v>336</c:v>
                </c:pt>
                <c:pt idx="1248">
                  <c:v>336</c:v>
                </c:pt>
                <c:pt idx="1249">
                  <c:v>336</c:v>
                </c:pt>
                <c:pt idx="1250">
                  <c:v>336</c:v>
                </c:pt>
                <c:pt idx="1251">
                  <c:v>336</c:v>
                </c:pt>
                <c:pt idx="1252">
                  <c:v>336</c:v>
                </c:pt>
                <c:pt idx="1253">
                  <c:v>336</c:v>
                </c:pt>
                <c:pt idx="1254">
                  <c:v>336</c:v>
                </c:pt>
                <c:pt idx="1255">
                  <c:v>336</c:v>
                </c:pt>
                <c:pt idx="1256">
                  <c:v>336</c:v>
                </c:pt>
                <c:pt idx="1257">
                  <c:v>336</c:v>
                </c:pt>
                <c:pt idx="1258">
                  <c:v>336</c:v>
                </c:pt>
                <c:pt idx="1259">
                  <c:v>336</c:v>
                </c:pt>
                <c:pt idx="1260">
                  <c:v>336</c:v>
                </c:pt>
                <c:pt idx="1261">
                  <c:v>336</c:v>
                </c:pt>
                <c:pt idx="1262">
                  <c:v>336</c:v>
                </c:pt>
                <c:pt idx="1263">
                  <c:v>336</c:v>
                </c:pt>
                <c:pt idx="1264">
                  <c:v>336</c:v>
                </c:pt>
                <c:pt idx="1265">
                  <c:v>336</c:v>
                </c:pt>
                <c:pt idx="1266">
                  <c:v>336</c:v>
                </c:pt>
                <c:pt idx="1267">
                  <c:v>336</c:v>
                </c:pt>
                <c:pt idx="1268">
                  <c:v>336</c:v>
                </c:pt>
                <c:pt idx="1269">
                  <c:v>336</c:v>
                </c:pt>
                <c:pt idx="1270">
                  <c:v>336</c:v>
                </c:pt>
                <c:pt idx="1271">
                  <c:v>336</c:v>
                </c:pt>
                <c:pt idx="1272">
                  <c:v>336</c:v>
                </c:pt>
                <c:pt idx="1273">
                  <c:v>336</c:v>
                </c:pt>
                <c:pt idx="1274">
                  <c:v>336</c:v>
                </c:pt>
                <c:pt idx="1275">
                  <c:v>336</c:v>
                </c:pt>
                <c:pt idx="1276">
                  <c:v>336</c:v>
                </c:pt>
                <c:pt idx="1277">
                  <c:v>336</c:v>
                </c:pt>
                <c:pt idx="1278">
                  <c:v>336</c:v>
                </c:pt>
                <c:pt idx="1279">
                  <c:v>336</c:v>
                </c:pt>
                <c:pt idx="1280">
                  <c:v>336</c:v>
                </c:pt>
                <c:pt idx="1281">
                  <c:v>336</c:v>
                </c:pt>
                <c:pt idx="1282">
                  <c:v>336</c:v>
                </c:pt>
                <c:pt idx="1283">
                  <c:v>336</c:v>
                </c:pt>
                <c:pt idx="1284">
                  <c:v>336</c:v>
                </c:pt>
                <c:pt idx="1285">
                  <c:v>336</c:v>
                </c:pt>
                <c:pt idx="1286">
                  <c:v>336</c:v>
                </c:pt>
                <c:pt idx="1287">
                  <c:v>336</c:v>
                </c:pt>
                <c:pt idx="1288">
                  <c:v>336</c:v>
                </c:pt>
                <c:pt idx="1289">
                  <c:v>336</c:v>
                </c:pt>
                <c:pt idx="1290">
                  <c:v>336</c:v>
                </c:pt>
                <c:pt idx="1291">
                  <c:v>336</c:v>
                </c:pt>
                <c:pt idx="1292">
                  <c:v>336</c:v>
                </c:pt>
                <c:pt idx="1293">
                  <c:v>336</c:v>
                </c:pt>
                <c:pt idx="1294">
                  <c:v>336</c:v>
                </c:pt>
                <c:pt idx="1295">
                  <c:v>336</c:v>
                </c:pt>
                <c:pt idx="1296">
                  <c:v>336</c:v>
                </c:pt>
                <c:pt idx="1297">
                  <c:v>336</c:v>
                </c:pt>
                <c:pt idx="1298">
                  <c:v>336</c:v>
                </c:pt>
                <c:pt idx="1299">
                  <c:v>336</c:v>
                </c:pt>
                <c:pt idx="1300">
                  <c:v>336</c:v>
                </c:pt>
                <c:pt idx="1301">
                  <c:v>336</c:v>
                </c:pt>
                <c:pt idx="1302">
                  <c:v>336</c:v>
                </c:pt>
                <c:pt idx="1303">
                  <c:v>336</c:v>
                </c:pt>
                <c:pt idx="1304">
                  <c:v>336</c:v>
                </c:pt>
                <c:pt idx="1305">
                  <c:v>336</c:v>
                </c:pt>
                <c:pt idx="1306">
                  <c:v>336</c:v>
                </c:pt>
                <c:pt idx="1307">
                  <c:v>336</c:v>
                </c:pt>
                <c:pt idx="1308">
                  <c:v>336</c:v>
                </c:pt>
                <c:pt idx="1309">
                  <c:v>336</c:v>
                </c:pt>
                <c:pt idx="1310">
                  <c:v>336</c:v>
                </c:pt>
                <c:pt idx="1311">
                  <c:v>336</c:v>
                </c:pt>
                <c:pt idx="1312">
                  <c:v>336</c:v>
                </c:pt>
                <c:pt idx="1313">
                  <c:v>336</c:v>
                </c:pt>
                <c:pt idx="1314">
                  <c:v>336</c:v>
                </c:pt>
                <c:pt idx="1315">
                  <c:v>336</c:v>
                </c:pt>
                <c:pt idx="1316">
                  <c:v>336</c:v>
                </c:pt>
                <c:pt idx="1317">
                  <c:v>336</c:v>
                </c:pt>
                <c:pt idx="1318">
                  <c:v>336</c:v>
                </c:pt>
                <c:pt idx="1319">
                  <c:v>336</c:v>
                </c:pt>
                <c:pt idx="1320">
                  <c:v>336</c:v>
                </c:pt>
                <c:pt idx="1321">
                  <c:v>336</c:v>
                </c:pt>
                <c:pt idx="1322">
                  <c:v>336</c:v>
                </c:pt>
                <c:pt idx="1323">
                  <c:v>336</c:v>
                </c:pt>
                <c:pt idx="1324">
                  <c:v>336</c:v>
                </c:pt>
                <c:pt idx="1325">
                  <c:v>336</c:v>
                </c:pt>
                <c:pt idx="1326">
                  <c:v>336</c:v>
                </c:pt>
                <c:pt idx="1327">
                  <c:v>336</c:v>
                </c:pt>
                <c:pt idx="1328">
                  <c:v>336</c:v>
                </c:pt>
                <c:pt idx="1329">
                  <c:v>336</c:v>
                </c:pt>
                <c:pt idx="1330">
                  <c:v>336</c:v>
                </c:pt>
                <c:pt idx="1331">
                  <c:v>336</c:v>
                </c:pt>
                <c:pt idx="1332">
                  <c:v>336</c:v>
                </c:pt>
                <c:pt idx="1333">
                  <c:v>336</c:v>
                </c:pt>
                <c:pt idx="1334">
                  <c:v>336</c:v>
                </c:pt>
                <c:pt idx="1335">
                  <c:v>336</c:v>
                </c:pt>
                <c:pt idx="1336">
                  <c:v>336</c:v>
                </c:pt>
                <c:pt idx="1337">
                  <c:v>336</c:v>
                </c:pt>
                <c:pt idx="1338">
                  <c:v>336</c:v>
                </c:pt>
                <c:pt idx="1339">
                  <c:v>336</c:v>
                </c:pt>
                <c:pt idx="1340">
                  <c:v>336</c:v>
                </c:pt>
                <c:pt idx="1341">
                  <c:v>336</c:v>
                </c:pt>
                <c:pt idx="1342">
                  <c:v>336</c:v>
                </c:pt>
                <c:pt idx="1343">
                  <c:v>336</c:v>
                </c:pt>
                <c:pt idx="1344">
                  <c:v>336</c:v>
                </c:pt>
                <c:pt idx="1345">
                  <c:v>336</c:v>
                </c:pt>
                <c:pt idx="1346">
                  <c:v>336</c:v>
                </c:pt>
                <c:pt idx="1347">
                  <c:v>336</c:v>
                </c:pt>
                <c:pt idx="1348">
                  <c:v>336</c:v>
                </c:pt>
                <c:pt idx="1349">
                  <c:v>336</c:v>
                </c:pt>
                <c:pt idx="1350">
                  <c:v>336</c:v>
                </c:pt>
                <c:pt idx="1351">
                  <c:v>336</c:v>
                </c:pt>
                <c:pt idx="1352">
                  <c:v>336</c:v>
                </c:pt>
                <c:pt idx="1353">
                  <c:v>336</c:v>
                </c:pt>
                <c:pt idx="1354">
                  <c:v>336</c:v>
                </c:pt>
                <c:pt idx="1355">
                  <c:v>336</c:v>
                </c:pt>
                <c:pt idx="1356">
                  <c:v>336</c:v>
                </c:pt>
                <c:pt idx="1357">
                  <c:v>336</c:v>
                </c:pt>
                <c:pt idx="1358">
                  <c:v>336</c:v>
                </c:pt>
                <c:pt idx="1359">
                  <c:v>336</c:v>
                </c:pt>
                <c:pt idx="1360">
                  <c:v>336</c:v>
                </c:pt>
                <c:pt idx="1361">
                  <c:v>336</c:v>
                </c:pt>
                <c:pt idx="1362">
                  <c:v>336</c:v>
                </c:pt>
                <c:pt idx="1363">
                  <c:v>336</c:v>
                </c:pt>
                <c:pt idx="1364">
                  <c:v>336</c:v>
                </c:pt>
                <c:pt idx="1365">
                  <c:v>336</c:v>
                </c:pt>
                <c:pt idx="1366">
                  <c:v>336</c:v>
                </c:pt>
                <c:pt idx="1367">
                  <c:v>336</c:v>
                </c:pt>
                <c:pt idx="1368">
                  <c:v>336</c:v>
                </c:pt>
                <c:pt idx="1369">
                  <c:v>336</c:v>
                </c:pt>
                <c:pt idx="1370">
                  <c:v>336</c:v>
                </c:pt>
                <c:pt idx="1371">
                  <c:v>336</c:v>
                </c:pt>
                <c:pt idx="1372">
                  <c:v>336</c:v>
                </c:pt>
                <c:pt idx="1373">
                  <c:v>336</c:v>
                </c:pt>
                <c:pt idx="1374">
                  <c:v>336</c:v>
                </c:pt>
                <c:pt idx="1375">
                  <c:v>336</c:v>
                </c:pt>
                <c:pt idx="1376">
                  <c:v>336</c:v>
                </c:pt>
                <c:pt idx="1377">
                  <c:v>336</c:v>
                </c:pt>
                <c:pt idx="1378">
                  <c:v>336</c:v>
                </c:pt>
                <c:pt idx="1379">
                  <c:v>336</c:v>
                </c:pt>
                <c:pt idx="1380">
                  <c:v>336</c:v>
                </c:pt>
                <c:pt idx="1381">
                  <c:v>336</c:v>
                </c:pt>
                <c:pt idx="1382">
                  <c:v>336</c:v>
                </c:pt>
                <c:pt idx="1383">
                  <c:v>336</c:v>
                </c:pt>
                <c:pt idx="1384">
                  <c:v>336</c:v>
                </c:pt>
                <c:pt idx="1385">
                  <c:v>336</c:v>
                </c:pt>
                <c:pt idx="1386">
                  <c:v>336</c:v>
                </c:pt>
                <c:pt idx="1387">
                  <c:v>336</c:v>
                </c:pt>
                <c:pt idx="1388">
                  <c:v>336</c:v>
                </c:pt>
                <c:pt idx="1389">
                  <c:v>336</c:v>
                </c:pt>
                <c:pt idx="1390">
                  <c:v>336</c:v>
                </c:pt>
                <c:pt idx="1391">
                  <c:v>336</c:v>
                </c:pt>
                <c:pt idx="1392">
                  <c:v>336</c:v>
                </c:pt>
                <c:pt idx="1393">
                  <c:v>336</c:v>
                </c:pt>
                <c:pt idx="1394">
                  <c:v>336</c:v>
                </c:pt>
                <c:pt idx="1395">
                  <c:v>336</c:v>
                </c:pt>
                <c:pt idx="1396">
                  <c:v>336</c:v>
                </c:pt>
                <c:pt idx="1397">
                  <c:v>336</c:v>
                </c:pt>
                <c:pt idx="1398">
                  <c:v>336</c:v>
                </c:pt>
                <c:pt idx="1399">
                  <c:v>336</c:v>
                </c:pt>
                <c:pt idx="1400">
                  <c:v>336</c:v>
                </c:pt>
                <c:pt idx="1401">
                  <c:v>336</c:v>
                </c:pt>
                <c:pt idx="1402">
                  <c:v>336</c:v>
                </c:pt>
                <c:pt idx="1403">
                  <c:v>336</c:v>
                </c:pt>
                <c:pt idx="1404">
                  <c:v>336</c:v>
                </c:pt>
                <c:pt idx="1405">
                  <c:v>336</c:v>
                </c:pt>
                <c:pt idx="1406">
                  <c:v>336</c:v>
                </c:pt>
                <c:pt idx="1407">
                  <c:v>336</c:v>
                </c:pt>
                <c:pt idx="1408">
                  <c:v>336</c:v>
                </c:pt>
                <c:pt idx="1409">
                  <c:v>336</c:v>
                </c:pt>
                <c:pt idx="1410">
                  <c:v>336</c:v>
                </c:pt>
                <c:pt idx="1411">
                  <c:v>336</c:v>
                </c:pt>
                <c:pt idx="1412">
                  <c:v>336</c:v>
                </c:pt>
                <c:pt idx="1413">
                  <c:v>336</c:v>
                </c:pt>
                <c:pt idx="1414">
                  <c:v>336</c:v>
                </c:pt>
                <c:pt idx="1415">
                  <c:v>336</c:v>
                </c:pt>
                <c:pt idx="1416">
                  <c:v>336</c:v>
                </c:pt>
                <c:pt idx="1417">
                  <c:v>336</c:v>
                </c:pt>
                <c:pt idx="1418">
                  <c:v>336</c:v>
                </c:pt>
                <c:pt idx="1419">
                  <c:v>336</c:v>
                </c:pt>
                <c:pt idx="1420">
                  <c:v>336</c:v>
                </c:pt>
                <c:pt idx="1421">
                  <c:v>336</c:v>
                </c:pt>
                <c:pt idx="1422">
                  <c:v>336</c:v>
                </c:pt>
                <c:pt idx="1423">
                  <c:v>336</c:v>
                </c:pt>
                <c:pt idx="1424">
                  <c:v>336</c:v>
                </c:pt>
                <c:pt idx="1425">
                  <c:v>336</c:v>
                </c:pt>
                <c:pt idx="1426">
                  <c:v>336</c:v>
                </c:pt>
                <c:pt idx="1427">
                  <c:v>336</c:v>
                </c:pt>
                <c:pt idx="1428">
                  <c:v>336</c:v>
                </c:pt>
                <c:pt idx="1429">
                  <c:v>336</c:v>
                </c:pt>
                <c:pt idx="1430">
                  <c:v>336</c:v>
                </c:pt>
                <c:pt idx="1431">
                  <c:v>336</c:v>
                </c:pt>
                <c:pt idx="1432">
                  <c:v>336</c:v>
                </c:pt>
                <c:pt idx="1433">
                  <c:v>336</c:v>
                </c:pt>
                <c:pt idx="1434">
                  <c:v>336</c:v>
                </c:pt>
                <c:pt idx="1435">
                  <c:v>336</c:v>
                </c:pt>
                <c:pt idx="1436">
                  <c:v>336</c:v>
                </c:pt>
                <c:pt idx="1437">
                  <c:v>336</c:v>
                </c:pt>
                <c:pt idx="1438">
                  <c:v>336</c:v>
                </c:pt>
                <c:pt idx="1439">
                  <c:v>336</c:v>
                </c:pt>
                <c:pt idx="1440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2D-448B-BEB3-4C5004E20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074991"/>
        <c:axId val="32664495"/>
      </c:lineChart>
      <c:catAx>
        <c:axId val="20540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664495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3266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407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23</xdr:row>
      <xdr:rowOff>19050</xdr:rowOff>
    </xdr:from>
    <xdr:to>
      <xdr:col>20</xdr:col>
      <xdr:colOff>180975</xdr:colOff>
      <xdr:row>39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3D0DEF-B3CA-4660-A488-15A4D021A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276225</xdr:colOff>
      <xdr:row>23</xdr:row>
      <xdr:rowOff>19050</xdr:rowOff>
    </xdr:from>
    <xdr:to>
      <xdr:col>33</xdr:col>
      <xdr:colOff>257175</xdr:colOff>
      <xdr:row>40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27D32A1-FD05-481C-A51F-1285AE9F6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17</xdr:row>
      <xdr:rowOff>85725</xdr:rowOff>
    </xdr:from>
    <xdr:to>
      <xdr:col>29</xdr:col>
      <xdr:colOff>40650</xdr:colOff>
      <xdr:row>34</xdr:row>
      <xdr:rowOff>28575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5901C0DF-2FE2-45BF-BC32-E8EA5D2A1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266700</xdr:colOff>
      <xdr:row>0</xdr:row>
      <xdr:rowOff>304800</xdr:rowOff>
    </xdr:from>
    <xdr:to>
      <xdr:col>28</xdr:col>
      <xdr:colOff>564525</xdr:colOff>
      <xdr:row>17</xdr:row>
      <xdr:rowOff>104775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46EC62E8-52C1-4797-A28A-F3A0A4888756}"/>
            </a:ext>
          </a:extLst>
        </xdr:cNvPr>
        <xdr:cNvGrpSpPr/>
      </xdr:nvGrpSpPr>
      <xdr:grpSpPr>
        <a:xfrm>
          <a:off x="7724775" y="304800"/>
          <a:ext cx="10080000" cy="3181350"/>
          <a:chOff x="7724775" y="304800"/>
          <a:chExt cx="10080000" cy="3181350"/>
        </a:xfrm>
      </xdr:grpSpPr>
      <xdr:graphicFrame macro="">
        <xdr:nvGraphicFramePr>
          <xdr:cNvPr id="38" name="Gráfico 37">
            <a:extLst>
              <a:ext uri="{FF2B5EF4-FFF2-40B4-BE49-F238E27FC236}">
                <a16:creationId xmlns:a16="http://schemas.microsoft.com/office/drawing/2014/main" id="{E46BAA07-AE84-4193-AF4E-9DB4AF64449D}"/>
              </a:ext>
            </a:extLst>
          </xdr:cNvPr>
          <xdr:cNvGraphicFramePr>
            <a:graphicFrameLocks/>
          </xdr:cNvGraphicFramePr>
        </xdr:nvGraphicFramePr>
        <xdr:xfrm>
          <a:off x="7724775" y="304800"/>
          <a:ext cx="10080000" cy="3181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$N$3">
        <xdr:nvSpPr>
          <xdr:cNvPr id="2" name="CaixaDeTexto 1">
            <a:extLst>
              <a:ext uri="{FF2B5EF4-FFF2-40B4-BE49-F238E27FC236}">
                <a16:creationId xmlns:a16="http://schemas.microsoft.com/office/drawing/2014/main" id="{A439AA6A-221A-45CF-9ADF-FF44F718AF30}"/>
              </a:ext>
            </a:extLst>
          </xdr:cNvPr>
          <xdr:cNvSpPr txBox="1"/>
        </xdr:nvSpPr>
        <xdr:spPr>
          <a:xfrm>
            <a:off x="8153400" y="1390650"/>
            <a:ext cx="1209675" cy="161925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6C3C6201-23D4-4AC2-A2E2-8F7EAC6E0B8A}" type="TxLink">
              <a:rPr lang="en-US" sz="1100" b="1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/>
              <a:t>Dmédia = 257KW</a:t>
            </a:fld>
            <a:endParaRPr lang="pt-BR" sz="11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$M$2">
        <xdr:nvSpPr>
          <xdr:cNvPr id="5" name="CaixaDeTexto 4">
            <a:extLst>
              <a:ext uri="{FF2B5EF4-FFF2-40B4-BE49-F238E27FC236}">
                <a16:creationId xmlns:a16="http://schemas.microsoft.com/office/drawing/2014/main" id="{197702FF-9DA9-4E13-8881-EAA0E4C1E542}"/>
              </a:ext>
            </a:extLst>
          </xdr:cNvPr>
          <xdr:cNvSpPr txBox="1"/>
        </xdr:nvSpPr>
        <xdr:spPr>
          <a:xfrm>
            <a:off x="8153400" y="923925"/>
            <a:ext cx="1409700" cy="1905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517E4DB8-F407-458B-AE38-C80B4A86A219}" type="TxLink">
              <a:rPr lang="en-US" sz="10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t>Limite de Ultrapassagem</a:t>
            </a:fld>
            <a:endParaRPr lang="pt-BR" sz="10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79375</xdr:colOff>
      <xdr:row>2</xdr:row>
      <xdr:rowOff>365125</xdr:rowOff>
    </xdr:from>
    <xdr:to>
      <xdr:col>110</xdr:col>
      <xdr:colOff>79375</xdr:colOff>
      <xdr:row>11</xdr:row>
      <xdr:rowOff>31750</xdr:rowOff>
    </xdr:to>
    <xdr:sp macro="" textlink="">
      <xdr:nvSpPr>
        <xdr:cNvPr id="12" name="Forma Livre: Forma 11">
          <a:extLst>
            <a:ext uri="{FF2B5EF4-FFF2-40B4-BE49-F238E27FC236}">
              <a16:creationId xmlns:a16="http://schemas.microsoft.com/office/drawing/2014/main" id="{B45AC450-C4C3-4003-83FC-6ACDE2E2B16D}"/>
            </a:ext>
          </a:extLst>
        </xdr:cNvPr>
        <xdr:cNvSpPr/>
      </xdr:nvSpPr>
      <xdr:spPr>
        <a:xfrm>
          <a:off x="1095375" y="746125"/>
          <a:ext cx="17145000" cy="1571625"/>
        </a:xfrm>
        <a:custGeom>
          <a:avLst/>
          <a:gdLst>
            <a:gd name="connsiteX0" fmla="*/ 0 w 17145000"/>
            <a:gd name="connsiteY0" fmla="*/ 1539875 h 1571625"/>
            <a:gd name="connsiteX1" fmla="*/ 476250 w 17145000"/>
            <a:gd name="connsiteY1" fmla="*/ 31750 h 1571625"/>
            <a:gd name="connsiteX2" fmla="*/ 1270000 w 17145000"/>
            <a:gd name="connsiteY2" fmla="*/ 1555750 h 1571625"/>
            <a:gd name="connsiteX3" fmla="*/ 1905000 w 17145000"/>
            <a:gd name="connsiteY3" fmla="*/ 31750 h 1571625"/>
            <a:gd name="connsiteX4" fmla="*/ 3492500 w 17145000"/>
            <a:gd name="connsiteY4" fmla="*/ 1555750 h 1571625"/>
            <a:gd name="connsiteX5" fmla="*/ 4445000 w 17145000"/>
            <a:gd name="connsiteY5" fmla="*/ 0 h 1571625"/>
            <a:gd name="connsiteX6" fmla="*/ 6048375 w 17145000"/>
            <a:gd name="connsiteY6" fmla="*/ 1571625 h 1571625"/>
            <a:gd name="connsiteX7" fmla="*/ 6969125 w 17145000"/>
            <a:gd name="connsiteY7" fmla="*/ 0 h 1571625"/>
            <a:gd name="connsiteX8" fmla="*/ 8572500 w 17145000"/>
            <a:gd name="connsiteY8" fmla="*/ 1539875 h 1571625"/>
            <a:gd name="connsiteX9" fmla="*/ 9525000 w 17145000"/>
            <a:gd name="connsiteY9" fmla="*/ 0 h 1571625"/>
            <a:gd name="connsiteX10" fmla="*/ 11128375 w 17145000"/>
            <a:gd name="connsiteY10" fmla="*/ 1555750 h 1571625"/>
            <a:gd name="connsiteX11" fmla="*/ 12065000 w 17145000"/>
            <a:gd name="connsiteY11" fmla="*/ 15875 h 1571625"/>
            <a:gd name="connsiteX12" fmla="*/ 13668375 w 17145000"/>
            <a:gd name="connsiteY12" fmla="*/ 1555750 h 1571625"/>
            <a:gd name="connsiteX13" fmla="*/ 14605000 w 17145000"/>
            <a:gd name="connsiteY13" fmla="*/ 15875 h 1571625"/>
            <a:gd name="connsiteX14" fmla="*/ 16192500 w 17145000"/>
            <a:gd name="connsiteY14" fmla="*/ 1555750 h 1571625"/>
            <a:gd name="connsiteX15" fmla="*/ 17145000 w 17145000"/>
            <a:gd name="connsiteY15" fmla="*/ 15875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7145000" h="1571625">
              <a:moveTo>
                <a:pt x="0" y="1539875"/>
              </a:moveTo>
              <a:lnTo>
                <a:pt x="476250" y="31750"/>
              </a:lnTo>
              <a:lnTo>
                <a:pt x="1270000" y="1555750"/>
              </a:lnTo>
              <a:lnTo>
                <a:pt x="1905000" y="31750"/>
              </a:lnTo>
              <a:lnTo>
                <a:pt x="3492500" y="1555750"/>
              </a:lnTo>
              <a:lnTo>
                <a:pt x="4445000" y="0"/>
              </a:lnTo>
              <a:lnTo>
                <a:pt x="6048375" y="1571625"/>
              </a:lnTo>
              <a:lnTo>
                <a:pt x="6969125" y="0"/>
              </a:lnTo>
              <a:lnTo>
                <a:pt x="8572500" y="1539875"/>
              </a:lnTo>
              <a:lnTo>
                <a:pt x="9525000" y="0"/>
              </a:lnTo>
              <a:lnTo>
                <a:pt x="11128375" y="1555750"/>
              </a:lnTo>
              <a:lnTo>
                <a:pt x="12065000" y="15875"/>
              </a:lnTo>
              <a:lnTo>
                <a:pt x="13668375" y="1555750"/>
              </a:lnTo>
              <a:lnTo>
                <a:pt x="14605000" y="15875"/>
              </a:lnTo>
              <a:lnTo>
                <a:pt x="16192500" y="1555750"/>
              </a:lnTo>
              <a:lnTo>
                <a:pt x="17145000" y="15875"/>
              </a:lnTo>
            </a:path>
          </a:pathLst>
        </a:cu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16CC9A6-4E40-467C-8B62-16595801A48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16E95B46-D525-4441-A544-3B09697C434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1414E-576A-4D03-83DE-276F4E0FD7E4}" name="Table_2" displayName="Table_2" ref="A1:S10" tableType="queryTable" totalsRowShown="0">
  <autoFilter ref="A1:S10" xr:uid="{69245B15-DA43-4E7C-8E7B-233298940167}"/>
  <tableColumns count="19">
    <tableColumn id="1" xr3:uid="{C020FEA0-34CD-4BAA-BCC4-278748164F4E}" uniqueName="1" name="Column1" queryTableFieldId="1" dataDxfId="31"/>
    <tableColumn id="2" xr3:uid="{917E78E7-9244-4E7C-8064-9F85631C6321}" uniqueName="2" name="Column2" queryTableFieldId="2" dataDxfId="30"/>
    <tableColumn id="3" xr3:uid="{37490690-8460-4F91-9A7E-E9B4D099E974}" uniqueName="3" name="Column3" queryTableFieldId="3" dataDxfId="29"/>
    <tableColumn id="4" xr3:uid="{3237CFDF-93FC-482E-9D18-3D1D367AC93F}" uniqueName="4" name="Column4" queryTableFieldId="4" dataDxfId="28"/>
    <tableColumn id="5" xr3:uid="{1474F3B8-A6C7-435F-84C9-CEA731C0ABF0}" uniqueName="5" name="Column5" queryTableFieldId="5" dataDxfId="27"/>
    <tableColumn id="6" xr3:uid="{D84080FE-A547-4BC8-92BA-A570B180ED47}" uniqueName="6" name="Column6" queryTableFieldId="6" dataDxfId="26"/>
    <tableColumn id="7" xr3:uid="{CD962497-FFEA-43E2-BCEE-EB97A4B32C31}" uniqueName="7" name="Column7" queryTableFieldId="7" dataDxfId="25"/>
    <tableColumn id="8" xr3:uid="{4D54A8DB-7B95-4B5E-9237-E628CB32046E}" uniqueName="8" name="Column8" queryTableFieldId="8" dataDxfId="24"/>
    <tableColumn id="9" xr3:uid="{7B94C68D-3B29-40AB-AC66-13684B410177}" uniqueName="9" name="Column9" queryTableFieldId="9" dataDxfId="23"/>
    <tableColumn id="10" xr3:uid="{7E33791F-989E-4081-8448-7AE59824BC10}" uniqueName="10" name="Column10" queryTableFieldId="10" dataDxfId="22"/>
    <tableColumn id="11" xr3:uid="{3219C5AC-8148-4FE9-8B63-82FD45592F62}" uniqueName="11" name="Column11" queryTableFieldId="11" dataDxfId="21"/>
    <tableColumn id="12" xr3:uid="{915CABDF-92BC-4EAE-BCB4-C0498C3F5A98}" uniqueName="12" name="Column12" queryTableFieldId="12" dataDxfId="20"/>
    <tableColumn id="13" xr3:uid="{4313E83C-3EE7-4A28-AAC0-19DC27450796}" uniqueName="13" name="Column13" queryTableFieldId="13" dataDxfId="19"/>
    <tableColumn id="14" xr3:uid="{3E027419-5E93-49C9-9C7E-6E3578C74077}" uniqueName="14" name="Column14" queryTableFieldId="14" dataDxfId="18"/>
    <tableColumn id="15" xr3:uid="{B98338E2-A48B-4DFA-82EE-9AB025202224}" uniqueName="15" name="Column15" queryTableFieldId="15" dataDxfId="17"/>
    <tableColumn id="16" xr3:uid="{9E98730C-B3EB-46FC-9CE3-9FC7616C67D2}" uniqueName="16" name="Column16" queryTableFieldId="16" dataDxfId="16"/>
    <tableColumn id="17" xr3:uid="{3838478F-2FE9-4D93-BF1E-A692CAB861EC}" uniqueName="17" name="Column17" queryTableFieldId="17" dataDxfId="15"/>
    <tableColumn id="18" xr3:uid="{90E5A973-B775-48B7-9667-71E83DF8DA51}" uniqueName="18" name="Column18" queryTableFieldId="18" dataDxfId="14"/>
    <tableColumn id="19" xr3:uid="{76664725-7ABF-497F-8F84-E32FA18676AA}" uniqueName="19" name="Column19" queryTableFieldId="19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AEA56-D09B-4E02-AAE2-AE3606106E91}" name="Table_3" displayName="Table_3" ref="A1:M10" tableType="queryTable" totalsRowShown="0">
  <autoFilter ref="A1:M10" xr:uid="{6EBC680C-3DE2-4EDF-BD51-C46131970ABA}"/>
  <tableColumns count="13">
    <tableColumn id="1" xr3:uid="{6AA59D1C-2EEE-4DDB-8E28-065009F5049C}" uniqueName="1" name="Column1" queryTableFieldId="1" dataDxfId="12"/>
    <tableColumn id="2" xr3:uid="{C8A409A0-5CA3-4B2E-A5D5-121FC48D524A}" uniqueName="2" name="Column2" queryTableFieldId="2" dataDxfId="11"/>
    <tableColumn id="3" xr3:uid="{D605C479-1344-4C4A-AC69-C48170CC79FC}" uniqueName="3" name="Column3" queryTableFieldId="3" dataDxfId="10"/>
    <tableColumn id="4" xr3:uid="{C872D1E7-4C6E-4596-A73E-91C58E3BE7A6}" uniqueName="4" name="Column4" queryTableFieldId="4" dataDxfId="9"/>
    <tableColumn id="5" xr3:uid="{5B616034-5C29-46E1-AEC8-C30634969133}" uniqueName="5" name="Column5" queryTableFieldId="5" dataDxfId="8"/>
    <tableColumn id="6" xr3:uid="{7D256D6E-A141-4121-B225-85921E7CADD0}" uniqueName="6" name="Column6" queryTableFieldId="6" dataDxfId="7"/>
    <tableColumn id="7" xr3:uid="{F3AE80B1-BC51-4681-8BDE-673CAD94598B}" uniqueName="7" name="Column7" queryTableFieldId="7" dataDxfId="6"/>
    <tableColumn id="8" xr3:uid="{DBB27022-5DBC-4918-8A0F-87A05FF3C001}" uniqueName="8" name="Column8" queryTableFieldId="8" dataDxfId="5"/>
    <tableColumn id="9" xr3:uid="{E0BD0244-91A9-4F13-A530-DB6B09E17CF7}" uniqueName="9" name="Column9" queryTableFieldId="9" dataDxfId="4"/>
    <tableColumn id="10" xr3:uid="{1E556971-F899-45E7-A48D-523A9589A98F}" uniqueName="10" name="Column10" queryTableFieldId="10" dataDxfId="3"/>
    <tableColumn id="11" xr3:uid="{DB0AA906-796F-4956-912D-3F1F09B4F178}" uniqueName="11" name="Column11" queryTableFieldId="11" dataDxfId="2"/>
    <tableColumn id="12" xr3:uid="{8FAD9E79-28E0-41CE-9503-805B035C394C}" uniqueName="12" name="Column12" queryTableFieldId="12" dataDxfId="1"/>
    <tableColumn id="13" xr3:uid="{ACA03573-A75B-40B7-A5A1-871DA8F77F49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4CA8-928B-4CB9-BF21-EE70BC034BC9}">
  <dimension ref="A1:BD89"/>
  <sheetViews>
    <sheetView showGridLines="0" topLeftCell="C1" zoomScaleNormal="100" workbookViewId="0">
      <selection activeCell="C1" sqref="C1"/>
    </sheetView>
  </sheetViews>
  <sheetFormatPr defaultRowHeight="15" x14ac:dyDescent="0.25"/>
  <cols>
    <col min="1" max="1" width="7.42578125" hidden="1" customWidth="1"/>
    <col min="2" max="2" width="9.85546875" hidden="1" customWidth="1"/>
    <col min="3" max="3" width="1.5703125" customWidth="1"/>
    <col min="4" max="4" width="4.7109375" style="7" customWidth="1"/>
    <col min="5" max="6" width="14.42578125" style="1" customWidth="1"/>
    <col min="7" max="7" width="20.28515625" style="1" customWidth="1"/>
    <col min="8" max="9" width="11.5703125" hidden="1" customWidth="1"/>
    <col min="10" max="10" width="0" hidden="1" customWidth="1"/>
    <col min="11" max="11" width="1" customWidth="1"/>
    <col min="12" max="12" width="7.85546875" style="1" bestFit="1" customWidth="1"/>
    <col min="13" max="13" width="5.7109375" style="1" bestFit="1" customWidth="1"/>
    <col min="14" max="14" width="8.5703125" style="1" bestFit="1" customWidth="1"/>
    <col min="15" max="15" width="7.85546875" style="1" bestFit="1" customWidth="1"/>
    <col min="16" max="16" width="5.7109375" style="1" bestFit="1" customWidth="1"/>
    <col min="17" max="17" width="8.5703125" style="1" bestFit="1" customWidth="1"/>
    <col min="18" max="18" width="7.85546875" style="1" bestFit="1" customWidth="1"/>
    <col min="19" max="19" width="5.7109375" style="1" bestFit="1" customWidth="1"/>
    <col min="20" max="20" width="8.5703125" style="1" bestFit="1" customWidth="1"/>
    <col min="21" max="21" width="7.85546875" style="1" bestFit="1" customWidth="1"/>
    <col min="22" max="22" width="5.7109375" style="1" bestFit="1" customWidth="1"/>
    <col min="23" max="23" width="8.5703125" style="1" bestFit="1" customWidth="1"/>
    <col min="24" max="24" width="7.85546875" bestFit="1" customWidth="1"/>
    <col min="25" max="25" width="5.7109375" bestFit="1" customWidth="1"/>
    <col min="26" max="26" width="8.5703125" bestFit="1" customWidth="1"/>
    <col min="27" max="27" width="7.85546875" style="1" bestFit="1" customWidth="1"/>
    <col min="28" max="28" width="6.28515625" style="1" customWidth="1"/>
    <col min="29" max="29" width="8.5703125" style="1" bestFit="1" customWidth="1"/>
    <col min="30" max="30" width="7.85546875" bestFit="1" customWidth="1"/>
    <col min="31" max="31" width="5.7109375" bestFit="1" customWidth="1"/>
    <col min="32" max="32" width="8.5703125" bestFit="1" customWidth="1"/>
    <col min="33" max="33" width="7.85546875" bestFit="1" customWidth="1"/>
    <col min="34" max="34" width="5.7109375" bestFit="1" customWidth="1"/>
    <col min="35" max="35" width="8.5703125" bestFit="1" customWidth="1"/>
    <col min="36" max="36" width="7.85546875" bestFit="1" customWidth="1"/>
    <col min="37" max="37" width="5.7109375" bestFit="1" customWidth="1"/>
    <col min="38" max="38" width="8.5703125" bestFit="1" customWidth="1"/>
    <col min="39" max="39" width="7.85546875" bestFit="1" customWidth="1"/>
    <col min="40" max="40" width="5.7109375" bestFit="1" customWidth="1"/>
    <col min="41" max="41" width="8.5703125" bestFit="1" customWidth="1"/>
    <col min="42" max="42" width="7.85546875" bestFit="1" customWidth="1"/>
    <col min="43" max="43" width="5.7109375" bestFit="1" customWidth="1"/>
    <col min="44" max="44" width="8.5703125" bestFit="1" customWidth="1"/>
    <col min="45" max="45" width="7.85546875" bestFit="1" customWidth="1"/>
    <col min="46" max="46" width="5.7109375" bestFit="1" customWidth="1"/>
    <col min="47" max="47" width="8.5703125" bestFit="1" customWidth="1"/>
    <col min="48" max="48" width="7.85546875" bestFit="1" customWidth="1"/>
    <col min="49" max="49" width="5.7109375" bestFit="1" customWidth="1"/>
    <col min="50" max="50" width="8.5703125" bestFit="1" customWidth="1"/>
    <col min="51" max="51" width="7.85546875" bestFit="1" customWidth="1"/>
    <col min="52" max="52" width="5.7109375" bestFit="1" customWidth="1"/>
    <col min="53" max="53" width="8.5703125" bestFit="1" customWidth="1"/>
    <col min="54" max="54" width="7.85546875" bestFit="1" customWidth="1"/>
    <col min="55" max="55" width="5.7109375" bestFit="1" customWidth="1"/>
    <col min="56" max="56" width="8.5703125" bestFit="1" customWidth="1"/>
  </cols>
  <sheetData>
    <row r="1" spans="1:56" ht="9.75" customHeight="1" thickBot="1" x14ac:dyDescent="0.3"/>
    <row r="2" spans="1:56" ht="18" customHeight="1" thickBot="1" x14ac:dyDescent="0.3">
      <c r="E2" s="588" t="s">
        <v>3</v>
      </c>
      <c r="F2" s="589"/>
      <c r="G2" s="590"/>
      <c r="H2" s="588" t="s">
        <v>5</v>
      </c>
      <c r="I2" s="589"/>
      <c r="J2" s="590"/>
      <c r="L2" s="563" t="s">
        <v>41</v>
      </c>
      <c r="M2" s="564"/>
      <c r="N2" s="565"/>
      <c r="O2" s="566" t="s">
        <v>45</v>
      </c>
      <c r="P2" s="566"/>
      <c r="Q2" s="567"/>
      <c r="R2" s="568" t="s">
        <v>49</v>
      </c>
      <c r="S2" s="569"/>
      <c r="T2" s="570"/>
      <c r="U2" s="571" t="s">
        <v>50</v>
      </c>
      <c r="V2" s="572"/>
      <c r="W2" s="573"/>
      <c r="X2" s="574" t="s">
        <v>51</v>
      </c>
      <c r="Y2" s="575"/>
      <c r="Z2" s="576"/>
      <c r="AA2" s="548" t="s">
        <v>52</v>
      </c>
      <c r="AB2" s="549"/>
      <c r="AC2" s="550"/>
      <c r="AD2" s="551" t="s">
        <v>53</v>
      </c>
      <c r="AE2" s="552"/>
      <c r="AF2" s="553"/>
      <c r="AG2" s="554" t="s">
        <v>54</v>
      </c>
      <c r="AH2" s="555"/>
      <c r="AI2" s="556"/>
      <c r="AJ2" s="557" t="s">
        <v>55</v>
      </c>
      <c r="AK2" s="558"/>
      <c r="AL2" s="559"/>
      <c r="AM2" s="560" t="s">
        <v>56</v>
      </c>
      <c r="AN2" s="561"/>
      <c r="AO2" s="562"/>
      <c r="AP2" s="533" t="s">
        <v>57</v>
      </c>
      <c r="AQ2" s="534"/>
      <c r="AR2" s="535"/>
      <c r="AS2" s="536" t="s">
        <v>58</v>
      </c>
      <c r="AT2" s="537"/>
      <c r="AU2" s="538"/>
      <c r="AV2" s="539" t="s">
        <v>59</v>
      </c>
      <c r="AW2" s="540"/>
      <c r="AX2" s="541"/>
      <c r="AY2" s="542" t="s">
        <v>60</v>
      </c>
      <c r="AZ2" s="543"/>
      <c r="BA2" s="544"/>
      <c r="BB2" s="545" t="s">
        <v>61</v>
      </c>
      <c r="BC2" s="546"/>
      <c r="BD2" s="547"/>
    </row>
    <row r="3" spans="1:56" ht="33" customHeight="1" thickBot="1" x14ac:dyDescent="0.3">
      <c r="A3" s="32" t="s">
        <v>47</v>
      </c>
      <c r="B3" s="33" t="s">
        <v>48</v>
      </c>
      <c r="E3" s="469" t="s">
        <v>0</v>
      </c>
      <c r="F3" s="470" t="s">
        <v>1</v>
      </c>
      <c r="G3" s="471" t="s">
        <v>6</v>
      </c>
      <c r="H3" s="18" t="s">
        <v>0</v>
      </c>
      <c r="I3" s="19" t="s">
        <v>1</v>
      </c>
      <c r="J3" s="20" t="s">
        <v>4</v>
      </c>
      <c r="L3" s="55" t="s">
        <v>47</v>
      </c>
      <c r="M3" s="56" t="s">
        <v>44</v>
      </c>
      <c r="N3" s="57" t="s">
        <v>46</v>
      </c>
      <c r="O3" s="68" t="s">
        <v>47</v>
      </c>
      <c r="P3" s="56" t="s">
        <v>44</v>
      </c>
      <c r="Q3" s="57" t="s">
        <v>46</v>
      </c>
      <c r="R3" s="55" t="s">
        <v>47</v>
      </c>
      <c r="S3" s="56" t="s">
        <v>44</v>
      </c>
      <c r="T3" s="57" t="s">
        <v>46</v>
      </c>
      <c r="U3" s="55" t="s">
        <v>47</v>
      </c>
      <c r="V3" s="56" t="s">
        <v>44</v>
      </c>
      <c r="W3" s="57" t="s">
        <v>46</v>
      </c>
      <c r="X3" s="55" t="s">
        <v>47</v>
      </c>
      <c r="Y3" s="56" t="s">
        <v>44</v>
      </c>
      <c r="Z3" s="57" t="s">
        <v>46</v>
      </c>
      <c r="AA3" s="55" t="s">
        <v>47</v>
      </c>
      <c r="AB3" s="56" t="s">
        <v>44</v>
      </c>
      <c r="AC3" s="57" t="s">
        <v>46</v>
      </c>
      <c r="AD3" s="55" t="s">
        <v>47</v>
      </c>
      <c r="AE3" s="56" t="s">
        <v>44</v>
      </c>
      <c r="AF3" s="57" t="s">
        <v>46</v>
      </c>
      <c r="AG3" s="55" t="s">
        <v>47</v>
      </c>
      <c r="AH3" s="56" t="s">
        <v>44</v>
      </c>
      <c r="AI3" s="57" t="s">
        <v>46</v>
      </c>
      <c r="AJ3" s="55" t="s">
        <v>47</v>
      </c>
      <c r="AK3" s="56" t="s">
        <v>44</v>
      </c>
      <c r="AL3" s="57" t="s">
        <v>46</v>
      </c>
      <c r="AM3" s="55" t="s">
        <v>47</v>
      </c>
      <c r="AN3" s="56" t="s">
        <v>44</v>
      </c>
      <c r="AO3" s="57" t="s">
        <v>46</v>
      </c>
      <c r="AP3" s="55" t="s">
        <v>47</v>
      </c>
      <c r="AQ3" s="56" t="s">
        <v>44</v>
      </c>
      <c r="AR3" s="57" t="s">
        <v>46</v>
      </c>
      <c r="AS3" s="55" t="s">
        <v>47</v>
      </c>
      <c r="AT3" s="56" t="s">
        <v>44</v>
      </c>
      <c r="AU3" s="57" t="s">
        <v>46</v>
      </c>
      <c r="AV3" s="55" t="s">
        <v>47</v>
      </c>
      <c r="AW3" s="56" t="s">
        <v>44</v>
      </c>
      <c r="AX3" s="57" t="s">
        <v>46</v>
      </c>
      <c r="AY3" s="55" t="s">
        <v>47</v>
      </c>
      <c r="AZ3" s="56" t="s">
        <v>44</v>
      </c>
      <c r="BA3" s="57" t="s">
        <v>46</v>
      </c>
      <c r="BB3" s="55" t="s">
        <v>47</v>
      </c>
      <c r="BC3" s="56" t="s">
        <v>44</v>
      </c>
      <c r="BD3" s="57" t="s">
        <v>46</v>
      </c>
    </row>
    <row r="4" spans="1:56" x14ac:dyDescent="0.25">
      <c r="A4" s="31" t="s">
        <v>42</v>
      </c>
      <c r="B4" s="31">
        <v>60</v>
      </c>
      <c r="D4" s="580" t="s">
        <v>2</v>
      </c>
      <c r="E4" s="479">
        <v>0.20138888888888887</v>
      </c>
      <c r="F4" s="480">
        <v>0.20138888888888887</v>
      </c>
      <c r="G4" s="481"/>
      <c r="H4" s="591">
        <f>COUNTA(E4:E8)+COUNTA(G4:G8)</f>
        <v>5</v>
      </c>
      <c r="I4" s="594">
        <f>COUNTA(F4:F8)</f>
        <v>5</v>
      </c>
      <c r="J4" s="620">
        <f>SUM(H4:I8)</f>
        <v>10</v>
      </c>
      <c r="L4" s="73" t="s">
        <v>42</v>
      </c>
      <c r="M4" s="5">
        <f>E4</f>
        <v>0.20138888888888887</v>
      </c>
      <c r="N4" s="74">
        <f>IF(L4=$A$4,M4+($B$4/(24*60)),M4+($B$5/(24*60)))</f>
        <v>0.24305555555555552</v>
      </c>
      <c r="O4" s="73" t="s">
        <v>43</v>
      </c>
      <c r="P4" s="5">
        <f>F4</f>
        <v>0.20138888888888887</v>
      </c>
      <c r="Q4" s="74">
        <f>IF(O4=$A$4,P4+($B$4/(24*60)),P4+($B$5/(24*60)))</f>
        <v>0.22222222222222221</v>
      </c>
      <c r="R4" s="69"/>
      <c r="S4" s="71"/>
      <c r="T4" s="71"/>
      <c r="U4" s="71"/>
      <c r="V4" s="71"/>
      <c r="W4" s="71"/>
      <c r="X4" s="53"/>
      <c r="Y4" s="53"/>
      <c r="Z4" s="53"/>
      <c r="AA4" s="71"/>
      <c r="AB4" s="71"/>
      <c r="AC4" s="71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</row>
    <row r="5" spans="1:56" x14ac:dyDescent="0.25">
      <c r="A5" s="31" t="s">
        <v>43</v>
      </c>
      <c r="B5" s="31">
        <v>30</v>
      </c>
      <c r="D5" s="581"/>
      <c r="E5" s="482">
        <f>E4+(15/(24*60))</f>
        <v>0.21180555555555552</v>
      </c>
      <c r="F5" s="483">
        <f>F4+(15/(24*60))</f>
        <v>0.21180555555555552</v>
      </c>
      <c r="G5" s="484"/>
      <c r="H5" s="592"/>
      <c r="I5" s="595"/>
      <c r="J5" s="615"/>
      <c r="L5" s="40"/>
      <c r="M5" s="31"/>
      <c r="N5" s="42"/>
      <c r="O5" s="40"/>
      <c r="P5" s="31"/>
      <c r="Q5" s="42"/>
      <c r="R5" s="39" t="s">
        <v>42</v>
      </c>
      <c r="S5" s="3">
        <f>E5</f>
        <v>0.21180555555555552</v>
      </c>
      <c r="T5" s="3">
        <f>IF(R5=$A$4,S5+($B$4/(24*60)),S5+($B$5/(24*60)))</f>
        <v>0.25347222222222221</v>
      </c>
      <c r="U5" s="31" t="s">
        <v>43</v>
      </c>
      <c r="V5" s="3">
        <f>F5</f>
        <v>0.21180555555555552</v>
      </c>
      <c r="W5" s="3">
        <f>IF(U5=$A$4,V5+($B$4/(24*60)),V5+($B$5/(24*60)))</f>
        <v>0.23263888888888887</v>
      </c>
      <c r="X5" s="38"/>
      <c r="Y5" s="38"/>
      <c r="Z5" s="38"/>
      <c r="AA5" s="31"/>
      <c r="AB5" s="31"/>
      <c r="AC5" s="31"/>
      <c r="AD5" s="38"/>
      <c r="AE5" s="38"/>
      <c r="AF5" s="38"/>
      <c r="AG5" s="38"/>
      <c r="AH5" s="38"/>
      <c r="AI5" s="38"/>
      <c r="AJ5" s="31"/>
      <c r="AK5" s="3"/>
      <c r="AL5" s="3"/>
      <c r="AM5" s="31"/>
      <c r="AN5" s="3"/>
      <c r="AO5" s="3"/>
      <c r="AP5" s="31"/>
      <c r="AQ5" s="3"/>
      <c r="AR5" s="3"/>
      <c r="AS5" s="31"/>
      <c r="AT5" s="3"/>
      <c r="AU5" s="3"/>
      <c r="AV5" s="31"/>
      <c r="AW5" s="3"/>
      <c r="AX5" s="3"/>
      <c r="AY5" s="31"/>
      <c r="AZ5" s="3"/>
      <c r="BA5" s="3"/>
      <c r="BB5" s="31"/>
      <c r="BC5" s="3"/>
      <c r="BD5" s="3"/>
    </row>
    <row r="6" spans="1:56" x14ac:dyDescent="0.25">
      <c r="D6" s="581"/>
      <c r="E6" s="482">
        <f t="shared" ref="E6:E69" si="0">E5+(15/(24*60))</f>
        <v>0.22222222222222218</v>
      </c>
      <c r="F6" s="483">
        <f t="shared" ref="F6:F69" si="1">F5+(15/(24*60))</f>
        <v>0.22222222222222218</v>
      </c>
      <c r="G6" s="484"/>
      <c r="H6" s="592"/>
      <c r="I6" s="595"/>
      <c r="J6" s="615"/>
      <c r="L6" s="40"/>
      <c r="M6" s="31"/>
      <c r="N6" s="42"/>
      <c r="O6" s="40"/>
      <c r="P6" s="31"/>
      <c r="Q6" s="42"/>
      <c r="R6" s="39"/>
      <c r="S6" s="31"/>
      <c r="T6" s="31"/>
      <c r="U6" s="31"/>
      <c r="V6" s="31"/>
      <c r="W6" s="31"/>
      <c r="X6" s="31" t="s">
        <v>42</v>
      </c>
      <c r="Y6" s="59">
        <f>E6</f>
        <v>0.22222222222222218</v>
      </c>
      <c r="Z6" s="3">
        <f>IF(X6=$A$4,Y6+($B$4/(24*60)),Y6+($B$5/(24*60)))</f>
        <v>0.26388888888888884</v>
      </c>
      <c r="AA6" s="31" t="s">
        <v>43</v>
      </c>
      <c r="AB6" s="3">
        <f>F6</f>
        <v>0.22222222222222218</v>
      </c>
      <c r="AC6" s="3">
        <f>IF(AA6=$A$4,AB6+($B$4/(24*60)),AB6+($B$5/(24*60)))</f>
        <v>0.24305555555555552</v>
      </c>
      <c r="AD6" s="38"/>
      <c r="AE6" s="38"/>
      <c r="AF6" s="38"/>
      <c r="AG6" s="38"/>
      <c r="AH6" s="38"/>
      <c r="AI6" s="38"/>
      <c r="AJ6" s="31"/>
      <c r="AK6" s="3"/>
      <c r="AL6" s="3"/>
      <c r="AM6" s="31"/>
      <c r="AN6" s="3"/>
      <c r="AO6" s="3"/>
      <c r="AP6" s="31"/>
      <c r="AQ6" s="3"/>
      <c r="AR6" s="3"/>
      <c r="AS6" s="31"/>
      <c r="AT6" s="3"/>
      <c r="AU6" s="3"/>
      <c r="AV6" s="31"/>
      <c r="AW6" s="3"/>
      <c r="AX6" s="3"/>
      <c r="AY6" s="31"/>
      <c r="AZ6" s="3"/>
      <c r="BA6" s="3"/>
      <c r="BB6" s="31"/>
      <c r="BC6" s="3"/>
      <c r="BD6" s="3"/>
    </row>
    <row r="7" spans="1:56" x14ac:dyDescent="0.25">
      <c r="D7" s="581"/>
      <c r="E7" s="482">
        <f t="shared" si="0"/>
        <v>0.23263888888888884</v>
      </c>
      <c r="F7" s="483">
        <f t="shared" si="1"/>
        <v>0.23263888888888884</v>
      </c>
      <c r="G7" s="484"/>
      <c r="H7" s="592"/>
      <c r="I7" s="595"/>
      <c r="J7" s="615"/>
      <c r="L7" s="40"/>
      <c r="M7" s="31"/>
      <c r="N7" s="42"/>
      <c r="O7" s="40" t="s">
        <v>42</v>
      </c>
      <c r="P7" s="3">
        <f>E7</f>
        <v>0.23263888888888884</v>
      </c>
      <c r="Q7" s="41">
        <f>IF(O7=$A$4,P7+($B$4/(24*60)),P7+($B$5/(24*60)))</f>
        <v>0.27430555555555552</v>
      </c>
      <c r="R7" s="39"/>
      <c r="S7" s="31"/>
      <c r="T7" s="31"/>
      <c r="U7" s="31"/>
      <c r="V7" s="31"/>
      <c r="W7" s="31"/>
      <c r="X7" s="38"/>
      <c r="Y7" s="38"/>
      <c r="Z7" s="38"/>
      <c r="AA7" s="31"/>
      <c r="AB7" s="31"/>
      <c r="AC7" s="31"/>
      <c r="AD7" s="31" t="s">
        <v>43</v>
      </c>
      <c r="AE7" s="3">
        <f>F7</f>
        <v>0.23263888888888884</v>
      </c>
      <c r="AF7" s="3">
        <f>IF(AD7=$A$4,AE7+($B$4/(24*60)),AE7+($B$5/(24*60)))</f>
        <v>0.25347222222222215</v>
      </c>
      <c r="AG7" s="38"/>
      <c r="AH7" s="38"/>
      <c r="AI7" s="38"/>
      <c r="AJ7" s="31"/>
      <c r="AK7" s="3"/>
      <c r="AL7" s="3"/>
      <c r="AM7" s="31"/>
      <c r="AN7" s="3"/>
      <c r="AO7" s="3"/>
      <c r="AP7" s="31"/>
      <c r="AQ7" s="3"/>
      <c r="AR7" s="3"/>
      <c r="AS7" s="31"/>
      <c r="AT7" s="3"/>
      <c r="AU7" s="3"/>
      <c r="AV7" s="31"/>
      <c r="AW7" s="3"/>
      <c r="AX7" s="3"/>
      <c r="AY7" s="31"/>
      <c r="AZ7" s="3"/>
      <c r="BA7" s="3"/>
      <c r="BB7" s="31"/>
      <c r="BC7" s="3"/>
      <c r="BD7" s="3"/>
    </row>
    <row r="8" spans="1:56" ht="15.75" thickBot="1" x14ac:dyDescent="0.3">
      <c r="D8" s="582"/>
      <c r="E8" s="485">
        <f t="shared" si="0"/>
        <v>0.2430555555555555</v>
      </c>
      <c r="F8" s="486">
        <f t="shared" si="1"/>
        <v>0.2430555555555555</v>
      </c>
      <c r="G8" s="487"/>
      <c r="H8" s="593"/>
      <c r="I8" s="596"/>
      <c r="J8" s="619"/>
      <c r="L8" s="40"/>
      <c r="M8" s="31"/>
      <c r="N8" s="42"/>
      <c r="O8" s="40"/>
      <c r="P8" s="31"/>
      <c r="Q8" s="42"/>
      <c r="R8" s="39"/>
      <c r="S8" s="31"/>
      <c r="T8" s="31"/>
      <c r="U8" s="31" t="s">
        <v>42</v>
      </c>
      <c r="V8" s="3">
        <f>E8</f>
        <v>0.2430555555555555</v>
      </c>
      <c r="W8" s="3">
        <f>IF(U8=$A$4,V8+($B$4/(24*60)),V8+($B$5/(24*60)))</f>
        <v>0.28472222222222215</v>
      </c>
      <c r="X8" s="38"/>
      <c r="Y8" s="38"/>
      <c r="Z8" s="38"/>
      <c r="AA8" s="31"/>
      <c r="AB8" s="31"/>
      <c r="AC8" s="31"/>
      <c r="AD8" s="38"/>
      <c r="AE8" s="38"/>
      <c r="AF8" s="38"/>
      <c r="AG8" s="31" t="s">
        <v>43</v>
      </c>
      <c r="AH8" s="3">
        <f>F8</f>
        <v>0.2430555555555555</v>
      </c>
      <c r="AI8" s="3">
        <f>IF(AG8=$A$4,AH8+($B$4/(24*60)),AH8+($B$5/(24*60)))</f>
        <v>0.26388888888888884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D9" s="583" t="str">
        <f>RIGHT(D4,2)&amp;" às "&amp;LEFT(RIGHT(D4,2),1)+1&amp;"h"</f>
        <v>6h às 7h</v>
      </c>
      <c r="E9" s="488">
        <f t="shared" si="0"/>
        <v>0.25347222222222215</v>
      </c>
      <c r="F9" s="489">
        <f t="shared" si="1"/>
        <v>0.25347222222222215</v>
      </c>
      <c r="G9" s="490"/>
      <c r="H9" s="597">
        <f>SUM(COUNTA(E9:E12),COUNTA(G9:G12))</f>
        <v>4</v>
      </c>
      <c r="I9" s="600">
        <f>COUNTA(F9:F12)</f>
        <v>4</v>
      </c>
      <c r="J9" s="621">
        <f>SUM(H9:I12)</f>
        <v>8</v>
      </c>
      <c r="L9" s="40" t="s">
        <v>43</v>
      </c>
      <c r="M9" s="3">
        <f>F9</f>
        <v>0.25347222222222215</v>
      </c>
      <c r="N9" s="41">
        <f t="shared" ref="N9" si="2">IF(L9=$A$4,M9+($B$4/(24*60)),M9+($B$5/(24*60)))</f>
        <v>0.27430555555555547</v>
      </c>
      <c r="O9" s="40"/>
      <c r="P9" s="31"/>
      <c r="Q9" s="42"/>
      <c r="R9" s="39"/>
      <c r="S9" s="31"/>
      <c r="T9" s="31"/>
      <c r="U9" s="31"/>
      <c r="V9" s="31"/>
      <c r="W9" s="31"/>
      <c r="X9" s="38"/>
      <c r="Y9" s="38"/>
      <c r="Z9" s="38"/>
      <c r="AA9" s="31" t="s">
        <v>42</v>
      </c>
      <c r="AB9" s="3">
        <f>E9</f>
        <v>0.25347222222222215</v>
      </c>
      <c r="AC9" s="3">
        <f>IF(AA9=$A$4,AB9+($B$4/(24*60)),AB9+($B$5/(24*60)))</f>
        <v>0.29513888888888884</v>
      </c>
      <c r="AD9" s="38"/>
      <c r="AE9" s="38"/>
      <c r="AF9" s="38"/>
      <c r="AG9" s="38"/>
      <c r="AH9" s="38"/>
      <c r="AI9" s="38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D10" s="584"/>
      <c r="E10" s="491">
        <f t="shared" si="0"/>
        <v>0.26388888888888884</v>
      </c>
      <c r="F10" s="492">
        <f t="shared" si="1"/>
        <v>0.26388888888888884</v>
      </c>
      <c r="G10" s="493"/>
      <c r="H10" s="598"/>
      <c r="I10" s="601"/>
      <c r="J10" s="622"/>
      <c r="L10" s="40"/>
      <c r="M10" s="31"/>
      <c r="N10" s="42"/>
      <c r="O10" s="40"/>
      <c r="P10" s="31"/>
      <c r="Q10" s="42"/>
      <c r="R10" s="39" t="s">
        <v>43</v>
      </c>
      <c r="S10" s="3">
        <f>F10</f>
        <v>0.26388888888888884</v>
      </c>
      <c r="T10" s="3">
        <f>IF(R10=$A$4,S10+($B$4/(24*60)),S10+($B$5/(24*60)))</f>
        <v>0.28472222222222215</v>
      </c>
      <c r="U10" s="31"/>
      <c r="V10" s="31"/>
      <c r="W10" s="31"/>
      <c r="X10" s="38"/>
      <c r="Y10" s="38"/>
      <c r="Z10" s="38"/>
      <c r="AA10" s="31"/>
      <c r="AB10" s="31"/>
      <c r="AC10" s="31"/>
      <c r="AD10" s="31" t="s">
        <v>42</v>
      </c>
      <c r="AE10" s="3">
        <f>E10</f>
        <v>0.26388888888888884</v>
      </c>
      <c r="AF10" s="3">
        <f>IF(AD10=$A$4,AE10+($B$4/(24*60)),AE10+($B$5/(24*60)))</f>
        <v>0.30555555555555552</v>
      </c>
      <c r="AG10" s="38"/>
      <c r="AH10" s="38"/>
      <c r="AI10" s="38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D11" s="584"/>
      <c r="E11" s="491">
        <f t="shared" si="0"/>
        <v>0.27430555555555552</v>
      </c>
      <c r="F11" s="492">
        <f t="shared" si="1"/>
        <v>0.27430555555555552</v>
      </c>
      <c r="G11" s="493"/>
      <c r="H11" s="598"/>
      <c r="I11" s="601"/>
      <c r="J11" s="622"/>
      <c r="L11" s="40"/>
      <c r="M11" s="31"/>
      <c r="N11" s="42"/>
      <c r="O11" s="40"/>
      <c r="P11" s="31"/>
      <c r="Q11" s="42"/>
      <c r="R11" s="39"/>
      <c r="S11" s="31"/>
      <c r="T11" s="31"/>
      <c r="U11" s="31"/>
      <c r="V11" s="31"/>
      <c r="W11" s="31"/>
      <c r="X11" s="31" t="s">
        <v>43</v>
      </c>
      <c r="Y11" s="59">
        <f>F11</f>
        <v>0.27430555555555552</v>
      </c>
      <c r="Z11" s="3">
        <f>IF(X11=$A$4,Y11+($B$4/(24*60)),Y11+($B$5/(24*60)))</f>
        <v>0.29513888888888884</v>
      </c>
      <c r="AA11" s="31"/>
      <c r="AB11" s="31"/>
      <c r="AC11" s="31"/>
      <c r="AD11" s="38"/>
      <c r="AE11" s="38"/>
      <c r="AF11" s="38"/>
      <c r="AG11" s="31" t="s">
        <v>42</v>
      </c>
      <c r="AH11" s="3">
        <f>E11</f>
        <v>0.27430555555555552</v>
      </c>
      <c r="AI11" s="3">
        <f>IF(AG11=$A$4,AH11+($B$4/(24*60)),AH11+($B$5/(24*60)))</f>
        <v>0.31597222222222221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ht="15.75" thickBot="1" x14ac:dyDescent="0.3">
      <c r="D12" s="585"/>
      <c r="E12" s="494">
        <f t="shared" si="0"/>
        <v>0.28472222222222221</v>
      </c>
      <c r="F12" s="495">
        <f t="shared" si="1"/>
        <v>0.28472222222222221</v>
      </c>
      <c r="G12" s="496"/>
      <c r="H12" s="599"/>
      <c r="I12" s="602"/>
      <c r="J12" s="623"/>
      <c r="L12" s="40" t="s">
        <v>42</v>
      </c>
      <c r="M12" s="3">
        <f>E12</f>
        <v>0.28472222222222221</v>
      </c>
      <c r="N12" s="41">
        <f>IF(L12=$A$4,M12+($B$4/(24*60)),M12+($B$5/(24*60)))</f>
        <v>0.3263888888888889</v>
      </c>
      <c r="O12" s="40" t="s">
        <v>43</v>
      </c>
      <c r="P12" s="3">
        <f>F12</f>
        <v>0.28472222222222221</v>
      </c>
      <c r="Q12" s="41">
        <f>IF(O12=$A$4,P12+($B$4/(24*60)),P12+($B$5/(24*60)))</f>
        <v>0.30555555555555552</v>
      </c>
      <c r="R12" s="39"/>
      <c r="S12" s="31"/>
      <c r="T12" s="31"/>
      <c r="U12" s="31"/>
      <c r="V12" s="31"/>
      <c r="W12" s="31"/>
      <c r="X12" s="38"/>
      <c r="Y12" s="38"/>
      <c r="Z12" s="38"/>
      <c r="AA12" s="31"/>
      <c r="AB12" s="31"/>
      <c r="AC12" s="31"/>
      <c r="AD12" s="38"/>
      <c r="AE12" s="38"/>
      <c r="AF12" s="38"/>
      <c r="AG12" s="38"/>
      <c r="AH12" s="38"/>
      <c r="AI12" s="38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ht="15" customHeight="1" x14ac:dyDescent="0.25">
      <c r="D13" s="586" t="str">
        <f>RIGHT(D9,2)&amp;" às "&amp;LEFT(RIGHT(D9,2),1)+1&amp;"h"</f>
        <v>7h às 8h</v>
      </c>
      <c r="E13" s="497">
        <f t="shared" si="0"/>
        <v>0.2951388888888889</v>
      </c>
      <c r="F13" s="498">
        <f t="shared" si="1"/>
        <v>0.2951388888888889</v>
      </c>
      <c r="G13" s="499"/>
      <c r="H13" s="603">
        <f t="shared" ref="H13" si="3">SUM(COUNTA(E13:E16),COUNTA(G13:G16))</f>
        <v>6</v>
      </c>
      <c r="I13" s="606">
        <f t="shared" ref="I13" si="4">COUNTA(F13:F16)</f>
        <v>4</v>
      </c>
      <c r="J13" s="615">
        <f t="shared" ref="J13" si="5">SUM(H13:I16)</f>
        <v>10</v>
      </c>
      <c r="L13" s="40"/>
      <c r="M13" s="31"/>
      <c r="N13" s="42"/>
      <c r="O13" s="40"/>
      <c r="P13" s="31"/>
      <c r="Q13" s="42"/>
      <c r="R13" s="39" t="s">
        <v>42</v>
      </c>
      <c r="S13" s="3">
        <f>E13</f>
        <v>0.2951388888888889</v>
      </c>
      <c r="T13" s="3">
        <f>IF(R13=$A$4,S13+($B$4/(24*60)),S13+($B$5/(24*60)))</f>
        <v>0.33680555555555558</v>
      </c>
      <c r="U13" s="31" t="s">
        <v>43</v>
      </c>
      <c r="V13" s="3">
        <f>F13</f>
        <v>0.2951388888888889</v>
      </c>
      <c r="W13" s="3">
        <f>IF(U13=$A$4,V13+($B$4/(24*60)),V13+($B$5/(24*60)))</f>
        <v>0.31597222222222221</v>
      </c>
      <c r="X13" s="38"/>
      <c r="Y13" s="38"/>
      <c r="Z13" s="38"/>
      <c r="AA13" s="31"/>
      <c r="AB13" s="31"/>
      <c r="AC13" s="31"/>
      <c r="AD13" s="31"/>
      <c r="AE13" s="31"/>
      <c r="AF13" s="31"/>
      <c r="AG13" s="38"/>
      <c r="AH13" s="38"/>
      <c r="AI13" s="38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x14ac:dyDescent="0.25">
      <c r="D14" s="586"/>
      <c r="E14" s="482">
        <f t="shared" si="0"/>
        <v>0.30555555555555558</v>
      </c>
      <c r="F14" s="483">
        <f t="shared" si="1"/>
        <v>0.30555555555555558</v>
      </c>
      <c r="G14" s="484"/>
      <c r="H14" s="604"/>
      <c r="I14" s="595"/>
      <c r="J14" s="615"/>
      <c r="L14" s="40"/>
      <c r="M14" s="31"/>
      <c r="N14" s="42"/>
      <c r="O14" s="40"/>
      <c r="P14" s="31"/>
      <c r="Q14" s="42"/>
      <c r="R14" s="39"/>
      <c r="S14" s="31"/>
      <c r="T14" s="31"/>
      <c r="U14" s="31"/>
      <c r="V14" s="31"/>
      <c r="W14" s="31"/>
      <c r="X14" s="31" t="s">
        <v>42</v>
      </c>
      <c r="Y14" s="59">
        <f>E14</f>
        <v>0.30555555555555558</v>
      </c>
      <c r="Z14" s="3">
        <f>IF(X14=$A$4,Y14+($B$4/(24*60)),Y14+($B$5/(24*60)))</f>
        <v>0.34722222222222227</v>
      </c>
      <c r="AA14" s="31" t="s">
        <v>43</v>
      </c>
      <c r="AB14" s="3">
        <f>F14</f>
        <v>0.30555555555555558</v>
      </c>
      <c r="AC14" s="3">
        <f>IF(AA14=$A$4,AB14+($B$4/(24*60)),AB14+($B$5/(24*60)))</f>
        <v>0.3263888888888889</v>
      </c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x14ac:dyDescent="0.25">
      <c r="D15" s="586"/>
      <c r="E15" s="482">
        <f t="shared" si="0"/>
        <v>0.31597222222222227</v>
      </c>
      <c r="F15" s="483">
        <f t="shared" si="1"/>
        <v>0.31597222222222227</v>
      </c>
      <c r="G15" s="500">
        <v>0.3125</v>
      </c>
      <c r="H15" s="604"/>
      <c r="I15" s="595"/>
      <c r="J15" s="615"/>
      <c r="L15" s="40"/>
      <c r="M15" s="31"/>
      <c r="N15" s="42"/>
      <c r="O15" s="40" t="s">
        <v>42</v>
      </c>
      <c r="P15" s="3">
        <f>E15</f>
        <v>0.31597222222222227</v>
      </c>
      <c r="Q15" s="41">
        <f>IF(O15=$A$4,P15+($B$4/(24*60)),P15+($B$5/(24*60)))</f>
        <v>0.35763888888888895</v>
      </c>
      <c r="R15" s="39"/>
      <c r="S15" s="31"/>
      <c r="T15" s="31"/>
      <c r="U15" s="31"/>
      <c r="V15" s="31"/>
      <c r="W15" s="31"/>
      <c r="X15" s="38"/>
      <c r="Y15" s="38"/>
      <c r="Z15" s="38"/>
      <c r="AA15" s="31"/>
      <c r="AB15" s="31"/>
      <c r="AC15" s="31"/>
      <c r="AD15" s="31" t="s">
        <v>43</v>
      </c>
      <c r="AE15" s="3">
        <f>F15</f>
        <v>0.31597222222222227</v>
      </c>
      <c r="AF15" s="3">
        <f>IF(AD15=$A$4,AE15+($B$4/(24*60)),AE15+($B$5/(24*60)))</f>
        <v>0.33680555555555558</v>
      </c>
      <c r="AG15" s="31"/>
      <c r="AH15" s="31"/>
      <c r="AI15" s="31"/>
      <c r="AJ15" s="31" t="s">
        <v>42</v>
      </c>
      <c r="AK15" s="3">
        <f>G15</f>
        <v>0.3125</v>
      </c>
      <c r="AL15" s="3">
        <f>IF(AJ15=$A$4,AK15+($B$4/(24*60)),AK15+($B$5/(24*60)))</f>
        <v>0.35416666666666669</v>
      </c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ht="15.75" thickBot="1" x14ac:dyDescent="0.3">
      <c r="D16" s="586"/>
      <c r="E16" s="501">
        <f t="shared" si="0"/>
        <v>0.32638888888888895</v>
      </c>
      <c r="F16" s="502">
        <f t="shared" si="1"/>
        <v>0.32638888888888895</v>
      </c>
      <c r="G16" s="503">
        <f t="shared" ref="G16:G63" si="6">G15+(15/(24*60))</f>
        <v>0.32291666666666669</v>
      </c>
      <c r="H16" s="605"/>
      <c r="I16" s="607"/>
      <c r="J16" s="615"/>
      <c r="L16" s="40"/>
      <c r="M16" s="31"/>
      <c r="N16" s="42"/>
      <c r="O16" s="40"/>
      <c r="P16" s="31"/>
      <c r="Q16" s="42"/>
      <c r="R16" s="39"/>
      <c r="S16" s="31"/>
      <c r="T16" s="31"/>
      <c r="U16" s="31" t="s">
        <v>42</v>
      </c>
      <c r="V16" s="3">
        <f>E16</f>
        <v>0.32638888888888895</v>
      </c>
      <c r="W16" s="3">
        <f>IF(U16=$A$4,V16+($B$4/(24*60)),V16+($B$5/(24*60)))</f>
        <v>0.36805555555555564</v>
      </c>
      <c r="X16" s="38"/>
      <c r="Y16" s="38"/>
      <c r="Z16" s="38"/>
      <c r="AA16" s="31"/>
      <c r="AB16" s="31"/>
      <c r="AC16" s="31"/>
      <c r="AD16" s="38"/>
      <c r="AE16" s="38"/>
      <c r="AF16" s="38"/>
      <c r="AG16" s="31" t="s">
        <v>43</v>
      </c>
      <c r="AH16" s="3">
        <f>F16</f>
        <v>0.32638888888888895</v>
      </c>
      <c r="AI16" s="3">
        <f>IF(AG16=$A$4,AH16+($B$4/(24*60)),AH16+($B$5/(24*60)))</f>
        <v>0.34722222222222227</v>
      </c>
      <c r="AJ16" s="31"/>
      <c r="AK16" s="31"/>
      <c r="AL16" s="31"/>
      <c r="AM16" s="31" t="s">
        <v>42</v>
      </c>
      <c r="AN16" s="3">
        <f>G16</f>
        <v>0.32291666666666669</v>
      </c>
      <c r="AO16" s="3">
        <f>IF(AM16=$A$4,AN16+($B$4/(24*60)),AN16+($B$5/(24*60)))</f>
        <v>0.36458333333333337</v>
      </c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4:56" ht="15" customHeight="1" x14ac:dyDescent="0.25">
      <c r="D17" s="577" t="str">
        <f>RIGHT(D13,2)&amp;" às "&amp;LEFT(RIGHT(D13,2),1)+1&amp;"h"</f>
        <v>8h às 9h</v>
      </c>
      <c r="E17" s="488">
        <f t="shared" si="0"/>
        <v>0.33680555555555564</v>
      </c>
      <c r="F17" s="489">
        <f t="shared" si="1"/>
        <v>0.33680555555555564</v>
      </c>
      <c r="G17" s="504">
        <f t="shared" si="6"/>
        <v>0.33333333333333337</v>
      </c>
      <c r="H17" s="608">
        <f t="shared" ref="H17" si="7">SUM(COUNTA(E17:E20),COUNTA(G17:G20))</f>
        <v>8</v>
      </c>
      <c r="I17" s="611">
        <f t="shared" ref="I17" si="8">COUNTA(F17:F20)</f>
        <v>4</v>
      </c>
      <c r="J17" s="616">
        <f t="shared" ref="J17" si="9">SUM(H17:I20)</f>
        <v>12</v>
      </c>
      <c r="L17" s="40" t="s">
        <v>43</v>
      </c>
      <c r="M17" s="3">
        <f>F17</f>
        <v>0.33680555555555564</v>
      </c>
      <c r="N17" s="41">
        <f>IF(L17=$A$4,M17+($B$4/(24*60)),M17+($B$5/(24*60)))</f>
        <v>0.35763888888888895</v>
      </c>
      <c r="O17" s="40"/>
      <c r="P17" s="31"/>
      <c r="Q17" s="42"/>
      <c r="R17" s="39"/>
      <c r="S17" s="31"/>
      <c r="T17" s="31"/>
      <c r="U17" s="31"/>
      <c r="V17" s="31"/>
      <c r="W17" s="31"/>
      <c r="X17" s="38"/>
      <c r="Y17" s="38"/>
      <c r="Z17" s="38"/>
      <c r="AA17" s="31" t="s">
        <v>42</v>
      </c>
      <c r="AB17" s="3">
        <f>E17</f>
        <v>0.33680555555555564</v>
      </c>
      <c r="AC17" s="3">
        <f>IF(AA17=$A$4,AB17+($B$4/(24*60)),AB17+($B$5/(24*60)))</f>
        <v>0.37847222222222232</v>
      </c>
      <c r="AD17" s="31"/>
      <c r="AE17" s="31"/>
      <c r="AF17" s="31"/>
      <c r="AG17" s="38"/>
      <c r="AH17" s="38"/>
      <c r="AI17" s="38"/>
      <c r="AJ17" s="31"/>
      <c r="AK17" s="31"/>
      <c r="AL17" s="31"/>
      <c r="AM17" s="31"/>
      <c r="AN17" s="31"/>
      <c r="AO17" s="31"/>
      <c r="AP17" s="31" t="s">
        <v>42</v>
      </c>
      <c r="AQ17" s="3">
        <f>G17</f>
        <v>0.33333333333333337</v>
      </c>
      <c r="AR17" s="3">
        <f>IF(AP17=$A$4,AQ17+($B$4/(24*60)),AQ17+($B$5/(24*60)))</f>
        <v>0.37500000000000006</v>
      </c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4:56" ht="15" customHeight="1" x14ac:dyDescent="0.25">
      <c r="D18" s="578"/>
      <c r="E18" s="491">
        <f t="shared" si="0"/>
        <v>0.34722222222222232</v>
      </c>
      <c r="F18" s="492">
        <f t="shared" si="1"/>
        <v>0.34722222222222232</v>
      </c>
      <c r="G18" s="474">
        <f t="shared" si="6"/>
        <v>0.34375000000000006</v>
      </c>
      <c r="H18" s="609"/>
      <c r="I18" s="612"/>
      <c r="J18" s="617"/>
      <c r="L18" s="40"/>
      <c r="M18" s="31"/>
      <c r="N18" s="42"/>
      <c r="O18" s="40"/>
      <c r="P18" s="31"/>
      <c r="Q18" s="42"/>
      <c r="R18" s="39" t="s">
        <v>43</v>
      </c>
      <c r="S18" s="3">
        <f>F18</f>
        <v>0.34722222222222232</v>
      </c>
      <c r="T18" s="3">
        <f>IF(R18=$A$4,S18+($B$4/(24*60)),S18+($B$5/(24*60)))</f>
        <v>0.36805555555555564</v>
      </c>
      <c r="U18" s="31"/>
      <c r="V18" s="31"/>
      <c r="W18" s="31"/>
      <c r="X18" s="38"/>
      <c r="Y18" s="38"/>
      <c r="Z18" s="38"/>
      <c r="AA18" s="31"/>
      <c r="AB18" s="31"/>
      <c r="AC18" s="31"/>
      <c r="AD18" s="31" t="s">
        <v>42</v>
      </c>
      <c r="AE18" s="3">
        <f>E18</f>
        <v>0.34722222222222232</v>
      </c>
      <c r="AF18" s="3">
        <f>IF(AD18=$A$4,AE18+($B$4/(24*60)),AE18+($B$5/(24*60)))</f>
        <v>0.38888888888888901</v>
      </c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 t="s">
        <v>42</v>
      </c>
      <c r="AT18" s="3">
        <f>G18</f>
        <v>0.34375000000000006</v>
      </c>
      <c r="AU18" s="3">
        <f>IF(AS18=$A$4,AT18+($B$4/(24*60)),AT18+($B$5/(24*60)))</f>
        <v>0.38541666666666674</v>
      </c>
      <c r="AV18" s="31"/>
      <c r="AW18" s="31"/>
      <c r="AX18" s="31"/>
      <c r="AY18" s="31"/>
      <c r="AZ18" s="31"/>
      <c r="BA18" s="31"/>
      <c r="BB18" s="31"/>
      <c r="BC18" s="31"/>
      <c r="BD18" s="31"/>
    </row>
    <row r="19" spans="4:56" ht="15" customHeight="1" x14ac:dyDescent="0.25">
      <c r="D19" s="578"/>
      <c r="E19" s="491">
        <f t="shared" si="0"/>
        <v>0.35763888888888901</v>
      </c>
      <c r="F19" s="492">
        <f t="shared" si="1"/>
        <v>0.35763888888888901</v>
      </c>
      <c r="G19" s="474">
        <f t="shared" si="6"/>
        <v>0.35416666666666674</v>
      </c>
      <c r="H19" s="609"/>
      <c r="I19" s="612"/>
      <c r="J19" s="617"/>
      <c r="L19" s="40"/>
      <c r="M19" s="31"/>
      <c r="N19" s="42"/>
      <c r="O19" s="40"/>
      <c r="P19" s="31"/>
      <c r="Q19" s="42"/>
      <c r="R19" s="39"/>
      <c r="S19" s="31"/>
      <c r="T19" s="31"/>
      <c r="U19" s="31"/>
      <c r="V19" s="31"/>
      <c r="W19" s="31"/>
      <c r="X19" s="31" t="s">
        <v>43</v>
      </c>
      <c r="Y19" s="59">
        <f>F19</f>
        <v>0.35763888888888901</v>
      </c>
      <c r="Z19" s="3">
        <f>IF(X19=$A$4,Y19+($B$4/(24*60)),Y19+($B$5/(24*60)))</f>
        <v>0.37847222222222232</v>
      </c>
      <c r="AA19" s="31"/>
      <c r="AB19" s="31"/>
      <c r="AC19" s="31"/>
      <c r="AD19" s="31"/>
      <c r="AE19" s="31"/>
      <c r="AF19" s="31"/>
      <c r="AG19" s="31" t="s">
        <v>42</v>
      </c>
      <c r="AH19" s="3">
        <f>E19</f>
        <v>0.35763888888888901</v>
      </c>
      <c r="AI19" s="3">
        <f>IF(AG19=$A$4,AH19+($B$4/(24*60)),AH19+($B$5/(24*60)))</f>
        <v>0.39930555555555569</v>
      </c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 t="s">
        <v>42</v>
      </c>
      <c r="AW19" s="3">
        <f>G19</f>
        <v>0.35416666666666674</v>
      </c>
      <c r="AX19" s="3">
        <f>IF(AV19=$A$4,AW19+($B$4/(24*60)),AW19+($B$5/(24*60)))</f>
        <v>0.39583333333333343</v>
      </c>
      <c r="AY19" s="31"/>
      <c r="AZ19" s="31"/>
      <c r="BA19" s="31"/>
      <c r="BB19" s="31"/>
      <c r="BC19" s="31"/>
      <c r="BD19" s="31"/>
    </row>
    <row r="20" spans="4:56" ht="15.75" customHeight="1" thickBot="1" x14ac:dyDescent="0.3">
      <c r="D20" s="579"/>
      <c r="E20" s="494">
        <f t="shared" si="0"/>
        <v>0.36805555555555569</v>
      </c>
      <c r="F20" s="495">
        <f t="shared" si="1"/>
        <v>0.36805555555555569</v>
      </c>
      <c r="G20" s="505">
        <f t="shared" si="6"/>
        <v>0.36458333333333343</v>
      </c>
      <c r="H20" s="610"/>
      <c r="I20" s="613"/>
      <c r="J20" s="618"/>
      <c r="L20" s="40" t="s">
        <v>42</v>
      </c>
      <c r="M20" s="3">
        <f>E20</f>
        <v>0.36805555555555569</v>
      </c>
      <c r="N20" s="41">
        <f>IF(L20=$A$4,M20+($B$4/(24*60)),M20+($B$5/(24*60)))</f>
        <v>0.40972222222222238</v>
      </c>
      <c r="O20" s="40"/>
      <c r="P20" s="31"/>
      <c r="Q20" s="42"/>
      <c r="R20" s="39"/>
      <c r="S20" s="31"/>
      <c r="T20" s="31"/>
      <c r="U20" s="31"/>
      <c r="V20" s="31"/>
      <c r="W20" s="31"/>
      <c r="X20" s="38"/>
      <c r="Y20" s="38"/>
      <c r="Z20" s="38"/>
      <c r="AA20" s="31"/>
      <c r="AB20" s="31"/>
      <c r="AC20" s="31"/>
      <c r="AD20" s="31"/>
      <c r="AE20" s="31"/>
      <c r="AF20" s="31"/>
      <c r="AG20" s="31"/>
      <c r="AH20" s="31"/>
      <c r="AI20" s="31"/>
      <c r="AJ20" s="31" t="s">
        <v>43</v>
      </c>
      <c r="AK20" s="3">
        <f>F20</f>
        <v>0.36805555555555569</v>
      </c>
      <c r="AL20" s="3">
        <f>IF(AJ20=$A$4,AK20+($B$4/(24*60)),AK20+($B$5/(24*60)))</f>
        <v>0.38888888888888901</v>
      </c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 t="s">
        <v>42</v>
      </c>
      <c r="AZ20" s="3">
        <f>G20</f>
        <v>0.36458333333333343</v>
      </c>
      <c r="BA20" s="3">
        <f>IF(AY20=$A$4,AZ20+($B$4/(24*60)),AZ20+($B$5/(24*60)))</f>
        <v>0.40625000000000011</v>
      </c>
      <c r="BB20" s="31"/>
      <c r="BC20" s="31"/>
      <c r="BD20" s="31"/>
    </row>
    <row r="21" spans="4:56" ht="15" customHeight="1" x14ac:dyDescent="0.25">
      <c r="D21" s="586" t="str">
        <f>RIGHT(D17,2)&amp;" às "&amp;LEFT(RIGHT(D17,2),1)+1&amp;"h"</f>
        <v>9h às 10h</v>
      </c>
      <c r="E21" s="497">
        <f t="shared" si="0"/>
        <v>0.37847222222222238</v>
      </c>
      <c r="F21" s="498">
        <f t="shared" si="1"/>
        <v>0.37847222222222238</v>
      </c>
      <c r="G21" s="506">
        <f t="shared" si="6"/>
        <v>0.37500000000000011</v>
      </c>
      <c r="H21" s="603">
        <f t="shared" ref="H21" si="10">SUM(COUNTA(E21:E24),COUNTA(G21:G24))</f>
        <v>8</v>
      </c>
      <c r="I21" s="606">
        <f t="shared" ref="I21" si="11">COUNTA(F21:F24)</f>
        <v>4</v>
      </c>
      <c r="J21" s="615">
        <f t="shared" ref="J21" si="12">SUM(H21:I24)</f>
        <v>12</v>
      </c>
      <c r="L21" s="40"/>
      <c r="M21" s="31"/>
      <c r="N21" s="42"/>
      <c r="O21" s="40"/>
      <c r="P21" s="31"/>
      <c r="Q21" s="42"/>
      <c r="R21" s="39" t="s">
        <v>42</v>
      </c>
      <c r="S21" s="3">
        <f>E21</f>
        <v>0.37847222222222238</v>
      </c>
      <c r="T21" s="3">
        <f>IF(R21=$A$4,S21+($B$4/(24*60)),S21+($B$5/(24*60)))</f>
        <v>0.42013888888888906</v>
      </c>
      <c r="U21" s="31"/>
      <c r="V21" s="31"/>
      <c r="W21" s="31"/>
      <c r="X21" s="38"/>
      <c r="Y21" s="38"/>
      <c r="Z21" s="38"/>
      <c r="AA21" s="31"/>
      <c r="AB21" s="31"/>
      <c r="AC21" s="31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1" t="s">
        <v>42</v>
      </c>
      <c r="BC21" s="3">
        <f>G21</f>
        <v>0.37500000000000011</v>
      </c>
      <c r="BD21" s="3">
        <f>IF(BB21=$A$4,BC21+($B$4/(24*60)),BC21+($B$5/(24*60)))</f>
        <v>0.4166666666666668</v>
      </c>
    </row>
    <row r="22" spans="4:56" x14ac:dyDescent="0.25">
      <c r="D22" s="586"/>
      <c r="E22" s="482">
        <f>E21+(15/(24*60))</f>
        <v>0.38888888888888906</v>
      </c>
      <c r="F22" s="483">
        <f t="shared" si="1"/>
        <v>0.38888888888888906</v>
      </c>
      <c r="G22" s="500">
        <f t="shared" si="6"/>
        <v>0.3854166666666668</v>
      </c>
      <c r="H22" s="604"/>
      <c r="I22" s="595"/>
      <c r="J22" s="615"/>
      <c r="L22" s="40"/>
      <c r="M22" s="31"/>
      <c r="N22" s="42"/>
      <c r="O22" s="40"/>
      <c r="P22" s="31"/>
      <c r="Q22" s="42"/>
      <c r="R22" s="39"/>
      <c r="S22" s="31"/>
      <c r="T22" s="31"/>
      <c r="U22" s="31"/>
      <c r="V22" s="31"/>
      <c r="W22" s="31"/>
      <c r="X22" s="38"/>
      <c r="Y22" s="38"/>
      <c r="Z22" s="38"/>
      <c r="AA22" s="31"/>
      <c r="AB22" s="31"/>
      <c r="AC22" s="31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</row>
    <row r="23" spans="4:56" x14ac:dyDescent="0.25">
      <c r="D23" s="586"/>
      <c r="E23" s="507">
        <f t="shared" si="0"/>
        <v>0.39930555555555575</v>
      </c>
      <c r="F23" s="508">
        <f t="shared" si="1"/>
        <v>0.39930555555555575</v>
      </c>
      <c r="G23" s="509">
        <f t="shared" si="6"/>
        <v>0.39583333333333348</v>
      </c>
      <c r="H23" s="604"/>
      <c r="I23" s="595"/>
      <c r="J23" s="615"/>
      <c r="L23" s="40"/>
      <c r="M23" s="31"/>
      <c r="N23" s="42"/>
      <c r="O23" s="40"/>
      <c r="P23" s="31"/>
      <c r="Q23" s="42"/>
      <c r="R23" s="39"/>
      <c r="S23" s="31"/>
      <c r="T23" s="31"/>
      <c r="U23" s="31"/>
      <c r="V23" s="31"/>
      <c r="W23" s="31"/>
      <c r="X23" s="38"/>
      <c r="Y23" s="38"/>
      <c r="Z23" s="38"/>
      <c r="AA23" s="31"/>
      <c r="AB23" s="31"/>
      <c r="AC23" s="31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</row>
    <row r="24" spans="4:56" ht="15.75" thickBot="1" x14ac:dyDescent="0.3">
      <c r="D24" s="587"/>
      <c r="E24" s="510">
        <f t="shared" si="0"/>
        <v>0.40972222222222243</v>
      </c>
      <c r="F24" s="511">
        <f t="shared" si="1"/>
        <v>0.40972222222222243</v>
      </c>
      <c r="G24" s="512">
        <f t="shared" si="6"/>
        <v>0.40625000000000017</v>
      </c>
      <c r="H24" s="604"/>
      <c r="I24" s="595"/>
      <c r="J24" s="619"/>
      <c r="L24" s="40"/>
      <c r="M24" s="31"/>
      <c r="N24" s="42"/>
      <c r="O24" s="40"/>
      <c r="P24" s="31"/>
      <c r="Q24" s="42"/>
      <c r="R24" s="39"/>
      <c r="S24" s="31"/>
      <c r="T24" s="31"/>
      <c r="U24" s="31"/>
      <c r="V24" s="31"/>
      <c r="W24" s="31"/>
      <c r="X24" s="38"/>
      <c r="Y24" s="38"/>
      <c r="Z24" s="38"/>
      <c r="AA24" s="31"/>
      <c r="AB24" s="31"/>
      <c r="AC24" s="31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</row>
    <row r="25" spans="4:56" ht="15" customHeight="1" x14ac:dyDescent="0.25">
      <c r="D25" s="577" t="str">
        <f>RIGHT(D21,3)&amp;" às "&amp;LEFT(RIGHT(D21,3),2)+1&amp;"h"</f>
        <v>10h às 11h</v>
      </c>
      <c r="E25" s="488">
        <f t="shared" si="0"/>
        <v>0.42013888888888912</v>
      </c>
      <c r="F25" s="489">
        <f t="shared" si="1"/>
        <v>0.42013888888888912</v>
      </c>
      <c r="G25" s="504">
        <f t="shared" si="6"/>
        <v>0.41666666666666685</v>
      </c>
      <c r="H25" s="608">
        <f t="shared" ref="H25" si="13">SUM(COUNTA(E25:E28),COUNTA(G25:G28))</f>
        <v>8</v>
      </c>
      <c r="I25" s="611">
        <f t="shared" ref="I25" si="14">COUNTA(F25:F28)</f>
        <v>4</v>
      </c>
      <c r="J25" s="616">
        <f t="shared" ref="J25" si="15">SUM(H25:I28)</f>
        <v>12</v>
      </c>
      <c r="L25" s="40"/>
      <c r="M25" s="31"/>
      <c r="N25" s="42"/>
      <c r="O25" s="40"/>
      <c r="P25" s="31"/>
      <c r="Q25" s="42"/>
      <c r="R25" s="39"/>
      <c r="S25" s="31"/>
      <c r="T25" s="31"/>
      <c r="U25" s="31"/>
      <c r="V25" s="31"/>
      <c r="W25" s="31"/>
      <c r="X25" s="38"/>
      <c r="Y25" s="38"/>
      <c r="Z25" s="38"/>
      <c r="AA25" s="31"/>
      <c r="AB25" s="31"/>
      <c r="AC25" s="31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</row>
    <row r="26" spans="4:56" ht="15" customHeight="1" x14ac:dyDescent="0.25">
      <c r="D26" s="578"/>
      <c r="E26" s="491">
        <f t="shared" si="0"/>
        <v>0.4305555555555558</v>
      </c>
      <c r="F26" s="492">
        <f t="shared" si="1"/>
        <v>0.4305555555555558</v>
      </c>
      <c r="G26" s="474">
        <f t="shared" si="6"/>
        <v>0.42708333333333354</v>
      </c>
      <c r="H26" s="609"/>
      <c r="I26" s="612"/>
      <c r="J26" s="617"/>
      <c r="L26" s="40"/>
      <c r="M26" s="31"/>
      <c r="N26" s="42"/>
      <c r="O26" s="40"/>
      <c r="P26" s="31"/>
      <c r="Q26" s="42"/>
      <c r="R26" s="39"/>
      <c r="S26" s="31"/>
      <c r="T26" s="31"/>
      <c r="U26" s="31"/>
      <c r="V26" s="31"/>
      <c r="W26" s="31"/>
      <c r="X26" s="38"/>
      <c r="Y26" s="38"/>
      <c r="Z26" s="38"/>
      <c r="AA26" s="31"/>
      <c r="AB26" s="31"/>
      <c r="AC26" s="31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</row>
    <row r="27" spans="4:56" ht="15" customHeight="1" x14ac:dyDescent="0.25">
      <c r="D27" s="578"/>
      <c r="E27" s="491">
        <f t="shared" si="0"/>
        <v>0.44097222222222249</v>
      </c>
      <c r="F27" s="492">
        <f t="shared" si="1"/>
        <v>0.44097222222222249</v>
      </c>
      <c r="G27" s="474">
        <f t="shared" si="6"/>
        <v>0.43750000000000022</v>
      </c>
      <c r="H27" s="609"/>
      <c r="I27" s="612"/>
      <c r="J27" s="617"/>
      <c r="L27" s="40"/>
      <c r="M27" s="31"/>
      <c r="N27" s="42"/>
      <c r="O27" s="40"/>
      <c r="P27" s="31"/>
      <c r="Q27" s="42"/>
      <c r="R27" s="39"/>
      <c r="S27" s="31"/>
      <c r="T27" s="31"/>
      <c r="U27" s="31"/>
      <c r="V27" s="31"/>
      <c r="W27" s="31"/>
      <c r="X27" s="38"/>
      <c r="Y27" s="38"/>
      <c r="Z27" s="38"/>
      <c r="AA27" s="31"/>
      <c r="AB27" s="31"/>
      <c r="AC27" s="31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</row>
    <row r="28" spans="4:56" ht="15.75" customHeight="1" thickBot="1" x14ac:dyDescent="0.3">
      <c r="D28" s="579"/>
      <c r="E28" s="494">
        <f t="shared" si="0"/>
        <v>0.45138888888888917</v>
      </c>
      <c r="F28" s="495">
        <f t="shared" si="1"/>
        <v>0.45138888888888917</v>
      </c>
      <c r="G28" s="505">
        <f t="shared" si="6"/>
        <v>0.44791666666666691</v>
      </c>
      <c r="H28" s="610"/>
      <c r="I28" s="613"/>
      <c r="J28" s="618"/>
      <c r="L28" s="40"/>
      <c r="M28" s="31"/>
      <c r="N28" s="42"/>
      <c r="O28" s="40"/>
      <c r="P28" s="31"/>
      <c r="Q28" s="42"/>
      <c r="R28" s="39"/>
      <c r="S28" s="31"/>
      <c r="T28" s="31"/>
      <c r="U28" s="31"/>
      <c r="V28" s="31"/>
      <c r="W28" s="31"/>
      <c r="X28" s="38"/>
      <c r="Y28" s="38"/>
      <c r="Z28" s="38"/>
      <c r="AA28" s="31"/>
      <c r="AB28" s="31"/>
      <c r="AC28" s="31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</row>
    <row r="29" spans="4:56" x14ac:dyDescent="0.25">
      <c r="D29" s="580" t="str">
        <f>RIGHT(D25,3)&amp;" às "&amp;LEFT(RIGHT(D25,3),2)+1&amp;"h"</f>
        <v>11h às 12h</v>
      </c>
      <c r="E29" s="513">
        <f t="shared" si="0"/>
        <v>0.46180555555555586</v>
      </c>
      <c r="F29" s="514">
        <f t="shared" si="1"/>
        <v>0.46180555555555586</v>
      </c>
      <c r="G29" s="515">
        <f t="shared" si="6"/>
        <v>0.45833333333333359</v>
      </c>
      <c r="H29" s="604">
        <f t="shared" ref="H29" si="16">SUM(COUNTA(E29:E32),COUNTA(G29:G32))</f>
        <v>8</v>
      </c>
      <c r="I29" s="595">
        <f t="shared" ref="I29" si="17">COUNTA(F29:F32)</f>
        <v>4</v>
      </c>
      <c r="J29" s="620">
        <f t="shared" ref="J29" si="18">SUM(H29:I32)</f>
        <v>12</v>
      </c>
      <c r="L29" s="40"/>
      <c r="M29" s="31"/>
      <c r="N29" s="42"/>
      <c r="O29" s="40"/>
      <c r="P29" s="31"/>
      <c r="Q29" s="42"/>
      <c r="R29" s="39"/>
      <c r="S29" s="31"/>
      <c r="T29" s="31"/>
      <c r="U29" s="31"/>
      <c r="V29" s="31"/>
      <c r="W29" s="31"/>
      <c r="X29" s="38"/>
      <c r="Y29" s="38"/>
      <c r="Z29" s="38"/>
      <c r="AA29" s="31"/>
      <c r="AB29" s="31"/>
      <c r="AC29" s="31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</row>
    <row r="30" spans="4:56" x14ac:dyDescent="0.25">
      <c r="D30" s="581"/>
      <c r="E30" s="507">
        <f t="shared" si="0"/>
        <v>0.47222222222222254</v>
      </c>
      <c r="F30" s="508">
        <f t="shared" si="1"/>
        <v>0.47222222222222254</v>
      </c>
      <c r="G30" s="509">
        <f t="shared" si="6"/>
        <v>0.46875000000000028</v>
      </c>
      <c r="H30" s="604"/>
      <c r="I30" s="595"/>
      <c r="J30" s="615"/>
      <c r="L30" s="40"/>
      <c r="M30" s="31"/>
      <c r="N30" s="42"/>
      <c r="O30" s="40"/>
      <c r="P30" s="31"/>
      <c r="Q30" s="42"/>
      <c r="R30" s="39"/>
      <c r="S30" s="31"/>
      <c r="T30" s="31"/>
      <c r="U30" s="31"/>
      <c r="V30" s="31"/>
      <c r="W30" s="31"/>
      <c r="X30" s="38"/>
      <c r="Y30" s="38"/>
      <c r="Z30" s="38"/>
      <c r="AA30" s="31"/>
      <c r="AB30" s="31"/>
      <c r="AC30" s="31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</row>
    <row r="31" spans="4:56" x14ac:dyDescent="0.25">
      <c r="D31" s="581"/>
      <c r="E31" s="507">
        <f t="shared" si="0"/>
        <v>0.48263888888888923</v>
      </c>
      <c r="F31" s="508">
        <f t="shared" si="1"/>
        <v>0.48263888888888923</v>
      </c>
      <c r="G31" s="509">
        <f t="shared" si="6"/>
        <v>0.47916666666666696</v>
      </c>
      <c r="H31" s="604"/>
      <c r="I31" s="595"/>
      <c r="J31" s="615"/>
      <c r="L31" s="40"/>
      <c r="M31" s="31"/>
      <c r="N31" s="42"/>
      <c r="O31" s="40"/>
      <c r="P31" s="31"/>
      <c r="Q31" s="42"/>
      <c r="R31" s="39"/>
      <c r="S31" s="31"/>
      <c r="T31" s="31"/>
      <c r="U31" s="31"/>
      <c r="V31" s="31"/>
      <c r="W31" s="31"/>
      <c r="X31" s="38"/>
      <c r="Y31" s="38"/>
      <c r="Z31" s="38"/>
      <c r="AA31" s="31"/>
      <c r="AB31" s="31"/>
      <c r="AC31" s="31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</row>
    <row r="32" spans="4:56" ht="15.75" thickBot="1" x14ac:dyDescent="0.3">
      <c r="D32" s="582"/>
      <c r="E32" s="510">
        <f t="shared" si="0"/>
        <v>0.49305555555555591</v>
      </c>
      <c r="F32" s="511">
        <f t="shared" si="1"/>
        <v>0.49305555555555591</v>
      </c>
      <c r="G32" s="512">
        <f t="shared" si="6"/>
        <v>0.48958333333333365</v>
      </c>
      <c r="H32" s="604"/>
      <c r="I32" s="595"/>
      <c r="J32" s="619"/>
      <c r="L32" s="40"/>
      <c r="M32" s="31"/>
      <c r="N32" s="42"/>
      <c r="O32" s="40"/>
      <c r="P32" s="31"/>
      <c r="Q32" s="42"/>
      <c r="R32" s="39"/>
      <c r="S32" s="31"/>
      <c r="T32" s="31"/>
      <c r="U32" s="31"/>
      <c r="V32" s="31"/>
      <c r="W32" s="31"/>
      <c r="X32" s="38"/>
      <c r="Y32" s="38"/>
      <c r="Z32" s="38"/>
      <c r="AA32" s="31"/>
      <c r="AB32" s="31"/>
      <c r="AC32" s="31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</row>
    <row r="33" spans="4:56" ht="15" customHeight="1" x14ac:dyDescent="0.25">
      <c r="D33" s="577" t="str">
        <f>RIGHT(D29,3)&amp;" às "&amp;LEFT(RIGHT(D29,3),2)+1&amp;"h"</f>
        <v>12h às 13h</v>
      </c>
      <c r="E33" s="488">
        <f t="shared" si="0"/>
        <v>0.50347222222222254</v>
      </c>
      <c r="F33" s="489">
        <f t="shared" si="1"/>
        <v>0.50347222222222254</v>
      </c>
      <c r="G33" s="504">
        <f t="shared" si="6"/>
        <v>0.50000000000000033</v>
      </c>
      <c r="H33" s="608">
        <f t="shared" ref="H33" si="19">SUM(COUNTA(E33:E36),COUNTA(G33:G36))</f>
        <v>8</v>
      </c>
      <c r="I33" s="611">
        <f t="shared" ref="I33" si="20">COUNTA(F33:F36)</f>
        <v>4</v>
      </c>
      <c r="J33" s="616">
        <f t="shared" ref="J33" si="21">SUM(H33:I36)</f>
        <v>12</v>
      </c>
      <c r="L33" s="40"/>
      <c r="M33" s="31"/>
      <c r="N33" s="42"/>
      <c r="O33" s="40"/>
      <c r="P33" s="31"/>
      <c r="Q33" s="42"/>
      <c r="R33" s="39"/>
      <c r="S33" s="31"/>
      <c r="T33" s="31"/>
      <c r="U33" s="31"/>
      <c r="V33" s="31"/>
      <c r="W33" s="31"/>
      <c r="X33" s="38"/>
      <c r="Y33" s="38"/>
      <c r="Z33" s="38"/>
      <c r="AA33" s="31"/>
      <c r="AB33" s="31"/>
      <c r="AC33" s="31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</row>
    <row r="34" spans="4:56" ht="15" customHeight="1" x14ac:dyDescent="0.25">
      <c r="D34" s="578"/>
      <c r="E34" s="491">
        <f t="shared" si="0"/>
        <v>0.51388888888888917</v>
      </c>
      <c r="F34" s="492">
        <f t="shared" si="1"/>
        <v>0.51388888888888917</v>
      </c>
      <c r="G34" s="474">
        <f t="shared" si="6"/>
        <v>0.51041666666666696</v>
      </c>
      <c r="H34" s="609"/>
      <c r="I34" s="612"/>
      <c r="J34" s="617"/>
      <c r="L34" s="40"/>
      <c r="M34" s="31"/>
      <c r="N34" s="42"/>
      <c r="O34" s="40"/>
      <c r="P34" s="31"/>
      <c r="Q34" s="42"/>
      <c r="R34" s="39"/>
      <c r="S34" s="31"/>
      <c r="T34" s="31"/>
      <c r="U34" s="31"/>
      <c r="V34" s="31"/>
      <c r="W34" s="31"/>
      <c r="X34" s="38"/>
      <c r="Y34" s="38"/>
      <c r="Z34" s="38"/>
      <c r="AA34" s="31"/>
      <c r="AB34" s="31"/>
      <c r="AC34" s="31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</row>
    <row r="35" spans="4:56" ht="15" customHeight="1" x14ac:dyDescent="0.25">
      <c r="D35" s="578"/>
      <c r="E35" s="491">
        <f t="shared" si="0"/>
        <v>0.5243055555555558</v>
      </c>
      <c r="F35" s="492">
        <f t="shared" si="1"/>
        <v>0.5243055555555558</v>
      </c>
      <c r="G35" s="474">
        <f t="shared" si="6"/>
        <v>0.52083333333333359</v>
      </c>
      <c r="H35" s="609"/>
      <c r="I35" s="612"/>
      <c r="J35" s="617"/>
      <c r="L35" s="40"/>
      <c r="M35" s="31"/>
      <c r="N35" s="42"/>
      <c r="O35" s="40"/>
      <c r="P35" s="31"/>
      <c r="Q35" s="42"/>
      <c r="R35" s="39"/>
      <c r="S35" s="31"/>
      <c r="T35" s="31"/>
      <c r="U35" s="31"/>
      <c r="V35" s="31"/>
      <c r="W35" s="31"/>
      <c r="X35" s="38"/>
      <c r="Y35" s="38"/>
      <c r="Z35" s="38"/>
      <c r="AA35" s="31"/>
      <c r="AB35" s="31"/>
      <c r="AC35" s="31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</row>
    <row r="36" spans="4:56" ht="15.75" customHeight="1" thickBot="1" x14ac:dyDescent="0.3">
      <c r="D36" s="579"/>
      <c r="E36" s="494">
        <f t="shared" si="0"/>
        <v>0.53472222222222243</v>
      </c>
      <c r="F36" s="495">
        <f t="shared" si="1"/>
        <v>0.53472222222222243</v>
      </c>
      <c r="G36" s="505">
        <f t="shared" si="6"/>
        <v>0.53125000000000022</v>
      </c>
      <c r="H36" s="610"/>
      <c r="I36" s="613"/>
      <c r="J36" s="618"/>
      <c r="L36" s="40"/>
      <c r="M36" s="31"/>
      <c r="N36" s="42"/>
      <c r="O36" s="40"/>
      <c r="P36" s="31"/>
      <c r="Q36" s="42"/>
      <c r="R36" s="39"/>
      <c r="S36" s="31"/>
      <c r="T36" s="31"/>
      <c r="U36" s="31"/>
      <c r="V36" s="31"/>
      <c r="W36" s="31"/>
      <c r="X36" s="38"/>
      <c r="Y36" s="38"/>
      <c r="Z36" s="38"/>
      <c r="AA36" s="31"/>
      <c r="AB36" s="31"/>
      <c r="AC36" s="31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</row>
    <row r="37" spans="4:56" x14ac:dyDescent="0.25">
      <c r="D37" s="580" t="str">
        <f>RIGHT(D33,3)&amp;" às "&amp;LEFT(RIGHT(D33,3),2)+1&amp;"h"</f>
        <v>13h às 14h</v>
      </c>
      <c r="E37" s="513">
        <f t="shared" si="0"/>
        <v>0.54513888888888906</v>
      </c>
      <c r="F37" s="514">
        <f t="shared" si="1"/>
        <v>0.54513888888888906</v>
      </c>
      <c r="G37" s="515">
        <f t="shared" si="6"/>
        <v>0.54166666666666685</v>
      </c>
      <c r="H37" s="604">
        <f t="shared" ref="H37" si="22">SUM(COUNTA(E37:E40),COUNTA(G37:G40))</f>
        <v>8</v>
      </c>
      <c r="I37" s="595">
        <f t="shared" ref="I37" si="23">COUNTA(F37:F40)</f>
        <v>4</v>
      </c>
      <c r="J37" s="620">
        <f t="shared" ref="J37" si="24">SUM(H37:I40)</f>
        <v>12</v>
      </c>
      <c r="L37" s="40"/>
      <c r="M37" s="31"/>
      <c r="N37" s="42"/>
      <c r="O37" s="40"/>
      <c r="P37" s="31"/>
      <c r="Q37" s="42"/>
      <c r="R37" s="39"/>
      <c r="S37" s="31"/>
      <c r="T37" s="31"/>
      <c r="U37" s="31"/>
      <c r="V37" s="31"/>
      <c r="W37" s="31"/>
      <c r="X37" s="38"/>
      <c r="Y37" s="38"/>
      <c r="Z37" s="38"/>
      <c r="AA37" s="31"/>
      <c r="AB37" s="31"/>
      <c r="AC37" s="31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</row>
    <row r="38" spans="4:56" x14ac:dyDescent="0.25">
      <c r="D38" s="581"/>
      <c r="E38" s="507">
        <f t="shared" si="0"/>
        <v>0.55555555555555569</v>
      </c>
      <c r="F38" s="508">
        <f t="shared" si="1"/>
        <v>0.55555555555555569</v>
      </c>
      <c r="G38" s="509">
        <f t="shared" si="6"/>
        <v>0.55208333333333348</v>
      </c>
      <c r="H38" s="604"/>
      <c r="I38" s="595"/>
      <c r="J38" s="615"/>
      <c r="L38" s="40"/>
      <c r="M38" s="31"/>
      <c r="N38" s="42"/>
      <c r="O38" s="40"/>
      <c r="P38" s="31"/>
      <c r="Q38" s="42"/>
      <c r="R38" s="39"/>
      <c r="S38" s="31"/>
      <c r="T38" s="31"/>
      <c r="U38" s="31"/>
      <c r="V38" s="31"/>
      <c r="W38" s="31"/>
      <c r="X38" s="38"/>
      <c r="Y38" s="38"/>
      <c r="Z38" s="38"/>
      <c r="AA38" s="31"/>
      <c r="AB38" s="31"/>
      <c r="AC38" s="31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</row>
    <row r="39" spans="4:56" x14ac:dyDescent="0.25">
      <c r="D39" s="581"/>
      <c r="E39" s="507">
        <f t="shared" si="0"/>
        <v>0.56597222222222232</v>
      </c>
      <c r="F39" s="508">
        <f t="shared" si="1"/>
        <v>0.56597222222222232</v>
      </c>
      <c r="G39" s="509">
        <f t="shared" si="6"/>
        <v>0.56250000000000011</v>
      </c>
      <c r="H39" s="604"/>
      <c r="I39" s="595"/>
      <c r="J39" s="615"/>
      <c r="L39" s="40"/>
      <c r="M39" s="31"/>
      <c r="N39" s="42"/>
      <c r="O39" s="40"/>
      <c r="P39" s="31"/>
      <c r="Q39" s="42"/>
      <c r="R39" s="39"/>
      <c r="S39" s="31"/>
      <c r="T39" s="31"/>
      <c r="U39" s="31"/>
      <c r="V39" s="31"/>
      <c r="W39" s="31"/>
      <c r="X39" s="38"/>
      <c r="Y39" s="38"/>
      <c r="Z39" s="38"/>
      <c r="AA39" s="31"/>
      <c r="AB39" s="31"/>
      <c r="AC39" s="31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</row>
    <row r="40" spans="4:56" ht="15.75" thickBot="1" x14ac:dyDescent="0.3">
      <c r="D40" s="582"/>
      <c r="E40" s="510">
        <f t="shared" si="0"/>
        <v>0.57638888888888895</v>
      </c>
      <c r="F40" s="511">
        <f t="shared" si="1"/>
        <v>0.57638888888888895</v>
      </c>
      <c r="G40" s="512">
        <f t="shared" si="6"/>
        <v>0.57291666666666674</v>
      </c>
      <c r="H40" s="604"/>
      <c r="I40" s="595"/>
      <c r="J40" s="619"/>
      <c r="L40" s="40"/>
      <c r="M40" s="31"/>
      <c r="N40" s="42"/>
      <c r="O40" s="40"/>
      <c r="P40" s="31"/>
      <c r="Q40" s="42"/>
      <c r="R40" s="39"/>
      <c r="S40" s="31"/>
      <c r="T40" s="31"/>
      <c r="U40" s="31"/>
      <c r="V40" s="31"/>
      <c r="W40" s="31"/>
      <c r="X40" s="38"/>
      <c r="Y40" s="38"/>
      <c r="Z40" s="38"/>
      <c r="AA40" s="31"/>
      <c r="AB40" s="31"/>
      <c r="AC40" s="31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</row>
    <row r="41" spans="4:56" ht="15" customHeight="1" x14ac:dyDescent="0.25">
      <c r="D41" s="577" t="str">
        <f>RIGHT(D37,3)&amp;" às "&amp;LEFT(RIGHT(D37,3),2)+1&amp;"h"</f>
        <v>14h às 15h</v>
      </c>
      <c r="E41" s="488">
        <f t="shared" si="0"/>
        <v>0.58680555555555558</v>
      </c>
      <c r="F41" s="489">
        <f t="shared" si="1"/>
        <v>0.58680555555555558</v>
      </c>
      <c r="G41" s="504">
        <f t="shared" si="6"/>
        <v>0.58333333333333337</v>
      </c>
      <c r="H41" s="608">
        <f t="shared" ref="H41" si="25">SUM(COUNTA(E41:E44),COUNTA(G41:G44))</f>
        <v>8</v>
      </c>
      <c r="I41" s="611">
        <f t="shared" ref="I41" si="26">COUNTA(F41:F44)</f>
        <v>4</v>
      </c>
      <c r="J41" s="616">
        <f t="shared" ref="J41" si="27">SUM(H41:I44)</f>
        <v>12</v>
      </c>
      <c r="L41" s="40"/>
      <c r="M41" s="31"/>
      <c r="N41" s="42"/>
      <c r="O41" s="40"/>
      <c r="P41" s="31"/>
      <c r="Q41" s="42"/>
      <c r="R41" s="39"/>
      <c r="S41" s="31"/>
      <c r="T41" s="31"/>
      <c r="U41" s="31"/>
      <c r="V41" s="31"/>
      <c r="W41" s="31"/>
      <c r="X41" s="38"/>
      <c r="Y41" s="38"/>
      <c r="Z41" s="38"/>
      <c r="AA41" s="31"/>
      <c r="AB41" s="31"/>
      <c r="AC41" s="31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</row>
    <row r="42" spans="4:56" ht="15" customHeight="1" x14ac:dyDescent="0.25">
      <c r="D42" s="578"/>
      <c r="E42" s="491">
        <f t="shared" si="0"/>
        <v>0.59722222222222221</v>
      </c>
      <c r="F42" s="492">
        <f t="shared" si="1"/>
        <v>0.59722222222222221</v>
      </c>
      <c r="G42" s="474">
        <f t="shared" si="6"/>
        <v>0.59375</v>
      </c>
      <c r="H42" s="609"/>
      <c r="I42" s="612"/>
      <c r="J42" s="617"/>
      <c r="L42" s="40"/>
      <c r="M42" s="31"/>
      <c r="N42" s="42"/>
      <c r="O42" s="40"/>
      <c r="P42" s="31"/>
      <c r="Q42" s="42"/>
      <c r="R42" s="39"/>
      <c r="S42" s="31"/>
      <c r="T42" s="31"/>
      <c r="U42" s="31"/>
      <c r="V42" s="31"/>
      <c r="W42" s="31"/>
      <c r="X42" s="38"/>
      <c r="Y42" s="38"/>
      <c r="Z42" s="38"/>
      <c r="AA42" s="31"/>
      <c r="AB42" s="31"/>
      <c r="AC42" s="31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</row>
    <row r="43" spans="4:56" ht="15" customHeight="1" x14ac:dyDescent="0.25">
      <c r="D43" s="578"/>
      <c r="E43" s="491">
        <f t="shared" si="0"/>
        <v>0.60763888888888884</v>
      </c>
      <c r="F43" s="492">
        <f t="shared" si="1"/>
        <v>0.60763888888888884</v>
      </c>
      <c r="G43" s="474">
        <f t="shared" si="6"/>
        <v>0.60416666666666663</v>
      </c>
      <c r="H43" s="609"/>
      <c r="I43" s="612"/>
      <c r="J43" s="617"/>
      <c r="L43" s="40"/>
      <c r="M43" s="31"/>
      <c r="N43" s="42"/>
      <c r="O43" s="40"/>
      <c r="P43" s="31"/>
      <c r="Q43" s="42"/>
      <c r="R43" s="39"/>
      <c r="S43" s="31"/>
      <c r="T43" s="31"/>
      <c r="U43" s="31"/>
      <c r="V43" s="31"/>
      <c r="W43" s="31"/>
      <c r="X43" s="38"/>
      <c r="Y43" s="38"/>
      <c r="Z43" s="38"/>
      <c r="AA43" s="31"/>
      <c r="AB43" s="31"/>
      <c r="AC43" s="31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</row>
    <row r="44" spans="4:56" ht="15.75" customHeight="1" thickBot="1" x14ac:dyDescent="0.3">
      <c r="D44" s="579"/>
      <c r="E44" s="494">
        <f t="shared" si="0"/>
        <v>0.61805555555555547</v>
      </c>
      <c r="F44" s="495">
        <f t="shared" si="1"/>
        <v>0.61805555555555547</v>
      </c>
      <c r="G44" s="505">
        <f t="shared" si="6"/>
        <v>0.61458333333333326</v>
      </c>
      <c r="H44" s="610"/>
      <c r="I44" s="613"/>
      <c r="J44" s="618"/>
      <c r="L44" s="40"/>
      <c r="M44" s="31"/>
      <c r="N44" s="42"/>
      <c r="O44" s="40"/>
      <c r="P44" s="31"/>
      <c r="Q44" s="42"/>
      <c r="R44" s="39"/>
      <c r="S44" s="31"/>
      <c r="T44" s="31"/>
      <c r="U44" s="31"/>
      <c r="V44" s="31"/>
      <c r="W44" s="31"/>
      <c r="X44" s="38"/>
      <c r="Y44" s="38"/>
      <c r="Z44" s="38"/>
      <c r="AA44" s="31"/>
      <c r="AB44" s="31"/>
      <c r="AC44" s="31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</row>
    <row r="45" spans="4:56" x14ac:dyDescent="0.25">
      <c r="D45" s="580" t="str">
        <f>RIGHT(D41,3)&amp;" às "&amp;LEFT(RIGHT(D41,3),2)+1&amp;"h"</f>
        <v>15h às 16h</v>
      </c>
      <c r="E45" s="513">
        <f t="shared" si="0"/>
        <v>0.6284722222222221</v>
      </c>
      <c r="F45" s="514">
        <f t="shared" si="1"/>
        <v>0.6284722222222221</v>
      </c>
      <c r="G45" s="515">
        <f t="shared" si="6"/>
        <v>0.62499999999999989</v>
      </c>
      <c r="H45" s="604">
        <f t="shared" ref="H45" si="28">SUM(COUNTA(E45:E48),COUNTA(G45:G48))</f>
        <v>8</v>
      </c>
      <c r="I45" s="595">
        <f t="shared" ref="I45" si="29">COUNTA(F45:F48)</f>
        <v>4</v>
      </c>
      <c r="J45" s="620">
        <f t="shared" ref="J45" si="30">SUM(H45:I48)</f>
        <v>12</v>
      </c>
      <c r="L45" s="40"/>
      <c r="M45" s="31"/>
      <c r="N45" s="42"/>
      <c r="O45" s="40"/>
      <c r="P45" s="31"/>
      <c r="Q45" s="42"/>
      <c r="R45" s="39"/>
      <c r="S45" s="31"/>
      <c r="T45" s="31"/>
      <c r="U45" s="31"/>
      <c r="V45" s="31"/>
      <c r="W45" s="31"/>
      <c r="X45" s="38"/>
      <c r="Y45" s="38"/>
      <c r="Z45" s="38"/>
      <c r="AA45" s="31"/>
      <c r="AB45" s="31"/>
      <c r="AC45" s="31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</row>
    <row r="46" spans="4:56" x14ac:dyDescent="0.25">
      <c r="D46" s="581"/>
      <c r="E46" s="507">
        <f t="shared" si="0"/>
        <v>0.63888888888888873</v>
      </c>
      <c r="F46" s="508">
        <f t="shared" si="1"/>
        <v>0.63888888888888873</v>
      </c>
      <c r="G46" s="509">
        <f t="shared" si="6"/>
        <v>0.63541666666666652</v>
      </c>
      <c r="H46" s="604"/>
      <c r="I46" s="595"/>
      <c r="J46" s="615"/>
      <c r="L46" s="40"/>
      <c r="M46" s="31"/>
      <c r="N46" s="42"/>
      <c r="O46" s="40"/>
      <c r="P46" s="31"/>
      <c r="Q46" s="42"/>
      <c r="R46" s="39"/>
      <c r="S46" s="31"/>
      <c r="T46" s="31"/>
      <c r="U46" s="31"/>
      <c r="V46" s="31"/>
      <c r="W46" s="31"/>
      <c r="X46" s="38"/>
      <c r="Y46" s="38"/>
      <c r="Z46" s="38"/>
      <c r="AA46" s="31"/>
      <c r="AB46" s="31"/>
      <c r="AC46" s="31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</row>
    <row r="47" spans="4:56" x14ac:dyDescent="0.25">
      <c r="D47" s="581"/>
      <c r="E47" s="507">
        <f t="shared" si="0"/>
        <v>0.64930555555555536</v>
      </c>
      <c r="F47" s="508">
        <f t="shared" si="1"/>
        <v>0.64930555555555536</v>
      </c>
      <c r="G47" s="509">
        <f t="shared" si="6"/>
        <v>0.64583333333333315</v>
      </c>
      <c r="H47" s="604"/>
      <c r="I47" s="595"/>
      <c r="J47" s="615"/>
      <c r="L47" s="40"/>
      <c r="M47" s="31"/>
      <c r="N47" s="42"/>
      <c r="O47" s="40"/>
      <c r="P47" s="31"/>
      <c r="Q47" s="42"/>
      <c r="R47" s="39"/>
      <c r="S47" s="31"/>
      <c r="T47" s="31"/>
      <c r="U47" s="31"/>
      <c r="V47" s="31"/>
      <c r="W47" s="31"/>
      <c r="X47" s="38"/>
      <c r="Y47" s="38"/>
      <c r="Z47" s="38"/>
      <c r="AA47" s="31"/>
      <c r="AB47" s="31"/>
      <c r="AC47" s="31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</row>
    <row r="48" spans="4:56" ht="15.75" thickBot="1" x14ac:dyDescent="0.3">
      <c r="D48" s="582"/>
      <c r="E48" s="510">
        <f t="shared" si="0"/>
        <v>0.65972222222222199</v>
      </c>
      <c r="F48" s="511">
        <f t="shared" si="1"/>
        <v>0.65972222222222199</v>
      </c>
      <c r="G48" s="512">
        <f t="shared" si="6"/>
        <v>0.65624999999999978</v>
      </c>
      <c r="H48" s="604"/>
      <c r="I48" s="595"/>
      <c r="J48" s="619"/>
      <c r="L48" s="40"/>
      <c r="M48" s="31"/>
      <c r="N48" s="42"/>
      <c r="O48" s="40"/>
      <c r="P48" s="31"/>
      <c r="Q48" s="42"/>
      <c r="R48" s="39"/>
      <c r="S48" s="31"/>
      <c r="T48" s="31"/>
      <c r="U48" s="31"/>
      <c r="V48" s="31"/>
      <c r="W48" s="31"/>
      <c r="X48" s="38"/>
      <c r="Y48" s="38"/>
      <c r="Z48" s="38"/>
      <c r="AA48" s="31"/>
      <c r="AB48" s="31"/>
      <c r="AC48" s="31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</row>
    <row r="49" spans="4:56" ht="15" customHeight="1" x14ac:dyDescent="0.25">
      <c r="D49" s="577" t="str">
        <f>RIGHT(D45,3)&amp;" às "&amp;LEFT(RIGHT(D45,3),2)+1&amp;"h"</f>
        <v>16h às 17h</v>
      </c>
      <c r="E49" s="488">
        <f t="shared" si="0"/>
        <v>0.67013888888888862</v>
      </c>
      <c r="F49" s="489">
        <f t="shared" si="1"/>
        <v>0.67013888888888862</v>
      </c>
      <c r="G49" s="504">
        <f t="shared" si="6"/>
        <v>0.66666666666666641</v>
      </c>
      <c r="H49" s="608">
        <f t="shared" ref="H49" si="31">SUM(COUNTA(E49:E52),COUNTA(G49:G52))</f>
        <v>8</v>
      </c>
      <c r="I49" s="611">
        <f t="shared" ref="I49" si="32">COUNTA(F49:F52)</f>
        <v>4</v>
      </c>
      <c r="J49" s="616">
        <f t="shared" ref="J49" si="33">SUM(H49:I52)</f>
        <v>12</v>
      </c>
      <c r="L49" s="40"/>
      <c r="M49" s="31"/>
      <c r="N49" s="42"/>
      <c r="O49" s="40"/>
      <c r="P49" s="31"/>
      <c r="Q49" s="42"/>
      <c r="R49" s="39"/>
      <c r="S49" s="31"/>
      <c r="T49" s="31"/>
      <c r="U49" s="31"/>
      <c r="V49" s="31"/>
      <c r="W49" s="31"/>
      <c r="X49" s="38"/>
      <c r="Y49" s="38"/>
      <c r="Z49" s="38"/>
      <c r="AA49" s="31"/>
      <c r="AB49" s="31"/>
      <c r="AC49" s="31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</row>
    <row r="50" spans="4:56" ht="15" customHeight="1" x14ac:dyDescent="0.25">
      <c r="D50" s="578"/>
      <c r="E50" s="491">
        <f t="shared" si="0"/>
        <v>0.68055555555555525</v>
      </c>
      <c r="F50" s="492">
        <f t="shared" si="1"/>
        <v>0.68055555555555525</v>
      </c>
      <c r="G50" s="474">
        <f t="shared" si="6"/>
        <v>0.67708333333333304</v>
      </c>
      <c r="H50" s="609"/>
      <c r="I50" s="612"/>
      <c r="J50" s="617"/>
      <c r="L50" s="40"/>
      <c r="M50" s="31"/>
      <c r="N50" s="42"/>
      <c r="O50" s="40"/>
      <c r="P50" s="31"/>
      <c r="Q50" s="42"/>
      <c r="R50" s="39"/>
      <c r="S50" s="31"/>
      <c r="T50" s="31"/>
      <c r="U50" s="31"/>
      <c r="V50" s="31"/>
      <c r="W50" s="31"/>
      <c r="X50" s="38"/>
      <c r="Y50" s="38"/>
      <c r="Z50" s="38"/>
      <c r="AA50" s="31"/>
      <c r="AB50" s="31"/>
      <c r="AC50" s="31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</row>
    <row r="51" spans="4:56" ht="15" customHeight="1" x14ac:dyDescent="0.25">
      <c r="D51" s="578"/>
      <c r="E51" s="491">
        <f t="shared" si="0"/>
        <v>0.69097222222222188</v>
      </c>
      <c r="F51" s="492">
        <f t="shared" si="1"/>
        <v>0.69097222222222188</v>
      </c>
      <c r="G51" s="474">
        <f t="shared" si="6"/>
        <v>0.68749999999999967</v>
      </c>
      <c r="H51" s="609"/>
      <c r="I51" s="612"/>
      <c r="J51" s="617"/>
      <c r="L51" s="40"/>
      <c r="M51" s="31"/>
      <c r="N51" s="42"/>
      <c r="O51" s="40"/>
      <c r="P51" s="31"/>
      <c r="Q51" s="42"/>
      <c r="R51" s="39"/>
      <c r="S51" s="31"/>
      <c r="T51" s="31"/>
      <c r="U51" s="31"/>
      <c r="V51" s="31"/>
      <c r="W51" s="31"/>
      <c r="X51" s="38"/>
      <c r="Y51" s="38"/>
      <c r="Z51" s="38"/>
      <c r="AA51" s="31"/>
      <c r="AB51" s="31"/>
      <c r="AC51" s="31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</row>
    <row r="52" spans="4:56" ht="15.75" customHeight="1" thickBot="1" x14ac:dyDescent="0.3">
      <c r="D52" s="579"/>
      <c r="E52" s="494">
        <f t="shared" si="0"/>
        <v>0.70138888888888851</v>
      </c>
      <c r="F52" s="495">
        <f t="shared" si="1"/>
        <v>0.70138888888888851</v>
      </c>
      <c r="G52" s="505">
        <f t="shared" si="6"/>
        <v>0.6979166666666663</v>
      </c>
      <c r="H52" s="610"/>
      <c r="I52" s="613"/>
      <c r="J52" s="618"/>
      <c r="L52" s="40"/>
      <c r="M52" s="31"/>
      <c r="N52" s="42"/>
      <c r="O52" s="40"/>
      <c r="P52" s="31"/>
      <c r="Q52" s="42"/>
      <c r="R52" s="39"/>
      <c r="S52" s="31"/>
      <c r="T52" s="31"/>
      <c r="U52" s="31"/>
      <c r="V52" s="31"/>
      <c r="W52" s="31"/>
      <c r="X52" s="38"/>
      <c r="Y52" s="38"/>
      <c r="Z52" s="38"/>
      <c r="AA52" s="31"/>
      <c r="AB52" s="31"/>
      <c r="AC52" s="31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</row>
    <row r="53" spans="4:56" x14ac:dyDescent="0.25">
      <c r="D53" s="580" t="str">
        <f>RIGHT(D49,3)&amp;" às "&amp;LEFT(RIGHT(D49,3),2)+1&amp;"h"</f>
        <v>17h às 18h</v>
      </c>
      <c r="E53" s="513">
        <f t="shared" si="0"/>
        <v>0.71180555555555514</v>
      </c>
      <c r="F53" s="514">
        <f t="shared" si="1"/>
        <v>0.71180555555555514</v>
      </c>
      <c r="G53" s="515">
        <f t="shared" si="6"/>
        <v>0.70833333333333293</v>
      </c>
      <c r="H53" s="604">
        <f t="shared" ref="H53" si="34">SUM(COUNTA(E53:E56),COUNTA(G53:G56))</f>
        <v>8</v>
      </c>
      <c r="I53" s="595">
        <f t="shared" ref="I53" si="35">COUNTA(F53:F56)</f>
        <v>4</v>
      </c>
      <c r="J53" s="620">
        <f t="shared" ref="J53" si="36">SUM(H53:I56)</f>
        <v>12</v>
      </c>
      <c r="L53" s="40"/>
      <c r="M53" s="31"/>
      <c r="N53" s="42"/>
      <c r="O53" s="40"/>
      <c r="P53" s="31"/>
      <c r="Q53" s="42"/>
      <c r="R53" s="39"/>
      <c r="S53" s="31"/>
      <c r="T53" s="31"/>
      <c r="U53" s="31"/>
      <c r="V53" s="31"/>
      <c r="W53" s="31"/>
      <c r="X53" s="38"/>
      <c r="Y53" s="38"/>
      <c r="Z53" s="38"/>
      <c r="AA53" s="31"/>
      <c r="AB53" s="31"/>
      <c r="AC53" s="31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</row>
    <row r="54" spans="4:56" x14ac:dyDescent="0.25">
      <c r="D54" s="581"/>
      <c r="E54" s="507">
        <f t="shared" si="0"/>
        <v>0.72222222222222177</v>
      </c>
      <c r="F54" s="508">
        <f t="shared" si="1"/>
        <v>0.72222222222222177</v>
      </c>
      <c r="G54" s="509">
        <f t="shared" si="6"/>
        <v>0.71874999999999956</v>
      </c>
      <c r="H54" s="604"/>
      <c r="I54" s="595"/>
      <c r="J54" s="615"/>
      <c r="L54" s="40"/>
      <c r="M54" s="31"/>
      <c r="N54" s="42"/>
      <c r="O54" s="40"/>
      <c r="P54" s="31"/>
      <c r="Q54" s="42"/>
      <c r="R54" s="39"/>
      <c r="S54" s="31"/>
      <c r="T54" s="31"/>
      <c r="U54" s="31"/>
      <c r="V54" s="31"/>
      <c r="W54" s="31"/>
      <c r="X54" s="38"/>
      <c r="Y54" s="38"/>
      <c r="Z54" s="38"/>
      <c r="AA54" s="31"/>
      <c r="AB54" s="31"/>
      <c r="AC54" s="31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</row>
    <row r="55" spans="4:56" x14ac:dyDescent="0.25">
      <c r="D55" s="581"/>
      <c r="E55" s="507">
        <f t="shared" si="0"/>
        <v>0.7326388888888884</v>
      </c>
      <c r="F55" s="508">
        <f t="shared" si="1"/>
        <v>0.7326388888888884</v>
      </c>
      <c r="G55" s="509">
        <f t="shared" si="6"/>
        <v>0.72916666666666619</v>
      </c>
      <c r="H55" s="604"/>
      <c r="I55" s="595"/>
      <c r="J55" s="615"/>
      <c r="L55" s="40"/>
      <c r="M55" s="31"/>
      <c r="N55" s="42"/>
      <c r="O55" s="40"/>
      <c r="P55" s="31"/>
      <c r="Q55" s="42"/>
      <c r="R55" s="39"/>
      <c r="S55" s="31"/>
      <c r="T55" s="31"/>
      <c r="U55" s="31"/>
      <c r="V55" s="31"/>
      <c r="W55" s="31"/>
      <c r="X55" s="38"/>
      <c r="Y55" s="38"/>
      <c r="Z55" s="38"/>
      <c r="AA55" s="31"/>
      <c r="AB55" s="31"/>
      <c r="AC55" s="31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</row>
    <row r="56" spans="4:56" ht="15.75" thickBot="1" x14ac:dyDescent="0.3">
      <c r="D56" s="582"/>
      <c r="E56" s="510">
        <f t="shared" si="0"/>
        <v>0.74305555555555503</v>
      </c>
      <c r="F56" s="511">
        <f t="shared" si="1"/>
        <v>0.74305555555555503</v>
      </c>
      <c r="G56" s="512">
        <f t="shared" si="6"/>
        <v>0.73958333333333282</v>
      </c>
      <c r="H56" s="604"/>
      <c r="I56" s="595"/>
      <c r="J56" s="619"/>
      <c r="L56" s="40"/>
      <c r="M56" s="31"/>
      <c r="N56" s="42"/>
      <c r="O56" s="40"/>
      <c r="P56" s="31"/>
      <c r="Q56" s="42"/>
      <c r="R56" s="39"/>
      <c r="S56" s="31"/>
      <c r="T56" s="31"/>
      <c r="U56" s="31"/>
      <c r="V56" s="31"/>
      <c r="W56" s="31"/>
      <c r="X56" s="38"/>
      <c r="Y56" s="38"/>
      <c r="Z56" s="38"/>
      <c r="AA56" s="31"/>
      <c r="AB56" s="31"/>
      <c r="AC56" s="31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</row>
    <row r="57" spans="4:56" ht="15" customHeight="1" x14ac:dyDescent="0.25">
      <c r="D57" s="577" t="str">
        <f>RIGHT(D53,3)&amp;" às "&amp;LEFT(RIGHT(D53,3),2)+1&amp;"h"</f>
        <v>18h às 19h</v>
      </c>
      <c r="E57" s="488">
        <f t="shared" si="0"/>
        <v>0.75347222222222165</v>
      </c>
      <c r="F57" s="489">
        <f t="shared" si="1"/>
        <v>0.75347222222222165</v>
      </c>
      <c r="G57" s="504">
        <f t="shared" si="6"/>
        <v>0.74999999999999944</v>
      </c>
      <c r="H57" s="608">
        <f t="shared" ref="H57" si="37">SUM(COUNTA(E57:E60),COUNTA(G57:G60))</f>
        <v>8</v>
      </c>
      <c r="I57" s="611">
        <f t="shared" ref="I57" si="38">COUNTA(F57:F60)</f>
        <v>4</v>
      </c>
      <c r="J57" s="616">
        <f t="shared" ref="J57" si="39">SUM(H57:I60)</f>
        <v>12</v>
      </c>
      <c r="L57" s="40"/>
      <c r="M57" s="31"/>
      <c r="N57" s="42"/>
      <c r="O57" s="40"/>
      <c r="P57" s="31"/>
      <c r="Q57" s="42"/>
      <c r="R57" s="39"/>
      <c r="S57" s="31"/>
      <c r="T57" s="31"/>
      <c r="U57" s="31"/>
      <c r="V57" s="31"/>
      <c r="W57" s="31"/>
      <c r="X57" s="38"/>
      <c r="Y57" s="38"/>
      <c r="Z57" s="38"/>
      <c r="AA57" s="31"/>
      <c r="AB57" s="31"/>
      <c r="AC57" s="31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</row>
    <row r="58" spans="4:56" ht="15" customHeight="1" x14ac:dyDescent="0.25">
      <c r="D58" s="578"/>
      <c r="E58" s="491">
        <f>E57+(15/(24*60))</f>
        <v>0.76388888888888828</v>
      </c>
      <c r="F58" s="492">
        <f t="shared" si="1"/>
        <v>0.76388888888888828</v>
      </c>
      <c r="G58" s="474">
        <f t="shared" si="6"/>
        <v>0.76041666666666607</v>
      </c>
      <c r="H58" s="609"/>
      <c r="I58" s="612"/>
      <c r="J58" s="617"/>
      <c r="L58" s="40"/>
      <c r="M58" s="31"/>
      <c r="N58" s="42"/>
      <c r="O58" s="40"/>
      <c r="P58" s="31"/>
      <c r="Q58" s="42"/>
      <c r="R58" s="39"/>
      <c r="S58" s="31"/>
      <c r="T58" s="31"/>
      <c r="U58" s="31"/>
      <c r="V58" s="31"/>
      <c r="W58" s="31"/>
      <c r="X58" s="38"/>
      <c r="Y58" s="38"/>
      <c r="Z58" s="38"/>
      <c r="AA58" s="31"/>
      <c r="AB58" s="31"/>
      <c r="AC58" s="31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</row>
    <row r="59" spans="4:56" ht="15" customHeight="1" x14ac:dyDescent="0.25">
      <c r="D59" s="578"/>
      <c r="E59" s="491">
        <f t="shared" si="0"/>
        <v>0.77430555555555491</v>
      </c>
      <c r="F59" s="492">
        <f t="shared" si="1"/>
        <v>0.77430555555555491</v>
      </c>
      <c r="G59" s="474">
        <f t="shared" si="6"/>
        <v>0.7708333333333327</v>
      </c>
      <c r="H59" s="609"/>
      <c r="I59" s="612"/>
      <c r="J59" s="617"/>
      <c r="L59" s="40"/>
      <c r="M59" s="31"/>
      <c r="N59" s="42"/>
      <c r="O59" s="40"/>
      <c r="P59" s="31"/>
      <c r="Q59" s="42"/>
      <c r="R59" s="39"/>
      <c r="S59" s="31"/>
      <c r="T59" s="31"/>
      <c r="U59" s="31"/>
      <c r="V59" s="31"/>
      <c r="W59" s="31"/>
      <c r="X59" s="38"/>
      <c r="Y59" s="38"/>
      <c r="Z59" s="38"/>
      <c r="AA59" s="31"/>
      <c r="AB59" s="31"/>
      <c r="AC59" s="31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</row>
    <row r="60" spans="4:56" ht="15.75" customHeight="1" thickBot="1" x14ac:dyDescent="0.3">
      <c r="D60" s="579"/>
      <c r="E60" s="494">
        <f t="shared" si="0"/>
        <v>0.78472222222222154</v>
      </c>
      <c r="F60" s="495">
        <f t="shared" si="1"/>
        <v>0.78472222222222154</v>
      </c>
      <c r="G60" s="505">
        <f t="shared" si="6"/>
        <v>0.78124999999999933</v>
      </c>
      <c r="H60" s="610"/>
      <c r="I60" s="613"/>
      <c r="J60" s="618"/>
      <c r="L60" s="40"/>
      <c r="M60" s="31"/>
      <c r="N60" s="42"/>
      <c r="O60" s="40"/>
      <c r="P60" s="31"/>
      <c r="Q60" s="42"/>
      <c r="R60" s="39"/>
      <c r="S60" s="31"/>
      <c r="T60" s="31"/>
      <c r="U60" s="31"/>
      <c r="V60" s="31"/>
      <c r="W60" s="31"/>
      <c r="X60" s="38"/>
      <c r="Y60" s="38"/>
      <c r="Z60" s="38"/>
      <c r="AA60" s="31"/>
      <c r="AB60" s="31"/>
      <c r="AC60" s="31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</row>
    <row r="61" spans="4:56" x14ac:dyDescent="0.25">
      <c r="D61" s="580" t="str">
        <f>RIGHT(D57,3)&amp;" às "&amp;LEFT(RIGHT(D57,3),2)+1&amp;"h"</f>
        <v>19h às 20h</v>
      </c>
      <c r="E61" s="513">
        <f t="shared" si="0"/>
        <v>0.79513888888888817</v>
      </c>
      <c r="F61" s="514">
        <f t="shared" si="1"/>
        <v>0.79513888888888817</v>
      </c>
      <c r="G61" s="515">
        <f t="shared" si="6"/>
        <v>0.79166666666666596</v>
      </c>
      <c r="H61" s="604">
        <f t="shared" ref="H61" si="40">SUM(COUNTA(E61:E64),COUNTA(G61:G64))</f>
        <v>7</v>
      </c>
      <c r="I61" s="595">
        <f t="shared" ref="I61" si="41">COUNTA(F61:F64)</f>
        <v>4</v>
      </c>
      <c r="J61" s="620">
        <f t="shared" ref="J61" si="42">SUM(H61:I64)</f>
        <v>11</v>
      </c>
      <c r="L61" s="40"/>
      <c r="M61" s="31"/>
      <c r="N61" s="42"/>
      <c r="O61" s="40"/>
      <c r="P61" s="31"/>
      <c r="Q61" s="42"/>
      <c r="R61" s="39"/>
      <c r="S61" s="31"/>
      <c r="T61" s="31"/>
      <c r="U61" s="31"/>
      <c r="V61" s="31"/>
      <c r="W61" s="31"/>
      <c r="X61" s="38"/>
      <c r="Y61" s="38"/>
      <c r="Z61" s="38"/>
      <c r="AA61" s="31"/>
      <c r="AB61" s="31"/>
      <c r="AC61" s="31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</row>
    <row r="62" spans="4:56" x14ac:dyDescent="0.25">
      <c r="D62" s="581"/>
      <c r="E62" s="507">
        <f t="shared" si="0"/>
        <v>0.8055555555555548</v>
      </c>
      <c r="F62" s="508">
        <f t="shared" si="1"/>
        <v>0.8055555555555548</v>
      </c>
      <c r="G62" s="509">
        <f t="shared" si="6"/>
        <v>0.80208333333333259</v>
      </c>
      <c r="H62" s="604"/>
      <c r="I62" s="595"/>
      <c r="J62" s="615"/>
      <c r="L62" s="40"/>
      <c r="M62" s="31"/>
      <c r="N62" s="42"/>
      <c r="O62" s="40"/>
      <c r="P62" s="31"/>
      <c r="Q62" s="42"/>
      <c r="R62" s="39"/>
      <c r="S62" s="31"/>
      <c r="T62" s="31"/>
      <c r="U62" s="31"/>
      <c r="V62" s="31"/>
      <c r="W62" s="31"/>
      <c r="X62" s="38"/>
      <c r="Y62" s="38"/>
      <c r="Z62" s="38"/>
      <c r="AA62" s="31"/>
      <c r="AB62" s="31"/>
      <c r="AC62" s="31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</row>
    <row r="63" spans="4:56" x14ac:dyDescent="0.25">
      <c r="D63" s="581"/>
      <c r="E63" s="507">
        <f t="shared" si="0"/>
        <v>0.81597222222222143</v>
      </c>
      <c r="F63" s="508">
        <f t="shared" si="1"/>
        <v>0.81597222222222143</v>
      </c>
      <c r="G63" s="509">
        <f t="shared" si="6"/>
        <v>0.81249999999999922</v>
      </c>
      <c r="H63" s="604"/>
      <c r="I63" s="595"/>
      <c r="J63" s="615"/>
      <c r="L63" s="40"/>
      <c r="M63" s="31"/>
      <c r="N63" s="42"/>
      <c r="O63" s="40"/>
      <c r="P63" s="31"/>
      <c r="Q63" s="42"/>
      <c r="R63" s="39"/>
      <c r="S63" s="31"/>
      <c r="T63" s="31"/>
      <c r="U63" s="31"/>
      <c r="V63" s="31"/>
      <c r="W63" s="31"/>
      <c r="X63" s="38"/>
      <c r="Y63" s="38"/>
      <c r="Z63" s="38"/>
      <c r="AA63" s="31"/>
      <c r="AB63" s="31"/>
      <c r="AC63" s="31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</row>
    <row r="64" spans="4:56" ht="15.75" thickBot="1" x14ac:dyDescent="0.3">
      <c r="D64" s="582"/>
      <c r="E64" s="510">
        <f t="shared" si="0"/>
        <v>0.82638888888888806</v>
      </c>
      <c r="F64" s="511">
        <f t="shared" si="1"/>
        <v>0.82638888888888806</v>
      </c>
      <c r="G64" s="512"/>
      <c r="H64" s="604"/>
      <c r="I64" s="595"/>
      <c r="J64" s="619"/>
      <c r="L64" s="40"/>
      <c r="M64" s="31"/>
      <c r="N64" s="42"/>
      <c r="O64" s="40"/>
      <c r="P64" s="31"/>
      <c r="Q64" s="42"/>
      <c r="R64" s="39"/>
      <c r="S64" s="31"/>
      <c r="T64" s="31"/>
      <c r="U64" s="31"/>
      <c r="V64" s="31"/>
      <c r="W64" s="31"/>
      <c r="X64" s="38"/>
      <c r="Y64" s="38"/>
      <c r="Z64" s="38"/>
      <c r="AA64" s="31"/>
      <c r="AB64" s="31"/>
      <c r="AC64" s="31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</row>
    <row r="65" spans="4:56" ht="15" customHeight="1" x14ac:dyDescent="0.25">
      <c r="D65" s="577" t="str">
        <f>RIGHT(D61,3)&amp;" às "&amp;LEFT(RIGHT(D61,3),2)+1&amp;"h"</f>
        <v>20h às 21h</v>
      </c>
      <c r="E65" s="488">
        <f t="shared" si="0"/>
        <v>0.83680555555555469</v>
      </c>
      <c r="F65" s="489">
        <f t="shared" si="1"/>
        <v>0.83680555555555469</v>
      </c>
      <c r="G65" s="504"/>
      <c r="H65" s="608">
        <f t="shared" ref="H65" si="43">SUM(COUNTA(E65:E68),COUNTA(G65:G68))</f>
        <v>4</v>
      </c>
      <c r="I65" s="611">
        <f t="shared" ref="I65" si="44">COUNTA(F65:F68)</f>
        <v>4</v>
      </c>
      <c r="J65" s="616">
        <f t="shared" ref="J65" si="45">SUM(H65:I68)</f>
        <v>8</v>
      </c>
      <c r="L65" s="40"/>
      <c r="M65" s="31"/>
      <c r="N65" s="42"/>
      <c r="O65" s="40"/>
      <c r="P65" s="31"/>
      <c r="Q65" s="42"/>
      <c r="R65" s="39"/>
      <c r="S65" s="31"/>
      <c r="T65" s="31"/>
      <c r="U65" s="31"/>
      <c r="V65" s="31"/>
      <c r="W65" s="31"/>
      <c r="X65" s="38"/>
      <c r="Y65" s="38"/>
      <c r="Z65" s="38"/>
      <c r="AA65" s="31"/>
      <c r="AB65" s="31"/>
      <c r="AC65" s="31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</row>
    <row r="66" spans="4:56" ht="15" customHeight="1" x14ac:dyDescent="0.25">
      <c r="D66" s="578"/>
      <c r="E66" s="491">
        <f t="shared" si="0"/>
        <v>0.84722222222222132</v>
      </c>
      <c r="F66" s="492">
        <f t="shared" si="1"/>
        <v>0.84722222222222132</v>
      </c>
      <c r="G66" s="474"/>
      <c r="H66" s="609"/>
      <c r="I66" s="612"/>
      <c r="J66" s="617"/>
      <c r="L66" s="40"/>
      <c r="M66" s="31"/>
      <c r="N66" s="42"/>
      <c r="O66" s="40"/>
      <c r="P66" s="31"/>
      <c r="Q66" s="42"/>
      <c r="R66" s="39"/>
      <c r="S66" s="31"/>
      <c r="T66" s="31"/>
      <c r="U66" s="31"/>
      <c r="V66" s="31"/>
      <c r="W66" s="31"/>
      <c r="X66" s="38"/>
      <c r="Y66" s="38"/>
      <c r="Z66" s="38"/>
      <c r="AA66" s="31"/>
      <c r="AB66" s="31"/>
      <c r="AC66" s="31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</row>
    <row r="67" spans="4:56" ht="15" customHeight="1" x14ac:dyDescent="0.25">
      <c r="D67" s="578"/>
      <c r="E67" s="491">
        <f t="shared" si="0"/>
        <v>0.85763888888888795</v>
      </c>
      <c r="F67" s="492">
        <f t="shared" si="1"/>
        <v>0.85763888888888795</v>
      </c>
      <c r="G67" s="474"/>
      <c r="H67" s="609"/>
      <c r="I67" s="612"/>
      <c r="J67" s="617"/>
      <c r="L67" s="40"/>
      <c r="M67" s="31"/>
      <c r="N67" s="42"/>
      <c r="O67" s="40"/>
      <c r="P67" s="31"/>
      <c r="Q67" s="42"/>
      <c r="R67" s="39"/>
      <c r="S67" s="31"/>
      <c r="T67" s="31"/>
      <c r="U67" s="31"/>
      <c r="V67" s="31"/>
      <c r="W67" s="31"/>
      <c r="X67" s="38"/>
      <c r="Y67" s="38"/>
      <c r="Z67" s="38"/>
      <c r="AA67" s="31"/>
      <c r="AB67" s="31"/>
      <c r="AC67" s="31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</row>
    <row r="68" spans="4:56" ht="15.75" customHeight="1" thickBot="1" x14ac:dyDescent="0.3">
      <c r="D68" s="579"/>
      <c r="E68" s="494">
        <f t="shared" si="0"/>
        <v>0.86805555555555458</v>
      </c>
      <c r="F68" s="495">
        <f t="shared" si="1"/>
        <v>0.86805555555555458</v>
      </c>
      <c r="G68" s="505"/>
      <c r="H68" s="610"/>
      <c r="I68" s="613"/>
      <c r="J68" s="618"/>
      <c r="L68" s="40"/>
      <c r="M68" s="31"/>
      <c r="N68" s="42"/>
      <c r="O68" s="40"/>
      <c r="P68" s="31"/>
      <c r="Q68" s="42"/>
      <c r="R68" s="39"/>
      <c r="S68" s="31"/>
      <c r="T68" s="31"/>
      <c r="U68" s="31"/>
      <c r="V68" s="31"/>
      <c r="W68" s="31"/>
      <c r="X68" s="38"/>
      <c r="Y68" s="38"/>
      <c r="Z68" s="38"/>
      <c r="AA68" s="31"/>
      <c r="AB68" s="31"/>
      <c r="AC68" s="31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</row>
    <row r="69" spans="4:56" x14ac:dyDescent="0.25">
      <c r="D69" s="580" t="str">
        <f>RIGHT(D65,3)&amp;" às "&amp;LEFT(RIGHT(D65,3),2)+1&amp;"h"</f>
        <v>21h às 22h</v>
      </c>
      <c r="E69" s="513">
        <f t="shared" si="0"/>
        <v>0.87847222222222121</v>
      </c>
      <c r="F69" s="514">
        <f t="shared" si="1"/>
        <v>0.87847222222222121</v>
      </c>
      <c r="G69" s="515"/>
      <c r="H69" s="604">
        <f t="shared" ref="H69" si="46">SUM(COUNTA(E69:E72),COUNTA(G69:G72))</f>
        <v>4</v>
      </c>
      <c r="I69" s="595">
        <f t="shared" ref="I69" si="47">COUNTA(F69:F72)</f>
        <v>4</v>
      </c>
      <c r="J69" s="620">
        <f t="shared" ref="J69" si="48">SUM(H69:I72)</f>
        <v>8</v>
      </c>
      <c r="L69" s="40"/>
      <c r="M69" s="31"/>
      <c r="N69" s="42"/>
      <c r="O69" s="40"/>
      <c r="P69" s="31"/>
      <c r="Q69" s="42"/>
      <c r="R69" s="39"/>
      <c r="S69" s="31"/>
      <c r="T69" s="31"/>
      <c r="U69" s="31"/>
      <c r="V69" s="31"/>
      <c r="W69" s="31"/>
      <c r="X69" s="38"/>
      <c r="Y69" s="38"/>
      <c r="Z69" s="38"/>
      <c r="AA69" s="31"/>
      <c r="AB69" s="31"/>
      <c r="AC69" s="31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</row>
    <row r="70" spans="4:56" x14ac:dyDescent="0.25">
      <c r="D70" s="581"/>
      <c r="E70" s="507">
        <f t="shared" ref="E70:E80" si="49">E69+(15/(24*60))</f>
        <v>0.88888888888888784</v>
      </c>
      <c r="F70" s="508">
        <f t="shared" ref="F70:F80" si="50">F69+(15/(24*60))</f>
        <v>0.88888888888888784</v>
      </c>
      <c r="G70" s="509"/>
      <c r="H70" s="604"/>
      <c r="I70" s="595"/>
      <c r="J70" s="615"/>
      <c r="L70" s="40"/>
      <c r="M70" s="31"/>
      <c r="N70" s="42"/>
      <c r="O70" s="40"/>
      <c r="P70" s="31"/>
      <c r="Q70" s="42"/>
      <c r="R70" s="39"/>
      <c r="S70" s="31"/>
      <c r="T70" s="31"/>
      <c r="U70" s="31"/>
      <c r="V70" s="31"/>
      <c r="W70" s="31"/>
      <c r="X70" s="38"/>
      <c r="Y70" s="38"/>
      <c r="Z70" s="38"/>
      <c r="AA70" s="31"/>
      <c r="AB70" s="31"/>
      <c r="AC70" s="31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</row>
    <row r="71" spans="4:56" x14ac:dyDescent="0.25">
      <c r="D71" s="581"/>
      <c r="E71" s="64">
        <f t="shared" si="49"/>
        <v>0.89930555555555447</v>
      </c>
      <c r="F71" s="3">
        <f t="shared" si="50"/>
        <v>0.89930555555555447</v>
      </c>
      <c r="G71" s="41"/>
      <c r="H71" s="604"/>
      <c r="I71" s="595"/>
      <c r="J71" s="615"/>
      <c r="L71" s="40"/>
      <c r="M71" s="31"/>
      <c r="N71" s="42"/>
      <c r="O71" s="40"/>
      <c r="P71" s="31"/>
      <c r="Q71" s="42"/>
      <c r="R71" s="39"/>
      <c r="S71" s="31"/>
      <c r="T71" s="31"/>
      <c r="U71" s="31"/>
      <c r="V71" s="31"/>
      <c r="W71" s="31"/>
      <c r="X71" s="38"/>
      <c r="Y71" s="38"/>
      <c r="Z71" s="38"/>
      <c r="AA71" s="31"/>
      <c r="AB71" s="31"/>
      <c r="AC71" s="31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</row>
    <row r="72" spans="4:56" ht="15.75" thickBot="1" x14ac:dyDescent="0.3">
      <c r="D72" s="582"/>
      <c r="E72" s="88">
        <f t="shared" si="49"/>
        <v>0.9097222222222211</v>
      </c>
      <c r="F72" s="6">
        <f t="shared" si="50"/>
        <v>0.9097222222222211</v>
      </c>
      <c r="G72" s="141"/>
      <c r="H72" s="604"/>
      <c r="I72" s="595"/>
      <c r="J72" s="619"/>
      <c r="L72" s="40"/>
      <c r="M72" s="31"/>
      <c r="N72" s="42"/>
      <c r="O72" s="40"/>
      <c r="P72" s="31"/>
      <c r="Q72" s="42"/>
      <c r="R72" s="39"/>
      <c r="S72" s="31"/>
      <c r="T72" s="31"/>
      <c r="U72" s="31"/>
      <c r="V72" s="31"/>
      <c r="W72" s="31"/>
      <c r="X72" s="38"/>
      <c r="Y72" s="38"/>
      <c r="Z72" s="38"/>
      <c r="AA72" s="31"/>
      <c r="AB72" s="31"/>
      <c r="AC72" s="31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</row>
    <row r="73" spans="4:56" ht="15" customHeight="1" x14ac:dyDescent="0.25">
      <c r="D73" s="577" t="str">
        <f>RIGHT(D69,3)&amp;" às "&amp;LEFT(RIGHT(D69,3),2)+1&amp;"h"</f>
        <v>22h às 23h</v>
      </c>
      <c r="E73" s="472">
        <f t="shared" si="49"/>
        <v>0.92013888888888773</v>
      </c>
      <c r="F73" s="11">
        <f t="shared" si="50"/>
        <v>0.92013888888888773</v>
      </c>
      <c r="G73" s="476"/>
      <c r="H73" s="608">
        <f t="shared" ref="H73" si="51">SUM(COUNTA(E73:E76),COUNTA(G73:G76))</f>
        <v>4</v>
      </c>
      <c r="I73" s="611">
        <f t="shared" ref="I73" si="52">COUNTA(F73:F76)</f>
        <v>4</v>
      </c>
      <c r="J73" s="616">
        <f t="shared" ref="J73" si="53">SUM(H73:I76)</f>
        <v>8</v>
      </c>
      <c r="L73" s="40"/>
      <c r="M73" s="31"/>
      <c r="N73" s="42"/>
      <c r="O73" s="40"/>
      <c r="P73" s="31"/>
      <c r="Q73" s="42"/>
      <c r="R73" s="39"/>
      <c r="S73" s="31"/>
      <c r="T73" s="31"/>
      <c r="U73" s="31"/>
      <c r="V73" s="31"/>
      <c r="W73" s="31"/>
      <c r="X73" s="38"/>
      <c r="Y73" s="38"/>
      <c r="Z73" s="38"/>
      <c r="AA73" s="31"/>
      <c r="AB73" s="31"/>
      <c r="AC73" s="31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</row>
    <row r="74" spans="4:56" ht="15" customHeight="1" x14ac:dyDescent="0.25">
      <c r="D74" s="578"/>
      <c r="E74" s="89">
        <f t="shared" si="49"/>
        <v>0.93055555555555436</v>
      </c>
      <c r="F74" s="12">
        <f t="shared" si="50"/>
        <v>0.93055555555555436</v>
      </c>
      <c r="G74" s="477"/>
      <c r="H74" s="609"/>
      <c r="I74" s="612"/>
      <c r="J74" s="617"/>
      <c r="L74" s="40"/>
      <c r="M74" s="31"/>
      <c r="N74" s="42"/>
      <c r="O74" s="40"/>
      <c r="P74" s="31"/>
      <c r="Q74" s="42"/>
      <c r="R74" s="39"/>
      <c r="S74" s="31"/>
      <c r="T74" s="31"/>
      <c r="U74" s="31"/>
      <c r="V74" s="31"/>
      <c r="W74" s="31"/>
      <c r="X74" s="38"/>
      <c r="Y74" s="38"/>
      <c r="Z74" s="38"/>
      <c r="AA74" s="31"/>
      <c r="AB74" s="31"/>
      <c r="AC74" s="31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</row>
    <row r="75" spans="4:56" ht="15" customHeight="1" x14ac:dyDescent="0.25">
      <c r="D75" s="578"/>
      <c r="E75" s="89">
        <f>E74+(15/(24*60))</f>
        <v>0.94097222222222099</v>
      </c>
      <c r="F75" s="12">
        <f t="shared" si="50"/>
        <v>0.94097222222222099</v>
      </c>
      <c r="G75" s="477"/>
      <c r="H75" s="609"/>
      <c r="I75" s="612"/>
      <c r="J75" s="617"/>
      <c r="L75" s="40"/>
      <c r="M75" s="31"/>
      <c r="N75" s="42"/>
      <c r="O75" s="40"/>
      <c r="P75" s="31"/>
      <c r="Q75" s="42"/>
      <c r="R75" s="39"/>
      <c r="S75" s="31"/>
      <c r="T75" s="31"/>
      <c r="U75" s="31"/>
      <c r="V75" s="31"/>
      <c r="W75" s="31"/>
      <c r="X75" s="38"/>
      <c r="Y75" s="38"/>
      <c r="Z75" s="38"/>
      <c r="AA75" s="31"/>
      <c r="AB75" s="31"/>
      <c r="AC75" s="31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</row>
    <row r="76" spans="4:56" ht="15.75" customHeight="1" thickBot="1" x14ac:dyDescent="0.3">
      <c r="D76" s="579"/>
      <c r="E76" s="473">
        <f t="shared" si="49"/>
        <v>0.95138888888888762</v>
      </c>
      <c r="F76" s="13">
        <f t="shared" si="50"/>
        <v>0.95138888888888762</v>
      </c>
      <c r="G76" s="475"/>
      <c r="H76" s="610"/>
      <c r="I76" s="613"/>
      <c r="J76" s="618"/>
      <c r="L76" s="40"/>
      <c r="M76" s="31"/>
      <c r="N76" s="42"/>
      <c r="O76" s="40"/>
      <c r="P76" s="31"/>
      <c r="Q76" s="42"/>
      <c r="R76" s="39"/>
      <c r="S76" s="31"/>
      <c r="T76" s="31"/>
      <c r="U76" s="31"/>
      <c r="V76" s="31"/>
      <c r="W76" s="31"/>
      <c r="X76" s="38"/>
      <c r="Y76" s="38"/>
      <c r="Z76" s="38"/>
      <c r="AA76" s="31"/>
      <c r="AB76" s="31"/>
      <c r="AC76" s="31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</row>
    <row r="77" spans="4:56" x14ac:dyDescent="0.25">
      <c r="D77" s="580" t="str">
        <f>RIGHT(D73,3)&amp;" às "&amp;LEFT(RIGHT(D73,3),2)+1&amp;"h"</f>
        <v>23h às 24h</v>
      </c>
      <c r="E77" s="478">
        <f t="shared" si="49"/>
        <v>0.96180555555555425</v>
      </c>
      <c r="F77" s="5">
        <f t="shared" si="50"/>
        <v>0.96180555555555425</v>
      </c>
      <c r="G77" s="74"/>
      <c r="H77" s="604">
        <f t="shared" ref="H77" si="54">SUM(COUNTA(E77:E80),COUNTA(G77:G80))</f>
        <v>4</v>
      </c>
      <c r="I77" s="595">
        <f t="shared" ref="I77" si="55">COUNTA(F77:F80)</f>
        <v>4</v>
      </c>
      <c r="J77" s="620">
        <f t="shared" ref="J77" si="56">SUM(H77:I80)</f>
        <v>8</v>
      </c>
      <c r="L77" s="40"/>
      <c r="M77" s="31"/>
      <c r="N77" s="42"/>
      <c r="O77" s="40"/>
      <c r="P77" s="31"/>
      <c r="Q77" s="42"/>
      <c r="R77" s="39"/>
      <c r="S77" s="31"/>
      <c r="T77" s="31"/>
      <c r="U77" s="31"/>
      <c r="V77" s="31"/>
      <c r="W77" s="31"/>
      <c r="X77" s="38"/>
      <c r="Y77" s="38"/>
      <c r="Z77" s="38"/>
      <c r="AA77" s="31"/>
      <c r="AB77" s="31"/>
      <c r="AC77" s="31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</row>
    <row r="78" spans="4:56" x14ac:dyDescent="0.25">
      <c r="D78" s="581"/>
      <c r="E78" s="64">
        <f t="shared" si="49"/>
        <v>0.97222222222222088</v>
      </c>
      <c r="F78" s="3">
        <f t="shared" si="50"/>
        <v>0.97222222222222088</v>
      </c>
      <c r="G78" s="41"/>
      <c r="H78" s="604"/>
      <c r="I78" s="595"/>
      <c r="J78" s="615"/>
      <c r="L78" s="40"/>
      <c r="M78" s="31"/>
      <c r="N78" s="42"/>
      <c r="O78" s="40"/>
      <c r="P78" s="31"/>
      <c r="Q78" s="42"/>
      <c r="R78" s="39"/>
      <c r="S78" s="31"/>
      <c r="T78" s="31"/>
      <c r="U78" s="31"/>
      <c r="V78" s="31"/>
      <c r="W78" s="31"/>
      <c r="X78" s="38"/>
      <c r="Y78" s="38"/>
      <c r="Z78" s="38"/>
      <c r="AA78" s="31"/>
      <c r="AB78" s="31"/>
      <c r="AC78" s="31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</row>
    <row r="79" spans="4:56" x14ac:dyDescent="0.25">
      <c r="D79" s="581"/>
      <c r="E79" s="64">
        <f t="shared" si="49"/>
        <v>0.98263888888888751</v>
      </c>
      <c r="F79" s="3">
        <f t="shared" si="50"/>
        <v>0.98263888888888751</v>
      </c>
      <c r="G79" s="41"/>
      <c r="H79" s="604"/>
      <c r="I79" s="595"/>
      <c r="J79" s="615"/>
      <c r="L79" s="40"/>
      <c r="M79" s="31"/>
      <c r="N79" s="42"/>
      <c r="O79" s="40"/>
      <c r="P79" s="31"/>
      <c r="Q79" s="42"/>
      <c r="R79" s="39"/>
      <c r="S79" s="31"/>
      <c r="T79" s="31"/>
      <c r="U79" s="31"/>
      <c r="V79" s="31"/>
      <c r="W79" s="31"/>
      <c r="X79" s="38"/>
      <c r="Y79" s="38"/>
      <c r="Z79" s="38"/>
      <c r="AA79" s="31"/>
      <c r="AB79" s="31"/>
      <c r="AC79" s="31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</row>
    <row r="80" spans="4:56" ht="15.75" thickBot="1" x14ac:dyDescent="0.3">
      <c r="D80" s="582"/>
      <c r="E80" s="88">
        <f t="shared" si="49"/>
        <v>0.99305555555555414</v>
      </c>
      <c r="F80" s="6">
        <f t="shared" si="50"/>
        <v>0.99305555555555414</v>
      </c>
      <c r="G80" s="141"/>
      <c r="H80" s="614"/>
      <c r="I80" s="596"/>
      <c r="J80" s="619"/>
      <c r="L80" s="43"/>
      <c r="M80" s="44"/>
      <c r="N80" s="45"/>
      <c r="O80" s="43"/>
      <c r="P80" s="44"/>
      <c r="Q80" s="45"/>
      <c r="R80" s="39"/>
      <c r="S80" s="31"/>
      <c r="T80" s="31"/>
      <c r="U80" s="31"/>
      <c r="V80" s="31"/>
      <c r="W80" s="31"/>
      <c r="X80" s="38"/>
      <c r="Y80" s="38"/>
      <c r="Z80" s="38"/>
      <c r="AA80" s="31"/>
      <c r="AB80" s="31"/>
      <c r="AC80" s="31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</sheetData>
  <mergeCells count="93">
    <mergeCell ref="H2:J2"/>
    <mergeCell ref="J77:J80"/>
    <mergeCell ref="J53:J56"/>
    <mergeCell ref="J57:J60"/>
    <mergeCell ref="J61:J64"/>
    <mergeCell ref="J65:J68"/>
    <mergeCell ref="J69:J72"/>
    <mergeCell ref="J73:J76"/>
    <mergeCell ref="J29:J32"/>
    <mergeCell ref="J33:J36"/>
    <mergeCell ref="J37:J40"/>
    <mergeCell ref="J41:J44"/>
    <mergeCell ref="J45:J48"/>
    <mergeCell ref="J49:J52"/>
    <mergeCell ref="J4:J8"/>
    <mergeCell ref="J9:J12"/>
    <mergeCell ref="J13:J16"/>
    <mergeCell ref="J17:J20"/>
    <mergeCell ref="J21:J24"/>
    <mergeCell ref="J25:J28"/>
    <mergeCell ref="H69:H72"/>
    <mergeCell ref="I69:I72"/>
    <mergeCell ref="H45:H48"/>
    <mergeCell ref="I45:I48"/>
    <mergeCell ref="H49:H52"/>
    <mergeCell ref="I49:I52"/>
    <mergeCell ref="H53:H56"/>
    <mergeCell ref="I53:I56"/>
    <mergeCell ref="H33:H36"/>
    <mergeCell ref="I33:I36"/>
    <mergeCell ref="H37:H40"/>
    <mergeCell ref="I37:I40"/>
    <mergeCell ref="H73:H76"/>
    <mergeCell ref="I73:I76"/>
    <mergeCell ref="H77:H80"/>
    <mergeCell ref="I77:I80"/>
    <mergeCell ref="H57:H60"/>
    <mergeCell ref="I57:I60"/>
    <mergeCell ref="H61:H64"/>
    <mergeCell ref="I61:I64"/>
    <mergeCell ref="H65:H68"/>
    <mergeCell ref="I65:I68"/>
    <mergeCell ref="H41:H44"/>
    <mergeCell ref="I41:I44"/>
    <mergeCell ref="H21:H24"/>
    <mergeCell ref="I21:I24"/>
    <mergeCell ref="H25:H28"/>
    <mergeCell ref="I25:I28"/>
    <mergeCell ref="H29:H32"/>
    <mergeCell ref="I29:I32"/>
    <mergeCell ref="D77:D80"/>
    <mergeCell ref="E2:G2"/>
    <mergeCell ref="H4:H8"/>
    <mergeCell ref="I4:I8"/>
    <mergeCell ref="H9:H12"/>
    <mergeCell ref="I9:I12"/>
    <mergeCell ref="H13:H16"/>
    <mergeCell ref="I13:I16"/>
    <mergeCell ref="H17:H20"/>
    <mergeCell ref="I17:I20"/>
    <mergeCell ref="D53:D56"/>
    <mergeCell ref="D57:D60"/>
    <mergeCell ref="D61:D64"/>
    <mergeCell ref="D65:D68"/>
    <mergeCell ref="D69:D72"/>
    <mergeCell ref="D73:D76"/>
    <mergeCell ref="D49:D52"/>
    <mergeCell ref="D4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C7F4-E1FD-4C21-BB84-BD5EDEB4EC94}">
  <dimension ref="A1:BE162"/>
  <sheetViews>
    <sheetView showGridLines="0" topLeftCell="C1" zoomScaleNormal="100" workbookViewId="0">
      <selection activeCell="C1" sqref="C1"/>
    </sheetView>
  </sheetViews>
  <sheetFormatPr defaultRowHeight="15" x14ac:dyDescent="0.25"/>
  <cols>
    <col min="1" max="1" width="7.42578125" hidden="1" customWidth="1"/>
    <col min="2" max="2" width="9.85546875" hidden="1" customWidth="1"/>
    <col min="3" max="3" width="1.5703125" customWidth="1"/>
    <col min="4" max="4" width="4.7109375" style="7" customWidth="1"/>
    <col min="5" max="5" width="14.42578125" style="1" customWidth="1"/>
    <col min="6" max="6" width="20.140625" style="1" bestFit="1" customWidth="1"/>
    <col min="7" max="7" width="14.42578125" style="1" customWidth="1"/>
    <col min="8" max="8" width="20.28515625" style="1" customWidth="1"/>
    <col min="9" max="9" width="1" customWidth="1"/>
    <col min="10" max="10" width="7.85546875" style="1" bestFit="1" customWidth="1"/>
    <col min="11" max="11" width="5.7109375" style="1" bestFit="1" customWidth="1"/>
    <col min="12" max="12" width="8.5703125" style="1" bestFit="1" customWidth="1"/>
    <col min="13" max="13" width="7.85546875" style="1" bestFit="1" customWidth="1"/>
    <col min="14" max="14" width="5.7109375" style="1" bestFit="1" customWidth="1"/>
    <col min="15" max="15" width="8.5703125" style="1" bestFit="1" customWidth="1"/>
    <col min="16" max="16" width="7.85546875" style="1" bestFit="1" customWidth="1"/>
    <col min="17" max="17" width="5.7109375" style="1" bestFit="1" customWidth="1"/>
    <col min="18" max="18" width="8.5703125" style="1" bestFit="1" customWidth="1"/>
    <col min="19" max="19" width="7.85546875" style="1" bestFit="1" customWidth="1"/>
    <col min="20" max="20" width="5.7109375" style="1" bestFit="1" customWidth="1"/>
    <col min="21" max="21" width="8.5703125" style="1" bestFit="1" customWidth="1"/>
    <col min="22" max="22" width="7.85546875" bestFit="1" customWidth="1"/>
    <col min="23" max="23" width="5.7109375" bestFit="1" customWidth="1"/>
    <col min="24" max="24" width="8.5703125" bestFit="1" customWidth="1"/>
    <col min="25" max="25" width="7.85546875" style="1" bestFit="1" customWidth="1"/>
    <col min="26" max="26" width="6.28515625" style="1" customWidth="1"/>
    <col min="27" max="27" width="8.5703125" style="1" bestFit="1" customWidth="1"/>
    <col min="28" max="28" width="7.85546875" bestFit="1" customWidth="1"/>
    <col min="29" max="29" width="5.7109375" bestFit="1" customWidth="1"/>
    <col min="30" max="30" width="8.5703125" bestFit="1" customWidth="1"/>
    <col min="31" max="31" width="7.85546875" bestFit="1" customWidth="1"/>
    <col min="32" max="32" width="5.7109375" bestFit="1" customWidth="1"/>
    <col min="33" max="33" width="8.5703125" bestFit="1" customWidth="1"/>
    <col min="34" max="34" width="7.85546875" bestFit="1" customWidth="1"/>
    <col min="35" max="35" width="5.7109375" bestFit="1" customWidth="1"/>
    <col min="36" max="36" width="8.5703125" bestFit="1" customWidth="1"/>
    <col min="37" max="37" width="7.85546875" bestFit="1" customWidth="1"/>
    <col min="38" max="38" width="5.7109375" bestFit="1" customWidth="1"/>
    <col min="39" max="39" width="8.5703125" bestFit="1" customWidth="1"/>
    <col min="40" max="40" width="7.85546875" bestFit="1" customWidth="1"/>
    <col min="41" max="41" width="5.7109375" bestFit="1" customWidth="1"/>
    <col min="42" max="42" width="8.5703125" bestFit="1" customWidth="1"/>
    <col min="43" max="43" width="7.85546875" bestFit="1" customWidth="1"/>
    <col min="44" max="44" width="5.7109375" bestFit="1" customWidth="1"/>
    <col min="45" max="45" width="8.5703125" bestFit="1" customWidth="1"/>
    <col min="46" max="46" width="7.85546875" bestFit="1" customWidth="1"/>
    <col min="47" max="47" width="5.7109375" bestFit="1" customWidth="1"/>
    <col min="48" max="48" width="8.5703125" bestFit="1" customWidth="1"/>
    <col min="49" max="49" width="7.85546875" bestFit="1" customWidth="1"/>
    <col min="50" max="50" width="5.7109375" bestFit="1" customWidth="1"/>
    <col min="51" max="51" width="8.5703125" bestFit="1" customWidth="1"/>
    <col min="52" max="52" width="7.85546875" bestFit="1" customWidth="1"/>
    <col min="53" max="53" width="5.7109375" bestFit="1" customWidth="1"/>
    <col min="54" max="54" width="8.5703125" bestFit="1" customWidth="1"/>
    <col min="55" max="55" width="7.85546875" bestFit="1" customWidth="1"/>
    <col min="56" max="56" width="5.7109375" bestFit="1" customWidth="1"/>
    <col min="57" max="57" width="8.5703125" bestFit="1" customWidth="1"/>
  </cols>
  <sheetData>
    <row r="1" spans="1:57" ht="9.75" customHeight="1" thickBot="1" x14ac:dyDescent="0.3"/>
    <row r="2" spans="1:57" ht="18" customHeight="1" thickBot="1" x14ac:dyDescent="0.3">
      <c r="E2" s="588" t="s">
        <v>3</v>
      </c>
      <c r="F2" s="589"/>
      <c r="G2" s="589"/>
      <c r="H2" s="590"/>
      <c r="J2" s="563" t="s">
        <v>41</v>
      </c>
      <c r="K2" s="564"/>
      <c r="L2" s="565"/>
      <c r="M2" s="566" t="s">
        <v>45</v>
      </c>
      <c r="N2" s="566"/>
      <c r="O2" s="567"/>
      <c r="P2" s="568" t="s">
        <v>49</v>
      </c>
      <c r="Q2" s="569"/>
      <c r="R2" s="570"/>
      <c r="S2" s="571" t="s">
        <v>50</v>
      </c>
      <c r="T2" s="572"/>
      <c r="U2" s="573"/>
      <c r="V2" s="574" t="s">
        <v>51</v>
      </c>
      <c r="W2" s="575"/>
      <c r="X2" s="576"/>
      <c r="Y2" s="548" t="s">
        <v>52</v>
      </c>
      <c r="Z2" s="549"/>
      <c r="AA2" s="550"/>
      <c r="AB2" s="551" t="s">
        <v>63</v>
      </c>
      <c r="AC2" s="552"/>
      <c r="AD2" s="553"/>
      <c r="AE2" s="554" t="s">
        <v>53</v>
      </c>
      <c r="AF2" s="555"/>
      <c r="AG2" s="556"/>
      <c r="AH2" s="557" t="s">
        <v>54</v>
      </c>
      <c r="AI2" s="558"/>
      <c r="AJ2" s="559"/>
      <c r="AK2" s="560" t="s">
        <v>55</v>
      </c>
      <c r="AL2" s="561"/>
      <c r="AM2" s="562"/>
      <c r="AN2" s="533" t="s">
        <v>56</v>
      </c>
      <c r="AO2" s="534"/>
      <c r="AP2" s="535"/>
      <c r="AQ2" s="536" t="s">
        <v>57</v>
      </c>
      <c r="AR2" s="537"/>
      <c r="AS2" s="538"/>
      <c r="AT2" s="539" t="s">
        <v>58</v>
      </c>
      <c r="AU2" s="540"/>
      <c r="AV2" s="541"/>
      <c r="AW2" s="542" t="s">
        <v>59</v>
      </c>
      <c r="AX2" s="543"/>
      <c r="AY2" s="544"/>
      <c r="AZ2" s="630" t="s">
        <v>60</v>
      </c>
      <c r="BA2" s="631"/>
      <c r="BB2" s="632"/>
      <c r="BC2" s="627" t="s">
        <v>61</v>
      </c>
      <c r="BD2" s="628"/>
      <c r="BE2" s="629"/>
    </row>
    <row r="3" spans="1:57" ht="33" customHeight="1" thickBot="1" x14ac:dyDescent="0.3">
      <c r="A3" s="32" t="s">
        <v>47</v>
      </c>
      <c r="B3" s="33" t="s">
        <v>48</v>
      </c>
      <c r="E3" s="8" t="s">
        <v>0</v>
      </c>
      <c r="F3" s="10" t="s">
        <v>6</v>
      </c>
      <c r="G3" s="9" t="s">
        <v>1</v>
      </c>
      <c r="H3" s="10" t="s">
        <v>62</v>
      </c>
      <c r="J3" s="55" t="s">
        <v>47</v>
      </c>
      <c r="K3" s="56" t="s">
        <v>44</v>
      </c>
      <c r="L3" s="57" t="s">
        <v>46</v>
      </c>
      <c r="M3" s="68" t="s">
        <v>47</v>
      </c>
      <c r="N3" s="56" t="s">
        <v>44</v>
      </c>
      <c r="O3" s="57" t="s">
        <v>46</v>
      </c>
      <c r="P3" s="55" t="s">
        <v>47</v>
      </c>
      <c r="Q3" s="56" t="s">
        <v>44</v>
      </c>
      <c r="R3" s="57" t="s">
        <v>46</v>
      </c>
      <c r="S3" s="55" t="s">
        <v>47</v>
      </c>
      <c r="T3" s="56" t="s">
        <v>44</v>
      </c>
      <c r="U3" s="57" t="s">
        <v>46</v>
      </c>
      <c r="V3" s="55" t="s">
        <v>47</v>
      </c>
      <c r="W3" s="56" t="s">
        <v>44</v>
      </c>
      <c r="X3" s="57" t="s">
        <v>46</v>
      </c>
      <c r="Y3" s="55" t="s">
        <v>47</v>
      </c>
      <c r="Z3" s="56" t="s">
        <v>44</v>
      </c>
      <c r="AA3" s="57" t="s">
        <v>46</v>
      </c>
      <c r="AB3" s="55" t="s">
        <v>47</v>
      </c>
      <c r="AC3" s="56" t="s">
        <v>44</v>
      </c>
      <c r="AD3" s="57" t="s">
        <v>46</v>
      </c>
      <c r="AE3" s="55" t="s">
        <v>47</v>
      </c>
      <c r="AF3" s="56" t="s">
        <v>44</v>
      </c>
      <c r="AG3" s="57" t="s">
        <v>46</v>
      </c>
      <c r="AH3" s="55" t="s">
        <v>47</v>
      </c>
      <c r="AI3" s="56" t="s">
        <v>44</v>
      </c>
      <c r="AJ3" s="57" t="s">
        <v>46</v>
      </c>
      <c r="AK3" s="55" t="s">
        <v>47</v>
      </c>
      <c r="AL3" s="56" t="s">
        <v>44</v>
      </c>
      <c r="AM3" s="57" t="s">
        <v>46</v>
      </c>
      <c r="AN3" s="55" t="s">
        <v>47</v>
      </c>
      <c r="AO3" s="56" t="s">
        <v>44</v>
      </c>
      <c r="AP3" s="57" t="s">
        <v>46</v>
      </c>
      <c r="AQ3" s="55" t="s">
        <v>47</v>
      </c>
      <c r="AR3" s="56" t="s">
        <v>44</v>
      </c>
      <c r="AS3" s="57" t="s">
        <v>46</v>
      </c>
      <c r="AT3" s="55" t="s">
        <v>47</v>
      </c>
      <c r="AU3" s="56" t="s">
        <v>44</v>
      </c>
      <c r="AV3" s="57" t="s">
        <v>46</v>
      </c>
      <c r="AW3" s="55" t="s">
        <v>47</v>
      </c>
      <c r="AX3" s="56" t="s">
        <v>44</v>
      </c>
      <c r="AY3" s="57" t="s">
        <v>46</v>
      </c>
      <c r="AZ3" s="55" t="s">
        <v>47</v>
      </c>
      <c r="BA3" s="56" t="s">
        <v>44</v>
      </c>
      <c r="BB3" s="57" t="s">
        <v>46</v>
      </c>
      <c r="BC3" s="55" t="s">
        <v>47</v>
      </c>
      <c r="BD3" s="56" t="s">
        <v>44</v>
      </c>
      <c r="BE3" s="57" t="s">
        <v>46</v>
      </c>
    </row>
    <row r="4" spans="1:57" x14ac:dyDescent="0.25">
      <c r="A4" s="31" t="s">
        <v>42</v>
      </c>
      <c r="B4" s="31">
        <v>60</v>
      </c>
      <c r="D4" s="580" t="s">
        <v>2</v>
      </c>
      <c r="E4" s="76">
        <v>0.20138888888888887</v>
      </c>
      <c r="F4" s="123"/>
      <c r="G4" s="30">
        <v>0.20138888888888887</v>
      </c>
      <c r="H4" s="77"/>
      <c r="J4" s="73" t="s">
        <v>42</v>
      </c>
      <c r="K4" s="5">
        <f>E4</f>
        <v>0.20138888888888887</v>
      </c>
      <c r="L4" s="74">
        <f>IF(J4=$A$4,K4+($B$4/(24*60)),K4+($B$5/(24*60)))</f>
        <v>0.24305555555555552</v>
      </c>
      <c r="M4" s="73" t="s">
        <v>43</v>
      </c>
      <c r="N4" s="5">
        <f>G4</f>
        <v>0.20138888888888887</v>
      </c>
      <c r="O4" s="74">
        <f>IF(M4=$A$4,N4+($B$4/(24*60)),N4+($B$5/(24*60)))</f>
        <v>0.22222222222222221</v>
      </c>
      <c r="P4" s="51"/>
      <c r="Q4" s="71"/>
      <c r="R4" s="72"/>
      <c r="S4" s="51"/>
      <c r="T4" s="71"/>
      <c r="U4" s="72"/>
      <c r="V4" s="52"/>
      <c r="W4" s="53"/>
      <c r="X4" s="54"/>
      <c r="Y4" s="51"/>
      <c r="Z4" s="71"/>
      <c r="AA4" s="72"/>
      <c r="AB4" s="52"/>
      <c r="AC4" s="53"/>
      <c r="AD4" s="54"/>
      <c r="AE4" s="52"/>
      <c r="AF4" s="53"/>
      <c r="AG4" s="54"/>
      <c r="AH4" s="52"/>
      <c r="AI4" s="53"/>
      <c r="AJ4" s="54"/>
      <c r="AK4" s="52"/>
      <c r="AL4" s="53"/>
      <c r="AM4" s="54"/>
      <c r="AN4" s="52"/>
      <c r="AO4" s="53"/>
      <c r="AP4" s="54"/>
      <c r="AQ4" s="52"/>
      <c r="AR4" s="53"/>
      <c r="AS4" s="54"/>
      <c r="AT4" s="52"/>
      <c r="AU4" s="53"/>
      <c r="AV4" s="54"/>
      <c r="AW4" s="52"/>
      <c r="AX4" s="53"/>
      <c r="AY4" s="54"/>
      <c r="AZ4" s="52"/>
      <c r="BA4" s="53"/>
      <c r="BB4" s="54"/>
      <c r="BC4" s="52"/>
      <c r="BD4" s="53"/>
      <c r="BE4" s="54"/>
    </row>
    <row r="5" spans="1:57" x14ac:dyDescent="0.25">
      <c r="A5" s="31" t="s">
        <v>43</v>
      </c>
      <c r="B5" s="31">
        <v>30</v>
      </c>
      <c r="D5" s="581"/>
      <c r="E5" s="78">
        <f>E4+(15/(24*60))</f>
        <v>0.21180555555555552</v>
      </c>
      <c r="F5" s="124"/>
      <c r="G5" s="36">
        <f t="shared" ref="G5:G36" si="0">G4+(15/(24*60))</f>
        <v>0.21180555555555552</v>
      </c>
      <c r="H5" s="42"/>
      <c r="J5" s="40"/>
      <c r="K5" s="31"/>
      <c r="L5" s="42"/>
      <c r="M5" s="40"/>
      <c r="N5" s="31"/>
      <c r="O5" s="42"/>
      <c r="P5" s="40" t="s">
        <v>42</v>
      </c>
      <c r="Q5" s="3">
        <f>E5</f>
        <v>0.21180555555555552</v>
      </c>
      <c r="R5" s="41">
        <f>IF(P5=$A$4,Q5+($B$4/(24*60)),Q5+($B$5/(24*60)))</f>
        <v>0.25347222222222221</v>
      </c>
      <c r="S5" s="40" t="s">
        <v>43</v>
      </c>
      <c r="T5" s="3">
        <f>G5</f>
        <v>0.21180555555555552</v>
      </c>
      <c r="U5" s="41">
        <f>IF(S5=$A$4,T5+($B$4/(24*60)),T5+($B$5/(24*60)))</f>
        <v>0.23263888888888887</v>
      </c>
      <c r="V5" s="46"/>
      <c r="W5" s="38"/>
      <c r="X5" s="47"/>
      <c r="Y5" s="40"/>
      <c r="Z5" s="31"/>
      <c r="AA5" s="42"/>
      <c r="AB5" s="46"/>
      <c r="AC5" s="38"/>
      <c r="AD5" s="47"/>
      <c r="AE5" s="46"/>
      <c r="AF5" s="38"/>
      <c r="AG5" s="47"/>
      <c r="AH5" s="40"/>
      <c r="AI5" s="3"/>
      <c r="AJ5" s="41"/>
      <c r="AK5" s="40"/>
      <c r="AL5" s="3"/>
      <c r="AM5" s="41"/>
      <c r="AN5" s="40"/>
      <c r="AO5" s="3"/>
      <c r="AP5" s="41"/>
      <c r="AQ5" s="40"/>
      <c r="AR5" s="3"/>
      <c r="AS5" s="41"/>
      <c r="AT5" s="40"/>
      <c r="AU5" s="3"/>
      <c r="AV5" s="41"/>
      <c r="AW5" s="40"/>
      <c r="AX5" s="3"/>
      <c r="AY5" s="41"/>
      <c r="AZ5" s="40"/>
      <c r="BA5" s="3"/>
      <c r="BB5" s="41"/>
      <c r="BC5" s="40"/>
      <c r="BD5" s="3"/>
      <c r="BE5" s="41"/>
    </row>
    <row r="6" spans="1:57" x14ac:dyDescent="0.25">
      <c r="D6" s="581"/>
      <c r="E6" s="79">
        <f t="shared" ref="E6:E21" si="1">E5+(15/(24*60))</f>
        <v>0.22222222222222218</v>
      </c>
      <c r="F6" s="124"/>
      <c r="G6" s="60">
        <f t="shared" si="0"/>
        <v>0.22222222222222218</v>
      </c>
      <c r="H6" s="42"/>
      <c r="J6" s="40"/>
      <c r="K6" s="31"/>
      <c r="L6" s="42"/>
      <c r="M6" s="40"/>
      <c r="N6" s="31"/>
      <c r="O6" s="42"/>
      <c r="P6" s="40"/>
      <c r="Q6" s="31"/>
      <c r="R6" s="42"/>
      <c r="S6" s="40"/>
      <c r="T6" s="31"/>
      <c r="U6" s="42"/>
      <c r="V6" s="40" t="s">
        <v>42</v>
      </c>
      <c r="W6" s="59">
        <f>E6</f>
        <v>0.22222222222222218</v>
      </c>
      <c r="X6" s="41">
        <f>IF(V6=$A$4,W6+($B$4/(24*60)),W6+($B$5/(24*60)))</f>
        <v>0.26388888888888884</v>
      </c>
      <c r="Y6" s="40" t="s">
        <v>43</v>
      </c>
      <c r="Z6" s="3">
        <f>G6</f>
        <v>0.22222222222222218</v>
      </c>
      <c r="AA6" s="41">
        <f>IF(Y6=$A$4,Z6+($B$4/(24*60)),Z6+($B$5/(24*60)))</f>
        <v>0.24305555555555552</v>
      </c>
      <c r="AB6" s="46"/>
      <c r="AC6" s="38"/>
      <c r="AD6" s="47"/>
      <c r="AE6" s="46"/>
      <c r="AF6" s="38"/>
      <c r="AG6" s="47"/>
      <c r="AH6" s="40"/>
      <c r="AI6" s="3"/>
      <c r="AJ6" s="41"/>
      <c r="AK6" s="40"/>
      <c r="AL6" s="3"/>
      <c r="AM6" s="41"/>
      <c r="AN6" s="40"/>
      <c r="AO6" s="3"/>
      <c r="AP6" s="41"/>
      <c r="AQ6" s="40"/>
      <c r="AR6" s="3"/>
      <c r="AS6" s="41"/>
      <c r="AT6" s="40"/>
      <c r="AU6" s="3"/>
      <c r="AV6" s="41"/>
      <c r="AW6" s="40"/>
      <c r="AX6" s="3"/>
      <c r="AY6" s="41"/>
      <c r="AZ6" s="40"/>
      <c r="BA6" s="3"/>
      <c r="BB6" s="41"/>
      <c r="BC6" s="40"/>
      <c r="BD6" s="3"/>
      <c r="BE6" s="41"/>
    </row>
    <row r="7" spans="1:57" x14ac:dyDescent="0.25">
      <c r="D7" s="581"/>
      <c r="E7" s="80">
        <f t="shared" si="1"/>
        <v>0.23263888888888884</v>
      </c>
      <c r="F7" s="124"/>
      <c r="G7" s="61">
        <f t="shared" si="0"/>
        <v>0.23263888888888884</v>
      </c>
      <c r="H7" s="42"/>
      <c r="J7" s="40"/>
      <c r="K7" s="31"/>
      <c r="L7" s="42"/>
      <c r="M7" s="40" t="s">
        <v>42</v>
      </c>
      <c r="N7" s="3">
        <f>E7</f>
        <v>0.23263888888888884</v>
      </c>
      <c r="O7" s="41">
        <f>IF(M7=$A$4,N7+($B$4/(24*60)),N7+($B$5/(24*60)))</f>
        <v>0.27430555555555552</v>
      </c>
      <c r="P7" s="40"/>
      <c r="Q7" s="31"/>
      <c r="R7" s="42"/>
      <c r="S7" s="40"/>
      <c r="T7" s="31"/>
      <c r="U7" s="42"/>
      <c r="V7" s="46"/>
      <c r="W7" s="38"/>
      <c r="X7" s="47"/>
      <c r="Y7" s="40"/>
      <c r="Z7" s="31"/>
      <c r="AA7" s="42"/>
      <c r="AB7" s="40" t="s">
        <v>43</v>
      </c>
      <c r="AC7" s="3">
        <f>G7</f>
        <v>0.23263888888888884</v>
      </c>
      <c r="AD7" s="41">
        <f>IF(AB7=$A$4,AC7+($B$4/(24*60)),AC7+($B$5/(24*60)))</f>
        <v>0.25347222222222215</v>
      </c>
      <c r="AE7" s="46"/>
      <c r="AF7" s="38"/>
      <c r="AG7" s="47"/>
      <c r="AH7" s="40"/>
      <c r="AI7" s="3"/>
      <c r="AJ7" s="41"/>
      <c r="AK7" s="40"/>
      <c r="AL7" s="3"/>
      <c r="AM7" s="41"/>
      <c r="AN7" s="40"/>
      <c r="AO7" s="3"/>
      <c r="AP7" s="41"/>
      <c r="AQ7" s="40"/>
      <c r="AR7" s="3"/>
      <c r="AS7" s="41"/>
      <c r="AT7" s="40"/>
      <c r="AU7" s="3"/>
      <c r="AV7" s="41"/>
      <c r="AW7" s="40"/>
      <c r="AX7" s="3"/>
      <c r="AY7" s="41"/>
      <c r="AZ7" s="40"/>
      <c r="BA7" s="3"/>
      <c r="BB7" s="41"/>
      <c r="BC7" s="40"/>
      <c r="BD7" s="3"/>
      <c r="BE7" s="41"/>
    </row>
    <row r="8" spans="1:57" ht="15.75" thickBot="1" x14ac:dyDescent="0.3">
      <c r="D8" s="625"/>
      <c r="E8" s="87">
        <f t="shared" si="1"/>
        <v>0.2430555555555555</v>
      </c>
      <c r="F8" s="127"/>
      <c r="G8" s="63">
        <f t="shared" si="0"/>
        <v>0.2430555555555555</v>
      </c>
      <c r="H8" s="70"/>
      <c r="J8" s="40"/>
      <c r="K8" s="31"/>
      <c r="L8" s="42"/>
      <c r="M8" s="40"/>
      <c r="N8" s="31"/>
      <c r="O8" s="42"/>
      <c r="P8" s="40"/>
      <c r="Q8" s="31"/>
      <c r="R8" s="42"/>
      <c r="S8" s="40" t="s">
        <v>42</v>
      </c>
      <c r="T8" s="3">
        <f>E8</f>
        <v>0.2430555555555555</v>
      </c>
      <c r="U8" s="41">
        <f>IF(S8=$A$4,T8+($B$4/(24*60)),T8+($B$5/(24*60)))</f>
        <v>0.28472222222222215</v>
      </c>
      <c r="V8" s="46"/>
      <c r="W8" s="38"/>
      <c r="X8" s="47"/>
      <c r="Y8" s="40"/>
      <c r="Z8" s="31"/>
      <c r="AA8" s="42"/>
      <c r="AB8" s="46"/>
      <c r="AC8" s="38"/>
      <c r="AD8" s="47"/>
      <c r="AE8" s="40" t="s">
        <v>43</v>
      </c>
      <c r="AF8" s="3">
        <f>G8</f>
        <v>0.2430555555555555</v>
      </c>
      <c r="AG8" s="41">
        <f>IF(AE8=$A$4,AF8+($B$4/(24*60)),AF8+($B$5/(24*60)))</f>
        <v>0.26388888888888884</v>
      </c>
      <c r="AH8" s="40"/>
      <c r="AI8" s="31"/>
      <c r="AJ8" s="42"/>
      <c r="AK8" s="40"/>
      <c r="AL8" s="31"/>
      <c r="AM8" s="42"/>
      <c r="AN8" s="40"/>
      <c r="AO8" s="31"/>
      <c r="AP8" s="42"/>
      <c r="AQ8" s="40"/>
      <c r="AR8" s="31"/>
      <c r="AS8" s="42"/>
      <c r="AT8" s="40"/>
      <c r="AU8" s="31"/>
      <c r="AV8" s="42"/>
      <c r="AW8" s="40"/>
      <c r="AX8" s="31"/>
      <c r="AY8" s="42"/>
      <c r="AZ8" s="40"/>
      <c r="BA8" s="31"/>
      <c r="BB8" s="42"/>
      <c r="BC8" s="40"/>
      <c r="BD8" s="31"/>
      <c r="BE8" s="42"/>
    </row>
    <row r="9" spans="1:57" x14ac:dyDescent="0.25">
      <c r="D9" s="583" t="str">
        <f>RIGHT(D4,2)&amp;" às "&amp;LEFT(RIGHT(D4,2),1)+1&amp;"h"</f>
        <v>6h às 7h</v>
      </c>
      <c r="E9" s="82">
        <f t="shared" si="1"/>
        <v>0.25347222222222215</v>
      </c>
      <c r="F9" s="123"/>
      <c r="G9" s="29">
        <f t="shared" si="0"/>
        <v>0.25347222222222215</v>
      </c>
      <c r="H9" s="77"/>
      <c r="J9" s="40" t="s">
        <v>43</v>
      </c>
      <c r="K9" s="3">
        <f>G9</f>
        <v>0.25347222222222215</v>
      </c>
      <c r="L9" s="41">
        <f t="shared" ref="L9" si="2">IF(J9=$A$4,K9+($B$4/(24*60)),K9+($B$5/(24*60)))</f>
        <v>0.27430555555555547</v>
      </c>
      <c r="M9" s="40"/>
      <c r="N9" s="31"/>
      <c r="O9" s="42"/>
      <c r="P9" s="40"/>
      <c r="Q9" s="31"/>
      <c r="R9" s="42"/>
      <c r="S9" s="40"/>
      <c r="T9" s="31"/>
      <c r="U9" s="42"/>
      <c r="V9" s="46"/>
      <c r="W9" s="38"/>
      <c r="X9" s="47"/>
      <c r="Y9" s="40" t="s">
        <v>42</v>
      </c>
      <c r="Z9" s="3">
        <f>E9</f>
        <v>0.25347222222222215</v>
      </c>
      <c r="AA9" s="41">
        <f>IF(Y9=$A$4,Z9+($B$4/(24*60)),Z9+($B$5/(24*60)))</f>
        <v>0.29513888888888884</v>
      </c>
      <c r="AB9" s="46"/>
      <c r="AC9" s="38"/>
      <c r="AD9" s="47"/>
      <c r="AE9" s="46"/>
      <c r="AF9" s="38"/>
      <c r="AG9" s="47"/>
      <c r="AH9" s="40"/>
      <c r="AI9" s="31"/>
      <c r="AJ9" s="42"/>
      <c r="AK9" s="40"/>
      <c r="AL9" s="31"/>
      <c r="AM9" s="42"/>
      <c r="AN9" s="40"/>
      <c r="AO9" s="31"/>
      <c r="AP9" s="42"/>
      <c r="AQ9" s="40"/>
      <c r="AR9" s="31"/>
      <c r="AS9" s="42"/>
      <c r="AT9" s="40"/>
      <c r="AU9" s="31"/>
      <c r="AV9" s="42"/>
      <c r="AW9" s="40"/>
      <c r="AX9" s="31"/>
      <c r="AY9" s="42"/>
      <c r="AZ9" s="40"/>
      <c r="BA9" s="31"/>
      <c r="BB9" s="42"/>
      <c r="BC9" s="40"/>
      <c r="BD9" s="31"/>
      <c r="BE9" s="42"/>
    </row>
    <row r="10" spans="1:57" x14ac:dyDescent="0.25">
      <c r="D10" s="584"/>
      <c r="E10" s="83">
        <f t="shared" si="1"/>
        <v>0.26388888888888884</v>
      </c>
      <c r="F10" s="124"/>
      <c r="G10" s="35">
        <f t="shared" si="0"/>
        <v>0.26388888888888884</v>
      </c>
      <c r="H10" s="42"/>
      <c r="J10" s="40"/>
      <c r="K10" s="31"/>
      <c r="L10" s="42"/>
      <c r="M10" s="40"/>
      <c r="N10" s="31"/>
      <c r="O10" s="42"/>
      <c r="P10" s="40" t="s">
        <v>43</v>
      </c>
      <c r="Q10" s="3">
        <f>G10</f>
        <v>0.26388888888888884</v>
      </c>
      <c r="R10" s="41">
        <f>IF(P10=$A$4,Q10+($B$4/(24*60)),Q10+($B$5/(24*60)))</f>
        <v>0.28472222222222215</v>
      </c>
      <c r="S10" s="40"/>
      <c r="T10" s="31"/>
      <c r="U10" s="42"/>
      <c r="V10" s="46"/>
      <c r="W10" s="38"/>
      <c r="X10" s="47"/>
      <c r="Y10" s="40"/>
      <c r="Z10" s="31"/>
      <c r="AA10" s="42"/>
      <c r="AB10" s="40" t="s">
        <v>42</v>
      </c>
      <c r="AC10" s="3">
        <f>E10</f>
        <v>0.26388888888888884</v>
      </c>
      <c r="AD10" s="41">
        <f>IF(AB10=$A$4,AC10+($B$4/(24*60)),AC10+($B$5/(24*60)))</f>
        <v>0.30555555555555552</v>
      </c>
      <c r="AE10" s="46"/>
      <c r="AF10" s="38"/>
      <c r="AG10" s="47"/>
      <c r="AH10" s="40"/>
      <c r="AI10" s="31"/>
      <c r="AJ10" s="42"/>
      <c r="AK10" s="40"/>
      <c r="AL10" s="31"/>
      <c r="AM10" s="42"/>
      <c r="AN10" s="40"/>
      <c r="AO10" s="31"/>
      <c r="AP10" s="42"/>
      <c r="AQ10" s="40"/>
      <c r="AR10" s="31"/>
      <c r="AS10" s="42"/>
      <c r="AT10" s="40"/>
      <c r="AU10" s="31"/>
      <c r="AV10" s="42"/>
      <c r="AW10" s="40"/>
      <c r="AX10" s="31"/>
      <c r="AY10" s="42"/>
      <c r="AZ10" s="40"/>
      <c r="BA10" s="31"/>
      <c r="BB10" s="42"/>
      <c r="BC10" s="40"/>
      <c r="BD10" s="31"/>
      <c r="BE10" s="42"/>
    </row>
    <row r="11" spans="1:57" x14ac:dyDescent="0.25">
      <c r="D11" s="584"/>
      <c r="E11" s="84">
        <f t="shared" si="1"/>
        <v>0.27430555555555552</v>
      </c>
      <c r="F11" s="124"/>
      <c r="G11" s="58">
        <f t="shared" si="0"/>
        <v>0.27430555555555552</v>
      </c>
      <c r="H11" s="42"/>
      <c r="J11" s="40"/>
      <c r="K11" s="31"/>
      <c r="L11" s="42"/>
      <c r="M11" s="40"/>
      <c r="N11" s="31"/>
      <c r="O11" s="42"/>
      <c r="P11" s="40"/>
      <c r="Q11" s="31"/>
      <c r="R11" s="42"/>
      <c r="S11" s="40"/>
      <c r="T11" s="31"/>
      <c r="U11" s="42"/>
      <c r="V11" s="40" t="s">
        <v>43</v>
      </c>
      <c r="W11" s="59">
        <f>G11</f>
        <v>0.27430555555555552</v>
      </c>
      <c r="X11" s="41">
        <f>IF(V11=$A$4,W11+($B$4/(24*60)),W11+($B$5/(24*60)))</f>
        <v>0.29513888888888884</v>
      </c>
      <c r="Y11" s="40"/>
      <c r="Z11" s="31"/>
      <c r="AA11" s="42"/>
      <c r="AB11" s="46"/>
      <c r="AC11" s="38"/>
      <c r="AD11" s="47"/>
      <c r="AE11" s="40" t="s">
        <v>42</v>
      </c>
      <c r="AF11" s="3">
        <f>E11</f>
        <v>0.27430555555555552</v>
      </c>
      <c r="AG11" s="41">
        <f>IF(AE11=$A$4,AF11+($B$4/(24*60)),AF11+($B$5/(24*60)))</f>
        <v>0.31597222222222221</v>
      </c>
      <c r="AH11" s="40"/>
      <c r="AI11" s="31"/>
      <c r="AJ11" s="42"/>
      <c r="AK11" s="40"/>
      <c r="AL11" s="31"/>
      <c r="AM11" s="42"/>
      <c r="AN11" s="40"/>
      <c r="AO11" s="31"/>
      <c r="AP11" s="42"/>
      <c r="AQ11" s="40"/>
      <c r="AR11" s="31"/>
      <c r="AS11" s="42"/>
      <c r="AT11" s="40"/>
      <c r="AU11" s="31"/>
      <c r="AV11" s="42"/>
      <c r="AW11" s="40"/>
      <c r="AX11" s="31"/>
      <c r="AY11" s="42"/>
      <c r="AZ11" s="40"/>
      <c r="BA11" s="31"/>
      <c r="BB11" s="42"/>
      <c r="BC11" s="40"/>
      <c r="BD11" s="31"/>
      <c r="BE11" s="42"/>
    </row>
    <row r="12" spans="1:57" ht="15.75" thickBot="1" x14ac:dyDescent="0.3">
      <c r="D12" s="585"/>
      <c r="E12" s="85">
        <f t="shared" si="1"/>
        <v>0.28472222222222221</v>
      </c>
      <c r="F12" s="125"/>
      <c r="G12" s="34">
        <f t="shared" si="0"/>
        <v>0.28472222222222221</v>
      </c>
      <c r="H12" s="45"/>
      <c r="J12" s="40" t="s">
        <v>42</v>
      </c>
      <c r="K12" s="3">
        <f>E12</f>
        <v>0.28472222222222221</v>
      </c>
      <c r="L12" s="41">
        <f>IF(J12=$A$4,K12+($B$4/(24*60)),K12+($B$5/(24*60)))</f>
        <v>0.3263888888888889</v>
      </c>
      <c r="M12" s="40" t="s">
        <v>43</v>
      </c>
      <c r="N12" s="3">
        <f>G12</f>
        <v>0.28472222222222221</v>
      </c>
      <c r="O12" s="41">
        <f>IF(M12=$A$4,N12+($B$4/(24*60)),N12+($B$5/(24*60)))</f>
        <v>0.30555555555555552</v>
      </c>
      <c r="P12" s="40"/>
      <c r="Q12" s="31"/>
      <c r="R12" s="42"/>
      <c r="S12" s="40"/>
      <c r="T12" s="31"/>
      <c r="U12" s="42"/>
      <c r="V12" s="46"/>
      <c r="W12" s="38"/>
      <c r="X12" s="47"/>
      <c r="Y12" s="40"/>
      <c r="Z12" s="31"/>
      <c r="AA12" s="42"/>
      <c r="AB12" s="46"/>
      <c r="AC12" s="38"/>
      <c r="AD12" s="47"/>
      <c r="AE12" s="46"/>
      <c r="AF12" s="38"/>
      <c r="AG12" s="47"/>
      <c r="AH12" s="40"/>
      <c r="AI12" s="31"/>
      <c r="AJ12" s="42"/>
      <c r="AK12" s="40"/>
      <c r="AL12" s="31"/>
      <c r="AM12" s="42"/>
      <c r="AN12" s="40"/>
      <c r="AO12" s="31"/>
      <c r="AP12" s="42"/>
      <c r="AQ12" s="40"/>
      <c r="AR12" s="31"/>
      <c r="AS12" s="42"/>
      <c r="AT12" s="40"/>
      <c r="AU12" s="31"/>
      <c r="AV12" s="42"/>
      <c r="AW12" s="40"/>
      <c r="AX12" s="31"/>
      <c r="AY12" s="42"/>
      <c r="AZ12" s="40"/>
      <c r="BA12" s="31"/>
      <c r="BB12" s="42"/>
      <c r="BC12" s="40"/>
      <c r="BD12" s="31"/>
      <c r="BE12" s="42"/>
    </row>
    <row r="13" spans="1:57" ht="15" customHeight="1" x14ac:dyDescent="0.25">
      <c r="D13" s="586" t="str">
        <f>RIGHT(D9,2)&amp;" às "&amp;LEFT(RIGHT(D9,2),1)+1&amp;"h"</f>
        <v>7h às 8h</v>
      </c>
      <c r="E13" s="86">
        <f t="shared" si="1"/>
        <v>0.2951388888888889</v>
      </c>
      <c r="F13" s="126"/>
      <c r="G13" s="37">
        <f t="shared" si="0"/>
        <v>0.2951388888888889</v>
      </c>
      <c r="H13" s="72"/>
      <c r="J13" s="40"/>
      <c r="K13" s="31"/>
      <c r="L13" s="42"/>
      <c r="M13" s="40"/>
      <c r="N13" s="31"/>
      <c r="O13" s="42"/>
      <c r="P13" s="40" t="s">
        <v>42</v>
      </c>
      <c r="Q13" s="3">
        <f>E13</f>
        <v>0.2951388888888889</v>
      </c>
      <c r="R13" s="41">
        <f>IF(P13=$A$4,Q13+($B$4/(24*60)),Q13+($B$5/(24*60)))</f>
        <v>0.33680555555555558</v>
      </c>
      <c r="S13" s="40" t="s">
        <v>43</v>
      </c>
      <c r="T13" s="3">
        <f>G13</f>
        <v>0.2951388888888889</v>
      </c>
      <c r="U13" s="41">
        <f>IF(S13=$A$4,T13+($B$4/(24*60)),T13+($B$5/(24*60)))</f>
        <v>0.31597222222222221</v>
      </c>
      <c r="V13" s="46"/>
      <c r="W13" s="38"/>
      <c r="X13" s="47"/>
      <c r="Y13" s="40"/>
      <c r="Z13" s="31"/>
      <c r="AA13" s="42"/>
      <c r="AB13" s="40"/>
      <c r="AC13" s="31"/>
      <c r="AD13" s="42"/>
      <c r="AE13" s="46"/>
      <c r="AF13" s="38"/>
      <c r="AG13" s="47"/>
      <c r="AH13" s="40"/>
      <c r="AI13" s="31"/>
      <c r="AJ13" s="42"/>
      <c r="AK13" s="40"/>
      <c r="AL13" s="31"/>
      <c r="AM13" s="42"/>
      <c r="AN13" s="40"/>
      <c r="AO13" s="31"/>
      <c r="AP13" s="42"/>
      <c r="AQ13" s="40"/>
      <c r="AR13" s="31"/>
      <c r="AS13" s="42"/>
      <c r="AT13" s="40"/>
      <c r="AU13" s="31"/>
      <c r="AV13" s="42"/>
      <c r="AW13" s="40"/>
      <c r="AX13" s="31"/>
      <c r="AY13" s="42"/>
      <c r="AZ13" s="40"/>
      <c r="BA13" s="31"/>
      <c r="BB13" s="42"/>
      <c r="BC13" s="40"/>
      <c r="BD13" s="31"/>
      <c r="BE13" s="42"/>
    </row>
    <row r="14" spans="1:57" x14ac:dyDescent="0.25">
      <c r="D14" s="586"/>
      <c r="E14" s="79">
        <f t="shared" si="1"/>
        <v>0.30555555555555558</v>
      </c>
      <c r="F14" s="14"/>
      <c r="G14" s="60">
        <f t="shared" si="0"/>
        <v>0.30555555555555558</v>
      </c>
      <c r="H14" s="42"/>
      <c r="J14" s="40"/>
      <c r="K14" s="31"/>
      <c r="L14" s="42"/>
      <c r="M14" s="40"/>
      <c r="N14" s="31"/>
      <c r="O14" s="42"/>
      <c r="P14" s="40"/>
      <c r="Q14" s="31"/>
      <c r="R14" s="42"/>
      <c r="S14" s="40"/>
      <c r="T14" s="31"/>
      <c r="U14" s="42"/>
      <c r="V14" s="40" t="s">
        <v>42</v>
      </c>
      <c r="W14" s="59">
        <f>E14</f>
        <v>0.30555555555555558</v>
      </c>
      <c r="X14" s="41">
        <f>IF(V14=$A$4,W14+($B$4/(24*60)),W14+($B$5/(24*60)))</f>
        <v>0.34722222222222227</v>
      </c>
      <c r="Y14" s="40" t="s">
        <v>43</v>
      </c>
      <c r="Z14" s="3">
        <f>G14</f>
        <v>0.30555555555555558</v>
      </c>
      <c r="AA14" s="41">
        <f>IF(Y14=$A$4,Z14+($B$4/(24*60)),Z14+($B$5/(24*60)))</f>
        <v>0.3263888888888889</v>
      </c>
      <c r="AB14" s="40"/>
      <c r="AC14" s="31"/>
      <c r="AD14" s="42"/>
      <c r="AE14" s="40"/>
      <c r="AF14" s="31"/>
      <c r="AG14" s="42"/>
      <c r="AH14" s="40"/>
      <c r="AI14" s="31"/>
      <c r="AJ14" s="42"/>
      <c r="AK14" s="40"/>
      <c r="AL14" s="31"/>
      <c r="AM14" s="42"/>
      <c r="AN14" s="40"/>
      <c r="AO14" s="31"/>
      <c r="AP14" s="42"/>
      <c r="AQ14" s="40"/>
      <c r="AR14" s="31"/>
      <c r="AS14" s="42"/>
      <c r="AT14" s="40"/>
      <c r="AU14" s="31"/>
      <c r="AV14" s="42"/>
      <c r="AW14" s="40"/>
      <c r="AX14" s="31"/>
      <c r="AY14" s="42"/>
      <c r="AZ14" s="40"/>
      <c r="BA14" s="31"/>
      <c r="BB14" s="42"/>
      <c r="BC14" s="40"/>
      <c r="BD14" s="31"/>
      <c r="BE14" s="42"/>
    </row>
    <row r="15" spans="1:57" x14ac:dyDescent="0.25">
      <c r="D15" s="586"/>
      <c r="E15" s="80">
        <f t="shared" si="1"/>
        <v>0.31597222222222227</v>
      </c>
      <c r="F15" s="65">
        <v>0.3125</v>
      </c>
      <c r="G15" s="61">
        <f t="shared" si="0"/>
        <v>0.31597222222222227</v>
      </c>
      <c r="H15" s="134">
        <v>0.3125</v>
      </c>
      <c r="J15" s="40"/>
      <c r="K15" s="31"/>
      <c r="L15" s="42"/>
      <c r="M15" s="40" t="s">
        <v>42</v>
      </c>
      <c r="N15" s="3">
        <f>E15</f>
        <v>0.31597222222222227</v>
      </c>
      <c r="O15" s="41">
        <f>IF(M15=$A$4,N15+($B$4/(24*60)),N15+($B$5/(24*60)))</f>
        <v>0.35763888888888895</v>
      </c>
      <c r="P15" s="40"/>
      <c r="Q15" s="31"/>
      <c r="R15" s="42"/>
      <c r="S15" s="40"/>
      <c r="T15" s="31"/>
      <c r="U15" s="42"/>
      <c r="V15" s="46"/>
      <c r="W15" s="38"/>
      <c r="X15" s="47"/>
      <c r="Y15" s="40"/>
      <c r="Z15" s="31"/>
      <c r="AA15" s="42"/>
      <c r="AB15" s="40" t="s">
        <v>43</v>
      </c>
      <c r="AC15" s="3">
        <f>G15</f>
        <v>0.31597222222222227</v>
      </c>
      <c r="AD15" s="41">
        <f>IF(AB15=$A$4,AC15+($B$4/(24*60)),AC15+($B$5/(24*60)))</f>
        <v>0.33680555555555558</v>
      </c>
      <c r="AE15" s="40"/>
      <c r="AF15" s="31"/>
      <c r="AG15" s="42"/>
      <c r="AH15" s="40" t="s">
        <v>42</v>
      </c>
      <c r="AI15" s="3">
        <f>F15</f>
        <v>0.3125</v>
      </c>
      <c r="AJ15" s="41">
        <f>IF(AH15=$A$4,AI15+($B$4/(24*60)),AI15+($B$5/(24*60)))</f>
        <v>0.35416666666666669</v>
      </c>
      <c r="AK15" s="40" t="s">
        <v>43</v>
      </c>
      <c r="AL15" s="3">
        <f>H15</f>
        <v>0.3125</v>
      </c>
      <c r="AM15" s="41">
        <f>IF(AK15=$A$4,AL15+($B$4/(24*60)),AL15+($B$5/(24*60)))</f>
        <v>0.33333333333333331</v>
      </c>
      <c r="AN15" s="40"/>
      <c r="AO15" s="31"/>
      <c r="AP15" s="42"/>
      <c r="AQ15" s="40"/>
      <c r="AR15" s="31"/>
      <c r="AS15" s="42"/>
      <c r="AT15" s="40"/>
      <c r="AU15" s="31"/>
      <c r="AV15" s="42"/>
      <c r="AW15" s="40"/>
      <c r="AX15" s="31"/>
      <c r="AY15" s="42"/>
      <c r="AZ15" s="40"/>
      <c r="BA15" s="31"/>
      <c r="BB15" s="42"/>
      <c r="BC15" s="40"/>
      <c r="BD15" s="31"/>
      <c r="BE15" s="42"/>
    </row>
    <row r="16" spans="1:57" ht="15.75" thickBot="1" x14ac:dyDescent="0.3">
      <c r="D16" s="586"/>
      <c r="E16" s="87">
        <f t="shared" si="1"/>
        <v>0.32638888888888895</v>
      </c>
      <c r="F16" s="97">
        <f t="shared" ref="F16:F63" si="3">F15+(15/(24*60))</f>
        <v>0.32291666666666669</v>
      </c>
      <c r="G16" s="63">
        <f t="shared" si="0"/>
        <v>0.32638888888888895</v>
      </c>
      <c r="H16" s="516">
        <f t="shared" ref="H16:H63" si="4">H15+(15/(24*60))</f>
        <v>0.32291666666666669</v>
      </c>
      <c r="J16" s="40"/>
      <c r="K16" s="31"/>
      <c r="L16" s="42"/>
      <c r="M16" s="40"/>
      <c r="N16" s="31"/>
      <c r="O16" s="42"/>
      <c r="P16" s="40"/>
      <c r="Q16" s="31"/>
      <c r="R16" s="42"/>
      <c r="S16" s="40" t="s">
        <v>42</v>
      </c>
      <c r="T16" s="3">
        <f>E16</f>
        <v>0.32638888888888895</v>
      </c>
      <c r="U16" s="41">
        <f>IF(S16=$A$4,T16+($B$4/(24*60)),T16+($B$5/(24*60)))</f>
        <v>0.36805555555555564</v>
      </c>
      <c r="V16" s="46"/>
      <c r="W16" s="38"/>
      <c r="X16" s="47"/>
      <c r="Y16" s="40"/>
      <c r="Z16" s="31"/>
      <c r="AA16" s="42"/>
      <c r="AB16" s="46"/>
      <c r="AC16" s="38"/>
      <c r="AD16" s="47"/>
      <c r="AE16" s="40" t="s">
        <v>43</v>
      </c>
      <c r="AF16" s="3">
        <f>G16</f>
        <v>0.32638888888888895</v>
      </c>
      <c r="AG16" s="41">
        <f>IF(AE16=$A$4,AF16+($B$4/(24*60)),AF16+($B$5/(24*60)))</f>
        <v>0.34722222222222227</v>
      </c>
      <c r="AH16" s="40"/>
      <c r="AI16" s="31"/>
      <c r="AJ16" s="14"/>
      <c r="AK16" s="38"/>
      <c r="AL16" s="38"/>
      <c r="AM16" s="38"/>
      <c r="AN16" s="40" t="s">
        <v>42</v>
      </c>
      <c r="AO16" s="3">
        <f>F16</f>
        <v>0.32291666666666669</v>
      </c>
      <c r="AP16" s="41">
        <f>IF(AN16=$A$4,AO16+($B$4/(24*60)),AO16+($B$5/(24*60)))</f>
        <v>0.36458333333333337</v>
      </c>
      <c r="AQ16" s="40" t="s">
        <v>43</v>
      </c>
      <c r="AR16" s="3">
        <f>H16</f>
        <v>0.32291666666666669</v>
      </c>
      <c r="AS16" s="41">
        <f>IF(AQ16=$A$4,AR16+($B$4/(24*60)),AR16+($B$5/(24*60)))</f>
        <v>0.34375</v>
      </c>
      <c r="AT16" s="40"/>
      <c r="AU16" s="31"/>
      <c r="AV16" s="42"/>
      <c r="AW16" s="40"/>
      <c r="AX16" s="31"/>
      <c r="AY16" s="42"/>
      <c r="AZ16" s="40"/>
      <c r="BA16" s="31"/>
      <c r="BB16" s="42"/>
      <c r="BC16" s="40"/>
      <c r="BD16" s="31"/>
      <c r="BE16" s="42"/>
    </row>
    <row r="17" spans="4:57" ht="15" customHeight="1" x14ac:dyDescent="0.25">
      <c r="D17" s="577" t="str">
        <f>RIGHT(D13,2)&amp;" às "&amp;LEFT(RIGHT(D13,2),1)+1&amp;"h"</f>
        <v>8h às 9h</v>
      </c>
      <c r="E17" s="82">
        <f t="shared" si="1"/>
        <v>0.33680555555555564</v>
      </c>
      <c r="F17" s="98">
        <f t="shared" si="3"/>
        <v>0.33333333333333337</v>
      </c>
      <c r="G17" s="29">
        <f t="shared" si="0"/>
        <v>0.33680555555555564</v>
      </c>
      <c r="H17" s="128">
        <f t="shared" si="4"/>
        <v>0.33333333333333337</v>
      </c>
      <c r="J17" s="40" t="s">
        <v>43</v>
      </c>
      <c r="K17" s="3">
        <f>G17</f>
        <v>0.33680555555555564</v>
      </c>
      <c r="L17" s="41">
        <f>IF(J17=$A$4,K17+($B$4/(24*60)),K17+($B$5/(24*60)))</f>
        <v>0.35763888888888895</v>
      </c>
      <c r="M17" s="40"/>
      <c r="N17" s="31"/>
      <c r="O17" s="42"/>
      <c r="P17" s="40"/>
      <c r="Q17" s="31"/>
      <c r="R17" s="42"/>
      <c r="S17" s="40"/>
      <c r="T17" s="31"/>
      <c r="U17" s="42"/>
      <c r="V17" s="46"/>
      <c r="W17" s="38"/>
      <c r="X17" s="47"/>
      <c r="Y17" s="40" t="s">
        <v>42</v>
      </c>
      <c r="Z17" s="3">
        <f>E17</f>
        <v>0.33680555555555564</v>
      </c>
      <c r="AA17" s="41">
        <f>IF(Y17=$A$4,Z17+($B$4/(24*60)),Z17+($B$5/(24*60)))</f>
        <v>0.37847222222222232</v>
      </c>
      <c r="AB17" s="40"/>
      <c r="AC17" s="31"/>
      <c r="AD17" s="42"/>
      <c r="AE17" s="46"/>
      <c r="AF17" s="38"/>
      <c r="AG17" s="47"/>
      <c r="AH17" s="40"/>
      <c r="AI17" s="31"/>
      <c r="AJ17" s="42"/>
      <c r="AK17" s="40"/>
      <c r="AL17" s="31"/>
      <c r="AM17" s="42"/>
      <c r="AN17" s="40"/>
      <c r="AO17" s="3"/>
      <c r="AP17" s="41"/>
      <c r="AQ17" s="40"/>
      <c r="AR17" s="31"/>
      <c r="AS17" s="42"/>
      <c r="AT17" s="40" t="s">
        <v>42</v>
      </c>
      <c r="AU17" s="3">
        <f>F17</f>
        <v>0.33333333333333337</v>
      </c>
      <c r="AV17" s="41">
        <f>IF(AT17=$A$4,AU17+($B$4/(24*60)),AU17+($B$5/(24*60)))</f>
        <v>0.37500000000000006</v>
      </c>
      <c r="AW17" s="40" t="s">
        <v>43</v>
      </c>
      <c r="AX17" s="3">
        <f>H17</f>
        <v>0.33333333333333337</v>
      </c>
      <c r="AY17" s="41">
        <f>IF(AW17=$A$4,AX17+($B$4/(24*60)),AX17+($B$5/(24*60)))</f>
        <v>0.35416666666666669</v>
      </c>
      <c r="AZ17" s="40"/>
      <c r="BA17" s="31"/>
      <c r="BB17" s="42"/>
      <c r="BC17" s="40"/>
      <c r="BD17" s="31"/>
      <c r="BE17" s="42"/>
    </row>
    <row r="18" spans="4:57" ht="15" customHeight="1" x14ac:dyDescent="0.25">
      <c r="D18" s="578"/>
      <c r="E18" s="83">
        <f t="shared" si="1"/>
        <v>0.34722222222222232</v>
      </c>
      <c r="F18" s="94">
        <f t="shared" si="3"/>
        <v>0.34375000000000006</v>
      </c>
      <c r="G18" s="35">
        <f t="shared" si="0"/>
        <v>0.34722222222222232</v>
      </c>
      <c r="H18" s="129">
        <f t="shared" si="4"/>
        <v>0.34375000000000006</v>
      </c>
      <c r="J18" s="40"/>
      <c r="K18" s="31"/>
      <c r="L18" s="42"/>
      <c r="M18" s="40"/>
      <c r="N18" s="31"/>
      <c r="O18" s="42"/>
      <c r="P18" s="40" t="s">
        <v>43</v>
      </c>
      <c r="Q18" s="3">
        <f>G18</f>
        <v>0.34722222222222232</v>
      </c>
      <c r="R18" s="41">
        <f>IF(P18=$A$4,Q18+($B$4/(24*60)),Q18+($B$5/(24*60)))</f>
        <v>0.36805555555555564</v>
      </c>
      <c r="S18" s="40"/>
      <c r="T18" s="31"/>
      <c r="U18" s="42"/>
      <c r="V18" s="46"/>
      <c r="W18" s="38"/>
      <c r="X18" s="47"/>
      <c r="Y18" s="40"/>
      <c r="Z18" s="31"/>
      <c r="AA18" s="42"/>
      <c r="AB18" s="40" t="s">
        <v>42</v>
      </c>
      <c r="AC18" s="3">
        <f>E18</f>
        <v>0.34722222222222232</v>
      </c>
      <c r="AD18" s="41">
        <f>IF(AB18=$A$4,AC18+($B$4/(24*60)),AC18+($B$5/(24*60)))</f>
        <v>0.38888888888888901</v>
      </c>
      <c r="AE18" s="40"/>
      <c r="AF18" s="31"/>
      <c r="AG18" s="42"/>
      <c r="AH18" s="40"/>
      <c r="AI18" s="31"/>
      <c r="AJ18" s="42"/>
      <c r="AK18" s="40" t="s">
        <v>42</v>
      </c>
      <c r="AL18" s="3">
        <f>F18</f>
        <v>0.34375000000000006</v>
      </c>
      <c r="AM18" s="41">
        <f>IF(AK18=$A$4,AL18+($B$4/(24*60)),AL18+($B$5/(24*60)))</f>
        <v>0.38541666666666674</v>
      </c>
      <c r="AN18" s="40"/>
      <c r="AO18" s="31"/>
      <c r="AP18" s="42"/>
      <c r="AQ18" s="40"/>
      <c r="AR18" s="3"/>
      <c r="AS18" s="41"/>
      <c r="AT18" s="40"/>
      <c r="AU18" s="31"/>
      <c r="AV18" s="42"/>
      <c r="AW18" s="40"/>
      <c r="AX18" s="31"/>
      <c r="AY18" s="42"/>
      <c r="AZ18" s="40" t="s">
        <v>43</v>
      </c>
      <c r="BA18" s="3">
        <f>H18</f>
        <v>0.34375000000000006</v>
      </c>
      <c r="BB18" s="41">
        <f>IF(AZ18=$A$4,BA18+($B$4/(24*60)),BA18+($B$5/(24*60)))</f>
        <v>0.36458333333333337</v>
      </c>
      <c r="BC18" s="40"/>
      <c r="BD18" s="3"/>
      <c r="BE18" s="41"/>
    </row>
    <row r="19" spans="4:57" ht="15" customHeight="1" x14ac:dyDescent="0.25">
      <c r="D19" s="578"/>
      <c r="E19" s="84">
        <f t="shared" si="1"/>
        <v>0.35763888888888901</v>
      </c>
      <c r="F19" s="66">
        <f t="shared" si="3"/>
        <v>0.35416666666666674</v>
      </c>
      <c r="G19" s="58">
        <f t="shared" si="0"/>
        <v>0.35763888888888901</v>
      </c>
      <c r="H19" s="130">
        <f t="shared" si="4"/>
        <v>0.35416666666666674</v>
      </c>
      <c r="J19" s="40"/>
      <c r="K19" s="31"/>
      <c r="L19" s="42"/>
      <c r="M19" s="40"/>
      <c r="N19" s="31"/>
      <c r="O19" s="42"/>
      <c r="P19" s="40"/>
      <c r="Q19" s="31"/>
      <c r="R19" s="42"/>
      <c r="S19" s="40"/>
      <c r="T19" s="31"/>
      <c r="U19" s="42"/>
      <c r="V19" s="40" t="s">
        <v>43</v>
      </c>
      <c r="W19" s="59">
        <f>G19</f>
        <v>0.35763888888888901</v>
      </c>
      <c r="X19" s="41">
        <f>IF(V19=$A$4,W19+($B$4/(24*60)),W19+($B$5/(24*60)))</f>
        <v>0.37847222222222232</v>
      </c>
      <c r="Y19" s="40"/>
      <c r="Z19" s="31"/>
      <c r="AA19" s="42"/>
      <c r="AB19" s="40"/>
      <c r="AC19" s="31"/>
      <c r="AD19" s="42"/>
      <c r="AE19" s="40" t="s">
        <v>42</v>
      </c>
      <c r="AF19" s="3">
        <f>E19</f>
        <v>0.35763888888888901</v>
      </c>
      <c r="AG19" s="41">
        <f>IF(AE19=$A$4,AF19+($B$4/(24*60)),AF19+($B$5/(24*60)))</f>
        <v>0.39930555555555569</v>
      </c>
      <c r="AH19" s="40"/>
      <c r="AI19" s="31"/>
      <c r="AJ19" s="42"/>
      <c r="AK19" s="40"/>
      <c r="AL19" s="31"/>
      <c r="AM19" s="42"/>
      <c r="AN19" s="40"/>
      <c r="AO19" s="31"/>
      <c r="AP19" s="42"/>
      <c r="AQ19" s="40" t="s">
        <v>42</v>
      </c>
      <c r="AR19" s="3">
        <f>H19</f>
        <v>0.35416666666666674</v>
      </c>
      <c r="AS19" s="41">
        <f>IF(AQ19=$A$4,AR19+($B$4/(24*60)),AR19+($B$5/(24*60)))</f>
        <v>0.39583333333333343</v>
      </c>
      <c r="AT19" s="40"/>
      <c r="AU19" s="3"/>
      <c r="AV19" s="41"/>
      <c r="AW19" s="40"/>
      <c r="AX19" s="31"/>
      <c r="AY19" s="42"/>
      <c r="AZ19" s="40"/>
      <c r="BA19" s="31"/>
      <c r="BB19" s="42"/>
      <c r="BC19" s="40" t="s">
        <v>43</v>
      </c>
      <c r="BD19" s="3">
        <f>H19</f>
        <v>0.35416666666666674</v>
      </c>
      <c r="BE19" s="41">
        <f>IF(BC19=$A$4,BD19+($B$4/(24*60)),BD19+($B$5/(24*60)))</f>
        <v>0.37500000000000006</v>
      </c>
    </row>
    <row r="20" spans="4:57" ht="15.75" customHeight="1" thickBot="1" x14ac:dyDescent="0.3">
      <c r="D20" s="579"/>
      <c r="E20" s="85">
        <f t="shared" si="1"/>
        <v>0.36805555555555569</v>
      </c>
      <c r="F20" s="99">
        <f t="shared" si="3"/>
        <v>0.36458333333333343</v>
      </c>
      <c r="G20" s="90">
        <f t="shared" si="0"/>
        <v>0.36805555555555569</v>
      </c>
      <c r="H20" s="131">
        <f t="shared" si="4"/>
        <v>0.36458333333333343</v>
      </c>
      <c r="J20" s="40" t="s">
        <v>42</v>
      </c>
      <c r="K20" s="3">
        <f>E20</f>
        <v>0.36805555555555569</v>
      </c>
      <c r="L20" s="41">
        <f>IF(J20=$A$4,K20+($B$4/(24*60)),K20+($B$5/(24*60)))</f>
        <v>0.40972222222222238</v>
      </c>
      <c r="M20" s="40" t="s">
        <v>43</v>
      </c>
      <c r="N20" s="3">
        <f>G20</f>
        <v>0.36805555555555569</v>
      </c>
      <c r="O20" s="41">
        <f>IF(M20=$A$4,N20+($B$4/(24*60)),N20+($B$5/(24*60)))</f>
        <v>0.38888888888888901</v>
      </c>
      <c r="P20" s="40"/>
      <c r="Q20" s="31"/>
      <c r="R20" s="42"/>
      <c r="S20" s="40"/>
      <c r="T20" s="31"/>
      <c r="U20" s="42"/>
      <c r="V20" s="46"/>
      <c r="W20" s="38"/>
      <c r="X20" s="47"/>
      <c r="Y20" s="40"/>
      <c r="Z20" s="31"/>
      <c r="AA20" s="42"/>
      <c r="AB20" s="40"/>
      <c r="AC20" s="31"/>
      <c r="AD20" s="42"/>
      <c r="AE20" s="40"/>
      <c r="AF20" s="31"/>
      <c r="AG20" s="42"/>
      <c r="AH20" s="40" t="s">
        <v>43</v>
      </c>
      <c r="AI20" s="3">
        <f>H20</f>
        <v>0.36458333333333343</v>
      </c>
      <c r="AJ20" s="41">
        <f>IF(AH20=$A$4,AI20+($B$4/(24*60)),AI20+($B$5/(24*60)))</f>
        <v>0.38541666666666674</v>
      </c>
      <c r="AK20" s="40"/>
      <c r="AL20" s="31"/>
      <c r="AM20" s="42"/>
      <c r="AN20" s="40"/>
      <c r="AO20" s="31"/>
      <c r="AP20" s="42"/>
      <c r="AQ20" s="40"/>
      <c r="AR20" s="31"/>
      <c r="AS20" s="42"/>
      <c r="AT20" s="40"/>
      <c r="AU20" s="31"/>
      <c r="AV20" s="14"/>
      <c r="AW20" s="40" t="s">
        <v>42</v>
      </c>
      <c r="AX20" s="3">
        <f>H20</f>
        <v>0.36458333333333343</v>
      </c>
      <c r="AY20" s="41">
        <f>IF(AW20=$A$4,AX20+($B$4/(24*60)),AX20+($B$5/(24*60)))</f>
        <v>0.40625000000000011</v>
      </c>
      <c r="AZ20" s="39"/>
      <c r="BA20" s="31"/>
      <c r="BB20" s="42"/>
      <c r="BC20" s="39"/>
      <c r="BD20" s="31"/>
      <c r="BE20" s="42"/>
    </row>
    <row r="21" spans="4:57" ht="15" customHeight="1" x14ac:dyDescent="0.25">
      <c r="D21" s="626" t="str">
        <f>RIGHT(D17,2)&amp;" às "&amp;LEFT(RIGHT(D17,2),1)+1&amp;"h"</f>
        <v>9h às 10h</v>
      </c>
      <c r="E21" s="93">
        <f t="shared" si="1"/>
        <v>0.37847222222222238</v>
      </c>
      <c r="F21" s="103">
        <f t="shared" si="3"/>
        <v>0.37500000000000011</v>
      </c>
      <c r="G21" s="92">
        <f t="shared" si="0"/>
        <v>0.37847222222222238</v>
      </c>
      <c r="H21" s="132">
        <f t="shared" si="4"/>
        <v>0.37500000000000011</v>
      </c>
      <c r="J21" s="40"/>
      <c r="K21" s="31"/>
      <c r="L21" s="42"/>
      <c r="M21" s="40"/>
      <c r="N21" s="31"/>
      <c r="O21" s="42"/>
      <c r="P21" s="40" t="s">
        <v>42</v>
      </c>
      <c r="Q21" s="3">
        <f>E21</f>
        <v>0.37847222222222238</v>
      </c>
      <c r="R21" s="41">
        <f>IF(P21=$A$4,Q21+($B$4/(24*60)),Q21+($B$5/(24*60)))</f>
        <v>0.42013888888888906</v>
      </c>
      <c r="S21" s="40" t="s">
        <v>43</v>
      </c>
      <c r="T21" s="3">
        <f>G21</f>
        <v>0.37847222222222238</v>
      </c>
      <c r="U21" s="41">
        <f>IF(S21=$A$4,T21+($B$4/(24*60)),T21+($B$5/(24*60)))</f>
        <v>0.39930555555555569</v>
      </c>
      <c r="V21" s="46"/>
      <c r="W21" s="38"/>
      <c r="X21" s="47"/>
      <c r="Y21" s="40"/>
      <c r="Z21" s="31"/>
      <c r="AA21" s="42"/>
      <c r="AB21" s="46"/>
      <c r="AC21" s="38"/>
      <c r="AD21" s="47"/>
      <c r="AE21" s="46"/>
      <c r="AF21" s="38"/>
      <c r="AG21" s="47"/>
      <c r="AH21" s="46"/>
      <c r="AI21" s="38"/>
      <c r="AJ21" s="47"/>
      <c r="AK21" s="46"/>
      <c r="AL21" s="38"/>
      <c r="AM21" s="47"/>
      <c r="AN21" s="40" t="s">
        <v>43</v>
      </c>
      <c r="AO21" s="3">
        <f>F21</f>
        <v>0.37500000000000011</v>
      </c>
      <c r="AP21" s="41">
        <f>IF(AN21=$A$4,AO21+($B$4/(24*60)),AO21+($B$5/(24*60)))</f>
        <v>0.39583333333333343</v>
      </c>
      <c r="AQ21" s="46"/>
      <c r="AR21" s="38"/>
      <c r="AS21" s="47"/>
      <c r="AT21" s="46"/>
      <c r="AU21" s="38"/>
      <c r="AV21" s="47"/>
      <c r="AW21" s="46"/>
      <c r="AX21" s="38"/>
      <c r="AY21" s="47"/>
      <c r="AZ21" s="40" t="s">
        <v>42</v>
      </c>
      <c r="BA21" s="3">
        <f>H21</f>
        <v>0.37500000000000011</v>
      </c>
      <c r="BB21" s="41">
        <f>IF(AZ21=$A$4,BA21+($B$4/(24*60)),BA21+($B$5/(24*60)))</f>
        <v>0.4166666666666668</v>
      </c>
      <c r="BC21" s="40"/>
      <c r="BD21" s="3"/>
      <c r="BE21" s="41"/>
    </row>
    <row r="22" spans="4:57" x14ac:dyDescent="0.25">
      <c r="D22" s="586"/>
      <c r="E22" s="79">
        <f>E21+(15/(24*60))</f>
        <v>0.38888888888888906</v>
      </c>
      <c r="F22" s="100">
        <f t="shared" si="3"/>
        <v>0.3854166666666668</v>
      </c>
      <c r="G22" s="60">
        <f t="shared" si="0"/>
        <v>0.38888888888888906</v>
      </c>
      <c r="H22" s="133">
        <f t="shared" si="4"/>
        <v>0.3854166666666668</v>
      </c>
      <c r="J22" s="40"/>
      <c r="K22" s="31"/>
      <c r="L22" s="42"/>
      <c r="M22" s="40"/>
      <c r="N22" s="31"/>
      <c r="O22" s="42"/>
      <c r="P22" s="40"/>
      <c r="Q22" s="31"/>
      <c r="R22" s="42"/>
      <c r="S22" s="40"/>
      <c r="T22" s="31"/>
      <c r="U22" s="42"/>
      <c r="V22" s="40" t="s">
        <v>42</v>
      </c>
      <c r="W22" s="59">
        <f>E22</f>
        <v>0.38888888888888906</v>
      </c>
      <c r="X22" s="41">
        <f>IF(V22=$A$4,W22+($B$4/(24*60)),W22+($B$5/(24*60)))</f>
        <v>0.43055555555555575</v>
      </c>
      <c r="Y22" s="40" t="s">
        <v>43</v>
      </c>
      <c r="Z22" s="3">
        <f>G22</f>
        <v>0.38888888888888906</v>
      </c>
      <c r="AA22" s="41">
        <f>IF(Y22=$A$4,Z22+($B$4/(24*60)),Z22+($B$5/(24*60)))</f>
        <v>0.40972222222222238</v>
      </c>
      <c r="AB22" s="46"/>
      <c r="AC22" s="38"/>
      <c r="AD22" s="47"/>
      <c r="AE22" s="46"/>
      <c r="AF22" s="38"/>
      <c r="AG22" s="47"/>
      <c r="AH22" s="46"/>
      <c r="AI22" s="38"/>
      <c r="AJ22" s="47"/>
      <c r="AK22" s="46"/>
      <c r="AL22" s="38"/>
      <c r="AM22" s="47"/>
      <c r="AN22" s="46"/>
      <c r="AO22" s="38"/>
      <c r="AP22" s="47"/>
      <c r="AQ22" s="46"/>
      <c r="AR22" s="38"/>
      <c r="AS22" s="47"/>
      <c r="AT22" s="40" t="s">
        <v>43</v>
      </c>
      <c r="AU22" s="3">
        <f>F22</f>
        <v>0.3854166666666668</v>
      </c>
      <c r="AV22" s="41">
        <f>IF(AT22=$A$4,AU22+($B$4/(24*60)),AU22+($B$5/(24*60)))</f>
        <v>0.40625000000000011</v>
      </c>
      <c r="AW22" s="46"/>
      <c r="AX22" s="38"/>
      <c r="AY22" s="47"/>
      <c r="AZ22" s="46"/>
      <c r="BA22" s="38"/>
      <c r="BB22" s="47"/>
      <c r="BC22" s="40" t="s">
        <v>42</v>
      </c>
      <c r="BD22" s="3">
        <f>H22</f>
        <v>0.3854166666666668</v>
      </c>
      <c r="BE22" s="41">
        <f>IF(BC22=$A$4,BD22+($B$4/(24*60)),BD22+($B$5/(24*60)))</f>
        <v>0.42708333333333348</v>
      </c>
    </row>
    <row r="23" spans="4:57" x14ac:dyDescent="0.25">
      <c r="D23" s="586"/>
      <c r="E23" s="80">
        <f t="shared" ref="E23:E38" si="5">E22+(15/(24*60))</f>
        <v>0.39930555555555575</v>
      </c>
      <c r="F23" s="65">
        <f t="shared" si="3"/>
        <v>0.39583333333333348</v>
      </c>
      <c r="G23" s="61">
        <f t="shared" si="0"/>
        <v>0.39930555555555575</v>
      </c>
      <c r="H23" s="134">
        <f t="shared" si="4"/>
        <v>0.39583333333333348</v>
      </c>
      <c r="J23" s="40"/>
      <c r="K23" s="31"/>
      <c r="L23" s="42"/>
      <c r="M23" s="40" t="s">
        <v>42</v>
      </c>
      <c r="N23" s="3">
        <f>E23</f>
        <v>0.39930555555555575</v>
      </c>
      <c r="O23" s="41">
        <f>IF(M23=$A$4,N23+($B$4/(24*60)),N23+($B$5/(24*60)))</f>
        <v>0.44097222222222243</v>
      </c>
      <c r="P23" s="40"/>
      <c r="Q23" s="31"/>
      <c r="R23" s="42"/>
      <c r="S23" s="40"/>
      <c r="T23" s="31"/>
      <c r="U23" s="42"/>
      <c r="V23" s="46"/>
      <c r="W23" s="38"/>
      <c r="X23" s="47"/>
      <c r="Y23" s="40"/>
      <c r="Z23" s="31"/>
      <c r="AA23" s="42"/>
      <c r="AB23" s="40" t="s">
        <v>43</v>
      </c>
      <c r="AC23" s="59">
        <f>G23</f>
        <v>0.39930555555555575</v>
      </c>
      <c r="AD23" s="41">
        <f>IF(AB23=$A$4,AC23+($B$4/(24*60)),AC23+($B$5/(24*60)))</f>
        <v>0.42013888888888906</v>
      </c>
      <c r="AE23" s="46"/>
      <c r="AF23" s="38"/>
      <c r="AG23" s="47"/>
      <c r="AH23" s="40" t="s">
        <v>42</v>
      </c>
      <c r="AI23" s="3">
        <f>F23</f>
        <v>0.39583333333333348</v>
      </c>
      <c r="AJ23" s="41">
        <f>IF(AH23=$A$4,AI23+($B$4/(24*60)),AI23+($B$5/(24*60)))</f>
        <v>0.43750000000000017</v>
      </c>
      <c r="AK23" s="40" t="s">
        <v>43</v>
      </c>
      <c r="AL23" s="3">
        <f>H23</f>
        <v>0.39583333333333348</v>
      </c>
      <c r="AM23" s="41">
        <f>IF(AK23=$A$4,AL23+($B$4/(24*60)),AL23+($B$5/(24*60)))</f>
        <v>0.4166666666666668</v>
      </c>
      <c r="AN23" s="46"/>
      <c r="AO23" s="38"/>
      <c r="AP23" s="47"/>
      <c r="AQ23" s="46"/>
      <c r="AR23" s="38"/>
      <c r="AS23" s="47"/>
      <c r="AT23" s="46"/>
      <c r="AU23" s="38"/>
      <c r="AV23" s="47"/>
      <c r="AW23" s="46"/>
      <c r="AX23" s="38"/>
      <c r="AY23" s="47"/>
      <c r="AZ23" s="46"/>
      <c r="BA23" s="38"/>
      <c r="BB23" s="47"/>
      <c r="BC23" s="46"/>
      <c r="BD23" s="38"/>
      <c r="BE23" s="47"/>
    </row>
    <row r="24" spans="4:57" ht="15.75" thickBot="1" x14ac:dyDescent="0.3">
      <c r="D24" s="587"/>
      <c r="E24" s="91">
        <f t="shared" si="5"/>
        <v>0.40972222222222243</v>
      </c>
      <c r="F24" s="101">
        <f t="shared" si="3"/>
        <v>0.40625000000000017</v>
      </c>
      <c r="G24" s="62">
        <f t="shared" si="0"/>
        <v>0.40972222222222243</v>
      </c>
      <c r="H24" s="135">
        <f t="shared" si="4"/>
        <v>0.40625000000000017</v>
      </c>
      <c r="J24" s="40"/>
      <c r="K24" s="31"/>
      <c r="L24" s="42"/>
      <c r="M24" s="40"/>
      <c r="N24" s="31"/>
      <c r="O24" s="42"/>
      <c r="P24" s="40"/>
      <c r="Q24" s="31"/>
      <c r="R24" s="42"/>
      <c r="S24" s="40" t="s">
        <v>42</v>
      </c>
      <c r="T24" s="3">
        <f>E24</f>
        <v>0.40972222222222243</v>
      </c>
      <c r="U24" s="41">
        <f>IF(S24=$A$4,T24+($B$4/(24*60)),T24+($B$5/(24*60)))</f>
        <v>0.45138888888888912</v>
      </c>
      <c r="V24" s="46"/>
      <c r="W24" s="38"/>
      <c r="X24" s="47"/>
      <c r="Y24" s="40"/>
      <c r="Z24" s="31"/>
      <c r="AA24" s="42"/>
      <c r="AB24" s="46"/>
      <c r="AC24" s="38"/>
      <c r="AD24" s="47"/>
      <c r="AE24" s="40" t="s">
        <v>43</v>
      </c>
      <c r="AF24" s="59">
        <f>G24</f>
        <v>0.40972222222222243</v>
      </c>
      <c r="AG24" s="41">
        <f>IF(AE24=$A$4,AF24+($B$4/(24*60)),AF24+($B$5/(24*60)))</f>
        <v>0.43055555555555575</v>
      </c>
      <c r="AH24" s="40"/>
      <c r="AI24" s="31"/>
      <c r="AJ24" s="14"/>
      <c r="AK24" s="38"/>
      <c r="AL24" s="38"/>
      <c r="AM24" s="38"/>
      <c r="AN24" s="40" t="s">
        <v>42</v>
      </c>
      <c r="AO24" s="3">
        <f>F24</f>
        <v>0.40625000000000017</v>
      </c>
      <c r="AP24" s="41">
        <f>IF(AN24=$A$4,AO24+($B$4/(24*60)),AO24+($B$5/(24*60)))</f>
        <v>0.44791666666666685</v>
      </c>
      <c r="AQ24" s="40" t="s">
        <v>43</v>
      </c>
      <c r="AR24" s="3">
        <f>H24</f>
        <v>0.40625000000000017</v>
      </c>
      <c r="AS24" s="41">
        <f>IF(AQ24=$A$4,AR24+($B$4/(24*60)),AR24+($B$5/(24*60)))</f>
        <v>0.42708333333333348</v>
      </c>
      <c r="AT24" s="46"/>
      <c r="AU24" s="38"/>
      <c r="AV24" s="47"/>
      <c r="AW24" s="46"/>
      <c r="AX24" s="38"/>
      <c r="AY24" s="47"/>
      <c r="AZ24" s="46"/>
      <c r="BA24" s="38"/>
      <c r="BB24" s="47"/>
      <c r="BC24" s="46"/>
      <c r="BD24" s="38"/>
      <c r="BE24" s="47"/>
    </row>
    <row r="25" spans="4:57" ht="15" customHeight="1" x14ac:dyDescent="0.25">
      <c r="D25" s="577" t="str">
        <f>RIGHT(D21,3)&amp;" às "&amp;LEFT(RIGHT(D21,3),2)+1&amp;"h"</f>
        <v>10h às 11h</v>
      </c>
      <c r="E25" s="82">
        <f t="shared" si="5"/>
        <v>0.42013888888888912</v>
      </c>
      <c r="F25" s="102">
        <f t="shared" si="3"/>
        <v>0.41666666666666685</v>
      </c>
      <c r="G25" s="29">
        <f t="shared" si="0"/>
        <v>0.42013888888888912</v>
      </c>
      <c r="H25" s="136">
        <f t="shared" si="4"/>
        <v>0.41666666666666685</v>
      </c>
      <c r="J25" s="40" t="s">
        <v>43</v>
      </c>
      <c r="K25" s="3">
        <f>G25</f>
        <v>0.42013888888888912</v>
      </c>
      <c r="L25" s="41">
        <f>IF(J25=$A$4,K25+($B$4/(24*60)),K25+($B$5/(24*60)))</f>
        <v>0.44097222222222243</v>
      </c>
      <c r="M25" s="40"/>
      <c r="N25" s="31"/>
      <c r="O25" s="42"/>
      <c r="P25" s="40"/>
      <c r="Q25" s="31"/>
      <c r="R25" s="42"/>
      <c r="S25" s="40"/>
      <c r="T25" s="31"/>
      <c r="U25" s="42"/>
      <c r="V25" s="46"/>
      <c r="W25" s="38"/>
      <c r="X25" s="47"/>
      <c r="Y25" s="40" t="s">
        <v>42</v>
      </c>
      <c r="Z25" s="3">
        <f>E25</f>
        <v>0.42013888888888912</v>
      </c>
      <c r="AA25" s="41">
        <f>IF(Y25=$A$4,Z25+($B$4/(24*60)),Z25+($B$5/(24*60)))</f>
        <v>0.4618055555555558</v>
      </c>
      <c r="AB25" s="46"/>
      <c r="AC25" s="38"/>
      <c r="AD25" s="47"/>
      <c r="AE25" s="46"/>
      <c r="AF25" s="38"/>
      <c r="AG25" s="47"/>
      <c r="AH25" s="40"/>
      <c r="AI25" s="31"/>
      <c r="AJ25" s="42"/>
      <c r="AK25" s="40"/>
      <c r="AL25" s="31"/>
      <c r="AM25" s="42"/>
      <c r="AN25" s="40"/>
      <c r="AO25" s="3"/>
      <c r="AP25" s="41"/>
      <c r="AQ25" s="40"/>
      <c r="AR25" s="31"/>
      <c r="AS25" s="42"/>
      <c r="AT25" s="40" t="s">
        <v>42</v>
      </c>
      <c r="AU25" s="3">
        <f>F25</f>
        <v>0.41666666666666685</v>
      </c>
      <c r="AV25" s="41">
        <f>IF(AT25=$A$4,AU25+($B$4/(24*60)),AU25+($B$5/(24*60)))</f>
        <v>0.45833333333333354</v>
      </c>
      <c r="AW25" s="40" t="s">
        <v>43</v>
      </c>
      <c r="AX25" s="3">
        <f>H25</f>
        <v>0.41666666666666685</v>
      </c>
      <c r="AY25" s="41">
        <f>IF(AW25=$A$4,AX25+($B$4/(24*60)),AX25+($B$5/(24*60)))</f>
        <v>0.43750000000000017</v>
      </c>
      <c r="AZ25" s="46"/>
      <c r="BA25" s="38"/>
      <c r="BB25" s="47"/>
      <c r="BC25" s="46"/>
      <c r="BD25" s="38"/>
      <c r="BE25" s="47"/>
    </row>
    <row r="26" spans="4:57" ht="15" customHeight="1" x14ac:dyDescent="0.25">
      <c r="D26" s="578"/>
      <c r="E26" s="83">
        <f t="shared" si="5"/>
        <v>0.4305555555555558</v>
      </c>
      <c r="F26" s="94">
        <f t="shared" si="3"/>
        <v>0.42708333333333354</v>
      </c>
      <c r="G26" s="35">
        <f t="shared" si="0"/>
        <v>0.4305555555555558</v>
      </c>
      <c r="H26" s="129">
        <f t="shared" si="4"/>
        <v>0.42708333333333354</v>
      </c>
      <c r="J26" s="40"/>
      <c r="K26" s="31"/>
      <c r="L26" s="42"/>
      <c r="M26" s="40"/>
      <c r="N26" s="31"/>
      <c r="O26" s="42"/>
      <c r="P26" s="40" t="s">
        <v>43</v>
      </c>
      <c r="Q26" s="3">
        <f>G26</f>
        <v>0.4305555555555558</v>
      </c>
      <c r="R26" s="41">
        <f>IF(P26=$A$4,Q26+($B$4/(24*60)),Q26+($B$5/(24*60)))</f>
        <v>0.45138888888888912</v>
      </c>
      <c r="S26" s="40"/>
      <c r="T26" s="31"/>
      <c r="U26" s="42"/>
      <c r="V26" s="46"/>
      <c r="W26" s="38"/>
      <c r="X26" s="47"/>
      <c r="Y26" s="40"/>
      <c r="Z26" s="31"/>
      <c r="AA26" s="42"/>
      <c r="AB26" s="40" t="s">
        <v>42</v>
      </c>
      <c r="AC26" s="59">
        <f>E26</f>
        <v>0.4305555555555558</v>
      </c>
      <c r="AD26" s="41">
        <f>IF(AB26=$A$4,AC26+($B$4/(24*60)),AC26+($B$5/(24*60)))</f>
        <v>0.47222222222222249</v>
      </c>
      <c r="AE26" s="46"/>
      <c r="AF26" s="38"/>
      <c r="AG26" s="47"/>
      <c r="AH26" s="40"/>
      <c r="AI26" s="31"/>
      <c r="AJ26" s="42"/>
      <c r="AK26" s="40" t="s">
        <v>42</v>
      </c>
      <c r="AL26" s="3">
        <f>F26</f>
        <v>0.42708333333333354</v>
      </c>
      <c r="AM26" s="41">
        <f>IF(AK26=$A$4,AL26+($B$4/(24*60)),AL26+($B$5/(24*60)))</f>
        <v>0.46875000000000022</v>
      </c>
      <c r="AN26" s="40"/>
      <c r="AO26" s="31"/>
      <c r="AP26" s="42"/>
      <c r="AQ26" s="40"/>
      <c r="AR26" s="3"/>
      <c r="AS26" s="41"/>
      <c r="AT26" s="40"/>
      <c r="AU26" s="31"/>
      <c r="AV26" s="42"/>
      <c r="AW26" s="40"/>
      <c r="AX26" s="31"/>
      <c r="AY26" s="42"/>
      <c r="AZ26" s="40" t="s">
        <v>43</v>
      </c>
      <c r="BA26" s="3">
        <f>H26</f>
        <v>0.42708333333333354</v>
      </c>
      <c r="BB26" s="41">
        <f>IF(AZ26=$A$4,BA26+($B$4/(24*60)),BA26+($B$5/(24*60)))</f>
        <v>0.44791666666666685</v>
      </c>
      <c r="BC26" s="46"/>
      <c r="BD26" s="38"/>
      <c r="BE26" s="47"/>
    </row>
    <row r="27" spans="4:57" ht="15" customHeight="1" x14ac:dyDescent="0.25">
      <c r="D27" s="578"/>
      <c r="E27" s="84">
        <f t="shared" si="5"/>
        <v>0.44097222222222249</v>
      </c>
      <c r="F27" s="66">
        <f t="shared" si="3"/>
        <v>0.43750000000000022</v>
      </c>
      <c r="G27" s="58">
        <f t="shared" si="0"/>
        <v>0.44097222222222249</v>
      </c>
      <c r="H27" s="137">
        <f t="shared" si="4"/>
        <v>0.43750000000000022</v>
      </c>
      <c r="J27" s="40"/>
      <c r="K27" s="31"/>
      <c r="L27" s="42"/>
      <c r="M27" s="40"/>
      <c r="N27" s="31"/>
      <c r="O27" s="42"/>
      <c r="P27" s="40"/>
      <c r="Q27" s="31"/>
      <c r="R27" s="42"/>
      <c r="S27" s="40"/>
      <c r="T27" s="31"/>
      <c r="U27" s="42"/>
      <c r="V27" s="40" t="s">
        <v>43</v>
      </c>
      <c r="W27" s="59">
        <f>G27</f>
        <v>0.44097222222222249</v>
      </c>
      <c r="X27" s="41">
        <f>IF(V27=$A$4,W27+($B$4/(24*60)),W27+($B$5/(24*60)))</f>
        <v>0.4618055555555558</v>
      </c>
      <c r="Y27" s="40"/>
      <c r="Z27" s="31"/>
      <c r="AA27" s="42"/>
      <c r="AB27" s="46"/>
      <c r="AC27" s="38"/>
      <c r="AD27" s="47"/>
      <c r="AE27" s="40" t="s">
        <v>42</v>
      </c>
      <c r="AF27" s="59">
        <f>E27</f>
        <v>0.44097222222222249</v>
      </c>
      <c r="AG27" s="41">
        <f>IF(AE27=$A$4,AF27+($B$4/(24*60)),AF27+($B$5/(24*60)))</f>
        <v>0.48263888888888917</v>
      </c>
      <c r="AH27" s="40"/>
      <c r="AI27" s="31"/>
      <c r="AJ27" s="42"/>
      <c r="AK27" s="46"/>
      <c r="AL27" s="38"/>
      <c r="AM27" s="47"/>
      <c r="AN27" s="40"/>
      <c r="AO27" s="31"/>
      <c r="AP27" s="42"/>
      <c r="AQ27" s="40" t="s">
        <v>42</v>
      </c>
      <c r="AR27" s="3">
        <f>H27</f>
        <v>0.43750000000000022</v>
      </c>
      <c r="AS27" s="41">
        <f>IF(AQ27=$A$4,AR27+($B$4/(24*60)),AR27+($B$5/(24*60)))</f>
        <v>0.47916666666666691</v>
      </c>
      <c r="AT27" s="40"/>
      <c r="AU27" s="3"/>
      <c r="AV27" s="41"/>
      <c r="AW27" s="40"/>
      <c r="AX27" s="31"/>
      <c r="AY27" s="42"/>
      <c r="AZ27" s="40"/>
      <c r="BA27" s="31"/>
      <c r="BB27" s="42"/>
      <c r="BC27" s="40" t="s">
        <v>43</v>
      </c>
      <c r="BD27" s="3">
        <f>H27</f>
        <v>0.43750000000000022</v>
      </c>
      <c r="BE27" s="41">
        <f>IF(BC27=$A$4,BD27+($B$4/(24*60)),BD27+($B$5/(24*60)))</f>
        <v>0.45833333333333354</v>
      </c>
    </row>
    <row r="28" spans="4:57" ht="15.75" customHeight="1" thickBot="1" x14ac:dyDescent="0.3">
      <c r="D28" s="579"/>
      <c r="E28" s="85">
        <f t="shared" si="5"/>
        <v>0.45138888888888917</v>
      </c>
      <c r="F28" s="67">
        <f t="shared" si="3"/>
        <v>0.44791666666666691</v>
      </c>
      <c r="G28" s="34">
        <f t="shared" si="0"/>
        <v>0.45138888888888917</v>
      </c>
      <c r="H28" s="131">
        <f t="shared" si="4"/>
        <v>0.44791666666666691</v>
      </c>
      <c r="J28" s="40" t="s">
        <v>42</v>
      </c>
      <c r="K28" s="3">
        <f>E28</f>
        <v>0.45138888888888917</v>
      </c>
      <c r="L28" s="41">
        <f>IF(J28=$A$4,K28+($B$4/(24*60)),K28+($B$5/(24*60)))</f>
        <v>0.49305555555555586</v>
      </c>
      <c r="M28" s="40" t="s">
        <v>43</v>
      </c>
      <c r="N28" s="3">
        <f>G28</f>
        <v>0.45138888888888917</v>
      </c>
      <c r="O28" s="41">
        <f>IF(M28=$A$4,N28+($B$4/(24*60)),N28+($B$5/(24*60)))</f>
        <v>0.47222222222222249</v>
      </c>
      <c r="P28" s="40"/>
      <c r="Q28" s="31"/>
      <c r="R28" s="42"/>
      <c r="S28" s="40"/>
      <c r="T28" s="31"/>
      <c r="U28" s="42"/>
      <c r="V28" s="46"/>
      <c r="W28" s="38"/>
      <c r="X28" s="47"/>
      <c r="Y28" s="40"/>
      <c r="Z28" s="31"/>
      <c r="AA28" s="42"/>
      <c r="AB28" s="46"/>
      <c r="AC28" s="38"/>
      <c r="AD28" s="47"/>
      <c r="AE28" s="46"/>
      <c r="AF28" s="38"/>
      <c r="AG28" s="47"/>
      <c r="AH28" s="40" t="s">
        <v>43</v>
      </c>
      <c r="AI28" s="3">
        <f>H28</f>
        <v>0.44791666666666691</v>
      </c>
      <c r="AJ28" s="41">
        <f>IF(AH28=$A$4,AI28+($B$4/(24*60)),AI28+($B$5/(24*60)))</f>
        <v>0.46875000000000022</v>
      </c>
      <c r="AK28" s="46"/>
      <c r="AL28" s="38"/>
      <c r="AM28" s="47"/>
      <c r="AN28" s="40"/>
      <c r="AO28" s="31"/>
      <c r="AP28" s="42"/>
      <c r="AQ28" s="46"/>
      <c r="AR28" s="38"/>
      <c r="AS28" s="47"/>
      <c r="AT28" s="40"/>
      <c r="AU28" s="31"/>
      <c r="AV28" s="14"/>
      <c r="AW28" s="40" t="s">
        <v>42</v>
      </c>
      <c r="AX28" s="3">
        <f>H28</f>
        <v>0.44791666666666691</v>
      </c>
      <c r="AY28" s="41">
        <f>IF(AW28=$A$4,AX28+($B$4/(24*60)),AX28+($B$5/(24*60)))</f>
        <v>0.48958333333333359</v>
      </c>
      <c r="AZ28" s="39"/>
      <c r="BA28" s="31"/>
      <c r="BB28" s="42"/>
      <c r="BC28" s="39"/>
      <c r="BD28" s="31"/>
      <c r="BE28" s="42"/>
    </row>
    <row r="29" spans="4:57" x14ac:dyDescent="0.25">
      <c r="D29" s="580" t="str">
        <f>RIGHT(D25,3)&amp;" às "&amp;LEFT(RIGHT(D25,3),2)+1&amp;"h"</f>
        <v>11h às 12h</v>
      </c>
      <c r="E29" s="93">
        <f t="shared" si="5"/>
        <v>0.46180555555555586</v>
      </c>
      <c r="F29" s="103">
        <f t="shared" si="3"/>
        <v>0.45833333333333359</v>
      </c>
      <c r="G29" s="92">
        <f t="shared" si="0"/>
        <v>0.46180555555555586</v>
      </c>
      <c r="H29" s="132">
        <f t="shared" si="4"/>
        <v>0.45833333333333359</v>
      </c>
      <c r="J29" s="40"/>
      <c r="K29" s="31"/>
      <c r="L29" s="42"/>
      <c r="M29" s="40"/>
      <c r="N29" s="31"/>
      <c r="O29" s="42"/>
      <c r="P29" s="40" t="s">
        <v>42</v>
      </c>
      <c r="Q29" s="3">
        <f>E29</f>
        <v>0.46180555555555586</v>
      </c>
      <c r="R29" s="41">
        <f>IF(P29=$A$4,Q29+($B$4/(24*60)),Q29+($B$5/(24*60)))</f>
        <v>0.50347222222222254</v>
      </c>
      <c r="S29" s="40" t="s">
        <v>43</v>
      </c>
      <c r="T29" s="3">
        <f>G29</f>
        <v>0.46180555555555586</v>
      </c>
      <c r="U29" s="41">
        <f>IF(S29=$A$4,T29+($B$4/(24*60)),T29+($B$5/(24*60)))</f>
        <v>0.48263888888888917</v>
      </c>
      <c r="V29" s="46"/>
      <c r="W29" s="38"/>
      <c r="X29" s="47"/>
      <c r="Y29" s="40"/>
      <c r="Z29" s="31"/>
      <c r="AA29" s="42"/>
      <c r="AB29" s="46"/>
      <c r="AC29" s="38"/>
      <c r="AD29" s="47"/>
      <c r="AE29" s="46"/>
      <c r="AF29" s="38"/>
      <c r="AG29" s="47"/>
      <c r="AH29" s="46"/>
      <c r="AI29" s="38"/>
      <c r="AJ29" s="47"/>
      <c r="AK29" s="46"/>
      <c r="AL29" s="38"/>
      <c r="AM29" s="47"/>
      <c r="AN29" s="40" t="s">
        <v>43</v>
      </c>
      <c r="AO29" s="3">
        <f>F29</f>
        <v>0.45833333333333359</v>
      </c>
      <c r="AP29" s="41">
        <f>IF(AN29=$A$4,AO29+($B$4/(24*60)),AO29+($B$5/(24*60)))</f>
        <v>0.47916666666666691</v>
      </c>
      <c r="AQ29" s="46"/>
      <c r="AR29" s="38"/>
      <c r="AS29" s="47"/>
      <c r="AT29" s="46"/>
      <c r="AU29" s="38"/>
      <c r="AV29" s="47"/>
      <c r="AW29" s="46"/>
      <c r="AX29" s="38"/>
      <c r="AY29" s="47"/>
      <c r="AZ29" s="40" t="s">
        <v>42</v>
      </c>
      <c r="BA29" s="3">
        <f>H29</f>
        <v>0.45833333333333359</v>
      </c>
      <c r="BB29" s="41">
        <f>IF(AZ29=$A$4,BA29+($B$4/(24*60)),BA29+($B$5/(24*60)))</f>
        <v>0.50000000000000022</v>
      </c>
      <c r="BC29" s="40"/>
      <c r="BD29" s="3"/>
      <c r="BE29" s="41"/>
    </row>
    <row r="30" spans="4:57" x14ac:dyDescent="0.25">
      <c r="D30" s="581"/>
      <c r="E30" s="79">
        <f t="shared" si="5"/>
        <v>0.47222222222222254</v>
      </c>
      <c r="F30" s="104">
        <f t="shared" si="3"/>
        <v>0.46875000000000028</v>
      </c>
      <c r="G30" s="60">
        <f t="shared" si="0"/>
        <v>0.47222222222222254</v>
      </c>
      <c r="H30" s="133">
        <f t="shared" si="4"/>
        <v>0.46875000000000028</v>
      </c>
      <c r="J30" s="40"/>
      <c r="K30" s="31"/>
      <c r="L30" s="42"/>
      <c r="M30" s="40"/>
      <c r="N30" s="31"/>
      <c r="O30" s="42"/>
      <c r="P30" s="40"/>
      <c r="Q30" s="31"/>
      <c r="R30" s="42"/>
      <c r="S30" s="40"/>
      <c r="T30" s="31"/>
      <c r="U30" s="42"/>
      <c r="V30" s="40" t="s">
        <v>42</v>
      </c>
      <c r="W30" s="59">
        <f>E30</f>
        <v>0.47222222222222254</v>
      </c>
      <c r="X30" s="41">
        <f>IF(V30=$A$4,W30+($B$4/(24*60)),W30+($B$5/(24*60)))</f>
        <v>0.51388888888888917</v>
      </c>
      <c r="Y30" s="40" t="s">
        <v>43</v>
      </c>
      <c r="Z30" s="3">
        <f>G30</f>
        <v>0.47222222222222254</v>
      </c>
      <c r="AA30" s="41">
        <f>IF(Y30=$A$4,Z30+($B$4/(24*60)),Z30+($B$5/(24*60)))</f>
        <v>0.49305555555555586</v>
      </c>
      <c r="AB30" s="46"/>
      <c r="AC30" s="38"/>
      <c r="AD30" s="47"/>
      <c r="AE30" s="46"/>
      <c r="AF30" s="38"/>
      <c r="AG30" s="47"/>
      <c r="AH30" s="46"/>
      <c r="AI30" s="38"/>
      <c r="AJ30" s="47"/>
      <c r="AK30" s="46"/>
      <c r="AL30" s="38"/>
      <c r="AM30" s="47"/>
      <c r="AN30" s="46"/>
      <c r="AO30" s="38"/>
      <c r="AP30" s="47"/>
      <c r="AQ30" s="46"/>
      <c r="AR30" s="38"/>
      <c r="AS30" s="47"/>
      <c r="AT30" s="40" t="s">
        <v>43</v>
      </c>
      <c r="AU30" s="3">
        <f>F30</f>
        <v>0.46875000000000028</v>
      </c>
      <c r="AV30" s="41">
        <f>IF(AT30=$A$4,AU30+($B$4/(24*60)),AU30+($B$5/(24*60)))</f>
        <v>0.48958333333333359</v>
      </c>
      <c r="AW30" s="46"/>
      <c r="AX30" s="38"/>
      <c r="AY30" s="47"/>
      <c r="AZ30" s="46"/>
      <c r="BA30" s="38"/>
      <c r="BB30" s="47"/>
      <c r="BC30" s="40" t="s">
        <v>42</v>
      </c>
      <c r="BD30" s="3">
        <f>H30</f>
        <v>0.46875000000000028</v>
      </c>
      <c r="BE30" s="41">
        <f>IF(BC30=$A$4,BD30+($B$4/(24*60)),BD30+($B$5/(24*60)))</f>
        <v>0.51041666666666696</v>
      </c>
    </row>
    <row r="31" spans="4:57" x14ac:dyDescent="0.25">
      <c r="D31" s="581"/>
      <c r="E31" s="80">
        <f t="shared" si="5"/>
        <v>0.48263888888888923</v>
      </c>
      <c r="F31" s="65">
        <f t="shared" si="3"/>
        <v>0.47916666666666696</v>
      </c>
      <c r="G31" s="61">
        <f t="shared" si="0"/>
        <v>0.48263888888888923</v>
      </c>
      <c r="H31" s="134">
        <f t="shared" si="4"/>
        <v>0.47916666666666696</v>
      </c>
      <c r="J31" s="40"/>
      <c r="K31" s="31"/>
      <c r="L31" s="42"/>
      <c r="M31" s="40" t="s">
        <v>42</v>
      </c>
      <c r="N31" s="3">
        <f>E31</f>
        <v>0.48263888888888923</v>
      </c>
      <c r="O31" s="41">
        <f>IF(M31=$A$4,N31+($B$4/(24*60)),N31+($B$5/(24*60)))</f>
        <v>0.52430555555555591</v>
      </c>
      <c r="P31" s="40"/>
      <c r="Q31" s="31"/>
      <c r="R31" s="42"/>
      <c r="S31" s="40"/>
      <c r="T31" s="31"/>
      <c r="U31" s="42"/>
      <c r="V31" s="46"/>
      <c r="W31" s="38"/>
      <c r="X31" s="47"/>
      <c r="Y31" s="40"/>
      <c r="Z31" s="31"/>
      <c r="AA31" s="42"/>
      <c r="AB31" s="40" t="s">
        <v>43</v>
      </c>
      <c r="AC31" s="59">
        <f>G31</f>
        <v>0.48263888888888923</v>
      </c>
      <c r="AD31" s="41">
        <f>IF(AB31=$A$4,AC31+($B$4/(24*60)),AC31+($B$5/(24*60)))</f>
        <v>0.50347222222222254</v>
      </c>
      <c r="AE31" s="46"/>
      <c r="AF31" s="38"/>
      <c r="AG31" s="47"/>
      <c r="AH31" s="40" t="s">
        <v>42</v>
      </c>
      <c r="AI31" s="3">
        <f>F31</f>
        <v>0.47916666666666696</v>
      </c>
      <c r="AJ31" s="41">
        <f>IF(AH31=$A$4,AI31+($B$4/(24*60)),AI31+($B$5/(24*60)))</f>
        <v>0.52083333333333359</v>
      </c>
      <c r="AK31" s="40" t="s">
        <v>43</v>
      </c>
      <c r="AL31" s="3">
        <f>H31</f>
        <v>0.47916666666666696</v>
      </c>
      <c r="AM31" s="41">
        <f>IF(AK31=$A$4,AL31+($B$4/(24*60)),AL31+($B$5/(24*60)))</f>
        <v>0.50000000000000033</v>
      </c>
      <c r="AN31" s="46"/>
      <c r="AO31" s="38"/>
      <c r="AP31" s="47"/>
      <c r="AQ31" s="46"/>
      <c r="AR31" s="38"/>
      <c r="AS31" s="47"/>
      <c r="AT31" s="46"/>
      <c r="AU31" s="38"/>
      <c r="AV31" s="47"/>
      <c r="AW31" s="46"/>
      <c r="AX31" s="38"/>
      <c r="AY31" s="47"/>
      <c r="AZ31" s="46"/>
      <c r="BA31" s="38"/>
      <c r="BB31" s="47"/>
      <c r="BC31" s="46"/>
      <c r="BD31" s="38"/>
      <c r="BE31" s="47"/>
    </row>
    <row r="32" spans="4:57" ht="15.75" thickBot="1" x14ac:dyDescent="0.3">
      <c r="D32" s="582"/>
      <c r="E32" s="81">
        <f t="shared" si="5"/>
        <v>0.49305555555555591</v>
      </c>
      <c r="F32" s="101">
        <f t="shared" si="3"/>
        <v>0.48958333333333365</v>
      </c>
      <c r="G32" s="62">
        <f t="shared" si="0"/>
        <v>0.49305555555555591</v>
      </c>
      <c r="H32" s="135">
        <f t="shared" si="4"/>
        <v>0.48958333333333365</v>
      </c>
      <c r="J32" s="40"/>
      <c r="K32" s="31"/>
      <c r="L32" s="42"/>
      <c r="M32" s="40"/>
      <c r="N32" s="31"/>
      <c r="O32" s="42"/>
      <c r="P32" s="40"/>
      <c r="Q32" s="31"/>
      <c r="R32" s="42"/>
      <c r="S32" s="40" t="s">
        <v>42</v>
      </c>
      <c r="T32" s="3">
        <f>E32</f>
        <v>0.49305555555555591</v>
      </c>
      <c r="U32" s="41">
        <f>IF(S32=$A$4,T32+($B$4/(24*60)),T32+($B$5/(24*60)))</f>
        <v>0.53472222222222254</v>
      </c>
      <c r="V32" s="46"/>
      <c r="W32" s="38"/>
      <c r="X32" s="47"/>
      <c r="Y32" s="40"/>
      <c r="Z32" s="31"/>
      <c r="AA32" s="42"/>
      <c r="AB32" s="46"/>
      <c r="AC32" s="38"/>
      <c r="AD32" s="47"/>
      <c r="AE32" s="40" t="s">
        <v>43</v>
      </c>
      <c r="AF32" s="59">
        <f>G32</f>
        <v>0.49305555555555591</v>
      </c>
      <c r="AG32" s="41">
        <f>IF(AE32=$A$4,AF32+($B$4/(24*60)),AF32+($B$5/(24*60)))</f>
        <v>0.51388888888888928</v>
      </c>
      <c r="AH32" s="40"/>
      <c r="AI32" s="31"/>
      <c r="AJ32" s="14"/>
      <c r="AK32" s="38"/>
      <c r="AL32" s="38"/>
      <c r="AM32" s="38"/>
      <c r="AN32" s="40" t="s">
        <v>42</v>
      </c>
      <c r="AO32" s="3">
        <f>F32</f>
        <v>0.48958333333333365</v>
      </c>
      <c r="AP32" s="41">
        <f>IF(AN32=$A$4,AO32+($B$4/(24*60)),AO32+($B$5/(24*60)))</f>
        <v>0.53125000000000033</v>
      </c>
      <c r="AQ32" s="40" t="s">
        <v>43</v>
      </c>
      <c r="AR32" s="3">
        <f>H32</f>
        <v>0.48958333333333365</v>
      </c>
      <c r="AS32" s="41">
        <f>IF(AQ32=$A$4,AR32+($B$4/(24*60)),AR32+($B$5/(24*60)))</f>
        <v>0.51041666666666696</v>
      </c>
      <c r="AT32" s="46"/>
      <c r="AU32" s="38"/>
      <c r="AV32" s="47"/>
      <c r="AW32" s="46"/>
      <c r="AX32" s="38"/>
      <c r="AY32" s="47"/>
      <c r="AZ32" s="46"/>
      <c r="BA32" s="38"/>
      <c r="BB32" s="47"/>
      <c r="BC32" s="46"/>
      <c r="BD32" s="38"/>
      <c r="BE32" s="47"/>
    </row>
    <row r="33" spans="4:57" ht="15" customHeight="1" x14ac:dyDescent="0.25">
      <c r="D33" s="577" t="str">
        <f>RIGHT(D29,3)&amp;" às "&amp;LEFT(RIGHT(D29,3),2)+1&amp;"h"</f>
        <v>12h às 13h</v>
      </c>
      <c r="E33" s="82">
        <f t="shared" si="5"/>
        <v>0.50347222222222254</v>
      </c>
      <c r="F33" s="102">
        <f t="shared" si="3"/>
        <v>0.50000000000000033</v>
      </c>
      <c r="G33" s="29">
        <f t="shared" si="0"/>
        <v>0.50347222222222254</v>
      </c>
      <c r="H33" s="136">
        <f t="shared" si="4"/>
        <v>0.50000000000000033</v>
      </c>
      <c r="J33" s="40" t="s">
        <v>43</v>
      </c>
      <c r="K33" s="3">
        <f>G33</f>
        <v>0.50347222222222254</v>
      </c>
      <c r="L33" s="41">
        <f>IF(J33=$A$4,K33+($B$4/(24*60)),K33+($B$5/(24*60)))</f>
        <v>0.52430555555555591</v>
      </c>
      <c r="M33" s="40"/>
      <c r="N33" s="31"/>
      <c r="O33" s="42"/>
      <c r="P33" s="40"/>
      <c r="Q33" s="31"/>
      <c r="R33" s="42"/>
      <c r="S33" s="40"/>
      <c r="T33" s="31"/>
      <c r="U33" s="42"/>
      <c r="V33" s="46"/>
      <c r="W33" s="38"/>
      <c r="X33" s="47"/>
      <c r="Y33" s="40" t="s">
        <v>42</v>
      </c>
      <c r="Z33" s="3">
        <f>E33</f>
        <v>0.50347222222222254</v>
      </c>
      <c r="AA33" s="41">
        <f>IF(Y33=$A$4,Z33+($B$4/(24*60)),Z33+($B$5/(24*60)))</f>
        <v>0.54513888888888917</v>
      </c>
      <c r="AB33" s="46"/>
      <c r="AC33" s="38"/>
      <c r="AD33" s="47"/>
      <c r="AE33" s="46"/>
      <c r="AF33" s="38"/>
      <c r="AG33" s="47"/>
      <c r="AH33" s="40"/>
      <c r="AI33" s="31"/>
      <c r="AJ33" s="42"/>
      <c r="AK33" s="40"/>
      <c r="AL33" s="31"/>
      <c r="AM33" s="42"/>
      <c r="AN33" s="40"/>
      <c r="AO33" s="3"/>
      <c r="AP33" s="41"/>
      <c r="AQ33" s="40"/>
      <c r="AR33" s="31"/>
      <c r="AS33" s="42"/>
      <c r="AT33" s="40" t="s">
        <v>42</v>
      </c>
      <c r="AU33" s="3">
        <f>F33</f>
        <v>0.50000000000000033</v>
      </c>
      <c r="AV33" s="41">
        <f>IF(AT33=$A$4,AU33+($B$4/(24*60)),AU33+($B$5/(24*60)))</f>
        <v>0.54166666666666696</v>
      </c>
      <c r="AW33" s="40" t="s">
        <v>43</v>
      </c>
      <c r="AX33" s="3">
        <f>H33</f>
        <v>0.50000000000000033</v>
      </c>
      <c r="AY33" s="41">
        <f>IF(AW33=$A$4,AX33+($B$4/(24*60)),AX33+($B$5/(24*60)))</f>
        <v>0.5208333333333337</v>
      </c>
      <c r="AZ33" s="46"/>
      <c r="BA33" s="38"/>
      <c r="BB33" s="47"/>
      <c r="BC33" s="46"/>
      <c r="BD33" s="38"/>
      <c r="BE33" s="47"/>
    </row>
    <row r="34" spans="4:57" ht="15" customHeight="1" x14ac:dyDescent="0.25">
      <c r="D34" s="578"/>
      <c r="E34" s="83">
        <f t="shared" si="5"/>
        <v>0.51388888888888917</v>
      </c>
      <c r="F34" s="94">
        <f t="shared" si="3"/>
        <v>0.51041666666666696</v>
      </c>
      <c r="G34" s="35">
        <f t="shared" si="0"/>
        <v>0.51388888888888917</v>
      </c>
      <c r="H34" s="129">
        <f t="shared" si="4"/>
        <v>0.51041666666666696</v>
      </c>
      <c r="J34" s="40"/>
      <c r="K34" s="31"/>
      <c r="L34" s="42"/>
      <c r="M34" s="40"/>
      <c r="N34" s="31"/>
      <c r="O34" s="42"/>
      <c r="P34" s="40" t="s">
        <v>43</v>
      </c>
      <c r="Q34" s="3">
        <f>G34</f>
        <v>0.51388888888888917</v>
      </c>
      <c r="R34" s="41">
        <f>IF(P34=$A$4,Q34+($B$4/(24*60)),Q34+($B$5/(24*60)))</f>
        <v>0.53472222222222254</v>
      </c>
      <c r="S34" s="40"/>
      <c r="T34" s="31"/>
      <c r="U34" s="42"/>
      <c r="V34" s="46"/>
      <c r="W34" s="38"/>
      <c r="X34" s="47"/>
      <c r="Y34" s="40"/>
      <c r="Z34" s="31"/>
      <c r="AA34" s="42"/>
      <c r="AB34" s="40" t="s">
        <v>42</v>
      </c>
      <c r="AC34" s="59">
        <f>E34</f>
        <v>0.51388888888888917</v>
      </c>
      <c r="AD34" s="41">
        <f>IF(AB34=$A$4,AC34+($B$4/(24*60)),AC34+($B$5/(24*60)))</f>
        <v>0.5555555555555558</v>
      </c>
      <c r="AE34" s="46"/>
      <c r="AF34" s="38"/>
      <c r="AG34" s="47"/>
      <c r="AH34" s="40"/>
      <c r="AI34" s="31"/>
      <c r="AJ34" s="42"/>
      <c r="AK34" s="40" t="s">
        <v>42</v>
      </c>
      <c r="AL34" s="3">
        <f>F34</f>
        <v>0.51041666666666696</v>
      </c>
      <c r="AM34" s="41">
        <f>IF(AK34=$A$4,AL34+($B$4/(24*60)),AL34+($B$5/(24*60)))</f>
        <v>0.55208333333333359</v>
      </c>
      <c r="AN34" s="40"/>
      <c r="AO34" s="31"/>
      <c r="AP34" s="42"/>
      <c r="AQ34" s="40"/>
      <c r="AR34" s="3"/>
      <c r="AS34" s="41"/>
      <c r="AT34" s="40"/>
      <c r="AU34" s="31"/>
      <c r="AV34" s="42"/>
      <c r="AW34" s="40"/>
      <c r="AX34" s="31"/>
      <c r="AY34" s="42"/>
      <c r="AZ34" s="40" t="s">
        <v>43</v>
      </c>
      <c r="BA34" s="3">
        <f>H34</f>
        <v>0.51041666666666696</v>
      </c>
      <c r="BB34" s="41">
        <f>IF(AZ34=$A$4,BA34+($B$4/(24*60)),BA34+($B$5/(24*60)))</f>
        <v>0.53125000000000033</v>
      </c>
      <c r="BC34" s="46"/>
      <c r="BD34" s="38"/>
      <c r="BE34" s="47"/>
    </row>
    <row r="35" spans="4:57" ht="15" customHeight="1" x14ac:dyDescent="0.25">
      <c r="D35" s="578"/>
      <c r="E35" s="84">
        <f t="shared" si="5"/>
        <v>0.5243055555555558</v>
      </c>
      <c r="F35" s="66">
        <f t="shared" si="3"/>
        <v>0.52083333333333359</v>
      </c>
      <c r="G35" s="58">
        <f t="shared" si="0"/>
        <v>0.5243055555555558</v>
      </c>
      <c r="H35" s="137">
        <f t="shared" si="4"/>
        <v>0.52083333333333359</v>
      </c>
      <c r="J35" s="40"/>
      <c r="K35" s="31"/>
      <c r="L35" s="42"/>
      <c r="M35" s="40"/>
      <c r="N35" s="31"/>
      <c r="O35" s="42"/>
      <c r="P35" s="40"/>
      <c r="Q35" s="31"/>
      <c r="R35" s="42"/>
      <c r="S35" s="40"/>
      <c r="T35" s="31"/>
      <c r="U35" s="42"/>
      <c r="V35" s="40" t="s">
        <v>43</v>
      </c>
      <c r="W35" s="59">
        <f>G35</f>
        <v>0.5243055555555558</v>
      </c>
      <c r="X35" s="41">
        <f>IF(V35=$A$4,W35+($B$4/(24*60)),W35+($B$5/(24*60)))</f>
        <v>0.54513888888888917</v>
      </c>
      <c r="Y35" s="40"/>
      <c r="Z35" s="31"/>
      <c r="AA35" s="42"/>
      <c r="AB35" s="46"/>
      <c r="AC35" s="38"/>
      <c r="AD35" s="47"/>
      <c r="AE35" s="40" t="s">
        <v>42</v>
      </c>
      <c r="AF35" s="59">
        <f>E35</f>
        <v>0.5243055555555558</v>
      </c>
      <c r="AG35" s="41">
        <f>IF(AE35=$A$4,AF35+($B$4/(24*60)),AF35+($B$5/(24*60)))</f>
        <v>0.56597222222222243</v>
      </c>
      <c r="AH35" s="40"/>
      <c r="AI35" s="31"/>
      <c r="AJ35" s="42"/>
      <c r="AK35" s="40"/>
      <c r="AL35" s="31"/>
      <c r="AM35" s="42"/>
      <c r="AN35" s="40"/>
      <c r="AO35" s="31"/>
      <c r="AP35" s="42"/>
      <c r="AQ35" s="40" t="s">
        <v>42</v>
      </c>
      <c r="AR35" s="3">
        <f>H35</f>
        <v>0.52083333333333359</v>
      </c>
      <c r="AS35" s="41">
        <f>IF(AQ35=$A$4,AR35+($B$4/(24*60)),AR35+($B$5/(24*60)))</f>
        <v>0.56250000000000022</v>
      </c>
      <c r="AT35" s="40"/>
      <c r="AU35" s="3"/>
      <c r="AV35" s="41"/>
      <c r="AW35" s="40"/>
      <c r="AX35" s="31"/>
      <c r="AY35" s="42"/>
      <c r="AZ35" s="40"/>
      <c r="BA35" s="31"/>
      <c r="BB35" s="42"/>
      <c r="BC35" s="40" t="s">
        <v>43</v>
      </c>
      <c r="BD35" s="3">
        <f>H35</f>
        <v>0.52083333333333359</v>
      </c>
      <c r="BE35" s="41">
        <f>IF(BC35=$A$4,BD35+($B$4/(24*60)),BD35+($B$5/(24*60)))</f>
        <v>0.54166666666666696</v>
      </c>
    </row>
    <row r="36" spans="4:57" ht="15.75" customHeight="1" thickBot="1" x14ac:dyDescent="0.3">
      <c r="D36" s="579"/>
      <c r="E36" s="85">
        <f t="shared" si="5"/>
        <v>0.53472222222222243</v>
      </c>
      <c r="F36" s="67">
        <f t="shared" si="3"/>
        <v>0.53125000000000022</v>
      </c>
      <c r="G36" s="34">
        <f t="shared" si="0"/>
        <v>0.53472222222222243</v>
      </c>
      <c r="H36" s="131">
        <f t="shared" si="4"/>
        <v>0.53125000000000022</v>
      </c>
      <c r="J36" s="40" t="s">
        <v>42</v>
      </c>
      <c r="K36" s="3">
        <f>E36</f>
        <v>0.53472222222222243</v>
      </c>
      <c r="L36" s="41">
        <f>IF(J36=$A$4,K36+($B$4/(24*60)),K36+($B$5/(24*60)))</f>
        <v>0.57638888888888906</v>
      </c>
      <c r="M36" s="40" t="s">
        <v>43</v>
      </c>
      <c r="N36" s="3">
        <f>G36</f>
        <v>0.53472222222222243</v>
      </c>
      <c r="O36" s="41">
        <f>IF(M36=$A$4,N36+($B$4/(24*60)),N36+($B$5/(24*60)))</f>
        <v>0.5555555555555558</v>
      </c>
      <c r="P36" s="40"/>
      <c r="Q36" s="31"/>
      <c r="R36" s="42"/>
      <c r="S36" s="40"/>
      <c r="T36" s="31"/>
      <c r="U36" s="42"/>
      <c r="V36" s="46"/>
      <c r="W36" s="38"/>
      <c r="X36" s="47"/>
      <c r="Y36" s="40"/>
      <c r="Z36" s="31"/>
      <c r="AA36" s="42"/>
      <c r="AB36" s="46"/>
      <c r="AC36" s="38"/>
      <c r="AD36" s="47"/>
      <c r="AE36" s="46"/>
      <c r="AF36" s="38"/>
      <c r="AG36" s="47"/>
      <c r="AH36" s="40" t="s">
        <v>43</v>
      </c>
      <c r="AI36" s="3">
        <f>H36</f>
        <v>0.53125000000000022</v>
      </c>
      <c r="AJ36" s="41">
        <f>IF(AH36=$A$4,AI36+($B$4/(24*60)),AI36+($B$5/(24*60)))</f>
        <v>0.55208333333333359</v>
      </c>
      <c r="AK36" s="40"/>
      <c r="AL36" s="31"/>
      <c r="AM36" s="42"/>
      <c r="AN36" s="40"/>
      <c r="AO36" s="31"/>
      <c r="AP36" s="42"/>
      <c r="AQ36" s="40"/>
      <c r="AR36" s="31"/>
      <c r="AS36" s="42"/>
      <c r="AT36" s="40"/>
      <c r="AU36" s="31"/>
      <c r="AV36" s="14"/>
      <c r="AW36" s="40" t="s">
        <v>42</v>
      </c>
      <c r="AX36" s="3">
        <f>H36</f>
        <v>0.53125000000000022</v>
      </c>
      <c r="AY36" s="41">
        <f>IF(AW36=$A$4,AX36+($B$4/(24*60)),AX36+($B$5/(24*60)))</f>
        <v>0.57291666666666685</v>
      </c>
      <c r="AZ36" s="39"/>
      <c r="BA36" s="31"/>
      <c r="BB36" s="42"/>
      <c r="BC36" s="39"/>
      <c r="BD36" s="31"/>
      <c r="BE36" s="42"/>
    </row>
    <row r="37" spans="4:57" x14ac:dyDescent="0.25">
      <c r="D37" s="580" t="str">
        <f>RIGHT(D33,3)&amp;" às "&amp;LEFT(RIGHT(D33,3),2)+1&amp;"h"</f>
        <v>13h às 14h</v>
      </c>
      <c r="E37" s="93">
        <f t="shared" si="5"/>
        <v>0.54513888888888906</v>
      </c>
      <c r="F37" s="103">
        <f t="shared" si="3"/>
        <v>0.54166666666666685</v>
      </c>
      <c r="G37" s="92">
        <f t="shared" ref="G37:G68" si="6">G36+(15/(24*60))</f>
        <v>0.54513888888888906</v>
      </c>
      <c r="H37" s="132">
        <f t="shared" si="4"/>
        <v>0.54166666666666685</v>
      </c>
      <c r="J37" s="40"/>
      <c r="K37" s="31"/>
      <c r="L37" s="42"/>
      <c r="M37" s="40"/>
      <c r="N37" s="31"/>
      <c r="O37" s="42"/>
      <c r="P37" s="40" t="s">
        <v>42</v>
      </c>
      <c r="Q37" s="3">
        <f>E37</f>
        <v>0.54513888888888906</v>
      </c>
      <c r="R37" s="41">
        <f>IF(P37=$A$4,Q37+($B$4/(24*60)),Q37+($B$5/(24*60)))</f>
        <v>0.58680555555555569</v>
      </c>
      <c r="S37" s="40" t="s">
        <v>43</v>
      </c>
      <c r="T37" s="3">
        <f>G37</f>
        <v>0.54513888888888906</v>
      </c>
      <c r="U37" s="41">
        <f>IF(S37=$A$4,T37+($B$4/(24*60)),T37+($B$5/(24*60)))</f>
        <v>0.56597222222222243</v>
      </c>
      <c r="V37" s="46"/>
      <c r="W37" s="38"/>
      <c r="X37" s="47"/>
      <c r="Y37" s="40"/>
      <c r="Z37" s="31"/>
      <c r="AA37" s="42"/>
      <c r="AB37" s="46"/>
      <c r="AC37" s="38"/>
      <c r="AD37" s="47"/>
      <c r="AE37" s="46"/>
      <c r="AF37" s="38"/>
      <c r="AG37" s="47"/>
      <c r="AH37" s="46"/>
      <c r="AI37" s="38"/>
      <c r="AJ37" s="47"/>
      <c r="AK37" s="46"/>
      <c r="AL37" s="38"/>
      <c r="AM37" s="47"/>
      <c r="AN37" s="40" t="s">
        <v>43</v>
      </c>
      <c r="AO37" s="3">
        <f>F37</f>
        <v>0.54166666666666685</v>
      </c>
      <c r="AP37" s="41">
        <f>IF(AN37=$A$4,AO37+($B$4/(24*60)),AO37+($B$5/(24*60)))</f>
        <v>0.56250000000000022</v>
      </c>
      <c r="AQ37" s="46"/>
      <c r="AR37" s="38"/>
      <c r="AS37" s="47"/>
      <c r="AT37" s="46"/>
      <c r="AU37" s="38"/>
      <c r="AV37" s="47"/>
      <c r="AW37" s="46"/>
      <c r="AX37" s="38"/>
      <c r="AY37" s="47"/>
      <c r="AZ37" s="40" t="s">
        <v>42</v>
      </c>
      <c r="BA37" s="3">
        <f>H37</f>
        <v>0.54166666666666685</v>
      </c>
      <c r="BB37" s="41">
        <f>IF(AZ37=$A$4,BA37+($B$4/(24*60)),BA37+($B$5/(24*60)))</f>
        <v>0.58333333333333348</v>
      </c>
      <c r="BC37" s="40"/>
      <c r="BD37" s="3"/>
      <c r="BE37" s="41"/>
    </row>
    <row r="38" spans="4:57" x14ac:dyDescent="0.25">
      <c r="D38" s="581"/>
      <c r="E38" s="79">
        <f t="shared" si="5"/>
        <v>0.55555555555555569</v>
      </c>
      <c r="F38" s="104">
        <f t="shared" si="3"/>
        <v>0.55208333333333348</v>
      </c>
      <c r="G38" s="60">
        <f t="shared" si="6"/>
        <v>0.55555555555555569</v>
      </c>
      <c r="H38" s="133">
        <f t="shared" si="4"/>
        <v>0.55208333333333348</v>
      </c>
      <c r="J38" s="40"/>
      <c r="K38" s="31"/>
      <c r="L38" s="42"/>
      <c r="M38" s="40"/>
      <c r="N38" s="31"/>
      <c r="O38" s="42"/>
      <c r="P38" s="40"/>
      <c r="Q38" s="31"/>
      <c r="R38" s="42"/>
      <c r="S38" s="40"/>
      <c r="T38" s="31"/>
      <c r="U38" s="42"/>
      <c r="V38" s="40" t="s">
        <v>42</v>
      </c>
      <c r="W38" s="59">
        <f>E38</f>
        <v>0.55555555555555569</v>
      </c>
      <c r="X38" s="41">
        <f>IF(V38=$A$4,W38+($B$4/(24*60)),W38+($B$5/(24*60)))</f>
        <v>0.59722222222222232</v>
      </c>
      <c r="Y38" s="40" t="s">
        <v>43</v>
      </c>
      <c r="Z38" s="3">
        <f>G38</f>
        <v>0.55555555555555569</v>
      </c>
      <c r="AA38" s="41">
        <f>IF(Y38=$A$4,Z38+($B$4/(24*60)),Z38+($B$5/(24*60)))</f>
        <v>0.57638888888888906</v>
      </c>
      <c r="AB38" s="46"/>
      <c r="AC38" s="38"/>
      <c r="AD38" s="47"/>
      <c r="AE38" s="46"/>
      <c r="AF38" s="38"/>
      <c r="AG38" s="47"/>
      <c r="AH38" s="46"/>
      <c r="AI38" s="38"/>
      <c r="AJ38" s="47"/>
      <c r="AK38" s="46"/>
      <c r="AL38" s="38"/>
      <c r="AM38" s="47"/>
      <c r="AN38" s="46"/>
      <c r="AO38" s="38"/>
      <c r="AP38" s="47"/>
      <c r="AQ38" s="46"/>
      <c r="AR38" s="38"/>
      <c r="AS38" s="47"/>
      <c r="AT38" s="40" t="s">
        <v>43</v>
      </c>
      <c r="AU38" s="3">
        <f>F38</f>
        <v>0.55208333333333348</v>
      </c>
      <c r="AV38" s="41">
        <f>IF(AT38=$A$4,AU38+($B$4/(24*60)),AU38+($B$5/(24*60)))</f>
        <v>0.57291666666666685</v>
      </c>
      <c r="AW38" s="46"/>
      <c r="AX38" s="38"/>
      <c r="AY38" s="47"/>
      <c r="AZ38" s="46"/>
      <c r="BA38" s="38"/>
      <c r="BB38" s="47"/>
      <c r="BC38" s="40" t="s">
        <v>42</v>
      </c>
      <c r="BD38" s="3">
        <f>H38</f>
        <v>0.55208333333333348</v>
      </c>
      <c r="BE38" s="41">
        <f>IF(BC38=$A$4,BD38+($B$4/(24*60)),BD38+($B$5/(24*60)))</f>
        <v>0.59375000000000011</v>
      </c>
    </row>
    <row r="39" spans="4:57" x14ac:dyDescent="0.25">
      <c r="D39" s="581"/>
      <c r="E39" s="80">
        <f t="shared" ref="E39:E54" si="7">E38+(15/(24*60))</f>
        <v>0.56597222222222232</v>
      </c>
      <c r="F39" s="65">
        <f t="shared" si="3"/>
        <v>0.56250000000000011</v>
      </c>
      <c r="G39" s="61">
        <f t="shared" si="6"/>
        <v>0.56597222222222232</v>
      </c>
      <c r="H39" s="134">
        <f t="shared" si="4"/>
        <v>0.56250000000000011</v>
      </c>
      <c r="J39" s="40"/>
      <c r="K39" s="31"/>
      <c r="L39" s="42"/>
      <c r="M39" s="40" t="s">
        <v>42</v>
      </c>
      <c r="N39" s="3">
        <f>E39</f>
        <v>0.56597222222222232</v>
      </c>
      <c r="O39" s="41">
        <f>IF(M39=$A$4,N39+($B$4/(24*60)),N39+($B$5/(24*60)))</f>
        <v>0.60763888888888895</v>
      </c>
      <c r="P39" s="40"/>
      <c r="Q39" s="31"/>
      <c r="R39" s="42"/>
      <c r="S39" s="40"/>
      <c r="T39" s="31"/>
      <c r="U39" s="42"/>
      <c r="V39" s="46"/>
      <c r="W39" s="38"/>
      <c r="X39" s="47"/>
      <c r="Y39" s="40"/>
      <c r="Z39" s="31"/>
      <c r="AA39" s="42"/>
      <c r="AB39" s="40" t="s">
        <v>43</v>
      </c>
      <c r="AC39" s="3">
        <f>G39</f>
        <v>0.56597222222222232</v>
      </c>
      <c r="AD39" s="41">
        <f>IF(AB39=$A$4,AC39+($B$4/(24*60)),AC39+($B$5/(24*60)))</f>
        <v>0.58680555555555569</v>
      </c>
      <c r="AE39" s="46"/>
      <c r="AF39" s="38"/>
      <c r="AG39" s="47"/>
      <c r="AH39" s="40" t="s">
        <v>42</v>
      </c>
      <c r="AI39" s="3">
        <f>F39</f>
        <v>0.56250000000000011</v>
      </c>
      <c r="AJ39" s="41">
        <f>IF(AH39=$A$4,AI39+($B$4/(24*60)),AI39+($B$5/(24*60)))</f>
        <v>0.60416666666666674</v>
      </c>
      <c r="AK39" s="40" t="s">
        <v>43</v>
      </c>
      <c r="AL39" s="3">
        <f>H39</f>
        <v>0.56250000000000011</v>
      </c>
      <c r="AM39" s="41">
        <f>IF(AK39=$A$4,AL39+($B$4/(24*60)),AL39+($B$5/(24*60)))</f>
        <v>0.58333333333333348</v>
      </c>
      <c r="AN39" s="46"/>
      <c r="AO39" s="38"/>
      <c r="AP39" s="47"/>
      <c r="AQ39" s="46"/>
      <c r="AR39" s="38"/>
      <c r="AS39" s="47"/>
      <c r="AT39" s="46"/>
      <c r="AU39" s="38"/>
      <c r="AV39" s="47"/>
      <c r="AW39" s="46"/>
      <c r="AX39" s="38"/>
      <c r="AY39" s="47"/>
      <c r="AZ39" s="46"/>
      <c r="BA39" s="38"/>
      <c r="BB39" s="47"/>
      <c r="BC39" s="46"/>
      <c r="BD39" s="38"/>
      <c r="BE39" s="47"/>
    </row>
    <row r="40" spans="4:57" ht="15.75" thickBot="1" x14ac:dyDescent="0.3">
      <c r="D40" s="582"/>
      <c r="E40" s="81">
        <f t="shared" si="7"/>
        <v>0.57638888888888895</v>
      </c>
      <c r="F40" s="101">
        <f t="shared" si="3"/>
        <v>0.57291666666666674</v>
      </c>
      <c r="G40" s="62">
        <f t="shared" si="6"/>
        <v>0.57638888888888895</v>
      </c>
      <c r="H40" s="135">
        <f t="shared" si="4"/>
        <v>0.57291666666666674</v>
      </c>
      <c r="J40" s="40"/>
      <c r="K40" s="31"/>
      <c r="L40" s="42"/>
      <c r="M40" s="40"/>
      <c r="N40" s="31"/>
      <c r="O40" s="42"/>
      <c r="P40" s="40"/>
      <c r="Q40" s="31"/>
      <c r="R40" s="42"/>
      <c r="S40" s="40" t="s">
        <v>42</v>
      </c>
      <c r="T40" s="3">
        <f>E40</f>
        <v>0.57638888888888895</v>
      </c>
      <c r="U40" s="41">
        <f>IF(S40=$A$4,T40+($B$4/(24*60)),T40+($B$5/(24*60)))</f>
        <v>0.61805555555555558</v>
      </c>
      <c r="V40" s="46"/>
      <c r="W40" s="38"/>
      <c r="X40" s="47"/>
      <c r="Y40" s="40"/>
      <c r="Z40" s="31"/>
      <c r="AA40" s="42"/>
      <c r="AB40" s="46"/>
      <c r="AC40" s="38"/>
      <c r="AD40" s="47"/>
      <c r="AE40" s="40" t="s">
        <v>43</v>
      </c>
      <c r="AF40" s="3">
        <f>G40</f>
        <v>0.57638888888888895</v>
      </c>
      <c r="AG40" s="41">
        <f>IF(AE40=$A$4,AF40+($B$4/(24*60)),AF40+($B$5/(24*60)))</f>
        <v>0.59722222222222232</v>
      </c>
      <c r="AH40" s="40"/>
      <c r="AI40" s="31"/>
      <c r="AJ40" s="14"/>
      <c r="AK40" s="38"/>
      <c r="AL40" s="38"/>
      <c r="AM40" s="38"/>
      <c r="AN40" s="40" t="s">
        <v>42</v>
      </c>
      <c r="AO40" s="3">
        <f>F40</f>
        <v>0.57291666666666674</v>
      </c>
      <c r="AP40" s="41">
        <f>IF(AN40=$A$4,AO40+($B$4/(24*60)),AO40+($B$5/(24*60)))</f>
        <v>0.61458333333333337</v>
      </c>
      <c r="AQ40" s="40" t="s">
        <v>43</v>
      </c>
      <c r="AR40" s="3">
        <f>H40</f>
        <v>0.57291666666666674</v>
      </c>
      <c r="AS40" s="41">
        <f>IF(AQ40=$A$4,AR40+($B$4/(24*60)),AR40+($B$5/(24*60)))</f>
        <v>0.59375000000000011</v>
      </c>
      <c r="AT40" s="46"/>
      <c r="AU40" s="38"/>
      <c r="AV40" s="47"/>
      <c r="AW40" s="46"/>
      <c r="AX40" s="38"/>
      <c r="AY40" s="47"/>
      <c r="AZ40" s="46"/>
      <c r="BA40" s="38"/>
      <c r="BB40" s="47"/>
      <c r="BC40" s="46"/>
      <c r="BD40" s="38"/>
      <c r="BE40" s="47"/>
    </row>
    <row r="41" spans="4:57" ht="15" customHeight="1" x14ac:dyDescent="0.25">
      <c r="D41" s="577" t="str">
        <f>RIGHT(D37,3)&amp;" às "&amp;LEFT(RIGHT(D37,3),2)+1&amp;"h"</f>
        <v>14h às 15h</v>
      </c>
      <c r="E41" s="82">
        <f t="shared" si="7"/>
        <v>0.58680555555555558</v>
      </c>
      <c r="F41" s="102">
        <f t="shared" si="3"/>
        <v>0.58333333333333337</v>
      </c>
      <c r="G41" s="29">
        <f t="shared" si="6"/>
        <v>0.58680555555555558</v>
      </c>
      <c r="H41" s="136">
        <f t="shared" si="4"/>
        <v>0.58333333333333337</v>
      </c>
      <c r="J41" s="40" t="s">
        <v>43</v>
      </c>
      <c r="K41" s="3">
        <f>G41</f>
        <v>0.58680555555555558</v>
      </c>
      <c r="L41" s="41">
        <f>IF(J41=$A$4,K41+($B$4/(24*60)),K41+($B$5/(24*60)))</f>
        <v>0.60763888888888895</v>
      </c>
      <c r="M41" s="40"/>
      <c r="N41" s="31"/>
      <c r="O41" s="42"/>
      <c r="P41" s="40"/>
      <c r="Q41" s="31"/>
      <c r="R41" s="42"/>
      <c r="S41" s="40"/>
      <c r="T41" s="31"/>
      <c r="U41" s="42"/>
      <c r="V41" s="46"/>
      <c r="W41" s="38"/>
      <c r="X41" s="47"/>
      <c r="Y41" s="40" t="s">
        <v>42</v>
      </c>
      <c r="Z41" s="3">
        <f>E41</f>
        <v>0.58680555555555558</v>
      </c>
      <c r="AA41" s="41">
        <f>IF(Y41=$A$4,Z41+($B$4/(24*60)),Z41+($B$5/(24*60)))</f>
        <v>0.62847222222222221</v>
      </c>
      <c r="AB41" s="46"/>
      <c r="AC41" s="38"/>
      <c r="AD41" s="47"/>
      <c r="AE41" s="46"/>
      <c r="AF41" s="38"/>
      <c r="AG41" s="47"/>
      <c r="AH41" s="40"/>
      <c r="AI41" s="31"/>
      <c r="AJ41" s="42"/>
      <c r="AK41" s="40"/>
      <c r="AL41" s="31"/>
      <c r="AM41" s="42"/>
      <c r="AN41" s="40"/>
      <c r="AO41" s="3"/>
      <c r="AP41" s="41"/>
      <c r="AQ41" s="40"/>
      <c r="AR41" s="31"/>
      <c r="AS41" s="42"/>
      <c r="AT41" s="40" t="s">
        <v>42</v>
      </c>
      <c r="AU41" s="3">
        <f>F41</f>
        <v>0.58333333333333337</v>
      </c>
      <c r="AV41" s="41">
        <f>IF(AT41=$A$4,AU41+($B$4/(24*60)),AU41+($B$5/(24*60)))</f>
        <v>0.625</v>
      </c>
      <c r="AW41" s="40" t="s">
        <v>43</v>
      </c>
      <c r="AX41" s="3">
        <f>H41</f>
        <v>0.58333333333333337</v>
      </c>
      <c r="AY41" s="41">
        <f>IF(AW41=$A$4,AX41+($B$4/(24*60)),AX41+($B$5/(24*60)))</f>
        <v>0.60416666666666674</v>
      </c>
      <c r="AZ41" s="46"/>
      <c r="BA41" s="38"/>
      <c r="BB41" s="47"/>
      <c r="BC41" s="46"/>
      <c r="BD41" s="38"/>
      <c r="BE41" s="47"/>
    </row>
    <row r="42" spans="4:57" ht="15" customHeight="1" x14ac:dyDescent="0.25">
      <c r="D42" s="578"/>
      <c r="E42" s="83">
        <f t="shared" si="7"/>
        <v>0.59722222222222221</v>
      </c>
      <c r="F42" s="94">
        <f t="shared" si="3"/>
        <v>0.59375</v>
      </c>
      <c r="G42" s="35">
        <f t="shared" si="6"/>
        <v>0.59722222222222221</v>
      </c>
      <c r="H42" s="129">
        <f t="shared" si="4"/>
        <v>0.59375</v>
      </c>
      <c r="J42" s="40"/>
      <c r="K42" s="31"/>
      <c r="L42" s="42"/>
      <c r="M42" s="40"/>
      <c r="N42" s="31"/>
      <c r="O42" s="42"/>
      <c r="P42" s="40" t="s">
        <v>43</v>
      </c>
      <c r="Q42" s="3">
        <f>G42</f>
        <v>0.59722222222222221</v>
      </c>
      <c r="R42" s="41">
        <f>IF(P42=$A$4,Q42+($B$4/(24*60)),Q42+($B$5/(24*60)))</f>
        <v>0.61805555555555558</v>
      </c>
      <c r="S42" s="40"/>
      <c r="T42" s="31"/>
      <c r="U42" s="42"/>
      <c r="V42" s="46"/>
      <c r="W42" s="38"/>
      <c r="X42" s="47"/>
      <c r="Y42" s="40"/>
      <c r="Z42" s="31"/>
      <c r="AA42" s="42"/>
      <c r="AB42" s="40" t="s">
        <v>42</v>
      </c>
      <c r="AC42" s="3">
        <f>E42</f>
        <v>0.59722222222222221</v>
      </c>
      <c r="AD42" s="41">
        <f>IF(AB42=$A$4,AC42+($B$4/(24*60)),AC42+($B$5/(24*60)))</f>
        <v>0.63888888888888884</v>
      </c>
      <c r="AE42" s="46"/>
      <c r="AF42" s="38"/>
      <c r="AG42" s="47"/>
      <c r="AH42" s="40"/>
      <c r="AI42" s="31"/>
      <c r="AJ42" s="42"/>
      <c r="AK42" s="40" t="s">
        <v>42</v>
      </c>
      <c r="AL42" s="3">
        <f>F42</f>
        <v>0.59375</v>
      </c>
      <c r="AM42" s="41">
        <f>IF(AK42=$A$4,AL42+($B$4/(24*60)),AL42+($B$5/(24*60)))</f>
        <v>0.63541666666666663</v>
      </c>
      <c r="AN42" s="40"/>
      <c r="AO42" s="31"/>
      <c r="AP42" s="42"/>
      <c r="AQ42" s="40"/>
      <c r="AR42" s="3"/>
      <c r="AS42" s="41"/>
      <c r="AT42" s="40"/>
      <c r="AU42" s="31"/>
      <c r="AV42" s="42"/>
      <c r="AW42" s="40"/>
      <c r="AX42" s="31"/>
      <c r="AY42" s="42"/>
      <c r="AZ42" s="40" t="s">
        <v>43</v>
      </c>
      <c r="BA42" s="3">
        <f>H42</f>
        <v>0.59375</v>
      </c>
      <c r="BB42" s="41">
        <f>IF(AZ42=$A$4,BA42+($B$4/(24*60)),BA42+($B$5/(24*60)))</f>
        <v>0.61458333333333337</v>
      </c>
      <c r="BC42" s="46"/>
      <c r="BD42" s="38"/>
      <c r="BE42" s="47"/>
    </row>
    <row r="43" spans="4:57" ht="15" customHeight="1" x14ac:dyDescent="0.25">
      <c r="D43" s="578"/>
      <c r="E43" s="84">
        <f t="shared" si="7"/>
        <v>0.60763888888888884</v>
      </c>
      <c r="F43" s="66">
        <f t="shared" si="3"/>
        <v>0.60416666666666663</v>
      </c>
      <c r="G43" s="58">
        <f t="shared" si="6"/>
        <v>0.60763888888888884</v>
      </c>
      <c r="H43" s="137">
        <f t="shared" si="4"/>
        <v>0.60416666666666663</v>
      </c>
      <c r="J43" s="40"/>
      <c r="K43" s="31"/>
      <c r="L43" s="42"/>
      <c r="M43" s="40"/>
      <c r="N43" s="31"/>
      <c r="O43" s="42"/>
      <c r="P43" s="40"/>
      <c r="Q43" s="31"/>
      <c r="R43" s="42"/>
      <c r="S43" s="40"/>
      <c r="T43" s="31"/>
      <c r="U43" s="42"/>
      <c r="V43" s="40" t="s">
        <v>43</v>
      </c>
      <c r="W43" s="59">
        <f>G43</f>
        <v>0.60763888888888884</v>
      </c>
      <c r="X43" s="41">
        <f>IF(V43=$A$4,W43+($B$4/(24*60)),W43+($B$5/(24*60)))</f>
        <v>0.62847222222222221</v>
      </c>
      <c r="Y43" s="40"/>
      <c r="Z43" s="31"/>
      <c r="AA43" s="42"/>
      <c r="AB43" s="46"/>
      <c r="AC43" s="38"/>
      <c r="AD43" s="47"/>
      <c r="AE43" s="40" t="s">
        <v>42</v>
      </c>
      <c r="AF43" s="3">
        <f>E43</f>
        <v>0.60763888888888884</v>
      </c>
      <c r="AG43" s="41">
        <f>IF(AE43=$A$4,AF43+($B$4/(24*60)),AF43+($B$5/(24*60)))</f>
        <v>0.64930555555555547</v>
      </c>
      <c r="AH43" s="40"/>
      <c r="AI43" s="31"/>
      <c r="AJ43" s="42"/>
      <c r="AK43" s="46"/>
      <c r="AL43" s="38"/>
      <c r="AM43" s="47"/>
      <c r="AN43" s="40"/>
      <c r="AO43" s="31"/>
      <c r="AP43" s="42"/>
      <c r="AQ43" s="40" t="s">
        <v>42</v>
      </c>
      <c r="AR43" s="3">
        <f>H43</f>
        <v>0.60416666666666663</v>
      </c>
      <c r="AS43" s="41">
        <f>IF(AQ43=$A$4,AR43+($B$4/(24*60)),AR43+($B$5/(24*60)))</f>
        <v>0.64583333333333326</v>
      </c>
      <c r="AT43" s="40"/>
      <c r="AU43" s="3"/>
      <c r="AV43" s="41"/>
      <c r="AW43" s="40"/>
      <c r="AX43" s="31"/>
      <c r="AY43" s="42"/>
      <c r="AZ43" s="40"/>
      <c r="BA43" s="31"/>
      <c r="BB43" s="42"/>
      <c r="BC43" s="40" t="s">
        <v>43</v>
      </c>
      <c r="BD43" s="3">
        <f>H43</f>
        <v>0.60416666666666663</v>
      </c>
      <c r="BE43" s="41">
        <f>IF(BC43=$A$4,BD43+($B$4/(24*60)),BD43+($B$5/(24*60)))</f>
        <v>0.625</v>
      </c>
    </row>
    <row r="44" spans="4:57" ht="15.75" customHeight="1" thickBot="1" x14ac:dyDescent="0.3">
      <c r="D44" s="579"/>
      <c r="E44" s="85">
        <f t="shared" si="7"/>
        <v>0.61805555555555547</v>
      </c>
      <c r="F44" s="99">
        <f t="shared" si="3"/>
        <v>0.61458333333333326</v>
      </c>
      <c r="G44" s="34">
        <f t="shared" si="6"/>
        <v>0.61805555555555547</v>
      </c>
      <c r="H44" s="131">
        <f t="shared" si="4"/>
        <v>0.61458333333333326</v>
      </c>
      <c r="J44" s="40" t="s">
        <v>42</v>
      </c>
      <c r="K44" s="3">
        <f>E44</f>
        <v>0.61805555555555547</v>
      </c>
      <c r="L44" s="41">
        <f>IF(J44=$A$4,K44+($B$4/(24*60)),K44+($B$5/(24*60)))</f>
        <v>0.6597222222222221</v>
      </c>
      <c r="M44" s="40" t="s">
        <v>43</v>
      </c>
      <c r="N44" s="3">
        <f>G44</f>
        <v>0.61805555555555547</v>
      </c>
      <c r="O44" s="41">
        <f>IF(M44=$A$4,N44+($B$4/(24*60)),N44+($B$5/(24*60)))</f>
        <v>0.63888888888888884</v>
      </c>
      <c r="P44" s="40"/>
      <c r="Q44" s="31"/>
      <c r="R44" s="42"/>
      <c r="S44" s="40"/>
      <c r="T44" s="31"/>
      <c r="U44" s="42"/>
      <c r="V44" s="46"/>
      <c r="W44" s="38"/>
      <c r="X44" s="47"/>
      <c r="Y44" s="40"/>
      <c r="Z44" s="31"/>
      <c r="AA44" s="42"/>
      <c r="AB44" s="46"/>
      <c r="AC44" s="38"/>
      <c r="AD44" s="47"/>
      <c r="AE44" s="46"/>
      <c r="AF44" s="38"/>
      <c r="AG44" s="47"/>
      <c r="AH44" s="40" t="s">
        <v>43</v>
      </c>
      <c r="AI44" s="3">
        <f>H44</f>
        <v>0.61458333333333326</v>
      </c>
      <c r="AJ44" s="41">
        <f>IF(AH44=$A$4,AI44+($B$4/(24*60)),AI44+($B$5/(24*60)))</f>
        <v>0.63541666666666663</v>
      </c>
      <c r="AK44" s="46"/>
      <c r="AL44" s="38"/>
      <c r="AM44" s="47"/>
      <c r="AN44" s="40"/>
      <c r="AO44" s="31"/>
      <c r="AP44" s="42"/>
      <c r="AQ44" s="46"/>
      <c r="AR44" s="38"/>
      <c r="AS44" s="47"/>
      <c r="AT44" s="40"/>
      <c r="AU44" s="31"/>
      <c r="AV44" s="14"/>
      <c r="AW44" s="40" t="s">
        <v>42</v>
      </c>
      <c r="AX44" s="3">
        <f>H44</f>
        <v>0.61458333333333326</v>
      </c>
      <c r="AY44" s="41">
        <f>IF(AW44=$A$4,AX44+($B$4/(24*60)),AX44+($B$5/(24*60)))</f>
        <v>0.65624999999999989</v>
      </c>
      <c r="AZ44" s="39"/>
      <c r="BA44" s="31"/>
      <c r="BB44" s="42"/>
      <c r="BC44" s="39"/>
      <c r="BD44" s="31"/>
      <c r="BE44" s="42"/>
    </row>
    <row r="45" spans="4:57" x14ac:dyDescent="0.25">
      <c r="D45" s="580" t="str">
        <f>RIGHT(D41,3)&amp;" às "&amp;LEFT(RIGHT(D41,3),2)+1&amp;"h"</f>
        <v>15h às 16h</v>
      </c>
      <c r="E45" s="93">
        <f t="shared" si="7"/>
        <v>0.6284722222222221</v>
      </c>
      <c r="F45" s="103">
        <f t="shared" si="3"/>
        <v>0.62499999999999989</v>
      </c>
      <c r="G45" s="92">
        <f t="shared" si="6"/>
        <v>0.6284722222222221</v>
      </c>
      <c r="H45" s="132">
        <f t="shared" si="4"/>
        <v>0.62499999999999989</v>
      </c>
      <c r="J45" s="40"/>
      <c r="K45" s="31"/>
      <c r="L45" s="42"/>
      <c r="M45" s="40"/>
      <c r="N45" s="31"/>
      <c r="O45" s="42"/>
      <c r="P45" s="40" t="s">
        <v>42</v>
      </c>
      <c r="Q45" s="3">
        <f>E45</f>
        <v>0.6284722222222221</v>
      </c>
      <c r="R45" s="41">
        <f>IF(P45=$A$4,Q45+($B$4/(24*60)),Q45+($B$5/(24*60)))</f>
        <v>0.67013888888888873</v>
      </c>
      <c r="S45" s="40" t="s">
        <v>43</v>
      </c>
      <c r="T45" s="3">
        <f>G45</f>
        <v>0.6284722222222221</v>
      </c>
      <c r="U45" s="41">
        <f>IF(S45=$A$4,T45+($B$4/(24*60)),T45+($B$5/(24*60)))</f>
        <v>0.64930555555555547</v>
      </c>
      <c r="V45" s="46"/>
      <c r="W45" s="38"/>
      <c r="X45" s="47"/>
      <c r="Y45" s="40"/>
      <c r="Z45" s="31"/>
      <c r="AA45" s="42"/>
      <c r="AB45" s="40"/>
      <c r="AC45" s="31"/>
      <c r="AD45" s="42"/>
      <c r="AE45" s="46"/>
      <c r="AF45" s="38"/>
      <c r="AG45" s="47"/>
      <c r="AH45" s="46"/>
      <c r="AI45" s="38"/>
      <c r="AJ45" s="47"/>
      <c r="AK45" s="46"/>
      <c r="AL45" s="38"/>
      <c r="AM45" s="47"/>
      <c r="AN45" s="40" t="s">
        <v>43</v>
      </c>
      <c r="AO45" s="3">
        <f>F45</f>
        <v>0.62499999999999989</v>
      </c>
      <c r="AP45" s="41">
        <f>IF(AN45=$A$4,AO45+($B$4/(24*60)),AO45+($B$5/(24*60)))</f>
        <v>0.64583333333333326</v>
      </c>
      <c r="AQ45" s="46"/>
      <c r="AR45" s="38"/>
      <c r="AS45" s="47"/>
      <c r="AT45" s="46"/>
      <c r="AU45" s="38"/>
      <c r="AV45" s="47"/>
      <c r="AW45" s="46"/>
      <c r="AX45" s="38"/>
      <c r="AY45" s="47"/>
      <c r="AZ45" s="40" t="s">
        <v>42</v>
      </c>
      <c r="BA45" s="3">
        <f>H45</f>
        <v>0.62499999999999989</v>
      </c>
      <c r="BB45" s="41">
        <f>IF(AZ45=$A$4,BA45+($B$4/(24*60)),BA45+($B$5/(24*60)))</f>
        <v>0.66666666666666652</v>
      </c>
      <c r="BC45" s="40"/>
      <c r="BD45" s="3"/>
      <c r="BE45" s="41"/>
    </row>
    <row r="46" spans="4:57" x14ac:dyDescent="0.25">
      <c r="D46" s="581"/>
      <c r="E46" s="79">
        <f t="shared" si="7"/>
        <v>0.63888888888888873</v>
      </c>
      <c r="F46" s="104">
        <f t="shared" si="3"/>
        <v>0.63541666666666652</v>
      </c>
      <c r="G46" s="60">
        <f t="shared" si="6"/>
        <v>0.63888888888888873</v>
      </c>
      <c r="H46" s="133">
        <f t="shared" si="4"/>
        <v>0.63541666666666652</v>
      </c>
      <c r="J46" s="40"/>
      <c r="K46" s="31"/>
      <c r="L46" s="42"/>
      <c r="M46" s="40"/>
      <c r="N46" s="31"/>
      <c r="O46" s="42"/>
      <c r="P46" s="40"/>
      <c r="Q46" s="31"/>
      <c r="R46" s="42"/>
      <c r="S46" s="40"/>
      <c r="T46" s="31"/>
      <c r="U46" s="42"/>
      <c r="V46" s="40" t="s">
        <v>42</v>
      </c>
      <c r="W46" s="59">
        <f>E46</f>
        <v>0.63888888888888873</v>
      </c>
      <c r="X46" s="41">
        <f>IF(V46=$A$4,W46+($B$4/(24*60)),W46+($B$5/(24*60)))</f>
        <v>0.68055555555555536</v>
      </c>
      <c r="Y46" s="40" t="s">
        <v>43</v>
      </c>
      <c r="Z46" s="3">
        <f>G46</f>
        <v>0.63888888888888873</v>
      </c>
      <c r="AA46" s="41">
        <f>IF(Y46=$A$4,Z46+($B$4/(24*60)),Z46+($B$5/(24*60)))</f>
        <v>0.6597222222222221</v>
      </c>
      <c r="AB46" s="40"/>
      <c r="AC46" s="31"/>
      <c r="AD46" s="42"/>
      <c r="AE46" s="40"/>
      <c r="AF46" s="31"/>
      <c r="AG46" s="42"/>
      <c r="AH46" s="46"/>
      <c r="AI46" s="38"/>
      <c r="AJ46" s="47"/>
      <c r="AK46" s="46"/>
      <c r="AL46" s="38"/>
      <c r="AM46" s="47"/>
      <c r="AN46" s="46"/>
      <c r="AO46" s="38"/>
      <c r="AP46" s="47"/>
      <c r="AQ46" s="46"/>
      <c r="AR46" s="38"/>
      <c r="AS46" s="47"/>
      <c r="AT46" s="40" t="s">
        <v>43</v>
      </c>
      <c r="AU46" s="3">
        <f>F46</f>
        <v>0.63541666666666652</v>
      </c>
      <c r="AV46" s="41">
        <f>IF(AT46=$A$4,AU46+($B$4/(24*60)),AU46+($B$5/(24*60)))</f>
        <v>0.65624999999999989</v>
      </c>
      <c r="AW46" s="46"/>
      <c r="AX46" s="38"/>
      <c r="AY46" s="47"/>
      <c r="AZ46" s="46"/>
      <c r="BA46" s="38"/>
      <c r="BB46" s="47"/>
      <c r="BC46" s="40" t="s">
        <v>42</v>
      </c>
      <c r="BD46" s="3">
        <f>H46</f>
        <v>0.63541666666666652</v>
      </c>
      <c r="BE46" s="41">
        <f>IF(BC46=$A$4,BD46+($B$4/(24*60)),BD46+($B$5/(24*60)))</f>
        <v>0.67708333333333315</v>
      </c>
    </row>
    <row r="47" spans="4:57" x14ac:dyDescent="0.25">
      <c r="D47" s="581"/>
      <c r="E47" s="80">
        <f t="shared" si="7"/>
        <v>0.64930555555555536</v>
      </c>
      <c r="F47" s="65">
        <f t="shared" si="3"/>
        <v>0.64583333333333315</v>
      </c>
      <c r="G47" s="61">
        <f t="shared" si="6"/>
        <v>0.64930555555555536</v>
      </c>
      <c r="H47" s="134">
        <f t="shared" si="4"/>
        <v>0.64583333333333315</v>
      </c>
      <c r="J47" s="40"/>
      <c r="K47" s="31"/>
      <c r="L47" s="42"/>
      <c r="M47" s="40" t="s">
        <v>42</v>
      </c>
      <c r="N47" s="3">
        <f>E47</f>
        <v>0.64930555555555536</v>
      </c>
      <c r="O47" s="41">
        <f>IF(M47=$A$4,N47+($B$4/(24*60)),N47+($B$5/(24*60)))</f>
        <v>0.69097222222222199</v>
      </c>
      <c r="P47" s="40"/>
      <c r="Q47" s="31"/>
      <c r="R47" s="42"/>
      <c r="S47" s="40"/>
      <c r="T47" s="31"/>
      <c r="U47" s="42"/>
      <c r="V47" s="46"/>
      <c r="W47" s="38"/>
      <c r="X47" s="47"/>
      <c r="Y47" s="40"/>
      <c r="Z47" s="31"/>
      <c r="AA47" s="42"/>
      <c r="AB47" s="40" t="s">
        <v>43</v>
      </c>
      <c r="AC47" s="3">
        <f>G47</f>
        <v>0.64930555555555536</v>
      </c>
      <c r="AD47" s="41">
        <f>IF(AB47=$A$4,AC47+($B$4/(24*60)),AC47+($B$5/(24*60)))</f>
        <v>0.67013888888888873</v>
      </c>
      <c r="AE47" s="40"/>
      <c r="AF47" s="31"/>
      <c r="AG47" s="42"/>
      <c r="AH47" s="40" t="s">
        <v>42</v>
      </c>
      <c r="AI47" s="3">
        <f>F47</f>
        <v>0.64583333333333315</v>
      </c>
      <c r="AJ47" s="41">
        <f>IF(AH47=$A$4,AI47+($B$4/(24*60)),AI47+($B$5/(24*60)))</f>
        <v>0.68749999999999978</v>
      </c>
      <c r="AK47" s="40" t="s">
        <v>43</v>
      </c>
      <c r="AL47" s="3">
        <f>H47</f>
        <v>0.64583333333333315</v>
      </c>
      <c r="AM47" s="41">
        <f>IF(AK47=$A$4,AL47+($B$4/(24*60)),AL47+($B$5/(24*60)))</f>
        <v>0.66666666666666652</v>
      </c>
      <c r="AN47" s="46"/>
      <c r="AO47" s="38"/>
      <c r="AP47" s="47"/>
      <c r="AQ47" s="46"/>
      <c r="AR47" s="38"/>
      <c r="AS47" s="47"/>
      <c r="AT47" s="46"/>
      <c r="AU47" s="38"/>
      <c r="AV47" s="47"/>
      <c r="AW47" s="46"/>
      <c r="AX47" s="38"/>
      <c r="AY47" s="47"/>
      <c r="AZ47" s="46"/>
      <c r="BA47" s="38"/>
      <c r="BB47" s="47"/>
      <c r="BC47" s="46"/>
      <c r="BD47" s="38"/>
      <c r="BE47" s="47"/>
    </row>
    <row r="48" spans="4:57" ht="15.75" thickBot="1" x14ac:dyDescent="0.3">
      <c r="D48" s="582"/>
      <c r="E48" s="81">
        <f t="shared" si="7"/>
        <v>0.65972222222222199</v>
      </c>
      <c r="F48" s="101">
        <f t="shared" si="3"/>
        <v>0.65624999999999978</v>
      </c>
      <c r="G48" s="62">
        <f t="shared" si="6"/>
        <v>0.65972222222222199</v>
      </c>
      <c r="H48" s="135">
        <f t="shared" si="4"/>
        <v>0.65624999999999978</v>
      </c>
      <c r="J48" s="40"/>
      <c r="K48" s="31"/>
      <c r="L48" s="42"/>
      <c r="M48" s="40"/>
      <c r="N48" s="31"/>
      <c r="O48" s="42"/>
      <c r="P48" s="40"/>
      <c r="Q48" s="31"/>
      <c r="R48" s="42"/>
      <c r="S48" s="40" t="s">
        <v>42</v>
      </c>
      <c r="T48" s="3">
        <f>E48</f>
        <v>0.65972222222222199</v>
      </c>
      <c r="U48" s="41">
        <f>IF(S48=$A$4,T48+($B$4/(24*60)),T48+($B$5/(24*60)))</f>
        <v>0.70138888888888862</v>
      </c>
      <c r="V48" s="46"/>
      <c r="W48" s="38"/>
      <c r="X48" s="47"/>
      <c r="Y48" s="40"/>
      <c r="Z48" s="31"/>
      <c r="AA48" s="42"/>
      <c r="AB48" s="46"/>
      <c r="AC48" s="38"/>
      <c r="AD48" s="47"/>
      <c r="AE48" s="40" t="s">
        <v>43</v>
      </c>
      <c r="AF48" s="3">
        <f>G48</f>
        <v>0.65972222222222199</v>
      </c>
      <c r="AG48" s="41">
        <f>IF(AE48=$A$4,AF48+($B$4/(24*60)),AF48+($B$5/(24*60)))</f>
        <v>0.68055555555555536</v>
      </c>
      <c r="AH48" s="40"/>
      <c r="AI48" s="31"/>
      <c r="AJ48" s="14"/>
      <c r="AK48" s="38"/>
      <c r="AL48" s="38"/>
      <c r="AM48" s="38"/>
      <c r="AN48" s="40" t="s">
        <v>42</v>
      </c>
      <c r="AO48" s="3">
        <f>F48</f>
        <v>0.65624999999999978</v>
      </c>
      <c r="AP48" s="41">
        <f>IF(AN48=$A$4,AO48+($B$4/(24*60)),AO48+($B$5/(24*60)))</f>
        <v>0.69791666666666641</v>
      </c>
      <c r="AQ48" s="40" t="s">
        <v>43</v>
      </c>
      <c r="AR48" s="3">
        <f>H48</f>
        <v>0.65624999999999978</v>
      </c>
      <c r="AS48" s="41">
        <f>IF(AQ48=$A$4,AR48+($B$4/(24*60)),AR48+($B$5/(24*60)))</f>
        <v>0.67708333333333315</v>
      </c>
      <c r="AT48" s="46"/>
      <c r="AU48" s="38"/>
      <c r="AV48" s="47"/>
      <c r="AW48" s="46"/>
      <c r="AX48" s="38"/>
      <c r="AY48" s="47"/>
      <c r="AZ48" s="46"/>
      <c r="BA48" s="38"/>
      <c r="BB48" s="47"/>
      <c r="BC48" s="46"/>
      <c r="BD48" s="38"/>
      <c r="BE48" s="47"/>
    </row>
    <row r="49" spans="4:57" ht="15" customHeight="1" x14ac:dyDescent="0.25">
      <c r="D49" s="577" t="str">
        <f>RIGHT(D45,3)&amp;" às "&amp;LEFT(RIGHT(D45,3),2)+1&amp;"h"</f>
        <v>16h às 17h</v>
      </c>
      <c r="E49" s="82">
        <f t="shared" si="7"/>
        <v>0.67013888888888862</v>
      </c>
      <c r="F49" s="102">
        <f t="shared" si="3"/>
        <v>0.66666666666666641</v>
      </c>
      <c r="G49" s="29">
        <f t="shared" si="6"/>
        <v>0.67013888888888862</v>
      </c>
      <c r="H49" s="136">
        <f t="shared" si="4"/>
        <v>0.66666666666666641</v>
      </c>
      <c r="J49" s="40" t="s">
        <v>43</v>
      </c>
      <c r="K49" s="3">
        <f>G49</f>
        <v>0.67013888888888862</v>
      </c>
      <c r="L49" s="41">
        <f>IF(J49=$A$4,K49+($B$4/(24*60)),K49+($B$5/(24*60)))</f>
        <v>0.69097222222222199</v>
      </c>
      <c r="M49" s="40"/>
      <c r="N49" s="31"/>
      <c r="O49" s="42"/>
      <c r="P49" s="40"/>
      <c r="Q49" s="31"/>
      <c r="R49" s="42"/>
      <c r="S49" s="40"/>
      <c r="T49" s="31"/>
      <c r="U49" s="42"/>
      <c r="V49" s="46"/>
      <c r="W49" s="38"/>
      <c r="X49" s="47"/>
      <c r="Y49" s="40" t="s">
        <v>42</v>
      </c>
      <c r="Z49" s="3">
        <f>E49</f>
        <v>0.67013888888888862</v>
      </c>
      <c r="AA49" s="41">
        <f>IF(Y49=$A$4,Z49+($B$4/(24*60)),Z49+($B$5/(24*60)))</f>
        <v>0.71180555555555525</v>
      </c>
      <c r="AB49" s="40"/>
      <c r="AC49" s="31"/>
      <c r="AD49" s="42"/>
      <c r="AE49" s="46"/>
      <c r="AF49" s="38"/>
      <c r="AG49" s="47"/>
      <c r="AH49" s="40"/>
      <c r="AI49" s="31"/>
      <c r="AJ49" s="42"/>
      <c r="AK49" s="40"/>
      <c r="AL49" s="31"/>
      <c r="AM49" s="42"/>
      <c r="AN49" s="40"/>
      <c r="AO49" s="3"/>
      <c r="AP49" s="41"/>
      <c r="AQ49" s="40"/>
      <c r="AR49" s="31"/>
      <c r="AS49" s="42"/>
      <c r="AT49" s="40" t="s">
        <v>42</v>
      </c>
      <c r="AU49" s="3">
        <f>F49</f>
        <v>0.66666666666666641</v>
      </c>
      <c r="AV49" s="41">
        <f>IF(AT49=$A$4,AU49+($B$4/(24*60)),AU49+($B$5/(24*60)))</f>
        <v>0.70833333333333304</v>
      </c>
      <c r="AW49" s="40" t="s">
        <v>43</v>
      </c>
      <c r="AX49" s="3">
        <f>H49</f>
        <v>0.66666666666666641</v>
      </c>
      <c r="AY49" s="41">
        <f>IF(AW49=$A$4,AX49+($B$4/(24*60)),AX49+($B$5/(24*60)))</f>
        <v>0.68749999999999978</v>
      </c>
      <c r="AZ49" s="46"/>
      <c r="BA49" s="38"/>
      <c r="BB49" s="47"/>
      <c r="BC49" s="46"/>
      <c r="BD49" s="38"/>
      <c r="BE49" s="47"/>
    </row>
    <row r="50" spans="4:57" ht="15" customHeight="1" x14ac:dyDescent="0.25">
      <c r="D50" s="578"/>
      <c r="E50" s="83">
        <f t="shared" si="7"/>
        <v>0.68055555555555525</v>
      </c>
      <c r="F50" s="94">
        <f t="shared" si="3"/>
        <v>0.67708333333333304</v>
      </c>
      <c r="G50" s="35">
        <f t="shared" si="6"/>
        <v>0.68055555555555525</v>
      </c>
      <c r="H50" s="129">
        <f t="shared" si="4"/>
        <v>0.67708333333333304</v>
      </c>
      <c r="J50" s="40"/>
      <c r="K50" s="31"/>
      <c r="L50" s="42"/>
      <c r="M50" s="40"/>
      <c r="N50" s="31"/>
      <c r="O50" s="42"/>
      <c r="P50" s="40" t="s">
        <v>43</v>
      </c>
      <c r="Q50" s="3">
        <f>G50</f>
        <v>0.68055555555555525</v>
      </c>
      <c r="R50" s="41">
        <f>IF(P50=$A$4,Q50+($B$4/(24*60)),Q50+($B$5/(24*60)))</f>
        <v>0.70138888888888862</v>
      </c>
      <c r="S50" s="40"/>
      <c r="T50" s="31"/>
      <c r="U50" s="42"/>
      <c r="V50" s="46"/>
      <c r="W50" s="38"/>
      <c r="X50" s="47"/>
      <c r="Y50" s="40"/>
      <c r="Z50" s="31"/>
      <c r="AA50" s="42"/>
      <c r="AB50" s="40" t="s">
        <v>42</v>
      </c>
      <c r="AC50" s="3">
        <f>E50</f>
        <v>0.68055555555555525</v>
      </c>
      <c r="AD50" s="41">
        <f>IF(AB50=$A$4,AC50+($B$4/(24*60)),AC50+($B$5/(24*60)))</f>
        <v>0.72222222222222188</v>
      </c>
      <c r="AE50" s="40"/>
      <c r="AF50" s="31"/>
      <c r="AG50" s="42"/>
      <c r="AH50" s="40"/>
      <c r="AI50" s="31"/>
      <c r="AJ50" s="42"/>
      <c r="AK50" s="40" t="s">
        <v>42</v>
      </c>
      <c r="AL50" s="3">
        <f>F50</f>
        <v>0.67708333333333304</v>
      </c>
      <c r="AM50" s="41">
        <f>IF(AK50=$A$4,AL50+($B$4/(24*60)),AL50+($B$5/(24*60)))</f>
        <v>0.71874999999999967</v>
      </c>
      <c r="AN50" s="40"/>
      <c r="AO50" s="31"/>
      <c r="AP50" s="42"/>
      <c r="AQ50" s="40"/>
      <c r="AR50" s="3"/>
      <c r="AS50" s="41"/>
      <c r="AT50" s="40"/>
      <c r="AU50" s="31"/>
      <c r="AV50" s="42"/>
      <c r="AW50" s="40"/>
      <c r="AX50" s="31"/>
      <c r="AY50" s="42"/>
      <c r="AZ50" s="40" t="s">
        <v>43</v>
      </c>
      <c r="BA50" s="3">
        <f>H50</f>
        <v>0.67708333333333304</v>
      </c>
      <c r="BB50" s="41">
        <f>IF(AZ50=$A$4,BA50+($B$4/(24*60)),BA50+($B$5/(24*60)))</f>
        <v>0.69791666666666641</v>
      </c>
      <c r="BC50" s="46"/>
      <c r="BD50" s="38"/>
      <c r="BE50" s="47"/>
    </row>
    <row r="51" spans="4:57" ht="15" customHeight="1" x14ac:dyDescent="0.25">
      <c r="D51" s="578"/>
      <c r="E51" s="84">
        <f t="shared" si="7"/>
        <v>0.69097222222222188</v>
      </c>
      <c r="F51" s="66">
        <f t="shared" si="3"/>
        <v>0.68749999999999967</v>
      </c>
      <c r="G51" s="58">
        <f t="shared" si="6"/>
        <v>0.69097222222222188</v>
      </c>
      <c r="H51" s="137">
        <f t="shared" si="4"/>
        <v>0.68749999999999967</v>
      </c>
      <c r="J51" s="40"/>
      <c r="K51" s="31"/>
      <c r="L51" s="42"/>
      <c r="M51" s="40"/>
      <c r="N51" s="31"/>
      <c r="O51" s="42"/>
      <c r="P51" s="40"/>
      <c r="Q51" s="31"/>
      <c r="R51" s="42"/>
      <c r="S51" s="40"/>
      <c r="T51" s="31"/>
      <c r="U51" s="42"/>
      <c r="V51" s="40" t="s">
        <v>43</v>
      </c>
      <c r="W51" s="59">
        <f>G51</f>
        <v>0.69097222222222188</v>
      </c>
      <c r="X51" s="41">
        <f>IF(V51=$A$4,W51+($B$4/(24*60)),W51+($B$5/(24*60)))</f>
        <v>0.71180555555555525</v>
      </c>
      <c r="Y51" s="40"/>
      <c r="Z51" s="31"/>
      <c r="AA51" s="42"/>
      <c r="AB51" s="40"/>
      <c r="AC51" s="31"/>
      <c r="AD51" s="42"/>
      <c r="AE51" s="40" t="s">
        <v>42</v>
      </c>
      <c r="AF51" s="3">
        <f>E51</f>
        <v>0.69097222222222188</v>
      </c>
      <c r="AG51" s="41">
        <f>IF(AE51=$A$4,AF51+($B$4/(24*60)),AF51+($B$5/(24*60)))</f>
        <v>0.73263888888888851</v>
      </c>
      <c r="AH51" s="40"/>
      <c r="AI51" s="31"/>
      <c r="AJ51" s="42"/>
      <c r="AK51" s="40"/>
      <c r="AL51" s="31"/>
      <c r="AM51" s="42"/>
      <c r="AN51" s="40"/>
      <c r="AO51" s="31"/>
      <c r="AP51" s="42"/>
      <c r="AQ51" s="40" t="s">
        <v>42</v>
      </c>
      <c r="AR51" s="3">
        <f>H51</f>
        <v>0.68749999999999967</v>
      </c>
      <c r="AS51" s="41">
        <f>IF(AQ51=$A$4,AR51+($B$4/(24*60)),AR51+($B$5/(24*60)))</f>
        <v>0.7291666666666663</v>
      </c>
      <c r="AT51" s="40"/>
      <c r="AU51" s="3"/>
      <c r="AV51" s="41"/>
      <c r="AW51" s="40"/>
      <c r="AX51" s="31"/>
      <c r="AY51" s="42"/>
      <c r="AZ51" s="40"/>
      <c r="BA51" s="31"/>
      <c r="BB51" s="42"/>
      <c r="BC51" s="40" t="s">
        <v>43</v>
      </c>
      <c r="BD51" s="3">
        <f>H51</f>
        <v>0.68749999999999967</v>
      </c>
      <c r="BE51" s="41">
        <f>IF(BC51=$A$4,BD51+($B$4/(24*60)),BD51+($B$5/(24*60)))</f>
        <v>0.70833333333333304</v>
      </c>
    </row>
    <row r="52" spans="4:57" ht="15.75" customHeight="1" thickBot="1" x14ac:dyDescent="0.3">
      <c r="D52" s="579"/>
      <c r="E52" s="85">
        <f t="shared" si="7"/>
        <v>0.70138888888888851</v>
      </c>
      <c r="F52" s="67">
        <f t="shared" si="3"/>
        <v>0.6979166666666663</v>
      </c>
      <c r="G52" s="34">
        <f t="shared" si="6"/>
        <v>0.70138888888888851</v>
      </c>
      <c r="H52" s="131">
        <f t="shared" si="4"/>
        <v>0.6979166666666663</v>
      </c>
      <c r="J52" s="40" t="s">
        <v>42</v>
      </c>
      <c r="K52" s="3">
        <f>E52</f>
        <v>0.70138888888888851</v>
      </c>
      <c r="L52" s="41">
        <f>IF(J52=$A$4,K52+($B$4/(24*60)),K52+($B$5/(24*60)))</f>
        <v>0.74305555555555514</v>
      </c>
      <c r="M52" s="40" t="s">
        <v>43</v>
      </c>
      <c r="N52" s="3">
        <f>G52</f>
        <v>0.70138888888888851</v>
      </c>
      <c r="O52" s="41">
        <f>IF(M52=$A$4,N52+($B$4/(24*60)),N52+($B$5/(24*60)))</f>
        <v>0.72222222222222188</v>
      </c>
      <c r="P52" s="40"/>
      <c r="Q52" s="31"/>
      <c r="R52" s="42"/>
      <c r="S52" s="40"/>
      <c r="T52" s="31"/>
      <c r="U52" s="42"/>
      <c r="V52" s="46"/>
      <c r="W52" s="38"/>
      <c r="X52" s="47"/>
      <c r="Y52" s="40"/>
      <c r="Z52" s="31"/>
      <c r="AA52" s="42"/>
      <c r="AB52" s="40"/>
      <c r="AC52" s="31"/>
      <c r="AD52" s="42"/>
      <c r="AE52" s="40"/>
      <c r="AF52" s="31"/>
      <c r="AG52" s="42"/>
      <c r="AH52" s="40" t="s">
        <v>43</v>
      </c>
      <c r="AI52" s="3">
        <f>H52</f>
        <v>0.6979166666666663</v>
      </c>
      <c r="AJ52" s="41">
        <f>IF(AH52=$A$4,AI52+($B$4/(24*60)),AI52+($B$5/(24*60)))</f>
        <v>0.71874999999999967</v>
      </c>
      <c r="AK52" s="40"/>
      <c r="AL52" s="31"/>
      <c r="AM52" s="42"/>
      <c r="AN52" s="40"/>
      <c r="AO52" s="31"/>
      <c r="AP52" s="42"/>
      <c r="AQ52" s="40"/>
      <c r="AR52" s="31"/>
      <c r="AS52" s="42"/>
      <c r="AT52" s="40"/>
      <c r="AU52" s="31"/>
      <c r="AV52" s="14"/>
      <c r="AW52" s="40" t="s">
        <v>42</v>
      </c>
      <c r="AX52" s="3">
        <f>H52</f>
        <v>0.6979166666666663</v>
      </c>
      <c r="AY52" s="41">
        <f>IF(AW52=$A$4,AX52+($B$4/(24*60)),AX52+($B$5/(24*60)))</f>
        <v>0.73958333333333293</v>
      </c>
      <c r="AZ52" s="39"/>
      <c r="BA52" s="31"/>
      <c r="BB52" s="42"/>
      <c r="BC52" s="39"/>
      <c r="BD52" s="31"/>
      <c r="BE52" s="42"/>
    </row>
    <row r="53" spans="4:57" x14ac:dyDescent="0.25">
      <c r="D53" s="580" t="str">
        <f>RIGHT(D49,3)&amp;" às "&amp;LEFT(RIGHT(D49,3),2)+1&amp;"h"</f>
        <v>17h às 18h</v>
      </c>
      <c r="E53" s="93">
        <f t="shared" si="7"/>
        <v>0.71180555555555514</v>
      </c>
      <c r="F53" s="103">
        <f t="shared" si="3"/>
        <v>0.70833333333333293</v>
      </c>
      <c r="G53" s="92">
        <f t="shared" si="6"/>
        <v>0.71180555555555514</v>
      </c>
      <c r="H53" s="132">
        <f t="shared" si="4"/>
        <v>0.70833333333333293</v>
      </c>
      <c r="J53" s="40"/>
      <c r="K53" s="31"/>
      <c r="L53" s="42"/>
      <c r="M53" s="40"/>
      <c r="N53" s="31"/>
      <c r="O53" s="42"/>
      <c r="P53" s="40" t="s">
        <v>42</v>
      </c>
      <c r="Q53" s="3">
        <f>E53</f>
        <v>0.71180555555555514</v>
      </c>
      <c r="R53" s="41">
        <f>IF(P53=$A$4,Q53+($B$4/(24*60)),Q53+($B$5/(24*60)))</f>
        <v>0.75347222222222177</v>
      </c>
      <c r="S53" s="40" t="s">
        <v>43</v>
      </c>
      <c r="T53" s="3">
        <f>G53</f>
        <v>0.71180555555555514</v>
      </c>
      <c r="U53" s="41">
        <f>IF(S53=$A$4,T53+($B$4/(24*60)),T53+($B$5/(24*60)))</f>
        <v>0.73263888888888851</v>
      </c>
      <c r="V53" s="46"/>
      <c r="W53" s="38"/>
      <c r="X53" s="47"/>
      <c r="Y53" s="40"/>
      <c r="Z53" s="31"/>
      <c r="AA53" s="42"/>
      <c r="AB53" s="46"/>
      <c r="AC53" s="38"/>
      <c r="AD53" s="47"/>
      <c r="AE53" s="46"/>
      <c r="AF53" s="38"/>
      <c r="AG53" s="47"/>
      <c r="AH53" s="46"/>
      <c r="AI53" s="38"/>
      <c r="AJ53" s="47"/>
      <c r="AK53" s="46"/>
      <c r="AL53" s="38"/>
      <c r="AM53" s="47"/>
      <c r="AN53" s="40" t="s">
        <v>43</v>
      </c>
      <c r="AO53" s="3">
        <f>F53</f>
        <v>0.70833333333333293</v>
      </c>
      <c r="AP53" s="41">
        <f>IF(AN53=$A$4,AO53+($B$4/(24*60)),AO53+($B$5/(24*60)))</f>
        <v>0.7291666666666663</v>
      </c>
      <c r="AQ53" s="46"/>
      <c r="AR53" s="38"/>
      <c r="AS53" s="47"/>
      <c r="AT53" s="46"/>
      <c r="AU53" s="38"/>
      <c r="AV53" s="47"/>
      <c r="AW53" s="46"/>
      <c r="AX53" s="38"/>
      <c r="AY53" s="47"/>
      <c r="AZ53" s="40" t="s">
        <v>42</v>
      </c>
      <c r="BA53" s="3">
        <f>H53</f>
        <v>0.70833333333333293</v>
      </c>
      <c r="BB53" s="41">
        <f>IF(AZ53=$A$4,BA53+($B$4/(24*60)),BA53+($B$5/(24*60)))</f>
        <v>0.74999999999999956</v>
      </c>
      <c r="BC53" s="40"/>
      <c r="BD53" s="3"/>
      <c r="BE53" s="41"/>
    </row>
    <row r="54" spans="4:57" x14ac:dyDescent="0.25">
      <c r="D54" s="581"/>
      <c r="E54" s="79">
        <f t="shared" si="7"/>
        <v>0.72222222222222177</v>
      </c>
      <c r="F54" s="104">
        <f t="shared" si="3"/>
        <v>0.71874999999999956</v>
      </c>
      <c r="G54" s="60">
        <f t="shared" si="6"/>
        <v>0.72222222222222177</v>
      </c>
      <c r="H54" s="133">
        <f t="shared" si="4"/>
        <v>0.71874999999999956</v>
      </c>
      <c r="J54" s="40"/>
      <c r="K54" s="31"/>
      <c r="L54" s="42"/>
      <c r="M54" s="40"/>
      <c r="N54" s="31"/>
      <c r="O54" s="42"/>
      <c r="P54" s="40"/>
      <c r="Q54" s="31"/>
      <c r="R54" s="42"/>
      <c r="S54" s="40"/>
      <c r="T54" s="31"/>
      <c r="U54" s="42"/>
      <c r="V54" s="40" t="s">
        <v>42</v>
      </c>
      <c r="W54" s="59">
        <f>E54</f>
        <v>0.72222222222222177</v>
      </c>
      <c r="X54" s="41">
        <f>IF(V54=$A$4,W54+($B$4/(24*60)),W54+($B$5/(24*60)))</f>
        <v>0.7638888888888884</v>
      </c>
      <c r="Y54" s="40" t="s">
        <v>43</v>
      </c>
      <c r="Z54" s="3">
        <f>G54</f>
        <v>0.72222222222222177</v>
      </c>
      <c r="AA54" s="41">
        <f>IF(Y54=$A$4,Z54+($B$4/(24*60)),Z54+($B$5/(24*60)))</f>
        <v>0.74305555555555514</v>
      </c>
      <c r="AB54" s="46"/>
      <c r="AC54" s="38"/>
      <c r="AD54" s="47"/>
      <c r="AE54" s="46"/>
      <c r="AF54" s="38"/>
      <c r="AG54" s="47"/>
      <c r="AH54" s="46"/>
      <c r="AI54" s="38"/>
      <c r="AJ54" s="47"/>
      <c r="AK54" s="46"/>
      <c r="AL54" s="38"/>
      <c r="AM54" s="47"/>
      <c r="AN54" s="46"/>
      <c r="AO54" s="38"/>
      <c r="AP54" s="47"/>
      <c r="AQ54" s="46"/>
      <c r="AR54" s="38"/>
      <c r="AS54" s="47"/>
      <c r="AT54" s="40" t="s">
        <v>43</v>
      </c>
      <c r="AU54" s="3">
        <f>F54</f>
        <v>0.71874999999999956</v>
      </c>
      <c r="AV54" s="41">
        <f>IF(AT54=$A$4,AU54+($B$4/(24*60)),AU54+($B$5/(24*60)))</f>
        <v>0.73958333333333293</v>
      </c>
      <c r="AW54" s="46"/>
      <c r="AX54" s="38"/>
      <c r="AY54" s="47"/>
      <c r="AZ54" s="46"/>
      <c r="BA54" s="38"/>
      <c r="BB54" s="47"/>
      <c r="BC54" s="40" t="s">
        <v>42</v>
      </c>
      <c r="BD54" s="3">
        <f>H54</f>
        <v>0.71874999999999956</v>
      </c>
      <c r="BE54" s="41">
        <f>IF(BC54=$A$4,BD54+($B$4/(24*60)),BD54+($B$5/(24*60)))</f>
        <v>0.76041666666666619</v>
      </c>
    </row>
    <row r="55" spans="4:57" x14ac:dyDescent="0.25">
      <c r="D55" s="581"/>
      <c r="E55" s="80">
        <f t="shared" ref="E55:E70" si="8">E54+(15/(24*60))</f>
        <v>0.7326388888888884</v>
      </c>
      <c r="F55" s="65">
        <f t="shared" si="3"/>
        <v>0.72916666666666619</v>
      </c>
      <c r="G55" s="61">
        <f t="shared" si="6"/>
        <v>0.7326388888888884</v>
      </c>
      <c r="H55" s="134">
        <f t="shared" si="4"/>
        <v>0.72916666666666619</v>
      </c>
      <c r="J55" s="40"/>
      <c r="K55" s="31"/>
      <c r="L55" s="42"/>
      <c r="M55" s="40" t="s">
        <v>42</v>
      </c>
      <c r="N55" s="3">
        <f>E55</f>
        <v>0.7326388888888884</v>
      </c>
      <c r="O55" s="41">
        <f>IF(M55=$A$4,N55+($B$4/(24*60)),N55+($B$5/(24*60)))</f>
        <v>0.77430555555555503</v>
      </c>
      <c r="P55" s="40"/>
      <c r="Q55" s="31"/>
      <c r="R55" s="42"/>
      <c r="S55" s="40"/>
      <c r="T55" s="31"/>
      <c r="U55" s="42"/>
      <c r="V55" s="46"/>
      <c r="W55" s="38"/>
      <c r="X55" s="47"/>
      <c r="Y55" s="40"/>
      <c r="Z55" s="31"/>
      <c r="AA55" s="42"/>
      <c r="AB55" s="40" t="s">
        <v>43</v>
      </c>
      <c r="AC55" s="59">
        <f>G55</f>
        <v>0.7326388888888884</v>
      </c>
      <c r="AD55" s="41">
        <f>IF(AB55=$A$4,AC55+($B$4/(24*60)),AC55+($B$5/(24*60)))</f>
        <v>0.75347222222222177</v>
      </c>
      <c r="AE55" s="46"/>
      <c r="AF55" s="38"/>
      <c r="AG55" s="47"/>
      <c r="AH55" s="40" t="s">
        <v>42</v>
      </c>
      <c r="AI55" s="3">
        <f>F55</f>
        <v>0.72916666666666619</v>
      </c>
      <c r="AJ55" s="41">
        <f>IF(AH55=$A$4,AI55+($B$4/(24*60)),AI55+($B$5/(24*60)))</f>
        <v>0.77083333333333282</v>
      </c>
      <c r="AK55" s="40" t="s">
        <v>43</v>
      </c>
      <c r="AL55" s="3">
        <f>H55</f>
        <v>0.72916666666666619</v>
      </c>
      <c r="AM55" s="41">
        <f>IF(AK55=$A$4,AL55+($B$4/(24*60)),AL55+($B$5/(24*60)))</f>
        <v>0.74999999999999956</v>
      </c>
      <c r="AN55" s="46"/>
      <c r="AO55" s="38"/>
      <c r="AP55" s="47"/>
      <c r="AQ55" s="46"/>
      <c r="AR55" s="38"/>
      <c r="AS55" s="47"/>
      <c r="AT55" s="46"/>
      <c r="AU55" s="38"/>
      <c r="AV55" s="47"/>
      <c r="AW55" s="46"/>
      <c r="AX55" s="38"/>
      <c r="AY55" s="47"/>
      <c r="AZ55" s="46"/>
      <c r="BA55" s="38"/>
      <c r="BB55" s="47"/>
      <c r="BC55" s="46"/>
      <c r="BD55" s="38"/>
      <c r="BE55" s="47"/>
    </row>
    <row r="56" spans="4:57" ht="15.75" thickBot="1" x14ac:dyDescent="0.3">
      <c r="D56" s="582"/>
      <c r="E56" s="81">
        <f t="shared" si="8"/>
        <v>0.74305555555555503</v>
      </c>
      <c r="F56" s="101">
        <f t="shared" si="3"/>
        <v>0.73958333333333282</v>
      </c>
      <c r="G56" s="62">
        <f t="shared" si="6"/>
        <v>0.74305555555555503</v>
      </c>
      <c r="H56" s="135">
        <f t="shared" si="4"/>
        <v>0.73958333333333282</v>
      </c>
      <c r="J56" s="40"/>
      <c r="K56" s="31"/>
      <c r="L56" s="42"/>
      <c r="M56" s="40"/>
      <c r="N56" s="31"/>
      <c r="O56" s="42"/>
      <c r="P56" s="40"/>
      <c r="Q56" s="31"/>
      <c r="R56" s="42"/>
      <c r="S56" s="40" t="s">
        <v>42</v>
      </c>
      <c r="T56" s="3">
        <f>E56</f>
        <v>0.74305555555555503</v>
      </c>
      <c r="U56" s="41">
        <f>IF(S56=$A$4,T56+($B$4/(24*60)),T56+($B$5/(24*60)))</f>
        <v>0.78472222222222165</v>
      </c>
      <c r="V56" s="46"/>
      <c r="W56" s="38"/>
      <c r="X56" s="47"/>
      <c r="Y56" s="40"/>
      <c r="Z56" s="31"/>
      <c r="AA56" s="42"/>
      <c r="AB56" s="46"/>
      <c r="AC56" s="38"/>
      <c r="AD56" s="47"/>
      <c r="AE56" s="40" t="s">
        <v>43</v>
      </c>
      <c r="AF56" s="59">
        <f>G56</f>
        <v>0.74305555555555503</v>
      </c>
      <c r="AG56" s="41">
        <f>IF(AE56=$A$4,AF56+($B$4/(24*60)),AF56+($B$5/(24*60)))</f>
        <v>0.7638888888888884</v>
      </c>
      <c r="AH56" s="40"/>
      <c r="AI56" s="31"/>
      <c r="AJ56" s="14"/>
      <c r="AK56" s="38"/>
      <c r="AL56" s="38"/>
      <c r="AM56" s="38"/>
      <c r="AN56" s="40" t="s">
        <v>42</v>
      </c>
      <c r="AO56" s="3">
        <f>F56</f>
        <v>0.73958333333333282</v>
      </c>
      <c r="AP56" s="41">
        <f>IF(AN56=$A$4,AO56+($B$4/(24*60)),AO56+($B$5/(24*60)))</f>
        <v>0.78124999999999944</v>
      </c>
      <c r="AQ56" s="40" t="s">
        <v>43</v>
      </c>
      <c r="AR56" s="3">
        <f>H56</f>
        <v>0.73958333333333282</v>
      </c>
      <c r="AS56" s="41">
        <f>IF(AQ56=$A$4,AR56+($B$4/(24*60)),AR56+($B$5/(24*60)))</f>
        <v>0.76041666666666619</v>
      </c>
      <c r="AT56" s="46"/>
      <c r="AU56" s="38"/>
      <c r="AV56" s="47"/>
      <c r="AW56" s="46"/>
      <c r="AX56" s="38"/>
      <c r="AY56" s="47"/>
      <c r="AZ56" s="46"/>
      <c r="BA56" s="38"/>
      <c r="BB56" s="47"/>
      <c r="BC56" s="46"/>
      <c r="BD56" s="38"/>
      <c r="BE56" s="47"/>
    </row>
    <row r="57" spans="4:57" ht="15" customHeight="1" x14ac:dyDescent="0.25">
      <c r="D57" s="577" t="str">
        <f>RIGHT(D53,3)&amp;" às "&amp;LEFT(RIGHT(D53,3),2)+1&amp;"h"</f>
        <v>18h às 19h</v>
      </c>
      <c r="E57" s="82">
        <f t="shared" si="8"/>
        <v>0.75347222222222165</v>
      </c>
      <c r="F57" s="102">
        <f t="shared" si="3"/>
        <v>0.74999999999999944</v>
      </c>
      <c r="G57" s="29">
        <f t="shared" si="6"/>
        <v>0.75347222222222165</v>
      </c>
      <c r="H57" s="136">
        <f t="shared" si="4"/>
        <v>0.74999999999999944</v>
      </c>
      <c r="J57" s="40" t="s">
        <v>43</v>
      </c>
      <c r="K57" s="3">
        <f>G57</f>
        <v>0.75347222222222165</v>
      </c>
      <c r="L57" s="41">
        <f>IF(J57=$A$4,K57+($B$4/(24*60)),K57+($B$5/(24*60)))</f>
        <v>0.77430555555555503</v>
      </c>
      <c r="M57" s="40"/>
      <c r="N57" s="31"/>
      <c r="O57" s="42"/>
      <c r="P57" s="40"/>
      <c r="Q57" s="31"/>
      <c r="R57" s="42"/>
      <c r="S57" s="40"/>
      <c r="T57" s="31"/>
      <c r="U57" s="42"/>
      <c r="V57" s="40"/>
      <c r="W57" s="59"/>
      <c r="X57" s="41"/>
      <c r="Y57" s="40" t="s">
        <v>42</v>
      </c>
      <c r="Z57" s="3">
        <f>E57</f>
        <v>0.75347222222222165</v>
      </c>
      <c r="AA57" s="41">
        <f>IF(Y57=$A$4,Z57+($B$4/(24*60)),Z57+($B$5/(24*60)))</f>
        <v>0.79513888888888828</v>
      </c>
      <c r="AB57" s="46"/>
      <c r="AC57" s="38"/>
      <c r="AD57" s="47"/>
      <c r="AE57" s="46"/>
      <c r="AF57" s="38"/>
      <c r="AG57" s="47"/>
      <c r="AH57" s="40"/>
      <c r="AI57" s="31"/>
      <c r="AJ57" s="42"/>
      <c r="AK57" s="40"/>
      <c r="AL57" s="31"/>
      <c r="AM57" s="42"/>
      <c r="AN57" s="40"/>
      <c r="AO57" s="3"/>
      <c r="AP57" s="41"/>
      <c r="AQ57" s="40"/>
      <c r="AR57" s="31"/>
      <c r="AS57" s="42"/>
      <c r="AT57" s="40" t="s">
        <v>42</v>
      </c>
      <c r="AU57" s="3">
        <f>F57</f>
        <v>0.74999999999999944</v>
      </c>
      <c r="AV57" s="41">
        <f>IF(AT57=$A$4,AU57+($B$4/(24*60)),AU57+($B$5/(24*60)))</f>
        <v>0.79166666666666607</v>
      </c>
      <c r="AW57" s="40" t="s">
        <v>43</v>
      </c>
      <c r="AX57" s="3">
        <f>H57</f>
        <v>0.74999999999999944</v>
      </c>
      <c r="AY57" s="41">
        <f>IF(AW57=$A$4,AX57+($B$4/(24*60)),AX57+($B$5/(24*60)))</f>
        <v>0.77083333333333282</v>
      </c>
      <c r="AZ57" s="46"/>
      <c r="BA57" s="38"/>
      <c r="BB57" s="47"/>
      <c r="BC57" s="46"/>
      <c r="BD57" s="38"/>
      <c r="BE57" s="47"/>
    </row>
    <row r="58" spans="4:57" ht="15" customHeight="1" x14ac:dyDescent="0.25">
      <c r="D58" s="578"/>
      <c r="E58" s="83">
        <f>E57+(15/(24*60))</f>
        <v>0.76388888888888828</v>
      </c>
      <c r="F58" s="94">
        <f t="shared" si="3"/>
        <v>0.76041666666666607</v>
      </c>
      <c r="G58" s="35">
        <f t="shared" si="6"/>
        <v>0.76388888888888828</v>
      </c>
      <c r="H58" s="129">
        <f t="shared" si="4"/>
        <v>0.76041666666666607</v>
      </c>
      <c r="J58" s="40"/>
      <c r="K58" s="31"/>
      <c r="L58" s="42"/>
      <c r="M58" s="40"/>
      <c r="N58" s="31"/>
      <c r="O58" s="42"/>
      <c r="P58" s="40" t="s">
        <v>43</v>
      </c>
      <c r="Q58" s="3">
        <f>G58</f>
        <v>0.76388888888888828</v>
      </c>
      <c r="R58" s="41">
        <f>IF(P58=$A$4,Q58+($B$4/(24*60)),Q58+($B$5/(24*60)))</f>
        <v>0.78472222222222165</v>
      </c>
      <c r="S58" s="40"/>
      <c r="T58" s="31"/>
      <c r="U58" s="42"/>
      <c r="V58" s="46"/>
      <c r="W58" s="38"/>
      <c r="X58" s="47"/>
      <c r="Y58" s="40"/>
      <c r="Z58" s="31"/>
      <c r="AA58" s="42"/>
      <c r="AB58" s="40" t="s">
        <v>42</v>
      </c>
      <c r="AC58" s="59">
        <f>E58</f>
        <v>0.76388888888888828</v>
      </c>
      <c r="AD58" s="41">
        <f>IF(AB58=$A$4,AC58+($B$4/(24*60)),AC58+($B$5/(24*60)))</f>
        <v>0.80555555555555491</v>
      </c>
      <c r="AE58" s="46"/>
      <c r="AF58" s="38"/>
      <c r="AG58" s="47"/>
      <c r="AH58" s="40"/>
      <c r="AI58" s="31"/>
      <c r="AJ58" s="42"/>
      <c r="AK58" s="40" t="s">
        <v>42</v>
      </c>
      <c r="AL58" s="3">
        <f>F58</f>
        <v>0.76041666666666607</v>
      </c>
      <c r="AM58" s="41">
        <f>IF(AK58=$A$4,AL58+($B$4/(24*60)),AL58+($B$5/(24*60)))</f>
        <v>0.8020833333333327</v>
      </c>
      <c r="AN58" s="40"/>
      <c r="AO58" s="31"/>
      <c r="AP58" s="42"/>
      <c r="AQ58" s="40"/>
      <c r="AR58" s="3"/>
      <c r="AS58" s="41"/>
      <c r="AT58" s="40"/>
      <c r="AU58" s="31"/>
      <c r="AV58" s="42"/>
      <c r="AW58" s="40"/>
      <c r="AX58" s="31"/>
      <c r="AY58" s="42"/>
      <c r="AZ58" s="40" t="s">
        <v>43</v>
      </c>
      <c r="BA58" s="3">
        <f>H58</f>
        <v>0.76041666666666607</v>
      </c>
      <c r="BB58" s="41">
        <f>IF(AZ58=$A$4,BA58+($B$4/(24*60)),BA58+($B$5/(24*60)))</f>
        <v>0.78124999999999944</v>
      </c>
      <c r="BC58" s="46"/>
      <c r="BD58" s="38"/>
      <c r="BE58" s="47"/>
    </row>
    <row r="59" spans="4:57" ht="15" customHeight="1" x14ac:dyDescent="0.25">
      <c r="D59" s="578"/>
      <c r="E59" s="84">
        <f t="shared" si="8"/>
        <v>0.77430555555555491</v>
      </c>
      <c r="F59" s="66">
        <f t="shared" si="3"/>
        <v>0.7708333333333327</v>
      </c>
      <c r="G59" s="58">
        <f t="shared" si="6"/>
        <v>0.77430555555555491</v>
      </c>
      <c r="H59" s="137">
        <f t="shared" si="4"/>
        <v>0.7708333333333327</v>
      </c>
      <c r="J59" s="40"/>
      <c r="K59" s="31"/>
      <c r="L59" s="42"/>
      <c r="M59" s="40"/>
      <c r="N59" s="31"/>
      <c r="O59" s="42"/>
      <c r="P59" s="40"/>
      <c r="Q59" s="31"/>
      <c r="R59" s="42"/>
      <c r="S59" s="40"/>
      <c r="T59" s="31"/>
      <c r="U59" s="42"/>
      <c r="V59" s="40" t="s">
        <v>43</v>
      </c>
      <c r="W59" s="59">
        <f>G59</f>
        <v>0.77430555555555491</v>
      </c>
      <c r="X59" s="41">
        <f>IF(V59=$A$4,W59+($B$4/(24*60)),W59+($B$5/(24*60)))</f>
        <v>0.79513888888888828</v>
      </c>
      <c r="Y59" s="40"/>
      <c r="Z59" s="31"/>
      <c r="AA59" s="42"/>
      <c r="AB59" s="46"/>
      <c r="AC59" s="38"/>
      <c r="AD59" s="47"/>
      <c r="AE59" s="40" t="s">
        <v>42</v>
      </c>
      <c r="AF59" s="59">
        <f>E59</f>
        <v>0.77430555555555491</v>
      </c>
      <c r="AG59" s="41">
        <f>IF(AE59=$A$4,AF59+($B$4/(24*60)),AF59+($B$5/(24*60)))</f>
        <v>0.81597222222222154</v>
      </c>
      <c r="AH59" s="40"/>
      <c r="AI59" s="31"/>
      <c r="AJ59" s="42"/>
      <c r="AK59" s="46"/>
      <c r="AL59" s="38"/>
      <c r="AM59" s="47"/>
      <c r="AN59" s="40"/>
      <c r="AO59" s="31"/>
      <c r="AP59" s="42"/>
      <c r="AQ59" s="40" t="s">
        <v>42</v>
      </c>
      <c r="AR59" s="3">
        <f>H59</f>
        <v>0.7708333333333327</v>
      </c>
      <c r="AS59" s="41">
        <f>IF(AQ59=$A$4,AR59+($B$4/(24*60)),AR59+($B$5/(24*60)))</f>
        <v>0.81249999999999933</v>
      </c>
      <c r="AT59" s="40"/>
      <c r="AU59" s="3"/>
      <c r="AV59" s="41"/>
      <c r="AW59" s="40"/>
      <c r="AX59" s="31"/>
      <c r="AY59" s="42"/>
      <c r="AZ59" s="40"/>
      <c r="BA59" s="31"/>
      <c r="BB59" s="42"/>
      <c r="BC59" s="40" t="s">
        <v>43</v>
      </c>
      <c r="BD59" s="3">
        <f>H59</f>
        <v>0.7708333333333327</v>
      </c>
      <c r="BE59" s="41">
        <f>IF(BC59=$A$4,BD59+($B$4/(24*60)),BD59+($B$5/(24*60)))</f>
        <v>0.79166666666666607</v>
      </c>
    </row>
    <row r="60" spans="4:57" ht="15.75" customHeight="1" thickBot="1" x14ac:dyDescent="0.3">
      <c r="D60" s="579"/>
      <c r="E60" s="85">
        <f t="shared" si="8"/>
        <v>0.78472222222222154</v>
      </c>
      <c r="F60" s="67">
        <f t="shared" si="3"/>
        <v>0.78124999999999933</v>
      </c>
      <c r="G60" s="34">
        <f t="shared" si="6"/>
        <v>0.78472222222222154</v>
      </c>
      <c r="H60" s="131">
        <f t="shared" si="4"/>
        <v>0.78124999999999933</v>
      </c>
      <c r="J60" s="40" t="s">
        <v>42</v>
      </c>
      <c r="K60" s="3">
        <f>E60</f>
        <v>0.78472222222222154</v>
      </c>
      <c r="L60" s="41">
        <f>IF(J60=$A$4,K60+($B$4/(24*60)),K60+($B$5/(24*60)))</f>
        <v>0.82638888888888817</v>
      </c>
      <c r="M60" s="40" t="s">
        <v>43</v>
      </c>
      <c r="N60" s="3">
        <f>G60</f>
        <v>0.78472222222222154</v>
      </c>
      <c r="O60" s="41">
        <f>IF(M60=$A$4,N60+($B$4/(24*60)),N60+($B$5/(24*60)))</f>
        <v>0.80555555555555491</v>
      </c>
      <c r="P60" s="40"/>
      <c r="Q60" s="31"/>
      <c r="R60" s="42"/>
      <c r="S60" s="40"/>
      <c r="T60" s="31"/>
      <c r="U60" s="42"/>
      <c r="V60" s="46"/>
      <c r="W60" s="38"/>
      <c r="X60" s="47"/>
      <c r="Y60" s="40"/>
      <c r="Z60" s="31"/>
      <c r="AA60" s="42"/>
      <c r="AB60" s="46"/>
      <c r="AC60" s="38"/>
      <c r="AD60" s="47"/>
      <c r="AE60" s="46"/>
      <c r="AF60" s="38"/>
      <c r="AG60" s="47"/>
      <c r="AH60" s="40" t="s">
        <v>43</v>
      </c>
      <c r="AI60" s="3">
        <f>H60</f>
        <v>0.78124999999999933</v>
      </c>
      <c r="AJ60" s="41">
        <f>IF(AH60=$A$4,AI60+($B$4/(24*60)),AI60+($B$5/(24*60)))</f>
        <v>0.8020833333333327</v>
      </c>
      <c r="AK60" s="46"/>
      <c r="AL60" s="38"/>
      <c r="AM60" s="47"/>
      <c r="AN60" s="40"/>
      <c r="AO60" s="31"/>
      <c r="AP60" s="42"/>
      <c r="AQ60" s="46"/>
      <c r="AR60" s="38"/>
      <c r="AS60" s="47"/>
      <c r="AT60" s="40"/>
      <c r="AU60" s="31"/>
      <c r="AV60" s="14"/>
      <c r="AW60" s="40" t="s">
        <v>42</v>
      </c>
      <c r="AX60" s="3">
        <f>H60</f>
        <v>0.78124999999999933</v>
      </c>
      <c r="AY60" s="41">
        <f>IF(AW60=$A$4,AX60+($B$4/(24*60)),AX60+($B$5/(24*60)))</f>
        <v>0.82291666666666596</v>
      </c>
      <c r="AZ60" s="39"/>
      <c r="BA60" s="31"/>
      <c r="BB60" s="42"/>
      <c r="BC60" s="39"/>
      <c r="BD60" s="31"/>
      <c r="BE60" s="42"/>
    </row>
    <row r="61" spans="4:57" x14ac:dyDescent="0.25">
      <c r="D61" s="580" t="str">
        <f>RIGHT(D57,3)&amp;" às "&amp;LEFT(RIGHT(D57,3),2)+1&amp;"h"</f>
        <v>19h às 20h</v>
      </c>
      <c r="E61" s="93">
        <f t="shared" si="8"/>
        <v>0.79513888888888817</v>
      </c>
      <c r="F61" s="103">
        <f t="shared" si="3"/>
        <v>0.79166666666666596</v>
      </c>
      <c r="G61" s="92">
        <f t="shared" si="6"/>
        <v>0.79513888888888817</v>
      </c>
      <c r="H61" s="132">
        <f t="shared" si="4"/>
        <v>0.79166666666666596</v>
      </c>
      <c r="J61" s="40"/>
      <c r="K61" s="31"/>
      <c r="L61" s="42"/>
      <c r="M61" s="40"/>
      <c r="N61" s="31"/>
      <c r="O61" s="42"/>
      <c r="P61" s="40" t="s">
        <v>42</v>
      </c>
      <c r="Q61" s="3">
        <f>E61</f>
        <v>0.79513888888888817</v>
      </c>
      <c r="R61" s="41">
        <f>IF(P61=$A$4,Q61+($B$4/(24*60)),Q61+($B$5/(24*60)))</f>
        <v>0.8368055555555548</v>
      </c>
      <c r="S61" s="40" t="s">
        <v>43</v>
      </c>
      <c r="T61" s="3">
        <f>G61</f>
        <v>0.79513888888888817</v>
      </c>
      <c r="U61" s="41">
        <f>IF(S61=$A$4,T61+($B$4/(24*60)),T61+($B$5/(24*60)))</f>
        <v>0.81597222222222154</v>
      </c>
      <c r="V61" s="46"/>
      <c r="W61" s="38"/>
      <c r="X61" s="47"/>
      <c r="Y61" s="40"/>
      <c r="Z61" s="31"/>
      <c r="AA61" s="42"/>
      <c r="AB61" s="46"/>
      <c r="AC61" s="38"/>
      <c r="AD61" s="47"/>
      <c r="AE61" s="46"/>
      <c r="AF61" s="38"/>
      <c r="AG61" s="47"/>
      <c r="AH61" s="46"/>
      <c r="AI61" s="38"/>
      <c r="AJ61" s="47"/>
      <c r="AK61" s="46"/>
      <c r="AL61" s="38"/>
      <c r="AM61" s="47"/>
      <c r="AN61" s="40" t="s">
        <v>43</v>
      </c>
      <c r="AO61" s="3">
        <f>F61</f>
        <v>0.79166666666666596</v>
      </c>
      <c r="AP61" s="41">
        <f>IF(AN61=$A$4,AO61+($B$4/(24*60)),AO61+($B$5/(24*60)))</f>
        <v>0.81249999999999933</v>
      </c>
      <c r="AQ61" s="46"/>
      <c r="AR61" s="38"/>
      <c r="AS61" s="47"/>
      <c r="AT61" s="46"/>
      <c r="AU61" s="38"/>
      <c r="AV61" s="47"/>
      <c r="AW61" s="46"/>
      <c r="AX61" s="38"/>
      <c r="AY61" s="47"/>
      <c r="AZ61" s="40" t="s">
        <v>42</v>
      </c>
      <c r="BA61" s="3">
        <f>H61</f>
        <v>0.79166666666666596</v>
      </c>
      <c r="BB61" s="41">
        <f>IF(AZ61=$A$4,BA61+($B$4/(24*60)),BA61+($B$5/(24*60)))</f>
        <v>0.83333333333333259</v>
      </c>
      <c r="BC61" s="40"/>
      <c r="BD61" s="3"/>
      <c r="BE61" s="41"/>
    </row>
    <row r="62" spans="4:57" x14ac:dyDescent="0.25">
      <c r="D62" s="581"/>
      <c r="E62" s="79">
        <f t="shared" si="8"/>
        <v>0.8055555555555548</v>
      </c>
      <c r="F62" s="104">
        <f t="shared" si="3"/>
        <v>0.80208333333333259</v>
      </c>
      <c r="G62" s="60">
        <f t="shared" si="6"/>
        <v>0.8055555555555548</v>
      </c>
      <c r="H62" s="133">
        <f t="shared" si="4"/>
        <v>0.80208333333333259</v>
      </c>
      <c r="J62" s="40"/>
      <c r="K62" s="31"/>
      <c r="L62" s="42"/>
      <c r="M62" s="40"/>
      <c r="N62" s="31"/>
      <c r="O62" s="42"/>
      <c r="P62" s="40"/>
      <c r="Q62" s="31"/>
      <c r="R62" s="42"/>
      <c r="S62" s="40"/>
      <c r="T62" s="31"/>
      <c r="U62" s="42"/>
      <c r="V62" s="40" t="s">
        <v>42</v>
      </c>
      <c r="W62" s="59">
        <f>E62</f>
        <v>0.8055555555555548</v>
      </c>
      <c r="X62" s="41">
        <f>IF(V62=$A$4,W62+($B$4/(24*60)),W62+($B$5/(24*60)))</f>
        <v>0.84722222222222143</v>
      </c>
      <c r="Y62" s="40" t="s">
        <v>43</v>
      </c>
      <c r="Z62" s="3">
        <f>G62</f>
        <v>0.8055555555555548</v>
      </c>
      <c r="AA62" s="41">
        <f>IF(Y62=$A$4,Z62+($B$4/(24*60)),Z62+($B$5/(24*60)))</f>
        <v>0.82638888888888817</v>
      </c>
      <c r="AB62" s="46"/>
      <c r="AC62" s="38"/>
      <c r="AD62" s="47"/>
      <c r="AE62" s="46"/>
      <c r="AF62" s="38"/>
      <c r="AG62" s="47"/>
      <c r="AH62" s="46"/>
      <c r="AI62" s="38"/>
      <c r="AJ62" s="47"/>
      <c r="AK62" s="46"/>
      <c r="AL62" s="38"/>
      <c r="AM62" s="47"/>
      <c r="AN62" s="46"/>
      <c r="AO62" s="38"/>
      <c r="AP62" s="47"/>
      <c r="AQ62" s="46"/>
      <c r="AR62" s="38"/>
      <c r="AS62" s="47"/>
      <c r="AT62" s="40" t="s">
        <v>43</v>
      </c>
      <c r="AU62" s="3">
        <f>F62</f>
        <v>0.80208333333333259</v>
      </c>
      <c r="AV62" s="41">
        <f>IF(AT62=$A$4,AU62+($B$4/(24*60)),AU62+($B$5/(24*60)))</f>
        <v>0.82291666666666596</v>
      </c>
      <c r="AW62" s="46"/>
      <c r="AX62" s="38"/>
      <c r="AY62" s="47"/>
      <c r="AZ62" s="46"/>
      <c r="BA62" s="38"/>
      <c r="BB62" s="47"/>
      <c r="BC62" s="40" t="s">
        <v>42</v>
      </c>
      <c r="BD62" s="3">
        <f>H62</f>
        <v>0.80208333333333259</v>
      </c>
      <c r="BE62" s="41">
        <f>IF(BC62=$A$4,BD62+($B$4/(24*60)),BD62+($B$5/(24*60)))</f>
        <v>0.84374999999999922</v>
      </c>
    </row>
    <row r="63" spans="4:57" x14ac:dyDescent="0.25">
      <c r="D63" s="581"/>
      <c r="E63" s="80">
        <f t="shared" si="8"/>
        <v>0.81597222222222143</v>
      </c>
      <c r="F63" s="65">
        <f t="shared" si="3"/>
        <v>0.81249999999999922</v>
      </c>
      <c r="G63" s="61">
        <f t="shared" si="6"/>
        <v>0.81597222222222143</v>
      </c>
      <c r="H63" s="134">
        <f t="shared" si="4"/>
        <v>0.81249999999999922</v>
      </c>
      <c r="J63" s="40"/>
      <c r="K63" s="31"/>
      <c r="L63" s="42"/>
      <c r="M63" s="40" t="s">
        <v>42</v>
      </c>
      <c r="N63" s="3">
        <f>E63</f>
        <v>0.81597222222222143</v>
      </c>
      <c r="O63" s="41">
        <f>IF(M63=$A$4,N63+($B$4/(24*60)),N63+($B$5/(24*60)))</f>
        <v>0.85763888888888806</v>
      </c>
      <c r="P63" s="40"/>
      <c r="Q63" s="31"/>
      <c r="R63" s="42"/>
      <c r="S63" s="40"/>
      <c r="T63" s="31"/>
      <c r="U63" s="42"/>
      <c r="V63" s="46"/>
      <c r="W63" s="38"/>
      <c r="X63" s="47"/>
      <c r="Y63" s="40"/>
      <c r="Z63" s="31"/>
      <c r="AA63" s="42"/>
      <c r="AB63" s="40" t="s">
        <v>43</v>
      </c>
      <c r="AC63" s="59">
        <f>G63</f>
        <v>0.81597222222222143</v>
      </c>
      <c r="AD63" s="41">
        <f>IF(AB63=$A$4,AC63+($B$4/(24*60)),AC63+($B$5/(24*60)))</f>
        <v>0.8368055555555548</v>
      </c>
      <c r="AE63" s="46"/>
      <c r="AF63" s="38"/>
      <c r="AG63" s="47"/>
      <c r="AH63" s="40" t="s">
        <v>42</v>
      </c>
      <c r="AI63" s="3">
        <f>F63</f>
        <v>0.81249999999999922</v>
      </c>
      <c r="AJ63" s="41">
        <f>IF(AH63=$A$4,AI63+($B$4/(24*60)),AI63+($B$5/(24*60)))</f>
        <v>0.85416666666666585</v>
      </c>
      <c r="AK63" s="40" t="s">
        <v>43</v>
      </c>
      <c r="AL63" s="3">
        <f>H63</f>
        <v>0.81249999999999922</v>
      </c>
      <c r="AM63" s="41">
        <f>IF(AK63=$A$4,AL63+($B$4/(24*60)),AL63+($B$5/(24*60)))</f>
        <v>0.83333333333333259</v>
      </c>
      <c r="AN63" s="46"/>
      <c r="AO63" s="38"/>
      <c r="AP63" s="47"/>
      <c r="AQ63" s="46"/>
      <c r="AR63" s="38"/>
      <c r="AS63" s="47"/>
      <c r="AT63" s="46"/>
      <c r="AU63" s="38"/>
      <c r="AV63" s="47"/>
      <c r="AW63" s="46"/>
      <c r="AX63" s="38"/>
      <c r="AY63" s="47"/>
      <c r="AZ63" s="46"/>
      <c r="BA63" s="38"/>
      <c r="BB63" s="47"/>
      <c r="BC63" s="46"/>
      <c r="BD63" s="38"/>
      <c r="BE63" s="47"/>
    </row>
    <row r="64" spans="4:57" ht="15.75" thickBot="1" x14ac:dyDescent="0.3">
      <c r="D64" s="582"/>
      <c r="E64" s="121">
        <f t="shared" si="8"/>
        <v>0.82638888888888806</v>
      </c>
      <c r="F64" s="16"/>
      <c r="G64" s="122">
        <f t="shared" si="6"/>
        <v>0.82638888888888806</v>
      </c>
      <c r="H64" s="45"/>
      <c r="J64" s="40"/>
      <c r="K64" s="31"/>
      <c r="L64" s="42"/>
      <c r="M64" s="40"/>
      <c r="N64" s="31"/>
      <c r="O64" s="42"/>
      <c r="P64" s="40"/>
      <c r="Q64" s="31"/>
      <c r="R64" s="42"/>
      <c r="S64" s="40"/>
      <c r="T64" s="3"/>
      <c r="U64" s="41"/>
      <c r="V64" s="46"/>
      <c r="W64" s="38"/>
      <c r="X64" s="47"/>
      <c r="Y64" s="40"/>
      <c r="Z64" s="31"/>
      <c r="AA64" s="42"/>
      <c r="AB64" s="46"/>
      <c r="AC64" s="38"/>
      <c r="AD64" s="47"/>
      <c r="AE64" s="40"/>
      <c r="AF64" s="59"/>
      <c r="AG64" s="41"/>
      <c r="AH64" s="40"/>
      <c r="AI64" s="31"/>
      <c r="AJ64" s="14"/>
      <c r="AK64" s="46"/>
      <c r="AL64" s="38"/>
      <c r="AM64" s="47"/>
      <c r="AN64" s="40" t="s">
        <v>42</v>
      </c>
      <c r="AO64" s="3">
        <f>E64</f>
        <v>0.82638888888888806</v>
      </c>
      <c r="AP64" s="41">
        <f>IF(AN64=$A$4,AO64+($B$4/(24*60)),AO64+($B$5/(24*60)))</f>
        <v>0.86805555555555469</v>
      </c>
      <c r="AQ64" s="40" t="s">
        <v>43</v>
      </c>
      <c r="AR64" s="3">
        <f>G64</f>
        <v>0.82638888888888806</v>
      </c>
      <c r="AS64" s="41">
        <f>IF(AQ64=$A$4,AR64+($B$4/(24*60)),AR64+($B$5/(24*60)))</f>
        <v>0.84722222222222143</v>
      </c>
      <c r="AT64" s="46"/>
      <c r="AU64" s="38"/>
      <c r="AV64" s="47"/>
      <c r="AW64" s="46"/>
      <c r="AX64" s="38"/>
      <c r="AY64" s="47"/>
      <c r="AZ64" s="46"/>
      <c r="BA64" s="38"/>
      <c r="BB64" s="47"/>
      <c r="BC64" s="46"/>
      <c r="BD64" s="38"/>
      <c r="BE64" s="47"/>
    </row>
    <row r="65" spans="4:57" ht="15" customHeight="1" x14ac:dyDescent="0.25">
      <c r="D65" s="577" t="str">
        <f>RIGHT(D61,3)&amp;" às "&amp;LEFT(RIGHT(D61,3),2)+1&amp;"h"</f>
        <v>20h às 21h</v>
      </c>
      <c r="E65" s="106">
        <f t="shared" si="8"/>
        <v>0.83680555555555469</v>
      </c>
      <c r="F65" s="138"/>
      <c r="G65" s="109">
        <f t="shared" si="6"/>
        <v>0.83680555555555469</v>
      </c>
      <c r="H65" s="77"/>
      <c r="J65" s="40"/>
      <c r="K65" s="3"/>
      <c r="L65" s="41"/>
      <c r="M65" s="40"/>
      <c r="N65" s="31"/>
      <c r="O65" s="42"/>
      <c r="P65" s="40"/>
      <c r="Q65" s="31"/>
      <c r="R65" s="42"/>
      <c r="S65" s="40"/>
      <c r="T65" s="31"/>
      <c r="U65" s="42"/>
      <c r="V65" s="46"/>
      <c r="W65" s="38"/>
      <c r="X65" s="47"/>
      <c r="Y65" s="40"/>
      <c r="Z65" s="3"/>
      <c r="AA65" s="41"/>
      <c r="AB65" s="46"/>
      <c r="AC65" s="38"/>
      <c r="AD65" s="47"/>
      <c r="AE65" s="46"/>
      <c r="AF65" s="38"/>
      <c r="AG65" s="47"/>
      <c r="AH65" s="40"/>
      <c r="AI65" s="31"/>
      <c r="AJ65" s="42"/>
      <c r="AK65" s="46"/>
      <c r="AL65" s="38"/>
      <c r="AM65" s="47"/>
      <c r="AN65" s="46"/>
      <c r="AO65" s="38"/>
      <c r="AP65" s="47"/>
      <c r="AQ65" s="46"/>
      <c r="AR65" s="38"/>
      <c r="AS65" s="47"/>
      <c r="AT65" s="40" t="s">
        <v>42</v>
      </c>
      <c r="AU65" s="3">
        <f>E65</f>
        <v>0.83680555555555469</v>
      </c>
      <c r="AV65" s="41">
        <f>IF(AT65=$A$4,AU65+($B$4/(24*60)),AU65+($B$5/(24*60)))</f>
        <v>0.87847222222222132</v>
      </c>
      <c r="AW65" s="40" t="s">
        <v>43</v>
      </c>
      <c r="AX65" s="3">
        <f>G65</f>
        <v>0.83680555555555469</v>
      </c>
      <c r="AY65" s="41">
        <f>IF(AW65=$A$4,AX65+($B$4/(24*60)),AX65+($B$5/(24*60)))</f>
        <v>0.85763888888888806</v>
      </c>
      <c r="AZ65" s="46"/>
      <c r="BA65" s="38"/>
      <c r="BB65" s="47"/>
      <c r="BC65" s="46"/>
      <c r="BD65" s="38"/>
      <c r="BE65" s="47"/>
    </row>
    <row r="66" spans="4:57" ht="15" customHeight="1" x14ac:dyDescent="0.25">
      <c r="D66" s="578"/>
      <c r="E66" s="107">
        <f t="shared" si="8"/>
        <v>0.84722222222222132</v>
      </c>
      <c r="F66" s="96"/>
      <c r="G66" s="110">
        <f t="shared" si="6"/>
        <v>0.84722222222222132</v>
      </c>
      <c r="H66" s="42"/>
      <c r="J66" s="40"/>
      <c r="K66" s="31"/>
      <c r="L66" s="42"/>
      <c r="M66" s="40"/>
      <c r="N66" s="31"/>
      <c r="O66" s="42"/>
      <c r="P66" s="40"/>
      <c r="Q66" s="3"/>
      <c r="R66" s="41"/>
      <c r="S66" s="40"/>
      <c r="T66" s="31"/>
      <c r="U66" s="42"/>
      <c r="V66" s="46"/>
      <c r="W66" s="38"/>
      <c r="X66" s="47"/>
      <c r="Y66" s="40"/>
      <c r="Z66" s="31"/>
      <c r="AA66" s="42"/>
      <c r="AB66" s="40"/>
      <c r="AC66" s="59"/>
      <c r="AD66" s="41"/>
      <c r="AE66" s="46"/>
      <c r="AF66" s="38"/>
      <c r="AG66" s="47"/>
      <c r="AH66" s="40"/>
      <c r="AI66" s="31"/>
      <c r="AJ66" s="42"/>
      <c r="AK66" s="40" t="s">
        <v>42</v>
      </c>
      <c r="AL66" s="3">
        <f>E66</f>
        <v>0.84722222222222132</v>
      </c>
      <c r="AM66" s="41">
        <f>IF(AK66=$A$4,AL66+($B$4/(24*60)),AL66+($B$5/(24*60)))</f>
        <v>0.88888888888888795</v>
      </c>
      <c r="AN66" s="46"/>
      <c r="AO66" s="38"/>
      <c r="AP66" s="47"/>
      <c r="AQ66" s="46"/>
      <c r="AR66" s="38"/>
      <c r="AS66" s="47"/>
      <c r="AT66" s="46"/>
      <c r="AU66" s="38"/>
      <c r="AV66" s="47"/>
      <c r="AW66" s="46"/>
      <c r="AX66" s="38"/>
      <c r="AY66" s="47"/>
      <c r="AZ66" s="40" t="s">
        <v>43</v>
      </c>
      <c r="BA66" s="3">
        <f>G66</f>
        <v>0.84722222222222132</v>
      </c>
      <c r="BB66" s="41">
        <f>IF(AZ66=$A$4,BA66+($B$4/(24*60)),BA66+($B$5/(24*60)))</f>
        <v>0.86805555555555469</v>
      </c>
      <c r="BC66" s="46"/>
      <c r="BD66" s="38"/>
      <c r="BE66" s="47"/>
    </row>
    <row r="67" spans="4:57" ht="15" customHeight="1" x14ac:dyDescent="0.25">
      <c r="D67" s="578"/>
      <c r="E67" s="112">
        <f t="shared" si="8"/>
        <v>0.85763888888888795</v>
      </c>
      <c r="F67" s="96"/>
      <c r="G67" s="111">
        <f t="shared" si="6"/>
        <v>0.85763888888888795</v>
      </c>
      <c r="H67" s="42"/>
      <c r="J67" s="40"/>
      <c r="K67" s="31"/>
      <c r="L67" s="42"/>
      <c r="M67" s="40"/>
      <c r="N67" s="31"/>
      <c r="O67" s="42"/>
      <c r="P67" s="40"/>
      <c r="Q67" s="31"/>
      <c r="R67" s="42"/>
      <c r="S67" s="40"/>
      <c r="T67" s="31"/>
      <c r="U67" s="42"/>
      <c r="V67" s="46"/>
      <c r="W67" s="38"/>
      <c r="X67" s="47"/>
      <c r="Y67" s="40"/>
      <c r="Z67" s="31"/>
      <c r="AA67" s="42"/>
      <c r="AB67" s="46"/>
      <c r="AC67" s="38"/>
      <c r="AD67" s="47"/>
      <c r="AE67" s="40"/>
      <c r="AF67" s="59"/>
      <c r="AG67" s="41"/>
      <c r="AH67" s="40"/>
      <c r="AI67" s="31"/>
      <c r="AJ67" s="42"/>
      <c r="AK67" s="46"/>
      <c r="AL67" s="38"/>
      <c r="AM67" s="47"/>
      <c r="AN67" s="46"/>
      <c r="AO67" s="38"/>
      <c r="AP67" s="47"/>
      <c r="AQ67" s="40" t="s">
        <v>42</v>
      </c>
      <c r="AR67" s="3">
        <f>E67</f>
        <v>0.85763888888888795</v>
      </c>
      <c r="AS67" s="41">
        <f>IF(AQ67=$A$4,AR67+($B$4/(24*60)),AR67+($B$5/(24*60)))</f>
        <v>0.89930555555555458</v>
      </c>
      <c r="AT67" s="46"/>
      <c r="AU67" s="38"/>
      <c r="AV67" s="47"/>
      <c r="AW67" s="46"/>
      <c r="AX67" s="38"/>
      <c r="AY67" s="47"/>
      <c r="AZ67" s="46"/>
      <c r="BA67" s="38"/>
      <c r="BB67" s="47"/>
      <c r="BC67" s="40" t="s">
        <v>43</v>
      </c>
      <c r="BD67" s="3">
        <f>G67</f>
        <v>0.85763888888888795</v>
      </c>
      <c r="BE67" s="41">
        <f>IF(BC67=$A$4,BD67+($B$4/(24*60)),BD67+($B$5/(24*60)))</f>
        <v>0.87847222222222132</v>
      </c>
    </row>
    <row r="68" spans="4:57" ht="15.75" customHeight="1" thickBot="1" x14ac:dyDescent="0.3">
      <c r="D68" s="579"/>
      <c r="E68" s="113">
        <f t="shared" si="8"/>
        <v>0.86805555555555458</v>
      </c>
      <c r="F68" s="95"/>
      <c r="G68" s="75">
        <f t="shared" si="6"/>
        <v>0.86805555555555458</v>
      </c>
      <c r="H68" s="45"/>
      <c r="J68" s="40"/>
      <c r="K68" s="31"/>
      <c r="L68" s="42"/>
      <c r="M68" s="40"/>
      <c r="N68" s="31"/>
      <c r="O68" s="42"/>
      <c r="P68" s="40"/>
      <c r="Q68" s="31"/>
      <c r="R68" s="42"/>
      <c r="S68" s="40"/>
      <c r="T68" s="31"/>
      <c r="U68" s="42"/>
      <c r="V68" s="46"/>
      <c r="W68" s="38"/>
      <c r="X68" s="47"/>
      <c r="Y68" s="40"/>
      <c r="Z68" s="31"/>
      <c r="AA68" s="42"/>
      <c r="AB68" s="46"/>
      <c r="AC68" s="38"/>
      <c r="AD68" s="47"/>
      <c r="AE68" s="46"/>
      <c r="AF68" s="38"/>
      <c r="AG68" s="47"/>
      <c r="AH68" s="40" t="s">
        <v>43</v>
      </c>
      <c r="AI68" s="3">
        <f>G68</f>
        <v>0.86805555555555458</v>
      </c>
      <c r="AJ68" s="41">
        <f>IF(AH68=$A$4,AI68+($B$4/(24*60)),AI68+($B$5/(24*60)))</f>
        <v>0.88888888888888795</v>
      </c>
      <c r="AK68" s="46"/>
      <c r="AL68" s="38"/>
      <c r="AM68" s="47"/>
      <c r="AN68" s="46"/>
      <c r="AO68" s="38"/>
      <c r="AP68" s="47"/>
      <c r="AQ68" s="46"/>
      <c r="AR68" s="38"/>
      <c r="AS68" s="47"/>
      <c r="AT68" s="46"/>
      <c r="AU68" s="38"/>
      <c r="AV68" s="47"/>
      <c r="AW68" s="40" t="s">
        <v>42</v>
      </c>
      <c r="AX68" s="3">
        <f>E68</f>
        <v>0.86805555555555458</v>
      </c>
      <c r="AY68" s="41">
        <f>IF(AW68=$A$4,AX68+($B$4/(24*60)),AX68+($B$5/(24*60)))</f>
        <v>0.90972222222222121</v>
      </c>
      <c r="AZ68" s="46"/>
      <c r="BA68" s="38"/>
      <c r="BB68" s="47"/>
      <c r="BC68" s="46"/>
      <c r="BD68" s="38"/>
      <c r="BE68" s="47"/>
    </row>
    <row r="69" spans="4:57" x14ac:dyDescent="0.25">
      <c r="D69" s="624" t="str">
        <f>RIGHT(D65,3)&amp;" às "&amp;LEFT(RIGHT(D65,3),2)+1&amp;"h"</f>
        <v>21h às 22h</v>
      </c>
      <c r="E69" s="119">
        <f t="shared" si="8"/>
        <v>0.87847222222222121</v>
      </c>
      <c r="F69" s="139"/>
      <c r="G69" s="116">
        <f t="shared" ref="G69:G80" si="9">G68+(15/(24*60))</f>
        <v>0.87847222222222121</v>
      </c>
      <c r="H69" s="72"/>
      <c r="J69" s="40"/>
      <c r="K69" s="31"/>
      <c r="L69" s="42"/>
      <c r="M69" s="40"/>
      <c r="N69" s="31"/>
      <c r="O69" s="42"/>
      <c r="P69" s="40"/>
      <c r="Q69" s="3"/>
      <c r="R69" s="41"/>
      <c r="S69" s="40"/>
      <c r="T69" s="31"/>
      <c r="U69" s="42"/>
      <c r="V69" s="46"/>
      <c r="W69" s="38"/>
      <c r="X69" s="47"/>
      <c r="Y69" s="40"/>
      <c r="Z69" s="31"/>
      <c r="AA69" s="42"/>
      <c r="AB69" s="46"/>
      <c r="AC69" s="38"/>
      <c r="AD69" s="47"/>
      <c r="AE69" s="46"/>
      <c r="AF69" s="38"/>
      <c r="AG69" s="47"/>
      <c r="AH69" s="46"/>
      <c r="AI69" s="38"/>
      <c r="AJ69" s="47"/>
      <c r="AK69" s="46"/>
      <c r="AL69" s="38"/>
      <c r="AM69" s="47"/>
      <c r="AN69" s="40" t="s">
        <v>43</v>
      </c>
      <c r="AO69" s="3">
        <f>G69</f>
        <v>0.87847222222222121</v>
      </c>
      <c r="AP69" s="41">
        <f>IF(AN69=$A$4,AO69+($B$4/(24*60)),AO69+($B$5/(24*60)))</f>
        <v>0.89930555555555458</v>
      </c>
      <c r="AQ69" s="46"/>
      <c r="AR69" s="38"/>
      <c r="AS69" s="47"/>
      <c r="AT69" s="46"/>
      <c r="AU69" s="38"/>
      <c r="AV69" s="47"/>
      <c r="AW69" s="46"/>
      <c r="AX69" s="38"/>
      <c r="AY69" s="47"/>
      <c r="AZ69" s="40" t="s">
        <v>42</v>
      </c>
      <c r="BA69" s="3">
        <f>G69</f>
        <v>0.87847222222222121</v>
      </c>
      <c r="BB69" s="41">
        <f>IF(AZ69=$A$4,BA69+($B$4/(24*60)),BA69+($B$5/(24*60)))</f>
        <v>0.92013888888888784</v>
      </c>
      <c r="BC69" s="46"/>
      <c r="BD69" s="38"/>
      <c r="BE69" s="47"/>
    </row>
    <row r="70" spans="4:57" x14ac:dyDescent="0.25">
      <c r="D70" s="581"/>
      <c r="E70" s="120">
        <f t="shared" si="8"/>
        <v>0.88888888888888784</v>
      </c>
      <c r="F70" s="96"/>
      <c r="G70" s="117">
        <f t="shared" si="9"/>
        <v>0.88888888888888784</v>
      </c>
      <c r="H70" s="42"/>
      <c r="J70" s="40"/>
      <c r="K70" s="31"/>
      <c r="L70" s="42"/>
      <c r="M70" s="40"/>
      <c r="N70" s="31"/>
      <c r="O70" s="42"/>
      <c r="P70" s="40"/>
      <c r="Q70" s="31"/>
      <c r="R70" s="42"/>
      <c r="S70" s="40"/>
      <c r="T70" s="31"/>
      <c r="U70" s="42"/>
      <c r="V70" s="46"/>
      <c r="W70" s="38"/>
      <c r="X70" s="47"/>
      <c r="Y70" s="40"/>
      <c r="Z70" s="31"/>
      <c r="AA70" s="42"/>
      <c r="AB70" s="46"/>
      <c r="AC70" s="38"/>
      <c r="AD70" s="47"/>
      <c r="AE70" s="46"/>
      <c r="AF70" s="38"/>
      <c r="AG70" s="47"/>
      <c r="AH70" s="46"/>
      <c r="AI70" s="38"/>
      <c r="AJ70" s="47"/>
      <c r="AK70" s="46"/>
      <c r="AL70" s="38"/>
      <c r="AM70" s="47"/>
      <c r="AN70" s="46"/>
      <c r="AO70" s="38"/>
      <c r="AP70" s="47"/>
      <c r="AQ70" s="46"/>
      <c r="AR70" s="38"/>
      <c r="AS70" s="47"/>
      <c r="AT70" s="40" t="s">
        <v>43</v>
      </c>
      <c r="AU70" s="3">
        <f>E70</f>
        <v>0.88888888888888784</v>
      </c>
      <c r="AV70" s="41">
        <f>IF(AT70=$A$4,AU70+($B$4/(24*60)),AU70+($B$5/(24*60)))</f>
        <v>0.90972222222222121</v>
      </c>
      <c r="AW70" s="46"/>
      <c r="AX70" s="38"/>
      <c r="AY70" s="47"/>
      <c r="AZ70" s="46"/>
      <c r="BA70" s="38"/>
      <c r="BB70" s="47"/>
      <c r="BC70" s="40" t="s">
        <v>42</v>
      </c>
      <c r="BD70" s="3">
        <f>G70</f>
        <v>0.88888888888888784</v>
      </c>
      <c r="BE70" s="41">
        <f>IF(BC70=$A$4,BD70+($B$4/(24*60)),BD70+($B$5/(24*60)))</f>
        <v>0.93055555555555447</v>
      </c>
    </row>
    <row r="71" spans="4:57" x14ac:dyDescent="0.25">
      <c r="D71" s="581"/>
      <c r="E71" s="114">
        <f t="shared" ref="E71:E80" si="10">E70+(15/(24*60))</f>
        <v>0.89930555555555447</v>
      </c>
      <c r="F71" s="96"/>
      <c r="G71" s="115">
        <f t="shared" si="9"/>
        <v>0.89930555555555447</v>
      </c>
      <c r="H71" s="42"/>
      <c r="J71" s="40"/>
      <c r="K71" s="31"/>
      <c r="L71" s="42"/>
      <c r="M71" s="40"/>
      <c r="N71" s="31"/>
      <c r="O71" s="42"/>
      <c r="P71" s="40"/>
      <c r="Q71" s="31"/>
      <c r="R71" s="42"/>
      <c r="S71" s="40"/>
      <c r="T71" s="31"/>
      <c r="U71" s="42"/>
      <c r="V71" s="46"/>
      <c r="W71" s="38"/>
      <c r="X71" s="47"/>
      <c r="Y71" s="40"/>
      <c r="Z71" s="31"/>
      <c r="AA71" s="42"/>
      <c r="AB71" s="46"/>
      <c r="AC71" s="38"/>
      <c r="AD71" s="47"/>
      <c r="AE71" s="46"/>
      <c r="AF71" s="38"/>
      <c r="AG71" s="47"/>
      <c r="AH71" s="40" t="s">
        <v>42</v>
      </c>
      <c r="AI71" s="3">
        <f>E71</f>
        <v>0.89930555555555447</v>
      </c>
      <c r="AJ71" s="41">
        <f>IF(AH71=$A$4,AI71+($B$4/(24*60)),AI71+($B$5/(24*60)))</f>
        <v>0.9409722222222211</v>
      </c>
      <c r="AK71" s="40" t="s">
        <v>43</v>
      </c>
      <c r="AL71" s="3">
        <f>G71</f>
        <v>0.89930555555555447</v>
      </c>
      <c r="AM71" s="41">
        <f>IF(AK71=$A$4,AL71+($B$4/(24*60)),AL71+($B$5/(24*60)))</f>
        <v>0.92013888888888784</v>
      </c>
      <c r="AN71" s="46"/>
      <c r="AO71" s="38"/>
      <c r="AP71" s="47"/>
      <c r="AQ71" s="46"/>
      <c r="AR71" s="38"/>
      <c r="AS71" s="47"/>
      <c r="AT71" s="46"/>
      <c r="AU71" s="38"/>
      <c r="AV71" s="47"/>
      <c r="AW71" s="46"/>
      <c r="AX71" s="38"/>
      <c r="AY71" s="47"/>
      <c r="AZ71" s="46"/>
      <c r="BA71" s="38"/>
      <c r="BB71" s="47"/>
      <c r="BC71" s="46"/>
      <c r="BD71" s="38"/>
      <c r="BE71" s="47"/>
    </row>
    <row r="72" spans="4:57" ht="15.75" thickBot="1" x14ac:dyDescent="0.3">
      <c r="D72" s="625"/>
      <c r="E72" s="105">
        <f t="shared" si="10"/>
        <v>0.9097222222222211</v>
      </c>
      <c r="F72" s="140"/>
      <c r="G72" s="108">
        <f t="shared" si="9"/>
        <v>0.9097222222222211</v>
      </c>
      <c r="H72" s="70"/>
      <c r="J72" s="40"/>
      <c r="K72" s="31"/>
      <c r="L72" s="42"/>
      <c r="M72" s="40"/>
      <c r="N72" s="31"/>
      <c r="O72" s="42"/>
      <c r="P72" s="40"/>
      <c r="Q72" s="31"/>
      <c r="R72" s="42"/>
      <c r="S72" s="40"/>
      <c r="T72" s="31"/>
      <c r="U72" s="42"/>
      <c r="V72" s="46"/>
      <c r="W72" s="38"/>
      <c r="X72" s="47"/>
      <c r="Y72" s="40"/>
      <c r="Z72" s="31"/>
      <c r="AA72" s="42"/>
      <c r="AB72" s="46"/>
      <c r="AC72" s="38"/>
      <c r="AD72" s="47"/>
      <c r="AE72" s="46"/>
      <c r="AF72" s="38"/>
      <c r="AG72" s="47"/>
      <c r="AH72" s="46"/>
      <c r="AI72" s="38"/>
      <c r="AJ72" s="47"/>
      <c r="AK72" s="46"/>
      <c r="AL72" s="38"/>
      <c r="AM72" s="47"/>
      <c r="AN72" s="40" t="s">
        <v>42</v>
      </c>
      <c r="AO72" s="3">
        <f>E72</f>
        <v>0.9097222222222211</v>
      </c>
      <c r="AP72" s="41">
        <f>IF(AN72=$A$4,AO72+($B$4/(24*60)),AO72+($B$5/(24*60)))</f>
        <v>0.95138888888888773</v>
      </c>
      <c r="AQ72" s="40" t="s">
        <v>43</v>
      </c>
      <c r="AR72" s="3">
        <f>G72</f>
        <v>0.9097222222222211</v>
      </c>
      <c r="AS72" s="41">
        <f>IF(AQ72=$A$4,AR72+($B$4/(24*60)),AR72+($B$5/(24*60)))</f>
        <v>0.93055555555555447</v>
      </c>
      <c r="AT72" s="46"/>
      <c r="AU72" s="38"/>
      <c r="AV72" s="47"/>
      <c r="AW72" s="46"/>
      <c r="AX72" s="38"/>
      <c r="AY72" s="47"/>
      <c r="AZ72" s="46"/>
      <c r="BA72" s="38"/>
      <c r="BB72" s="47"/>
      <c r="BC72" s="46"/>
      <c r="BD72" s="38"/>
      <c r="BE72" s="47"/>
    </row>
    <row r="73" spans="4:57" ht="15" customHeight="1" x14ac:dyDescent="0.25">
      <c r="D73" s="577" t="str">
        <f>RIGHT(D69,3)&amp;" às "&amp;LEFT(RIGHT(D69,3),2)+1&amp;"h"</f>
        <v>22h às 23h</v>
      </c>
      <c r="E73" s="106">
        <f t="shared" si="10"/>
        <v>0.92013888888888773</v>
      </c>
      <c r="F73" s="138"/>
      <c r="G73" s="109">
        <f t="shared" si="9"/>
        <v>0.92013888888888773</v>
      </c>
      <c r="H73" s="77"/>
      <c r="J73" s="40"/>
      <c r="K73" s="31"/>
      <c r="L73" s="42"/>
      <c r="M73" s="40"/>
      <c r="N73" s="31"/>
      <c r="O73" s="42"/>
      <c r="P73" s="40"/>
      <c r="Q73" s="31"/>
      <c r="R73" s="42"/>
      <c r="S73" s="40"/>
      <c r="T73" s="31"/>
      <c r="U73" s="42"/>
      <c r="V73" s="46"/>
      <c r="W73" s="38"/>
      <c r="X73" s="47"/>
      <c r="Y73" s="40"/>
      <c r="Z73" s="31"/>
      <c r="AA73" s="42"/>
      <c r="AB73" s="46"/>
      <c r="AC73" s="38"/>
      <c r="AD73" s="47"/>
      <c r="AE73" s="46"/>
      <c r="AF73" s="38"/>
      <c r="AG73" s="47"/>
      <c r="AH73" s="46"/>
      <c r="AI73" s="38"/>
      <c r="AJ73" s="47"/>
      <c r="AK73" s="46"/>
      <c r="AL73" s="38"/>
      <c r="AM73" s="47"/>
      <c r="AN73" s="46"/>
      <c r="AO73" s="38"/>
      <c r="AP73" s="47"/>
      <c r="AQ73" s="46"/>
      <c r="AR73" s="38"/>
      <c r="AS73" s="47"/>
      <c r="AT73" s="40" t="s">
        <v>42</v>
      </c>
      <c r="AU73" s="3">
        <f>E73</f>
        <v>0.92013888888888773</v>
      </c>
      <c r="AV73" s="41">
        <f>IF(AT73=$A$4,AU73+($B$4/(24*60)),AU73+($B$5/(24*60)))</f>
        <v>0.96180555555555436</v>
      </c>
      <c r="AW73" s="40" t="s">
        <v>43</v>
      </c>
      <c r="AX73" s="3">
        <f>G73</f>
        <v>0.92013888888888773</v>
      </c>
      <c r="AY73" s="41">
        <f>IF(AW73=$A$4,AX73+($B$4/(24*60)),AX73+($B$5/(24*60)))</f>
        <v>0.9409722222222211</v>
      </c>
      <c r="AZ73" s="46"/>
      <c r="BA73" s="38"/>
      <c r="BB73" s="47"/>
      <c r="BC73" s="46"/>
      <c r="BD73" s="38"/>
      <c r="BE73" s="47"/>
    </row>
    <row r="74" spans="4:57" ht="15" customHeight="1" x14ac:dyDescent="0.25">
      <c r="D74" s="578"/>
      <c r="E74" s="107">
        <f t="shared" si="10"/>
        <v>0.93055555555555436</v>
      </c>
      <c r="F74" s="96"/>
      <c r="G74" s="110">
        <f t="shared" si="9"/>
        <v>0.93055555555555436</v>
      </c>
      <c r="H74" s="42"/>
      <c r="J74" s="40"/>
      <c r="K74" s="31"/>
      <c r="L74" s="42"/>
      <c r="M74" s="40"/>
      <c r="N74" s="31"/>
      <c r="O74" s="42"/>
      <c r="P74" s="40"/>
      <c r="Q74" s="31"/>
      <c r="R74" s="42"/>
      <c r="S74" s="40"/>
      <c r="T74" s="31"/>
      <c r="U74" s="42"/>
      <c r="V74" s="46"/>
      <c r="W74" s="38"/>
      <c r="X74" s="47"/>
      <c r="Y74" s="40"/>
      <c r="Z74" s="31"/>
      <c r="AA74" s="42"/>
      <c r="AB74" s="46"/>
      <c r="AC74" s="38"/>
      <c r="AD74" s="47"/>
      <c r="AE74" s="46"/>
      <c r="AF74" s="38"/>
      <c r="AG74" s="47"/>
      <c r="AH74" s="46"/>
      <c r="AI74" s="38"/>
      <c r="AJ74" s="47"/>
      <c r="AK74" s="40" t="s">
        <v>42</v>
      </c>
      <c r="AL74" s="3">
        <f>E74</f>
        <v>0.93055555555555436</v>
      </c>
      <c r="AM74" s="41">
        <f>IF(AK74=$A$4,AL74+($B$4/(24*60)),AL74+($B$5/(24*60)))</f>
        <v>0.97222222222222099</v>
      </c>
      <c r="AN74" s="46"/>
      <c r="AO74" s="38"/>
      <c r="AP74" s="47"/>
      <c r="AQ74" s="46"/>
      <c r="AR74" s="38"/>
      <c r="AS74" s="47"/>
      <c r="AT74" s="46"/>
      <c r="AU74" s="38"/>
      <c r="AV74" s="47"/>
      <c r="AW74" s="46"/>
      <c r="AX74" s="38"/>
      <c r="AY74" s="47"/>
      <c r="AZ74" s="40" t="s">
        <v>43</v>
      </c>
      <c r="BA74" s="3">
        <f>G74</f>
        <v>0.93055555555555436</v>
      </c>
      <c r="BB74" s="41">
        <f>IF(AZ74=$A$4,BA74+($B$4/(24*60)),BA74+($B$5/(24*60)))</f>
        <v>0.95138888888888773</v>
      </c>
      <c r="BC74" s="46"/>
      <c r="BD74" s="38"/>
      <c r="BE74" s="47"/>
    </row>
    <row r="75" spans="4:57" ht="15" customHeight="1" x14ac:dyDescent="0.25">
      <c r="D75" s="578"/>
      <c r="E75" s="112">
        <f>E74+(15/(24*60))</f>
        <v>0.94097222222222099</v>
      </c>
      <c r="F75" s="96"/>
      <c r="G75" s="111">
        <f t="shared" si="9"/>
        <v>0.94097222222222099</v>
      </c>
      <c r="H75" s="42"/>
      <c r="J75" s="40"/>
      <c r="K75" s="31"/>
      <c r="L75" s="42"/>
      <c r="M75" s="40"/>
      <c r="N75" s="31"/>
      <c r="O75" s="42"/>
      <c r="P75" s="40"/>
      <c r="Q75" s="31"/>
      <c r="R75" s="42"/>
      <c r="S75" s="40"/>
      <c r="T75" s="31"/>
      <c r="U75" s="42"/>
      <c r="V75" s="46"/>
      <c r="W75" s="38"/>
      <c r="X75" s="47"/>
      <c r="Y75" s="40"/>
      <c r="Z75" s="31"/>
      <c r="AA75" s="42"/>
      <c r="AB75" s="46"/>
      <c r="AC75" s="38"/>
      <c r="AD75" s="47"/>
      <c r="AE75" s="46"/>
      <c r="AF75" s="38"/>
      <c r="AG75" s="47"/>
      <c r="AH75" s="46"/>
      <c r="AI75" s="38"/>
      <c r="AJ75" s="47"/>
      <c r="AK75" s="46"/>
      <c r="AL75" s="38"/>
      <c r="AM75" s="47"/>
      <c r="AN75" s="46"/>
      <c r="AO75" s="38"/>
      <c r="AP75" s="47"/>
      <c r="AQ75" s="40" t="s">
        <v>42</v>
      </c>
      <c r="AR75" s="3">
        <f>E75</f>
        <v>0.94097222222222099</v>
      </c>
      <c r="AS75" s="41">
        <f>IF(AQ75=$A$4,AR75+($B$4/(24*60)),AR75+($B$5/(24*60)))</f>
        <v>0.98263888888888762</v>
      </c>
      <c r="AT75" s="46"/>
      <c r="AU75" s="38"/>
      <c r="AV75" s="47"/>
      <c r="AW75" s="46"/>
      <c r="AX75" s="38"/>
      <c r="AY75" s="47"/>
      <c r="AZ75" s="46"/>
      <c r="BA75" s="38"/>
      <c r="BB75" s="47"/>
      <c r="BC75" s="40" t="s">
        <v>43</v>
      </c>
      <c r="BD75" s="3">
        <f>G75</f>
        <v>0.94097222222222099</v>
      </c>
      <c r="BE75" s="41">
        <f>IF(BC75=$A$4,BD75+($B$4/(24*60)),BD75+($B$5/(24*60)))</f>
        <v>0.96180555555555436</v>
      </c>
    </row>
    <row r="76" spans="4:57" ht="15.75" customHeight="1" thickBot="1" x14ac:dyDescent="0.3">
      <c r="D76" s="579"/>
      <c r="E76" s="113">
        <f t="shared" si="10"/>
        <v>0.95138888888888762</v>
      </c>
      <c r="F76" s="95"/>
      <c r="G76" s="75">
        <f t="shared" si="9"/>
        <v>0.95138888888888762</v>
      </c>
      <c r="H76" s="45"/>
      <c r="J76" s="40"/>
      <c r="K76" s="31"/>
      <c r="L76" s="42"/>
      <c r="M76" s="40"/>
      <c r="N76" s="31"/>
      <c r="O76" s="42"/>
      <c r="P76" s="40"/>
      <c r="Q76" s="31"/>
      <c r="R76" s="42"/>
      <c r="S76" s="40"/>
      <c r="T76" s="31"/>
      <c r="U76" s="42"/>
      <c r="V76" s="46"/>
      <c r="W76" s="38"/>
      <c r="X76" s="47"/>
      <c r="Y76" s="40"/>
      <c r="Z76" s="31"/>
      <c r="AA76" s="42"/>
      <c r="AB76" s="46"/>
      <c r="AC76" s="38"/>
      <c r="AD76" s="47"/>
      <c r="AE76" s="46"/>
      <c r="AF76" s="38"/>
      <c r="AG76" s="47"/>
      <c r="AH76" s="40" t="s">
        <v>43</v>
      </c>
      <c r="AI76" s="3">
        <f>G76</f>
        <v>0.95138888888888762</v>
      </c>
      <c r="AJ76" s="41">
        <f>IF(AH76=$A$4,AI76+($B$4/(24*60)),AI76+($B$5/(24*60)))</f>
        <v>0.97222222222222099</v>
      </c>
      <c r="AK76" s="46"/>
      <c r="AL76" s="38"/>
      <c r="AM76" s="47"/>
      <c r="AN76" s="46"/>
      <c r="AO76" s="38"/>
      <c r="AP76" s="47"/>
      <c r="AQ76" s="46"/>
      <c r="AR76" s="38"/>
      <c r="AS76" s="47"/>
      <c r="AT76" s="46"/>
      <c r="AU76" s="38"/>
      <c r="AV76" s="47"/>
      <c r="AW76" s="40" t="s">
        <v>42</v>
      </c>
      <c r="AX76" s="3">
        <f>E76</f>
        <v>0.95138888888888762</v>
      </c>
      <c r="AY76" s="41">
        <f>IF(AW76=$A$4,AX76+($B$4/(24*60)),AX76+($B$5/(24*60)))</f>
        <v>0.99305555555555425</v>
      </c>
      <c r="AZ76" s="46"/>
      <c r="BA76" s="38"/>
      <c r="BB76" s="47"/>
      <c r="BC76" s="46"/>
      <c r="BD76" s="38"/>
      <c r="BE76" s="47"/>
    </row>
    <row r="77" spans="4:57" x14ac:dyDescent="0.25">
      <c r="D77" s="624" t="str">
        <f>RIGHT(D73,3)&amp;" às "&amp;LEFT(RIGHT(D73,3),2)+1&amp;"h"</f>
        <v>23h às 24h</v>
      </c>
      <c r="E77" s="119">
        <f t="shared" si="10"/>
        <v>0.96180555555555425</v>
      </c>
      <c r="F77" s="139"/>
      <c r="G77" s="116">
        <f t="shared" si="9"/>
        <v>0.96180555555555425</v>
      </c>
      <c r="H77" s="72"/>
      <c r="J77" s="40"/>
      <c r="K77" s="31"/>
      <c r="L77" s="42"/>
      <c r="M77" s="40"/>
      <c r="N77" s="31"/>
      <c r="O77" s="42"/>
      <c r="P77" s="40"/>
      <c r="Q77" s="31"/>
      <c r="R77" s="42"/>
      <c r="S77" s="40"/>
      <c r="T77" s="31"/>
      <c r="U77" s="42"/>
      <c r="V77" s="46"/>
      <c r="W77" s="38"/>
      <c r="X77" s="47"/>
      <c r="Y77" s="40"/>
      <c r="Z77" s="31"/>
      <c r="AA77" s="42"/>
      <c r="AB77" s="46"/>
      <c r="AC77" s="38"/>
      <c r="AD77" s="47"/>
      <c r="AE77" s="46"/>
      <c r="AF77" s="38"/>
      <c r="AG77" s="47"/>
      <c r="AH77" s="46"/>
      <c r="AI77" s="38"/>
      <c r="AJ77" s="47"/>
      <c r="AK77" s="46"/>
      <c r="AL77" s="38"/>
      <c r="AM77" s="47"/>
      <c r="AN77" s="40" t="s">
        <v>43</v>
      </c>
      <c r="AO77" s="3">
        <f>G77</f>
        <v>0.96180555555555425</v>
      </c>
      <c r="AP77" s="41">
        <f>IF(AN77=$A$4,AO77+($B$4/(24*60)),AO77+($B$5/(24*60)))</f>
        <v>0.98263888888888762</v>
      </c>
      <c r="AQ77" s="46"/>
      <c r="AR77" s="38"/>
      <c r="AS77" s="47"/>
      <c r="AT77" s="46"/>
      <c r="AU77" s="38"/>
      <c r="AV77" s="47"/>
      <c r="AW77" s="46"/>
      <c r="AX77" s="38"/>
      <c r="AY77" s="47"/>
      <c r="AZ77" s="40" t="s">
        <v>42</v>
      </c>
      <c r="BA77" s="3">
        <f>G77</f>
        <v>0.96180555555555425</v>
      </c>
      <c r="BB77" s="41">
        <f>IF(AZ77=$A$4,BA77+($B$4/(24*60)),BA77+($B$5/(24*60)))</f>
        <v>1.003472222222221</v>
      </c>
      <c r="BC77" s="46"/>
      <c r="BD77" s="38"/>
      <c r="BE77" s="47"/>
    </row>
    <row r="78" spans="4:57" x14ac:dyDescent="0.25">
      <c r="D78" s="581"/>
      <c r="E78" s="120">
        <f t="shared" si="10"/>
        <v>0.97222222222222088</v>
      </c>
      <c r="F78" s="96"/>
      <c r="G78" s="118">
        <f t="shared" si="9"/>
        <v>0.97222222222222088</v>
      </c>
      <c r="H78" s="42"/>
      <c r="J78" s="40"/>
      <c r="K78" s="31"/>
      <c r="L78" s="42"/>
      <c r="M78" s="40"/>
      <c r="N78" s="31"/>
      <c r="O78" s="42"/>
      <c r="P78" s="40"/>
      <c r="Q78" s="31"/>
      <c r="R78" s="42"/>
      <c r="S78" s="40"/>
      <c r="T78" s="31"/>
      <c r="U78" s="42"/>
      <c r="V78" s="46"/>
      <c r="W78" s="38"/>
      <c r="X78" s="47"/>
      <c r="Y78" s="40"/>
      <c r="Z78" s="31"/>
      <c r="AA78" s="42"/>
      <c r="AB78" s="46"/>
      <c r="AC78" s="38"/>
      <c r="AD78" s="47"/>
      <c r="AE78" s="46"/>
      <c r="AF78" s="38"/>
      <c r="AG78" s="47"/>
      <c r="AH78" s="46"/>
      <c r="AI78" s="38"/>
      <c r="AJ78" s="47"/>
      <c r="AK78" s="46"/>
      <c r="AL78" s="38"/>
      <c r="AM78" s="47"/>
      <c r="AN78" s="46"/>
      <c r="AO78" s="38"/>
      <c r="AP78" s="47"/>
      <c r="AQ78" s="46"/>
      <c r="AR78" s="38"/>
      <c r="AS78" s="47"/>
      <c r="AT78" s="40" t="s">
        <v>43</v>
      </c>
      <c r="AU78" s="3">
        <f>E78</f>
        <v>0.97222222222222088</v>
      </c>
      <c r="AV78" s="41">
        <f>IF(AT78=$A$4,AU78+($B$4/(24*60)),AU78+($B$5/(24*60)))</f>
        <v>0.99305555555555425</v>
      </c>
      <c r="AW78" s="46"/>
      <c r="AX78" s="38"/>
      <c r="AY78" s="47"/>
      <c r="AZ78" s="46"/>
      <c r="BA78" s="38"/>
      <c r="BB78" s="47"/>
      <c r="BC78" s="40" t="s">
        <v>42</v>
      </c>
      <c r="BD78" s="3">
        <f>G78</f>
        <v>0.97222222222222088</v>
      </c>
      <c r="BE78" s="41">
        <f>IF(BC78=$A$4,BD78+($B$4/(24*60)),BD78+($B$5/(24*60)))</f>
        <v>1.0138888888888875</v>
      </c>
    </row>
    <row r="79" spans="4:57" x14ac:dyDescent="0.25">
      <c r="D79" s="581"/>
      <c r="E79" s="114">
        <f t="shared" si="10"/>
        <v>0.98263888888888751</v>
      </c>
      <c r="F79" s="15"/>
      <c r="G79" s="115">
        <f t="shared" si="9"/>
        <v>0.98263888888888751</v>
      </c>
      <c r="H79" s="42"/>
      <c r="J79" s="40"/>
      <c r="K79" s="31"/>
      <c r="L79" s="42"/>
      <c r="M79" s="40"/>
      <c r="N79" s="31"/>
      <c r="O79" s="42"/>
      <c r="P79" s="40"/>
      <c r="Q79" s="31"/>
      <c r="R79" s="42"/>
      <c r="S79" s="40"/>
      <c r="T79" s="31"/>
      <c r="U79" s="42"/>
      <c r="V79" s="46"/>
      <c r="W79" s="38"/>
      <c r="X79" s="47"/>
      <c r="Y79" s="40"/>
      <c r="Z79" s="31"/>
      <c r="AA79" s="42"/>
      <c r="AB79" s="46"/>
      <c r="AC79" s="38"/>
      <c r="AD79" s="47"/>
      <c r="AE79" s="46"/>
      <c r="AF79" s="38"/>
      <c r="AG79" s="47"/>
      <c r="AH79" s="40" t="s">
        <v>42</v>
      </c>
      <c r="AI79" s="3">
        <f>E79</f>
        <v>0.98263888888888751</v>
      </c>
      <c r="AJ79" s="41">
        <f>IF(AH79=$A$4,AI79+($B$4/(24*60)),AI79+($B$5/(24*60)))</f>
        <v>1.0243055555555542</v>
      </c>
      <c r="AK79" s="40" t="s">
        <v>43</v>
      </c>
      <c r="AL79" s="3">
        <f>G79</f>
        <v>0.98263888888888751</v>
      </c>
      <c r="AM79" s="41">
        <f>IF(AK79=$A$4,AL79+($B$4/(24*60)),AL79+($B$5/(24*60)))</f>
        <v>1.0034722222222208</v>
      </c>
      <c r="AN79" s="46"/>
      <c r="AO79" s="38"/>
      <c r="AP79" s="47"/>
      <c r="AQ79" s="46"/>
      <c r="AR79" s="38"/>
      <c r="AS79" s="47"/>
      <c r="AT79" s="46"/>
      <c r="AU79" s="38"/>
      <c r="AV79" s="47"/>
      <c r="AW79" s="46"/>
      <c r="AX79" s="38"/>
      <c r="AY79" s="47"/>
      <c r="AZ79" s="46"/>
      <c r="BA79" s="38"/>
      <c r="BB79" s="47"/>
      <c r="BC79" s="46"/>
      <c r="BD79" s="38"/>
      <c r="BE79" s="47"/>
    </row>
    <row r="80" spans="4:57" ht="15.75" thickBot="1" x14ac:dyDescent="0.3">
      <c r="D80" s="582"/>
      <c r="E80" s="121">
        <f t="shared" si="10"/>
        <v>0.99305555555555414</v>
      </c>
      <c r="F80" s="16"/>
      <c r="G80" s="122">
        <f t="shared" si="9"/>
        <v>0.99305555555555414</v>
      </c>
      <c r="H80" s="45"/>
      <c r="J80" s="43"/>
      <c r="K80" s="44"/>
      <c r="L80" s="45"/>
      <c r="M80" s="43"/>
      <c r="N80" s="44"/>
      <c r="O80" s="45"/>
      <c r="P80" s="43"/>
      <c r="Q80" s="44"/>
      <c r="R80" s="45"/>
      <c r="S80" s="43"/>
      <c r="T80" s="44"/>
      <c r="U80" s="45"/>
      <c r="V80" s="48"/>
      <c r="W80" s="49"/>
      <c r="X80" s="50"/>
      <c r="Y80" s="43"/>
      <c r="Z80" s="44"/>
      <c r="AA80" s="45"/>
      <c r="AB80" s="48"/>
      <c r="AC80" s="49"/>
      <c r="AD80" s="50"/>
      <c r="AE80" s="48"/>
      <c r="AF80" s="49"/>
      <c r="AG80" s="50"/>
      <c r="AH80" s="48"/>
      <c r="AI80" s="49"/>
      <c r="AJ80" s="50"/>
      <c r="AK80" s="48"/>
      <c r="AL80" s="49"/>
      <c r="AM80" s="50"/>
      <c r="AN80" s="43" t="s">
        <v>42</v>
      </c>
      <c r="AO80" s="6">
        <f>E80</f>
        <v>0.99305555555555414</v>
      </c>
      <c r="AP80" s="141">
        <f>IF(AN80=$A$4,AO80+($B$4/(24*60)),AO80+($B$5/(24*60)))</f>
        <v>1.0347222222222208</v>
      </c>
      <c r="AQ80" s="43" t="s">
        <v>43</v>
      </c>
      <c r="AR80" s="6">
        <f>G80</f>
        <v>0.99305555555555414</v>
      </c>
      <c r="AS80" s="141">
        <f>IF(AQ80=$A$4,AR80+($B$4/(24*60)),AR80+($B$5/(24*60)))</f>
        <v>1.0138888888888875</v>
      </c>
      <c r="AT80" s="48"/>
      <c r="AU80" s="49"/>
      <c r="AV80" s="50"/>
      <c r="AW80" s="48"/>
      <c r="AX80" s="49"/>
      <c r="AY80" s="50"/>
      <c r="AZ80" s="48"/>
      <c r="BA80" s="49"/>
      <c r="BB80" s="50"/>
      <c r="BC80" s="48"/>
      <c r="BD80" s="49"/>
      <c r="BE80" s="50"/>
    </row>
    <row r="81" spans="4:11" x14ac:dyDescent="0.25">
      <c r="E81" s="2"/>
    </row>
    <row r="82" spans="4:11" x14ac:dyDescent="0.25">
      <c r="E82" s="2"/>
    </row>
    <row r="83" spans="4:11" ht="15.75" thickBot="1" x14ac:dyDescent="0.3">
      <c r="E83" s="2"/>
    </row>
    <row r="84" spans="4:11" ht="16.5" thickBot="1" x14ac:dyDescent="0.3">
      <c r="E84" s="588" t="s">
        <v>3</v>
      </c>
      <c r="F84" s="589"/>
      <c r="G84" s="589"/>
      <c r="H84" s="590"/>
    </row>
    <row r="85" spans="4:11" ht="30.75" thickBot="1" x14ac:dyDescent="0.3">
      <c r="E85" s="8" t="s">
        <v>0</v>
      </c>
      <c r="F85" s="10" t="s">
        <v>6</v>
      </c>
      <c r="G85" s="9" t="s">
        <v>1</v>
      </c>
      <c r="H85" s="10" t="s">
        <v>62</v>
      </c>
    </row>
    <row r="86" spans="4:11" x14ac:dyDescent="0.25">
      <c r="D86" s="633" t="s">
        <v>2</v>
      </c>
      <c r="E86" s="76">
        <v>0.20138888888888887</v>
      </c>
      <c r="F86" s="123"/>
      <c r="G86" s="30">
        <v>0.20138888888888887</v>
      </c>
      <c r="H86" s="77"/>
      <c r="K86" s="663" t="s">
        <v>41</v>
      </c>
    </row>
    <row r="87" spans="4:11" ht="15.75" thickBot="1" x14ac:dyDescent="0.3">
      <c r="D87" s="634"/>
      <c r="E87" s="78">
        <f>E86+(15/(24*60))</f>
        <v>0.21180555555555552</v>
      </c>
      <c r="F87" s="124"/>
      <c r="G87" s="36">
        <f t="shared" ref="G87:H102" si="11">G86+(15/(24*60))</f>
        <v>0.21180555555555552</v>
      </c>
      <c r="H87" s="42"/>
      <c r="K87" s="664"/>
    </row>
    <row r="88" spans="4:11" x14ac:dyDescent="0.25">
      <c r="D88" s="634"/>
      <c r="E88" s="79">
        <f t="shared" ref="E88:H103" si="12">E87+(15/(24*60))</f>
        <v>0.22222222222222218</v>
      </c>
      <c r="F88" s="124"/>
      <c r="G88" s="60">
        <f t="shared" si="11"/>
        <v>0.22222222222222218</v>
      </c>
      <c r="H88" s="42"/>
      <c r="K88" s="665" t="s">
        <v>45</v>
      </c>
    </row>
    <row r="89" spans="4:11" ht="15.75" thickBot="1" x14ac:dyDescent="0.3">
      <c r="D89" s="634"/>
      <c r="E89" s="80">
        <f t="shared" si="12"/>
        <v>0.23263888888888884</v>
      </c>
      <c r="F89" s="124"/>
      <c r="G89" s="61">
        <f t="shared" si="11"/>
        <v>0.23263888888888884</v>
      </c>
      <c r="H89" s="42"/>
      <c r="K89" s="666"/>
    </row>
    <row r="90" spans="4:11" ht="15.75" thickBot="1" x14ac:dyDescent="0.3">
      <c r="D90" s="635"/>
      <c r="E90" s="87">
        <f t="shared" si="12"/>
        <v>0.2430555555555555</v>
      </c>
      <c r="F90" s="127"/>
      <c r="G90" s="63">
        <f t="shared" si="11"/>
        <v>0.2430555555555555</v>
      </c>
      <c r="H90" s="70"/>
      <c r="K90" s="667" t="s">
        <v>49</v>
      </c>
    </row>
    <row r="91" spans="4:11" ht="15.75" thickBot="1" x14ac:dyDescent="0.3">
      <c r="D91" s="633" t="str">
        <f>RIGHT(D86,2)&amp;" às "&amp;LEFT(RIGHT(D86,2),1)+1&amp;"h"</f>
        <v>6h às 7h</v>
      </c>
      <c r="E91" s="82">
        <f t="shared" si="12"/>
        <v>0.25347222222222215</v>
      </c>
      <c r="F91" s="123"/>
      <c r="G91" s="29">
        <f t="shared" si="11"/>
        <v>0.25347222222222215</v>
      </c>
      <c r="H91" s="77"/>
      <c r="K91" s="668"/>
    </row>
    <row r="92" spans="4:11" x14ac:dyDescent="0.25">
      <c r="D92" s="634"/>
      <c r="E92" s="83">
        <f t="shared" si="12"/>
        <v>0.26388888888888884</v>
      </c>
      <c r="F92" s="124"/>
      <c r="G92" s="35">
        <f t="shared" si="11"/>
        <v>0.26388888888888884</v>
      </c>
      <c r="H92" s="42"/>
      <c r="K92" s="669" t="s">
        <v>50</v>
      </c>
    </row>
    <row r="93" spans="4:11" ht="15.75" thickBot="1" x14ac:dyDescent="0.3">
      <c r="D93" s="634"/>
      <c r="E93" s="84">
        <f t="shared" si="12"/>
        <v>0.27430555555555552</v>
      </c>
      <c r="F93" s="124"/>
      <c r="G93" s="58">
        <f t="shared" si="11"/>
        <v>0.27430555555555552</v>
      </c>
      <c r="H93" s="42"/>
      <c r="K93" s="670"/>
    </row>
    <row r="94" spans="4:11" ht="15.75" thickBot="1" x14ac:dyDescent="0.3">
      <c r="D94" s="636"/>
      <c r="E94" s="85">
        <f t="shared" si="12"/>
        <v>0.28472222222222221</v>
      </c>
      <c r="F94" s="125"/>
      <c r="G94" s="34">
        <f t="shared" si="11"/>
        <v>0.28472222222222221</v>
      </c>
      <c r="H94" s="45"/>
      <c r="K94" s="671" t="s">
        <v>51</v>
      </c>
    </row>
    <row r="95" spans="4:11" ht="15.75" thickBot="1" x14ac:dyDescent="0.3">
      <c r="D95" s="637" t="str">
        <f>RIGHT(D91,2)&amp;" às "&amp;LEFT(RIGHT(D91,2),1)+1&amp;"h"</f>
        <v>7h às 8h</v>
      </c>
      <c r="E95" s="86">
        <f t="shared" si="12"/>
        <v>0.2951388888888889</v>
      </c>
      <c r="F95" s="126"/>
      <c r="G95" s="37">
        <f t="shared" si="11"/>
        <v>0.2951388888888889</v>
      </c>
      <c r="H95" s="72"/>
      <c r="K95" s="672"/>
    </row>
    <row r="96" spans="4:11" x14ac:dyDescent="0.25">
      <c r="D96" s="637"/>
      <c r="E96" s="79">
        <f t="shared" si="12"/>
        <v>0.30555555555555558</v>
      </c>
      <c r="F96" s="14"/>
      <c r="G96" s="60">
        <f t="shared" si="11"/>
        <v>0.30555555555555558</v>
      </c>
      <c r="H96" s="42"/>
      <c r="K96" s="653" t="s">
        <v>52</v>
      </c>
    </row>
    <row r="97" spans="4:11" ht="15.75" thickBot="1" x14ac:dyDescent="0.3">
      <c r="D97" s="637"/>
      <c r="E97" s="80">
        <f t="shared" si="12"/>
        <v>0.31597222222222227</v>
      </c>
      <c r="F97" s="65">
        <v>0.3125</v>
      </c>
      <c r="G97" s="61">
        <f t="shared" si="11"/>
        <v>0.31597222222222227</v>
      </c>
      <c r="H97" s="134">
        <v>0.3125</v>
      </c>
      <c r="K97" s="654"/>
    </row>
    <row r="98" spans="4:11" ht="15.75" thickBot="1" x14ac:dyDescent="0.3">
      <c r="D98" s="637"/>
      <c r="E98" s="87">
        <f t="shared" si="12"/>
        <v>0.32638888888888895</v>
      </c>
      <c r="F98" s="97">
        <f t="shared" si="12"/>
        <v>0.32291666666666669</v>
      </c>
      <c r="G98" s="63">
        <f t="shared" si="11"/>
        <v>0.32638888888888895</v>
      </c>
      <c r="H98" s="516">
        <f t="shared" si="11"/>
        <v>0.32291666666666669</v>
      </c>
      <c r="K98" s="655" t="s">
        <v>63</v>
      </c>
    </row>
    <row r="99" spans="4:11" ht="15.75" thickBot="1" x14ac:dyDescent="0.3">
      <c r="D99" s="638" t="str">
        <f>RIGHT(D95,2)&amp;" às "&amp;LEFT(RIGHT(D95,2),1)+1&amp;"h"</f>
        <v>8h às 9h</v>
      </c>
      <c r="E99" s="82">
        <f t="shared" si="12"/>
        <v>0.33680555555555564</v>
      </c>
      <c r="F99" s="98">
        <f t="shared" si="12"/>
        <v>0.33333333333333337</v>
      </c>
      <c r="G99" s="29">
        <f t="shared" si="11"/>
        <v>0.33680555555555564</v>
      </c>
      <c r="H99" s="128">
        <f t="shared" si="11"/>
        <v>0.33333333333333337</v>
      </c>
      <c r="K99" s="656"/>
    </row>
    <row r="100" spans="4:11" x14ac:dyDescent="0.25">
      <c r="D100" s="637"/>
      <c r="E100" s="83">
        <f t="shared" si="12"/>
        <v>0.34722222222222232</v>
      </c>
      <c r="F100" s="94">
        <f t="shared" si="12"/>
        <v>0.34375000000000006</v>
      </c>
      <c r="G100" s="35">
        <f t="shared" si="11"/>
        <v>0.34722222222222232</v>
      </c>
      <c r="H100" s="129">
        <f t="shared" si="11"/>
        <v>0.34375000000000006</v>
      </c>
      <c r="K100" s="657" t="s">
        <v>53</v>
      </c>
    </row>
    <row r="101" spans="4:11" ht="15.75" thickBot="1" x14ac:dyDescent="0.3">
      <c r="D101" s="637"/>
      <c r="E101" s="84">
        <f t="shared" si="12"/>
        <v>0.35763888888888901</v>
      </c>
      <c r="F101" s="66">
        <f t="shared" si="12"/>
        <v>0.35416666666666674</v>
      </c>
      <c r="G101" s="58">
        <f t="shared" si="11"/>
        <v>0.35763888888888901</v>
      </c>
      <c r="H101" s="130">
        <f t="shared" si="11"/>
        <v>0.35416666666666674</v>
      </c>
      <c r="K101" s="658"/>
    </row>
    <row r="102" spans="4:11" ht="15.75" thickBot="1" x14ac:dyDescent="0.3">
      <c r="D102" s="639"/>
      <c r="E102" s="85">
        <f t="shared" si="12"/>
        <v>0.36805555555555569</v>
      </c>
      <c r="F102" s="99">
        <f t="shared" si="12"/>
        <v>0.36458333333333343</v>
      </c>
      <c r="G102" s="90">
        <f t="shared" si="11"/>
        <v>0.36805555555555569</v>
      </c>
      <c r="H102" s="131">
        <f t="shared" si="11"/>
        <v>0.36458333333333343</v>
      </c>
      <c r="K102" s="659" t="s">
        <v>54</v>
      </c>
    </row>
    <row r="103" spans="4:11" ht="15.75" thickBot="1" x14ac:dyDescent="0.3">
      <c r="D103" s="638" t="str">
        <f>RIGHT(D99,2)&amp;" às "&amp;LEFT(RIGHT(D99,2),1)+1&amp;"h"</f>
        <v>9h às 10h</v>
      </c>
      <c r="E103" s="93">
        <f t="shared" si="12"/>
        <v>0.37847222222222238</v>
      </c>
      <c r="F103" s="103">
        <f t="shared" si="12"/>
        <v>0.37500000000000011</v>
      </c>
      <c r="G103" s="92">
        <f t="shared" si="12"/>
        <v>0.37847222222222238</v>
      </c>
      <c r="H103" s="132">
        <f t="shared" si="12"/>
        <v>0.37500000000000011</v>
      </c>
      <c r="K103" s="660"/>
    </row>
    <row r="104" spans="4:11" x14ac:dyDescent="0.25">
      <c r="D104" s="637"/>
      <c r="E104" s="79">
        <f>E103+(15/(24*60))</f>
        <v>0.38888888888888906</v>
      </c>
      <c r="F104" s="100">
        <f t="shared" ref="F104:H119" si="13">F103+(15/(24*60))</f>
        <v>0.3854166666666668</v>
      </c>
      <c r="G104" s="60">
        <f t="shared" si="13"/>
        <v>0.38888888888888906</v>
      </c>
      <c r="H104" s="133">
        <f t="shared" si="13"/>
        <v>0.3854166666666668</v>
      </c>
      <c r="K104" s="661" t="s">
        <v>55</v>
      </c>
    </row>
    <row r="105" spans="4:11" ht="15.75" thickBot="1" x14ac:dyDescent="0.3">
      <c r="D105" s="637"/>
      <c r="E105" s="80">
        <f t="shared" ref="E105:H120" si="14">E104+(15/(24*60))</f>
        <v>0.39930555555555575</v>
      </c>
      <c r="F105" s="65">
        <f t="shared" si="13"/>
        <v>0.39583333333333348</v>
      </c>
      <c r="G105" s="61">
        <f t="shared" si="13"/>
        <v>0.39930555555555575</v>
      </c>
      <c r="H105" s="134">
        <f t="shared" si="13"/>
        <v>0.39583333333333348</v>
      </c>
      <c r="K105" s="662"/>
    </row>
    <row r="106" spans="4:11" ht="15.75" thickBot="1" x14ac:dyDescent="0.3">
      <c r="D106" s="639"/>
      <c r="E106" s="91">
        <f t="shared" si="14"/>
        <v>0.40972222222222243</v>
      </c>
      <c r="F106" s="101">
        <f t="shared" si="13"/>
        <v>0.40625000000000017</v>
      </c>
      <c r="G106" s="62">
        <f t="shared" si="13"/>
        <v>0.40972222222222243</v>
      </c>
      <c r="H106" s="135">
        <f t="shared" si="13"/>
        <v>0.40625000000000017</v>
      </c>
      <c r="K106" s="643" t="s">
        <v>56</v>
      </c>
    </row>
    <row r="107" spans="4:11" ht="15.75" thickBot="1" x14ac:dyDescent="0.3">
      <c r="D107" s="638" t="str">
        <f>RIGHT(D103,3)&amp;" às "&amp;LEFT(RIGHT(D103,3),2)+1&amp;"h"</f>
        <v>10h às 11h</v>
      </c>
      <c r="E107" s="82">
        <f t="shared" si="14"/>
        <v>0.42013888888888912</v>
      </c>
      <c r="F107" s="102">
        <f t="shared" si="13"/>
        <v>0.41666666666666685</v>
      </c>
      <c r="G107" s="29">
        <f t="shared" si="13"/>
        <v>0.42013888888888912</v>
      </c>
      <c r="H107" s="136">
        <f t="shared" si="13"/>
        <v>0.41666666666666685</v>
      </c>
      <c r="K107" s="644"/>
    </row>
    <row r="108" spans="4:11" x14ac:dyDescent="0.25">
      <c r="D108" s="637"/>
      <c r="E108" s="83">
        <f t="shared" si="14"/>
        <v>0.4305555555555558</v>
      </c>
      <c r="F108" s="94">
        <f t="shared" si="13"/>
        <v>0.42708333333333354</v>
      </c>
      <c r="G108" s="35">
        <f t="shared" si="13"/>
        <v>0.4305555555555558</v>
      </c>
      <c r="H108" s="129">
        <f t="shared" si="13"/>
        <v>0.42708333333333354</v>
      </c>
      <c r="K108" s="645" t="s">
        <v>57</v>
      </c>
    </row>
    <row r="109" spans="4:11" ht="15.75" thickBot="1" x14ac:dyDescent="0.3">
      <c r="D109" s="637"/>
      <c r="E109" s="84">
        <f t="shared" si="14"/>
        <v>0.44097222222222249</v>
      </c>
      <c r="F109" s="66">
        <f t="shared" si="13"/>
        <v>0.43750000000000022</v>
      </c>
      <c r="G109" s="58">
        <f t="shared" si="13"/>
        <v>0.44097222222222249</v>
      </c>
      <c r="H109" s="137">
        <f t="shared" si="13"/>
        <v>0.43750000000000022</v>
      </c>
      <c r="K109" s="646"/>
    </row>
    <row r="110" spans="4:11" ht="15.75" thickBot="1" x14ac:dyDescent="0.3">
      <c r="D110" s="639"/>
      <c r="E110" s="85">
        <f t="shared" si="14"/>
        <v>0.45138888888888917</v>
      </c>
      <c r="F110" s="67">
        <f t="shared" si="13"/>
        <v>0.44791666666666691</v>
      </c>
      <c r="G110" s="34">
        <f t="shared" si="13"/>
        <v>0.45138888888888917</v>
      </c>
      <c r="H110" s="131">
        <f t="shared" si="13"/>
        <v>0.44791666666666691</v>
      </c>
      <c r="K110" s="647" t="s">
        <v>58</v>
      </c>
    </row>
    <row r="111" spans="4:11" ht="15.75" thickBot="1" x14ac:dyDescent="0.3">
      <c r="D111" s="633" t="str">
        <f>RIGHT(D107,3)&amp;" às "&amp;LEFT(RIGHT(D107,3),2)+1&amp;"h"</f>
        <v>11h às 12h</v>
      </c>
      <c r="E111" s="93">
        <f t="shared" si="14"/>
        <v>0.46180555555555586</v>
      </c>
      <c r="F111" s="103">
        <f t="shared" si="13"/>
        <v>0.45833333333333359</v>
      </c>
      <c r="G111" s="92">
        <f t="shared" si="13"/>
        <v>0.46180555555555586</v>
      </c>
      <c r="H111" s="132">
        <f t="shared" si="13"/>
        <v>0.45833333333333359</v>
      </c>
      <c r="K111" s="648"/>
    </row>
    <row r="112" spans="4:11" x14ac:dyDescent="0.25">
      <c r="D112" s="634"/>
      <c r="E112" s="79">
        <f t="shared" si="14"/>
        <v>0.47222222222222254</v>
      </c>
      <c r="F112" s="104">
        <f t="shared" si="13"/>
        <v>0.46875000000000028</v>
      </c>
      <c r="G112" s="60">
        <f t="shared" si="13"/>
        <v>0.47222222222222254</v>
      </c>
      <c r="H112" s="133">
        <f t="shared" si="13"/>
        <v>0.46875000000000028</v>
      </c>
      <c r="K112" s="649" t="s">
        <v>59</v>
      </c>
    </row>
    <row r="113" spans="4:11" ht="15.75" thickBot="1" x14ac:dyDescent="0.3">
      <c r="D113" s="634"/>
      <c r="E113" s="80">
        <f t="shared" si="14"/>
        <v>0.48263888888888923</v>
      </c>
      <c r="F113" s="65">
        <f t="shared" si="13"/>
        <v>0.47916666666666696</v>
      </c>
      <c r="G113" s="61">
        <f t="shared" si="13"/>
        <v>0.48263888888888923</v>
      </c>
      <c r="H113" s="134">
        <f t="shared" si="13"/>
        <v>0.47916666666666696</v>
      </c>
      <c r="K113" s="650"/>
    </row>
    <row r="114" spans="4:11" ht="15.75" thickBot="1" x14ac:dyDescent="0.3">
      <c r="D114" s="636"/>
      <c r="E114" s="81">
        <f t="shared" si="14"/>
        <v>0.49305555555555591</v>
      </c>
      <c r="F114" s="101">
        <f t="shared" si="13"/>
        <v>0.48958333333333365</v>
      </c>
      <c r="G114" s="62">
        <f t="shared" si="13"/>
        <v>0.49305555555555591</v>
      </c>
      <c r="H114" s="135">
        <f t="shared" si="13"/>
        <v>0.48958333333333365</v>
      </c>
      <c r="K114" s="651" t="s">
        <v>60</v>
      </c>
    </row>
    <row r="115" spans="4:11" ht="15.75" thickBot="1" x14ac:dyDescent="0.3">
      <c r="D115" s="638" t="str">
        <f>RIGHT(D111,3)&amp;" às "&amp;LEFT(RIGHT(D111,3),2)+1&amp;"h"</f>
        <v>12h às 13h</v>
      </c>
      <c r="E115" s="82">
        <f t="shared" si="14"/>
        <v>0.50347222222222254</v>
      </c>
      <c r="F115" s="102">
        <f t="shared" si="13"/>
        <v>0.50000000000000033</v>
      </c>
      <c r="G115" s="29">
        <f t="shared" si="13"/>
        <v>0.50347222222222254</v>
      </c>
      <c r="H115" s="136">
        <f t="shared" si="13"/>
        <v>0.50000000000000033</v>
      </c>
      <c r="K115" s="652"/>
    </row>
    <row r="116" spans="4:11" x14ac:dyDescent="0.25">
      <c r="D116" s="637"/>
      <c r="E116" s="83">
        <f t="shared" si="14"/>
        <v>0.51388888888888917</v>
      </c>
      <c r="F116" s="94">
        <f t="shared" si="13"/>
        <v>0.51041666666666696</v>
      </c>
      <c r="G116" s="35">
        <f t="shared" si="13"/>
        <v>0.51388888888888917</v>
      </c>
      <c r="H116" s="129">
        <f t="shared" si="13"/>
        <v>0.51041666666666696</v>
      </c>
      <c r="K116" s="641" t="s">
        <v>61</v>
      </c>
    </row>
    <row r="117" spans="4:11" ht="15.75" thickBot="1" x14ac:dyDescent="0.3">
      <c r="D117" s="637"/>
      <c r="E117" s="84">
        <f t="shared" si="14"/>
        <v>0.5243055555555558</v>
      </c>
      <c r="F117" s="66">
        <f t="shared" si="13"/>
        <v>0.52083333333333359</v>
      </c>
      <c r="G117" s="58">
        <f t="shared" si="13"/>
        <v>0.5243055555555558</v>
      </c>
      <c r="H117" s="137">
        <f t="shared" si="13"/>
        <v>0.52083333333333359</v>
      </c>
      <c r="K117" s="642"/>
    </row>
    <row r="118" spans="4:11" ht="15.75" thickBot="1" x14ac:dyDescent="0.3">
      <c r="D118" s="639"/>
      <c r="E118" s="85">
        <f t="shared" si="14"/>
        <v>0.53472222222222243</v>
      </c>
      <c r="F118" s="67">
        <f t="shared" si="13"/>
        <v>0.53125000000000022</v>
      </c>
      <c r="G118" s="34">
        <f t="shared" si="13"/>
        <v>0.53472222222222243</v>
      </c>
      <c r="H118" s="131">
        <f t="shared" si="13"/>
        <v>0.53125000000000022</v>
      </c>
      <c r="K118"/>
    </row>
    <row r="119" spans="4:11" x14ac:dyDescent="0.25">
      <c r="D119" s="633" t="str">
        <f>RIGHT(D115,3)&amp;" às "&amp;LEFT(RIGHT(D115,3),2)+1&amp;"h"</f>
        <v>13h às 14h</v>
      </c>
      <c r="E119" s="93">
        <f t="shared" si="14"/>
        <v>0.54513888888888906</v>
      </c>
      <c r="F119" s="103">
        <f t="shared" si="13"/>
        <v>0.54166666666666685</v>
      </c>
      <c r="G119" s="92">
        <f t="shared" si="13"/>
        <v>0.54513888888888906</v>
      </c>
      <c r="H119" s="132">
        <f t="shared" si="13"/>
        <v>0.54166666666666685</v>
      </c>
      <c r="K119"/>
    </row>
    <row r="120" spans="4:11" x14ac:dyDescent="0.25">
      <c r="D120" s="634"/>
      <c r="E120" s="79">
        <f t="shared" si="14"/>
        <v>0.55555555555555569</v>
      </c>
      <c r="F120" s="104">
        <f t="shared" si="14"/>
        <v>0.55208333333333348</v>
      </c>
      <c r="G120" s="60">
        <f t="shared" si="14"/>
        <v>0.55555555555555569</v>
      </c>
      <c r="H120" s="133">
        <f t="shared" si="14"/>
        <v>0.55208333333333348</v>
      </c>
      <c r="K120"/>
    </row>
    <row r="121" spans="4:11" x14ac:dyDescent="0.25">
      <c r="D121" s="634"/>
      <c r="E121" s="80">
        <f t="shared" ref="E121:H136" si="15">E120+(15/(24*60))</f>
        <v>0.56597222222222232</v>
      </c>
      <c r="F121" s="65">
        <f t="shared" si="15"/>
        <v>0.56250000000000011</v>
      </c>
      <c r="G121" s="61">
        <f t="shared" si="15"/>
        <v>0.56597222222222232</v>
      </c>
      <c r="H121" s="134">
        <f t="shared" si="15"/>
        <v>0.56250000000000011</v>
      </c>
      <c r="K121"/>
    </row>
    <row r="122" spans="4:11" ht="15.75" thickBot="1" x14ac:dyDescent="0.3">
      <c r="D122" s="636"/>
      <c r="E122" s="81">
        <f t="shared" si="15"/>
        <v>0.57638888888888895</v>
      </c>
      <c r="F122" s="101">
        <f t="shared" si="15"/>
        <v>0.57291666666666674</v>
      </c>
      <c r="G122" s="62">
        <f t="shared" si="15"/>
        <v>0.57638888888888895</v>
      </c>
      <c r="H122" s="135">
        <f t="shared" si="15"/>
        <v>0.57291666666666674</v>
      </c>
      <c r="K122"/>
    </row>
    <row r="123" spans="4:11" x14ac:dyDescent="0.25">
      <c r="D123" s="638" t="str">
        <f>RIGHT(D119,3)&amp;" às "&amp;LEFT(RIGHT(D119,3),2)+1&amp;"h"</f>
        <v>14h às 15h</v>
      </c>
      <c r="E123" s="82">
        <f t="shared" si="15"/>
        <v>0.58680555555555558</v>
      </c>
      <c r="F123" s="102">
        <f t="shared" si="15"/>
        <v>0.58333333333333337</v>
      </c>
      <c r="G123" s="29">
        <f t="shared" si="15"/>
        <v>0.58680555555555558</v>
      </c>
      <c r="H123" s="136">
        <f t="shared" si="15"/>
        <v>0.58333333333333337</v>
      </c>
      <c r="K123"/>
    </row>
    <row r="124" spans="4:11" x14ac:dyDescent="0.25">
      <c r="D124" s="637"/>
      <c r="E124" s="83">
        <f t="shared" si="15"/>
        <v>0.59722222222222221</v>
      </c>
      <c r="F124" s="94">
        <f t="shared" si="15"/>
        <v>0.59375</v>
      </c>
      <c r="G124" s="35">
        <f t="shared" si="15"/>
        <v>0.59722222222222221</v>
      </c>
      <c r="H124" s="129">
        <f t="shared" si="15"/>
        <v>0.59375</v>
      </c>
      <c r="K124"/>
    </row>
    <row r="125" spans="4:11" x14ac:dyDescent="0.25">
      <c r="D125" s="637"/>
      <c r="E125" s="84">
        <f t="shared" si="15"/>
        <v>0.60763888888888884</v>
      </c>
      <c r="F125" s="66">
        <f t="shared" si="15"/>
        <v>0.60416666666666663</v>
      </c>
      <c r="G125" s="58">
        <f t="shared" si="15"/>
        <v>0.60763888888888884</v>
      </c>
      <c r="H125" s="137">
        <f t="shared" si="15"/>
        <v>0.60416666666666663</v>
      </c>
      <c r="K125"/>
    </row>
    <row r="126" spans="4:11" ht="15.75" thickBot="1" x14ac:dyDescent="0.3">
      <c r="D126" s="639"/>
      <c r="E126" s="85">
        <f t="shared" si="15"/>
        <v>0.61805555555555547</v>
      </c>
      <c r="F126" s="99">
        <f t="shared" si="15"/>
        <v>0.61458333333333326</v>
      </c>
      <c r="G126" s="34">
        <f t="shared" si="15"/>
        <v>0.61805555555555547</v>
      </c>
      <c r="H126" s="131">
        <f t="shared" si="15"/>
        <v>0.61458333333333326</v>
      </c>
      <c r="K126"/>
    </row>
    <row r="127" spans="4:11" x14ac:dyDescent="0.25">
      <c r="D127" s="633" t="str">
        <f>RIGHT(D123,3)&amp;" às "&amp;LEFT(RIGHT(D123,3),2)+1&amp;"h"</f>
        <v>15h às 16h</v>
      </c>
      <c r="E127" s="93">
        <f t="shared" si="15"/>
        <v>0.6284722222222221</v>
      </c>
      <c r="F127" s="103">
        <f t="shared" si="15"/>
        <v>0.62499999999999989</v>
      </c>
      <c r="G127" s="92">
        <f t="shared" si="15"/>
        <v>0.6284722222222221</v>
      </c>
      <c r="H127" s="132">
        <f t="shared" si="15"/>
        <v>0.62499999999999989</v>
      </c>
      <c r="K127"/>
    </row>
    <row r="128" spans="4:11" x14ac:dyDescent="0.25">
      <c r="D128" s="634"/>
      <c r="E128" s="79">
        <f t="shared" si="15"/>
        <v>0.63888888888888873</v>
      </c>
      <c r="F128" s="104">
        <f t="shared" si="15"/>
        <v>0.63541666666666652</v>
      </c>
      <c r="G128" s="60">
        <f t="shared" si="15"/>
        <v>0.63888888888888873</v>
      </c>
      <c r="H128" s="133">
        <f t="shared" si="15"/>
        <v>0.63541666666666652</v>
      </c>
      <c r="K128"/>
    </row>
    <row r="129" spans="4:11" x14ac:dyDescent="0.25">
      <c r="D129" s="634"/>
      <c r="E129" s="80">
        <f t="shared" si="15"/>
        <v>0.64930555555555536</v>
      </c>
      <c r="F129" s="65">
        <f t="shared" si="15"/>
        <v>0.64583333333333315</v>
      </c>
      <c r="G129" s="61">
        <f t="shared" si="15"/>
        <v>0.64930555555555536</v>
      </c>
      <c r="H129" s="134">
        <f t="shared" si="15"/>
        <v>0.64583333333333315</v>
      </c>
      <c r="K129"/>
    </row>
    <row r="130" spans="4:11" ht="15.75" thickBot="1" x14ac:dyDescent="0.3">
      <c r="D130" s="636"/>
      <c r="E130" s="81">
        <f t="shared" si="15"/>
        <v>0.65972222222222199</v>
      </c>
      <c r="F130" s="101">
        <f t="shared" si="15"/>
        <v>0.65624999999999978</v>
      </c>
      <c r="G130" s="62">
        <f t="shared" si="15"/>
        <v>0.65972222222222199</v>
      </c>
      <c r="H130" s="135">
        <f t="shared" si="15"/>
        <v>0.65624999999999978</v>
      </c>
      <c r="K130"/>
    </row>
    <row r="131" spans="4:11" x14ac:dyDescent="0.25">
      <c r="D131" s="638" t="str">
        <f>RIGHT(D127,3)&amp;" às "&amp;LEFT(RIGHT(D127,3),2)+1&amp;"h"</f>
        <v>16h às 17h</v>
      </c>
      <c r="E131" s="82">
        <f t="shared" si="15"/>
        <v>0.67013888888888862</v>
      </c>
      <c r="F131" s="102">
        <f t="shared" si="15"/>
        <v>0.66666666666666641</v>
      </c>
      <c r="G131" s="29">
        <f t="shared" si="15"/>
        <v>0.67013888888888862</v>
      </c>
      <c r="H131" s="136">
        <f t="shared" si="15"/>
        <v>0.66666666666666641</v>
      </c>
      <c r="K131"/>
    </row>
    <row r="132" spans="4:11" x14ac:dyDescent="0.25">
      <c r="D132" s="637"/>
      <c r="E132" s="83">
        <f t="shared" si="15"/>
        <v>0.68055555555555525</v>
      </c>
      <c r="F132" s="94">
        <f t="shared" si="15"/>
        <v>0.67708333333333304</v>
      </c>
      <c r="G132" s="35">
        <f t="shared" si="15"/>
        <v>0.68055555555555525</v>
      </c>
      <c r="H132" s="129">
        <f t="shared" si="15"/>
        <v>0.67708333333333304</v>
      </c>
      <c r="K132"/>
    </row>
    <row r="133" spans="4:11" x14ac:dyDescent="0.25">
      <c r="D133" s="637"/>
      <c r="E133" s="84">
        <f t="shared" si="15"/>
        <v>0.69097222222222188</v>
      </c>
      <c r="F133" s="66">
        <f t="shared" si="15"/>
        <v>0.68749999999999967</v>
      </c>
      <c r="G133" s="58">
        <f t="shared" si="15"/>
        <v>0.69097222222222188</v>
      </c>
      <c r="H133" s="137">
        <f t="shared" si="15"/>
        <v>0.68749999999999967</v>
      </c>
      <c r="K133"/>
    </row>
    <row r="134" spans="4:11" ht="15.75" thickBot="1" x14ac:dyDescent="0.3">
      <c r="D134" s="639"/>
      <c r="E134" s="85">
        <f t="shared" si="15"/>
        <v>0.70138888888888851</v>
      </c>
      <c r="F134" s="67">
        <f t="shared" si="15"/>
        <v>0.6979166666666663</v>
      </c>
      <c r="G134" s="34">
        <f t="shared" si="15"/>
        <v>0.70138888888888851</v>
      </c>
      <c r="H134" s="131">
        <f t="shared" si="15"/>
        <v>0.6979166666666663</v>
      </c>
      <c r="K134"/>
    </row>
    <row r="135" spans="4:11" x14ac:dyDescent="0.25">
      <c r="D135" s="633" t="str">
        <f>RIGHT(D131,3)&amp;" às "&amp;LEFT(RIGHT(D131,3),2)+1&amp;"h"</f>
        <v>17h às 18h</v>
      </c>
      <c r="E135" s="93">
        <f t="shared" si="15"/>
        <v>0.71180555555555514</v>
      </c>
      <c r="F135" s="103">
        <f t="shared" si="15"/>
        <v>0.70833333333333293</v>
      </c>
      <c r="G135" s="92">
        <f t="shared" si="15"/>
        <v>0.71180555555555514</v>
      </c>
      <c r="H135" s="132">
        <f t="shared" si="15"/>
        <v>0.70833333333333293</v>
      </c>
      <c r="K135"/>
    </row>
    <row r="136" spans="4:11" x14ac:dyDescent="0.25">
      <c r="D136" s="634"/>
      <c r="E136" s="79">
        <f t="shared" si="15"/>
        <v>0.72222222222222177</v>
      </c>
      <c r="F136" s="104">
        <f t="shared" si="15"/>
        <v>0.71874999999999956</v>
      </c>
      <c r="G136" s="60">
        <f t="shared" si="15"/>
        <v>0.72222222222222177</v>
      </c>
      <c r="H136" s="133">
        <f t="shared" si="15"/>
        <v>0.71874999999999956</v>
      </c>
      <c r="K136"/>
    </row>
    <row r="137" spans="4:11" x14ac:dyDescent="0.25">
      <c r="D137" s="634"/>
      <c r="E137" s="80">
        <f t="shared" ref="E137:H152" si="16">E136+(15/(24*60))</f>
        <v>0.7326388888888884</v>
      </c>
      <c r="F137" s="65">
        <f t="shared" si="16"/>
        <v>0.72916666666666619</v>
      </c>
      <c r="G137" s="61">
        <f t="shared" si="16"/>
        <v>0.7326388888888884</v>
      </c>
      <c r="H137" s="134">
        <f t="shared" si="16"/>
        <v>0.72916666666666619</v>
      </c>
    </row>
    <row r="138" spans="4:11" ht="15.75" thickBot="1" x14ac:dyDescent="0.3">
      <c r="D138" s="636"/>
      <c r="E138" s="81">
        <f t="shared" si="16"/>
        <v>0.74305555555555503</v>
      </c>
      <c r="F138" s="101">
        <f t="shared" si="16"/>
        <v>0.73958333333333282</v>
      </c>
      <c r="G138" s="62">
        <f t="shared" si="16"/>
        <v>0.74305555555555503</v>
      </c>
      <c r="H138" s="135">
        <f t="shared" si="16"/>
        <v>0.73958333333333282</v>
      </c>
    </row>
    <row r="139" spans="4:11" x14ac:dyDescent="0.25">
      <c r="D139" s="638" t="str">
        <f>RIGHT(D135,3)&amp;" às "&amp;LEFT(RIGHT(D135,3),2)+1&amp;"h"</f>
        <v>18h às 19h</v>
      </c>
      <c r="E139" s="82">
        <f t="shared" si="16"/>
        <v>0.75347222222222165</v>
      </c>
      <c r="F139" s="102">
        <f t="shared" si="16"/>
        <v>0.74999999999999944</v>
      </c>
      <c r="G139" s="29">
        <f t="shared" si="16"/>
        <v>0.75347222222222165</v>
      </c>
      <c r="H139" s="136">
        <f t="shared" si="16"/>
        <v>0.74999999999999944</v>
      </c>
    </row>
    <row r="140" spans="4:11" x14ac:dyDescent="0.25">
      <c r="D140" s="637"/>
      <c r="E140" s="83">
        <f>E139+(15/(24*60))</f>
        <v>0.76388888888888828</v>
      </c>
      <c r="F140" s="94">
        <f t="shared" si="16"/>
        <v>0.76041666666666607</v>
      </c>
      <c r="G140" s="35">
        <f t="shared" si="16"/>
        <v>0.76388888888888828</v>
      </c>
      <c r="H140" s="129">
        <f t="shared" si="16"/>
        <v>0.76041666666666607</v>
      </c>
    </row>
    <row r="141" spans="4:11" x14ac:dyDescent="0.25">
      <c r="D141" s="637"/>
      <c r="E141" s="84">
        <f t="shared" si="16"/>
        <v>0.77430555555555491</v>
      </c>
      <c r="F141" s="66">
        <f t="shared" si="16"/>
        <v>0.7708333333333327</v>
      </c>
      <c r="G141" s="58">
        <f t="shared" si="16"/>
        <v>0.77430555555555491</v>
      </c>
      <c r="H141" s="137">
        <f t="shared" si="16"/>
        <v>0.7708333333333327</v>
      </c>
    </row>
    <row r="142" spans="4:11" ht="15.75" thickBot="1" x14ac:dyDescent="0.3">
      <c r="D142" s="639"/>
      <c r="E142" s="85">
        <f t="shared" si="16"/>
        <v>0.78472222222222154</v>
      </c>
      <c r="F142" s="67">
        <f t="shared" si="16"/>
        <v>0.78124999999999933</v>
      </c>
      <c r="G142" s="34">
        <f t="shared" si="16"/>
        <v>0.78472222222222154</v>
      </c>
      <c r="H142" s="131">
        <f t="shared" si="16"/>
        <v>0.78124999999999933</v>
      </c>
    </row>
    <row r="143" spans="4:11" x14ac:dyDescent="0.25">
      <c r="D143" s="633" t="str">
        <f>RIGHT(D139,3)&amp;" às "&amp;LEFT(RIGHT(D139,3),2)+1&amp;"h"</f>
        <v>19h às 20h</v>
      </c>
      <c r="E143" s="93">
        <f t="shared" si="16"/>
        <v>0.79513888888888817</v>
      </c>
      <c r="F143" s="103">
        <f t="shared" si="16"/>
        <v>0.79166666666666596</v>
      </c>
      <c r="G143" s="92">
        <f t="shared" si="16"/>
        <v>0.79513888888888817</v>
      </c>
      <c r="H143" s="132">
        <f t="shared" si="16"/>
        <v>0.79166666666666596</v>
      </c>
    </row>
    <row r="144" spans="4:11" x14ac:dyDescent="0.25">
      <c r="D144" s="634"/>
      <c r="E144" s="79">
        <f t="shared" si="16"/>
        <v>0.8055555555555548</v>
      </c>
      <c r="F144" s="104">
        <f t="shared" si="16"/>
        <v>0.80208333333333259</v>
      </c>
      <c r="G144" s="60">
        <f t="shared" si="16"/>
        <v>0.8055555555555548</v>
      </c>
      <c r="H144" s="133">
        <f t="shared" si="16"/>
        <v>0.80208333333333259</v>
      </c>
    </row>
    <row r="145" spans="4:8" x14ac:dyDescent="0.25">
      <c r="D145" s="634"/>
      <c r="E145" s="80">
        <f t="shared" si="16"/>
        <v>0.81597222222222143</v>
      </c>
      <c r="F145" s="65">
        <f t="shared" si="16"/>
        <v>0.81249999999999922</v>
      </c>
      <c r="G145" s="61">
        <f t="shared" si="16"/>
        <v>0.81597222222222143</v>
      </c>
      <c r="H145" s="134">
        <f t="shared" si="16"/>
        <v>0.81249999999999922</v>
      </c>
    </row>
    <row r="146" spans="4:8" ht="15.75" thickBot="1" x14ac:dyDescent="0.3">
      <c r="D146" s="636"/>
      <c r="E146" s="121">
        <f t="shared" si="16"/>
        <v>0.82638888888888806</v>
      </c>
      <c r="F146" s="16"/>
      <c r="G146" s="122">
        <f t="shared" si="16"/>
        <v>0.82638888888888806</v>
      </c>
      <c r="H146" s="45"/>
    </row>
    <row r="147" spans="4:8" x14ac:dyDescent="0.25">
      <c r="D147" s="638" t="str">
        <f>RIGHT(D143,3)&amp;" às "&amp;LEFT(RIGHT(D143,3),2)+1&amp;"h"</f>
        <v>20h às 21h</v>
      </c>
      <c r="E147" s="106">
        <f t="shared" si="16"/>
        <v>0.83680555555555469</v>
      </c>
      <c r="F147" s="138"/>
      <c r="G147" s="109">
        <f t="shared" si="16"/>
        <v>0.83680555555555469</v>
      </c>
      <c r="H147" s="77"/>
    </row>
    <row r="148" spans="4:8" x14ac:dyDescent="0.25">
      <c r="D148" s="637"/>
      <c r="E148" s="107">
        <f t="shared" si="16"/>
        <v>0.84722222222222132</v>
      </c>
      <c r="F148" s="96"/>
      <c r="G148" s="110">
        <f t="shared" si="16"/>
        <v>0.84722222222222132</v>
      </c>
      <c r="H148" s="42"/>
    </row>
    <row r="149" spans="4:8" x14ac:dyDescent="0.25">
      <c r="D149" s="637"/>
      <c r="E149" s="112">
        <f t="shared" si="16"/>
        <v>0.85763888888888795</v>
      </c>
      <c r="F149" s="96"/>
      <c r="G149" s="111">
        <f t="shared" si="16"/>
        <v>0.85763888888888795</v>
      </c>
      <c r="H149" s="42"/>
    </row>
    <row r="150" spans="4:8" ht="15.75" thickBot="1" x14ac:dyDescent="0.3">
      <c r="D150" s="639"/>
      <c r="E150" s="113">
        <f t="shared" si="16"/>
        <v>0.86805555555555458</v>
      </c>
      <c r="F150" s="95"/>
      <c r="G150" s="75">
        <f t="shared" si="16"/>
        <v>0.86805555555555458</v>
      </c>
      <c r="H150" s="45"/>
    </row>
    <row r="151" spans="4:8" x14ac:dyDescent="0.25">
      <c r="D151" s="640" t="str">
        <f>RIGHT(D147,3)&amp;" às "&amp;LEFT(RIGHT(D147,3),2)+1&amp;"h"</f>
        <v>21h às 22h</v>
      </c>
      <c r="E151" s="119">
        <f t="shared" si="16"/>
        <v>0.87847222222222121</v>
      </c>
      <c r="F151" s="139"/>
      <c r="G151" s="116">
        <f t="shared" si="16"/>
        <v>0.87847222222222121</v>
      </c>
      <c r="H151" s="72"/>
    </row>
    <row r="152" spans="4:8" x14ac:dyDescent="0.25">
      <c r="D152" s="634"/>
      <c r="E152" s="120">
        <f t="shared" si="16"/>
        <v>0.88888888888888784</v>
      </c>
      <c r="F152" s="96"/>
      <c r="G152" s="117">
        <f t="shared" si="16"/>
        <v>0.88888888888888784</v>
      </c>
      <c r="H152" s="42"/>
    </row>
    <row r="153" spans="4:8" x14ac:dyDescent="0.25">
      <c r="D153" s="634"/>
      <c r="E153" s="114">
        <f t="shared" ref="E153:E162" si="17">E152+(15/(24*60))</f>
        <v>0.89930555555555447</v>
      </c>
      <c r="F153" s="96"/>
      <c r="G153" s="115">
        <f t="shared" ref="G153:G162" si="18">G152+(15/(24*60))</f>
        <v>0.89930555555555447</v>
      </c>
      <c r="H153" s="42"/>
    </row>
    <row r="154" spans="4:8" ht="15.75" thickBot="1" x14ac:dyDescent="0.3">
      <c r="D154" s="635"/>
      <c r="E154" s="105">
        <f t="shared" si="17"/>
        <v>0.9097222222222211</v>
      </c>
      <c r="F154" s="140"/>
      <c r="G154" s="108">
        <f t="shared" si="18"/>
        <v>0.9097222222222211</v>
      </c>
      <c r="H154" s="70"/>
    </row>
    <row r="155" spans="4:8" x14ac:dyDescent="0.25">
      <c r="D155" s="638" t="str">
        <f>RIGHT(D151,3)&amp;" às "&amp;LEFT(RIGHT(D151,3),2)+1&amp;"h"</f>
        <v>22h às 23h</v>
      </c>
      <c r="E155" s="106">
        <f t="shared" si="17"/>
        <v>0.92013888888888773</v>
      </c>
      <c r="F155" s="138"/>
      <c r="G155" s="109">
        <f t="shared" si="18"/>
        <v>0.92013888888888773</v>
      </c>
      <c r="H155" s="77"/>
    </row>
    <row r="156" spans="4:8" x14ac:dyDescent="0.25">
      <c r="D156" s="637"/>
      <c r="E156" s="107">
        <f t="shared" si="17"/>
        <v>0.93055555555555436</v>
      </c>
      <c r="F156" s="96"/>
      <c r="G156" s="110">
        <f t="shared" si="18"/>
        <v>0.93055555555555436</v>
      </c>
      <c r="H156" s="42"/>
    </row>
    <row r="157" spans="4:8" x14ac:dyDescent="0.25">
      <c r="D157" s="637"/>
      <c r="E157" s="112">
        <f>E156+(15/(24*60))</f>
        <v>0.94097222222222099</v>
      </c>
      <c r="F157" s="96"/>
      <c r="G157" s="111">
        <f t="shared" si="18"/>
        <v>0.94097222222222099</v>
      </c>
      <c r="H157" s="42"/>
    </row>
    <row r="158" spans="4:8" ht="15.75" thickBot="1" x14ac:dyDescent="0.3">
      <c r="D158" s="639"/>
      <c r="E158" s="113">
        <f t="shared" si="17"/>
        <v>0.95138888888888762</v>
      </c>
      <c r="F158" s="95"/>
      <c r="G158" s="75">
        <f t="shared" si="18"/>
        <v>0.95138888888888762</v>
      </c>
      <c r="H158" s="45"/>
    </row>
    <row r="159" spans="4:8" x14ac:dyDescent="0.25">
      <c r="D159" s="640" t="str">
        <f>RIGHT(D155,3)&amp;" às "&amp;LEFT(RIGHT(D155,3),2)+1&amp;"h"</f>
        <v>23h às 24h</v>
      </c>
      <c r="E159" s="119">
        <f t="shared" si="17"/>
        <v>0.96180555555555425</v>
      </c>
      <c r="F159" s="139"/>
      <c r="G159" s="116">
        <f t="shared" si="18"/>
        <v>0.96180555555555425</v>
      </c>
      <c r="H159" s="72"/>
    </row>
    <row r="160" spans="4:8" x14ac:dyDescent="0.25">
      <c r="D160" s="634"/>
      <c r="E160" s="120">
        <f t="shared" si="17"/>
        <v>0.97222222222222088</v>
      </c>
      <c r="F160" s="96"/>
      <c r="G160" s="118">
        <f t="shared" si="18"/>
        <v>0.97222222222222088</v>
      </c>
      <c r="H160" s="42"/>
    </row>
    <row r="161" spans="4:8" x14ac:dyDescent="0.25">
      <c r="D161" s="634"/>
      <c r="E161" s="114">
        <f t="shared" si="17"/>
        <v>0.98263888888888751</v>
      </c>
      <c r="F161" s="15"/>
      <c r="G161" s="115">
        <f t="shared" si="18"/>
        <v>0.98263888888888751</v>
      </c>
      <c r="H161" s="42"/>
    </row>
    <row r="162" spans="4:8" ht="15.75" thickBot="1" x14ac:dyDescent="0.3">
      <c r="D162" s="636"/>
      <c r="E162" s="121">
        <f t="shared" si="17"/>
        <v>0.99305555555555414</v>
      </c>
      <c r="F162" s="16"/>
      <c r="G162" s="122">
        <f t="shared" si="18"/>
        <v>0.99305555555555414</v>
      </c>
      <c r="H162" s="45"/>
    </row>
  </sheetData>
  <mergeCells count="72">
    <mergeCell ref="K86:K87"/>
    <mergeCell ref="K88:K89"/>
    <mergeCell ref="K90:K91"/>
    <mergeCell ref="K92:K93"/>
    <mergeCell ref="K94:K95"/>
    <mergeCell ref="K96:K97"/>
    <mergeCell ref="K98:K99"/>
    <mergeCell ref="K100:K101"/>
    <mergeCell ref="K102:K103"/>
    <mergeCell ref="K104:K105"/>
    <mergeCell ref="K106:K107"/>
    <mergeCell ref="K108:K109"/>
    <mergeCell ref="K110:K111"/>
    <mergeCell ref="K112:K113"/>
    <mergeCell ref="K114:K115"/>
    <mergeCell ref="K116:K117"/>
    <mergeCell ref="D143:D146"/>
    <mergeCell ref="D147:D150"/>
    <mergeCell ref="D151:D154"/>
    <mergeCell ref="D155:D158"/>
    <mergeCell ref="D159:D162"/>
    <mergeCell ref="D123:D126"/>
    <mergeCell ref="D127:D130"/>
    <mergeCell ref="D131:D134"/>
    <mergeCell ref="D135:D138"/>
    <mergeCell ref="D139:D142"/>
    <mergeCell ref="D103:D106"/>
    <mergeCell ref="D107:D110"/>
    <mergeCell ref="D111:D114"/>
    <mergeCell ref="D115:D118"/>
    <mergeCell ref="D119:D122"/>
    <mergeCell ref="E84:H84"/>
    <mergeCell ref="D86:D90"/>
    <mergeCell ref="D91:D94"/>
    <mergeCell ref="D95:D98"/>
    <mergeCell ref="D99:D102"/>
    <mergeCell ref="BC2:BE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D4:D8"/>
    <mergeCell ref="V2:X2"/>
    <mergeCell ref="E2:H2"/>
    <mergeCell ref="J2:L2"/>
    <mergeCell ref="M2:O2"/>
    <mergeCell ref="P2:R2"/>
    <mergeCell ref="S2:U2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69:D72"/>
    <mergeCell ref="D73:D76"/>
    <mergeCell ref="D77:D80"/>
    <mergeCell ref="D49:D52"/>
    <mergeCell ref="D53:D56"/>
    <mergeCell ref="D57:D60"/>
    <mergeCell ref="D61:D64"/>
    <mergeCell ref="D65:D6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7EA-5C7A-4418-8BEA-32FB090E706C}">
  <dimension ref="B1:AZ22"/>
  <sheetViews>
    <sheetView showGridLines="0" topLeftCell="V1" workbookViewId="0">
      <selection activeCell="AF12" sqref="AF12"/>
    </sheetView>
  </sheetViews>
  <sheetFormatPr defaultRowHeight="15" x14ac:dyDescent="0.25"/>
  <cols>
    <col min="1" max="1" width="2" customWidth="1"/>
    <col min="2" max="15" width="8" customWidth="1"/>
    <col min="16" max="16" width="2.42578125" customWidth="1"/>
    <col min="17" max="17" width="8.28515625" customWidth="1"/>
    <col min="18" max="19" width="6.42578125" customWidth="1"/>
    <col min="20" max="21" width="9.140625" customWidth="1"/>
    <col min="22" max="23" width="7.85546875" customWidth="1"/>
    <col min="26" max="27" width="12.5703125" style="1" bestFit="1" customWidth="1"/>
    <col min="28" max="29" width="11" style="1" customWidth="1"/>
    <col min="30" max="33" width="9.42578125" customWidth="1"/>
    <col min="34" max="34" width="4" bestFit="1" customWidth="1"/>
    <col min="35" max="35" width="15.7109375" customWidth="1"/>
    <col min="36" max="36" width="21.140625" bestFit="1" customWidth="1"/>
    <col min="45" max="45" width="12.140625" bestFit="1" customWidth="1"/>
    <col min="47" max="47" width="12.140625" bestFit="1" customWidth="1"/>
    <col min="50" max="50" width="13.140625" customWidth="1"/>
    <col min="51" max="51" width="10.42578125" customWidth="1"/>
    <col min="52" max="52" width="12.28515625" customWidth="1"/>
  </cols>
  <sheetData>
    <row r="1" spans="2:52" ht="5.25" customHeight="1" thickBot="1" x14ac:dyDescent="0.3">
      <c r="AQ1" s="143"/>
      <c r="AR1" s="143"/>
      <c r="AS1" s="143"/>
      <c r="AT1" s="143"/>
      <c r="AU1" s="143"/>
    </row>
    <row r="2" spans="2:52" ht="17.25" customHeight="1" x14ac:dyDescent="0.25">
      <c r="B2" s="680" t="s">
        <v>7</v>
      </c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  <c r="O2" s="682"/>
      <c r="Q2" s="678" t="s">
        <v>8</v>
      </c>
      <c r="R2" s="683" t="s">
        <v>64</v>
      </c>
      <c r="S2" s="684"/>
      <c r="T2" s="685" t="s">
        <v>73</v>
      </c>
      <c r="U2" s="686"/>
      <c r="V2" s="676" t="s">
        <v>65</v>
      </c>
      <c r="W2" s="677"/>
      <c r="X2" s="676" t="s">
        <v>85</v>
      </c>
      <c r="Y2" s="677"/>
      <c r="Z2" s="676" t="s">
        <v>282</v>
      </c>
      <c r="AA2" s="677"/>
      <c r="AB2" s="676" t="s">
        <v>78</v>
      </c>
      <c r="AC2" s="677"/>
      <c r="AD2" s="676" t="s">
        <v>82</v>
      </c>
      <c r="AE2" s="677"/>
      <c r="AF2" s="673" t="s">
        <v>289</v>
      </c>
      <c r="AG2" s="674"/>
      <c r="AQ2" s="580" t="s">
        <v>283</v>
      </c>
      <c r="AR2" s="689" t="s">
        <v>42</v>
      </c>
      <c r="AS2" s="690"/>
      <c r="AT2" s="689" t="s">
        <v>43</v>
      </c>
      <c r="AU2" s="690"/>
      <c r="AX2" s="687" t="s">
        <v>282</v>
      </c>
      <c r="AY2" s="687" t="s">
        <v>287</v>
      </c>
      <c r="AZ2" s="687" t="s">
        <v>286</v>
      </c>
    </row>
    <row r="3" spans="2:52" ht="15.75" customHeight="1" thickBot="1" x14ac:dyDescent="0.3">
      <c r="B3" s="147" t="s">
        <v>8</v>
      </c>
      <c r="C3" s="21" t="s">
        <v>9</v>
      </c>
      <c r="D3" s="21" t="s">
        <v>10</v>
      </c>
      <c r="E3" s="21" t="s">
        <v>11</v>
      </c>
      <c r="F3" s="21" t="s">
        <v>12</v>
      </c>
      <c r="G3" s="21" t="s">
        <v>13</v>
      </c>
      <c r="H3" s="21" t="s">
        <v>14</v>
      </c>
      <c r="I3" s="21" t="s">
        <v>15</v>
      </c>
      <c r="J3" s="21" t="s">
        <v>16</v>
      </c>
      <c r="K3" s="21" t="s">
        <v>17</v>
      </c>
      <c r="L3" s="21" t="s">
        <v>18</v>
      </c>
      <c r="M3" s="21" t="s">
        <v>19</v>
      </c>
      <c r="N3" s="21" t="s">
        <v>20</v>
      </c>
      <c r="O3" s="22" t="s">
        <v>21</v>
      </c>
      <c r="Q3" s="679"/>
      <c r="R3" s="173" t="s">
        <v>42</v>
      </c>
      <c r="S3" s="174" t="s">
        <v>43</v>
      </c>
      <c r="T3" s="173" t="s">
        <v>42</v>
      </c>
      <c r="U3" s="174" t="s">
        <v>43</v>
      </c>
      <c r="V3" s="173" t="s">
        <v>42</v>
      </c>
      <c r="W3" s="174" t="s">
        <v>43</v>
      </c>
      <c r="X3" s="173" t="s">
        <v>42</v>
      </c>
      <c r="Y3" s="174" t="s">
        <v>43</v>
      </c>
      <c r="Z3" s="173" t="s">
        <v>42</v>
      </c>
      <c r="AA3" s="174" t="s">
        <v>43</v>
      </c>
      <c r="AB3" s="173" t="s">
        <v>42</v>
      </c>
      <c r="AC3" s="174" t="s">
        <v>43</v>
      </c>
      <c r="AD3" s="173" t="s">
        <v>42</v>
      </c>
      <c r="AE3" s="174" t="s">
        <v>43</v>
      </c>
      <c r="AF3" s="173" t="s">
        <v>42</v>
      </c>
      <c r="AG3" s="174" t="s">
        <v>43</v>
      </c>
      <c r="AI3" s="143" t="s">
        <v>76</v>
      </c>
      <c r="AJ3" s="144" t="s">
        <v>281</v>
      </c>
      <c r="AK3" s="143" t="s">
        <v>77</v>
      </c>
      <c r="AQ3" s="582"/>
      <c r="AR3" s="464" t="s">
        <v>284</v>
      </c>
      <c r="AS3" s="465" t="s">
        <v>281</v>
      </c>
      <c r="AT3" s="464" t="s">
        <v>284</v>
      </c>
      <c r="AU3" s="465" t="s">
        <v>281</v>
      </c>
      <c r="AX3" s="688"/>
      <c r="AY3" s="688"/>
      <c r="AZ3" s="688"/>
    </row>
    <row r="4" spans="2:52" ht="15.75" customHeight="1" x14ac:dyDescent="0.25">
      <c r="B4" s="64" t="s">
        <v>22</v>
      </c>
      <c r="C4" s="23">
        <v>2156.8286819288442</v>
      </c>
      <c r="D4" s="23">
        <v>2341.3908898897521</v>
      </c>
      <c r="E4" s="23">
        <v>2380.5622519898297</v>
      </c>
      <c r="F4" s="23">
        <v>2234.5395484156329</v>
      </c>
      <c r="G4" s="23">
        <v>2144.7451113661295</v>
      </c>
      <c r="H4" s="23">
        <v>2078.2700747429471</v>
      </c>
      <c r="I4" s="23">
        <v>2015.9780642582878</v>
      </c>
      <c r="J4" s="23">
        <v>1769.0680415040906</v>
      </c>
      <c r="K4" s="23">
        <v>1998.4331359973578</v>
      </c>
      <c r="L4" s="23">
        <v>2001.6975849540545</v>
      </c>
      <c r="M4" s="23">
        <v>1677.5571463694682</v>
      </c>
      <c r="N4" s="23">
        <v>1549.4670691764679</v>
      </c>
      <c r="O4" s="24">
        <v>2022.6306580368846</v>
      </c>
      <c r="Q4" s="164" t="s">
        <v>22</v>
      </c>
      <c r="R4" s="165">
        <v>5</v>
      </c>
      <c r="S4" s="166">
        <v>5</v>
      </c>
      <c r="T4" s="167">
        <v>0.5</v>
      </c>
      <c r="U4" s="168">
        <v>0.5</v>
      </c>
      <c r="V4" s="51">
        <f>ROUNDUP(((T4)*$O4)/$R4,0)</f>
        <v>203</v>
      </c>
      <c r="W4" s="72">
        <f>ROUNDUP(((U4)*$O4)/$S4,0)</f>
        <v>203</v>
      </c>
      <c r="X4" s="169">
        <f>V4/(2*37)</f>
        <v>2.7432432432432434</v>
      </c>
      <c r="Y4" s="170">
        <f>W4/(2*37)</f>
        <v>2.7432432432432434</v>
      </c>
      <c r="Z4" s="171" t="str">
        <f>IF($X4&lt;=1,"Vazio",IF(AND($X4&gt;1,$X4&lt;=2),"Cheio",IF(AND($X4&gt;2,$X4&lt;=3),"Lotado","Superlotado")))</f>
        <v>Lotado</v>
      </c>
      <c r="AA4" s="172" t="str">
        <f>IF($Y4&lt;=1,"Vazio",IF(AND($Y4&gt;1,$Y4&lt;=2),"Cheio",IF(AND($Y4&gt;2,$Y4&lt;=3),"Lotado","Superlotado")))</f>
        <v>Lotado</v>
      </c>
      <c r="AB4" s="51">
        <f t="shared" ref="AB4:AB22" si="0">INDEX($AK$4:$AK$7,MATCH($Z4,$AJ$4:$AJ$7,0))*$AL$9</f>
        <v>3984.0000000000005</v>
      </c>
      <c r="AC4" s="72">
        <f t="shared" ref="AC4:AC22" si="1">INDEX($AK$4:$AK$7,MATCH($AA4,$AJ$4:$AJ$7,0))*$AL$9</f>
        <v>3984.0000000000005</v>
      </c>
      <c r="AD4" s="51">
        <f t="shared" ref="AD4:AD22" si="2">INDEX($AK$14:$AK$18,MATCH($AB4,$AI$14:$AI$18,0))</f>
        <v>1.84</v>
      </c>
      <c r="AE4" s="525">
        <f t="shared" ref="AE4:AE22" si="3">INDEX($AK$14:$AK$18,MATCH($AC4,$AI$14:$AI$18,0))</f>
        <v>1.84</v>
      </c>
      <c r="AF4" s="522">
        <f>V4/INDEX($AK$4:$AK$7,MATCH($Z4,$AJ$4:$AJ$7,0))</f>
        <v>3.3833333333333333</v>
      </c>
      <c r="AG4" s="526">
        <f>W4/INDEX($AK$4:$AK$7,MATCH($AA4,$AJ$4:$AJ$7,0))</f>
        <v>3.3833333333333333</v>
      </c>
      <c r="AI4" s="1" t="s">
        <v>68</v>
      </c>
      <c r="AJ4" s="1" t="s">
        <v>84</v>
      </c>
      <c r="AK4">
        <v>80</v>
      </c>
      <c r="AQ4" s="463" t="str">
        <f>Q4</f>
        <v>5h-6h</v>
      </c>
      <c r="AR4" s="169">
        <f>X4</f>
        <v>2.7432432432432434</v>
      </c>
      <c r="AS4" s="172" t="str">
        <f>Z4</f>
        <v>Lotado</v>
      </c>
      <c r="AT4" s="169">
        <f>Y4</f>
        <v>2.7432432432432434</v>
      </c>
      <c r="AU4" s="172" t="str">
        <f>AA4</f>
        <v>Lotado</v>
      </c>
      <c r="AX4" t="str">
        <f>AJ4</f>
        <v>superlotado</v>
      </c>
      <c r="AY4" s="460">
        <f t="shared" ref="AY4:AZ8" si="4">AI14</f>
        <v>5312</v>
      </c>
      <c r="AZ4" s="460">
        <f t="shared" si="4"/>
        <v>5500</v>
      </c>
    </row>
    <row r="5" spans="2:52" ht="15.75" customHeight="1" x14ac:dyDescent="0.25">
      <c r="B5" s="89" t="s">
        <v>23</v>
      </c>
      <c r="C5" s="25">
        <v>3930.407269431239</v>
      </c>
      <c r="D5" s="25">
        <v>4266.7365522851305</v>
      </c>
      <c r="E5" s="25">
        <v>4338.1188589289686</v>
      </c>
      <c r="F5" s="25">
        <v>4072.0204430284693</v>
      </c>
      <c r="G5" s="25">
        <v>3908.3872759202541</v>
      </c>
      <c r="H5" s="25">
        <v>3787.2492507407082</v>
      </c>
      <c r="I5" s="25">
        <v>3673.7339897059564</v>
      </c>
      <c r="J5" s="25">
        <v>3223.7877531506019</v>
      </c>
      <c r="K5" s="25">
        <v>3641.761717565761</v>
      </c>
      <c r="L5" s="25">
        <v>3647.7105506917251</v>
      </c>
      <c r="M5" s="25">
        <v>3057.0266698606565</v>
      </c>
      <c r="N5" s="25">
        <v>2823.6070316856176</v>
      </c>
      <c r="O5" s="26">
        <v>3685.8570679861405</v>
      </c>
      <c r="Q5" s="175" t="s">
        <v>23</v>
      </c>
      <c r="R5" s="176">
        <v>4</v>
      </c>
      <c r="S5" s="177">
        <v>4</v>
      </c>
      <c r="T5" s="178">
        <v>0.5</v>
      </c>
      <c r="U5" s="179">
        <v>0.5</v>
      </c>
      <c r="V5" s="180">
        <f t="shared" ref="V5:V22" si="5">ROUNDUP(((T5)*$O5)/$R5,0)</f>
        <v>461</v>
      </c>
      <c r="W5" s="181">
        <f t="shared" ref="W5:W22" si="6">ROUNDUP(((U5)*$O5)/$S5,0)</f>
        <v>461</v>
      </c>
      <c r="X5" s="182">
        <f t="shared" ref="X5:X22" si="7">V5/(2*37)</f>
        <v>6.2297297297297298</v>
      </c>
      <c r="Y5" s="183">
        <f t="shared" ref="Y5:Y22" si="8">W5/(2*37)</f>
        <v>6.2297297297297298</v>
      </c>
      <c r="Z5" s="184" t="str">
        <f t="shared" ref="Z5:Z22" si="9">IF($X5&lt;=1,"Vazio",IF(AND($X5&gt;1,$X5&lt;=2),"Cheio",IF(AND($X5&gt;2,$X5&lt;=3),"Lotado","Superlotado")))</f>
        <v>Superlotado</v>
      </c>
      <c r="AA5" s="185" t="str">
        <f t="shared" ref="AA5:AA22" si="10">IF($Y5&lt;=1,"Vazio",IF(AND($Y5&gt;1,$Y5&lt;=2),"Cheio",IF(AND($Y5&gt;2,$Y5&lt;=3),"Lotado","Superlotado")))</f>
        <v>Superlotado</v>
      </c>
      <c r="AB5" s="180">
        <f t="shared" si="0"/>
        <v>5312</v>
      </c>
      <c r="AC5" s="181">
        <f t="shared" si="1"/>
        <v>5312</v>
      </c>
      <c r="AD5" s="180">
        <f t="shared" si="2"/>
        <v>1.98</v>
      </c>
      <c r="AE5" s="523">
        <f t="shared" si="3"/>
        <v>1.98</v>
      </c>
      <c r="AF5" s="527">
        <f t="shared" ref="AF5:AF22" si="11">V5/INDEX($AK$4:$AK$7,MATCH($Z5,$AJ$4:$AJ$7,0))</f>
        <v>5.7625000000000002</v>
      </c>
      <c r="AG5" s="528">
        <f t="shared" ref="AG5:AG22" si="12">W5/INDEX($AK$4:$AK$7,MATCH($AA5,$AJ$4:$AJ$7,0))</f>
        <v>5.7625000000000002</v>
      </c>
      <c r="AI5" s="1" t="s">
        <v>66</v>
      </c>
      <c r="AJ5" s="1" t="s">
        <v>67</v>
      </c>
      <c r="AK5">
        <v>60</v>
      </c>
      <c r="AQ5" s="461" t="str">
        <f t="shared" ref="AQ5:AQ22" si="13">Q5</f>
        <v>6h-7h</v>
      </c>
      <c r="AR5" s="156">
        <f t="shared" ref="AR5:AR22" si="14">X5</f>
        <v>6.2297297297297298</v>
      </c>
      <c r="AS5" s="161" t="str">
        <f t="shared" ref="AS5:AS22" si="15">Z5</f>
        <v>Superlotado</v>
      </c>
      <c r="AT5" s="156">
        <f t="shared" ref="AT5:AT22" si="16">Y5</f>
        <v>6.2297297297297298</v>
      </c>
      <c r="AU5" s="161" t="str">
        <f t="shared" ref="AU5:AU22" si="17">AA5</f>
        <v>Superlotado</v>
      </c>
      <c r="AX5" s="467" t="str">
        <f>AJ5</f>
        <v>lotado</v>
      </c>
      <c r="AY5" s="468">
        <f t="shared" si="4"/>
        <v>3984.0000000000005</v>
      </c>
      <c r="AZ5" s="468">
        <f t="shared" si="4"/>
        <v>4000</v>
      </c>
    </row>
    <row r="6" spans="2:52" ht="15.75" customHeight="1" x14ac:dyDescent="0.25">
      <c r="B6" s="64" t="s">
        <v>24</v>
      </c>
      <c r="C6" s="23">
        <v>2695.637761345582</v>
      </c>
      <c r="D6" s="23">
        <v>2926.306456205396</v>
      </c>
      <c r="E6" s="23">
        <v>2975.2634288778299</v>
      </c>
      <c r="F6" s="23">
        <v>2792.7620011722406</v>
      </c>
      <c r="G6" s="23">
        <v>2680.5355284359161</v>
      </c>
      <c r="H6" s="23">
        <v>2597.4540021145817</v>
      </c>
      <c r="I6" s="23">
        <v>2519.6004863951894</v>
      </c>
      <c r="J6" s="23">
        <v>2211.0085307301315</v>
      </c>
      <c r="K6" s="23">
        <v>2497.6725643787008</v>
      </c>
      <c r="L6" s="23">
        <v>2501.7525230473639</v>
      </c>
      <c r="M6" s="23">
        <v>2096.6368021982121</v>
      </c>
      <c r="N6" s="23">
        <v>1936.5478476010694</v>
      </c>
      <c r="O6" s="24">
        <v>2527.9150007331759</v>
      </c>
      <c r="Q6" s="145" t="s">
        <v>24</v>
      </c>
      <c r="R6" s="148">
        <v>6</v>
      </c>
      <c r="S6" s="149">
        <v>6</v>
      </c>
      <c r="T6" s="152">
        <f>2/3</f>
        <v>0.66666666666666663</v>
      </c>
      <c r="U6" s="153">
        <f>1/3</f>
        <v>0.33333333333333331</v>
      </c>
      <c r="V6" s="40">
        <f t="shared" si="5"/>
        <v>281</v>
      </c>
      <c r="W6" s="42">
        <f t="shared" si="6"/>
        <v>141</v>
      </c>
      <c r="X6" s="156">
        <f t="shared" si="7"/>
        <v>3.7972972972972974</v>
      </c>
      <c r="Y6" s="157">
        <f t="shared" si="8"/>
        <v>1.9054054054054055</v>
      </c>
      <c r="Z6" s="160" t="str">
        <f t="shared" si="9"/>
        <v>Superlotado</v>
      </c>
      <c r="AA6" s="161" t="str">
        <f t="shared" si="10"/>
        <v>Cheio</v>
      </c>
      <c r="AB6" s="40">
        <f t="shared" si="0"/>
        <v>5312</v>
      </c>
      <c r="AC6" s="42">
        <f t="shared" si="1"/>
        <v>2656</v>
      </c>
      <c r="AD6" s="40">
        <f t="shared" si="2"/>
        <v>1.98</v>
      </c>
      <c r="AE6" s="14">
        <f t="shared" si="3"/>
        <v>1.7</v>
      </c>
      <c r="AF6" s="529">
        <f t="shared" si="11"/>
        <v>3.5125000000000002</v>
      </c>
      <c r="AG6" s="530">
        <f t="shared" si="12"/>
        <v>3.5249999999999999</v>
      </c>
      <c r="AI6" s="1" t="s">
        <v>69</v>
      </c>
      <c r="AJ6" s="1" t="s">
        <v>70</v>
      </c>
      <c r="AK6">
        <v>40</v>
      </c>
      <c r="AQ6" s="461" t="str">
        <f t="shared" si="13"/>
        <v>7h-8h</v>
      </c>
      <c r="AR6" s="156">
        <f t="shared" si="14"/>
        <v>3.7972972972972974</v>
      </c>
      <c r="AS6" s="161" t="str">
        <f t="shared" si="15"/>
        <v>Superlotado</v>
      </c>
      <c r="AT6" s="156">
        <f t="shared" si="16"/>
        <v>1.9054054054054055</v>
      </c>
      <c r="AU6" s="161" t="str">
        <f t="shared" si="17"/>
        <v>Cheio</v>
      </c>
      <c r="AX6" t="str">
        <f>AJ6</f>
        <v>cheio</v>
      </c>
      <c r="AY6" s="460">
        <f t="shared" si="4"/>
        <v>2656</v>
      </c>
      <c r="AZ6" s="460">
        <f t="shared" si="4"/>
        <v>2600</v>
      </c>
    </row>
    <row r="7" spans="2:52" ht="15.75" customHeight="1" x14ac:dyDescent="0.25">
      <c r="B7" s="89" t="s">
        <v>25</v>
      </c>
      <c r="C7" s="25">
        <v>1730.2727929682935</v>
      </c>
      <c r="D7" s="25">
        <v>1878.3341432834829</v>
      </c>
      <c r="E7" s="25">
        <v>1909.75858727069</v>
      </c>
      <c r="F7" s="25">
        <v>1792.6147856943146</v>
      </c>
      <c r="G7" s="25">
        <v>1720.5789894864704</v>
      </c>
      <c r="H7" s="25">
        <v>1667.2507171742714</v>
      </c>
      <c r="I7" s="25">
        <v>1617.2781941528724</v>
      </c>
      <c r="J7" s="25">
        <v>1419.1995529226815</v>
      </c>
      <c r="K7" s="25">
        <v>1603.2031253823113</v>
      </c>
      <c r="L7" s="25">
        <v>1605.8219644496564</v>
      </c>
      <c r="M7" s="25">
        <v>1345.7867624501393</v>
      </c>
      <c r="N7" s="25">
        <v>1243.0290527288212</v>
      </c>
      <c r="O7" s="26">
        <v>1622.6151048283566</v>
      </c>
      <c r="Q7" s="175" t="s">
        <v>25</v>
      </c>
      <c r="R7" s="176">
        <v>8</v>
      </c>
      <c r="S7" s="177">
        <v>8</v>
      </c>
      <c r="T7" s="178">
        <f t="shared" ref="T7:T18" si="18">2/3</f>
        <v>0.66666666666666663</v>
      </c>
      <c r="U7" s="179">
        <f t="shared" ref="U7:U18" si="19">1/3</f>
        <v>0.33333333333333331</v>
      </c>
      <c r="V7" s="180">
        <f t="shared" si="5"/>
        <v>136</v>
      </c>
      <c r="W7" s="181">
        <f t="shared" si="6"/>
        <v>68</v>
      </c>
      <c r="X7" s="182">
        <f t="shared" si="7"/>
        <v>1.8378378378378379</v>
      </c>
      <c r="Y7" s="183">
        <f t="shared" si="8"/>
        <v>0.91891891891891897</v>
      </c>
      <c r="Z7" s="184" t="str">
        <f t="shared" si="9"/>
        <v>Cheio</v>
      </c>
      <c r="AA7" s="185" t="str">
        <f t="shared" si="10"/>
        <v>Vazio</v>
      </c>
      <c r="AB7" s="180">
        <f t="shared" si="0"/>
        <v>2656</v>
      </c>
      <c r="AC7" s="181">
        <f t="shared" si="1"/>
        <v>1328</v>
      </c>
      <c r="AD7" s="180">
        <f t="shared" si="2"/>
        <v>1.7</v>
      </c>
      <c r="AE7" s="523">
        <f t="shared" si="3"/>
        <v>1.56</v>
      </c>
      <c r="AF7" s="527">
        <f t="shared" si="11"/>
        <v>3.4</v>
      </c>
      <c r="AG7" s="528">
        <f t="shared" si="12"/>
        <v>3.4</v>
      </c>
      <c r="AI7" s="1" t="s">
        <v>71</v>
      </c>
      <c r="AJ7" s="1" t="s">
        <v>72</v>
      </c>
      <c r="AK7">
        <v>20</v>
      </c>
      <c r="AQ7" s="461" t="str">
        <f t="shared" si="13"/>
        <v>8h-9h</v>
      </c>
      <c r="AR7" s="156">
        <f t="shared" si="14"/>
        <v>1.8378378378378379</v>
      </c>
      <c r="AS7" s="161" t="str">
        <f t="shared" si="15"/>
        <v>Cheio</v>
      </c>
      <c r="AT7" s="156">
        <f t="shared" si="16"/>
        <v>0.91891891891891897</v>
      </c>
      <c r="AU7" s="161" t="str">
        <f t="shared" si="17"/>
        <v>Vazio</v>
      </c>
      <c r="AX7" s="467" t="str">
        <f>AJ7</f>
        <v>vazio</v>
      </c>
      <c r="AY7" s="468">
        <f t="shared" si="4"/>
        <v>1328</v>
      </c>
      <c r="AZ7" s="468">
        <f t="shared" si="4"/>
        <v>1300</v>
      </c>
    </row>
    <row r="8" spans="2:52" ht="15.75" customHeight="1" thickBot="1" x14ac:dyDescent="0.3">
      <c r="B8" s="64" t="s">
        <v>26</v>
      </c>
      <c r="C8" s="23">
        <v>1528.2193881870171</v>
      </c>
      <c r="D8" s="23">
        <v>1658.9908059151167</v>
      </c>
      <c r="E8" s="23">
        <v>1686.7456459376904</v>
      </c>
      <c r="F8" s="23">
        <v>1583.2813659105871</v>
      </c>
      <c r="G8" s="23">
        <v>1519.6575830853008</v>
      </c>
      <c r="H8" s="23">
        <v>1472.5567444099088</v>
      </c>
      <c r="I8" s="23">
        <v>1428.4197858515347</v>
      </c>
      <c r="J8" s="23">
        <v>1253.4718694629162</v>
      </c>
      <c r="K8" s="23">
        <v>1415.988339739308</v>
      </c>
      <c r="L8" s="23">
        <v>1418.3013626646659</v>
      </c>
      <c r="M8" s="23">
        <v>1188.6318915143606</v>
      </c>
      <c r="N8" s="23">
        <v>1097.8737608195961</v>
      </c>
      <c r="O8" s="24">
        <v>1433.1334763172476</v>
      </c>
      <c r="Q8" s="145" t="s">
        <v>26</v>
      </c>
      <c r="R8" s="148">
        <v>8</v>
      </c>
      <c r="S8" s="149">
        <v>8</v>
      </c>
      <c r="T8" s="152">
        <f t="shared" si="18"/>
        <v>0.66666666666666663</v>
      </c>
      <c r="U8" s="153">
        <f t="shared" si="19"/>
        <v>0.33333333333333331</v>
      </c>
      <c r="V8" s="40">
        <f t="shared" si="5"/>
        <v>120</v>
      </c>
      <c r="W8" s="42">
        <f t="shared" si="6"/>
        <v>60</v>
      </c>
      <c r="X8" s="156">
        <f t="shared" si="7"/>
        <v>1.6216216216216217</v>
      </c>
      <c r="Y8" s="157">
        <f t="shared" si="8"/>
        <v>0.81081081081081086</v>
      </c>
      <c r="Z8" s="160" t="str">
        <f t="shared" si="9"/>
        <v>Cheio</v>
      </c>
      <c r="AA8" s="161" t="str">
        <f t="shared" si="10"/>
        <v>Vazio</v>
      </c>
      <c r="AB8" s="40">
        <f t="shared" si="0"/>
        <v>2656</v>
      </c>
      <c r="AC8" s="42">
        <f t="shared" si="1"/>
        <v>1328</v>
      </c>
      <c r="AD8" s="40">
        <f t="shared" si="2"/>
        <v>1.7</v>
      </c>
      <c r="AE8" s="14">
        <f t="shared" si="3"/>
        <v>1.56</v>
      </c>
      <c r="AF8" s="529">
        <f t="shared" si="11"/>
        <v>3</v>
      </c>
      <c r="AG8" s="530">
        <f t="shared" si="12"/>
        <v>3</v>
      </c>
      <c r="AQ8" s="461" t="str">
        <f t="shared" si="13"/>
        <v>9h-10h</v>
      </c>
      <c r="AR8" s="156">
        <f t="shared" si="14"/>
        <v>1.6216216216216217</v>
      </c>
      <c r="AS8" s="161" t="str">
        <f t="shared" si="15"/>
        <v>Cheio</v>
      </c>
      <c r="AT8" s="156">
        <f t="shared" si="16"/>
        <v>0.81081081081081086</v>
      </c>
      <c r="AU8" s="161" t="str">
        <f t="shared" si="17"/>
        <v>Vazio</v>
      </c>
      <c r="AX8" s="456" t="s">
        <v>285</v>
      </c>
      <c r="AY8" s="466">
        <f t="shared" si="4"/>
        <v>66.400000000000006</v>
      </c>
      <c r="AZ8" s="466">
        <f t="shared" si="4"/>
        <v>1000</v>
      </c>
    </row>
    <row r="9" spans="2:52" ht="15.75" customHeight="1" x14ac:dyDescent="0.25">
      <c r="B9" s="89" t="s">
        <v>27</v>
      </c>
      <c r="C9" s="25">
        <v>1393.517118332833</v>
      </c>
      <c r="D9" s="25">
        <v>1512.7619143362062</v>
      </c>
      <c r="E9" s="25">
        <v>1538.0703517156908</v>
      </c>
      <c r="F9" s="25">
        <v>1443.7257527214356</v>
      </c>
      <c r="G9" s="25">
        <v>1385.7099788178543</v>
      </c>
      <c r="H9" s="25">
        <v>1342.7607625670005</v>
      </c>
      <c r="I9" s="25">
        <v>1302.5141803173096</v>
      </c>
      <c r="J9" s="25">
        <v>1142.9867471564062</v>
      </c>
      <c r="K9" s="25">
        <v>1291.1784826439728</v>
      </c>
      <c r="L9" s="25">
        <v>1293.2876281413389</v>
      </c>
      <c r="M9" s="25">
        <v>1083.8619775571749</v>
      </c>
      <c r="N9" s="25">
        <v>1001.103566213446</v>
      </c>
      <c r="O9" s="26">
        <v>1306.8123906431751</v>
      </c>
      <c r="Q9" s="175" t="s">
        <v>27</v>
      </c>
      <c r="R9" s="176">
        <v>8</v>
      </c>
      <c r="S9" s="177">
        <v>8</v>
      </c>
      <c r="T9" s="178">
        <f t="shared" si="18"/>
        <v>0.66666666666666663</v>
      </c>
      <c r="U9" s="179">
        <f t="shared" si="19"/>
        <v>0.33333333333333331</v>
      </c>
      <c r="V9" s="180">
        <f t="shared" si="5"/>
        <v>109</v>
      </c>
      <c r="W9" s="181">
        <f t="shared" si="6"/>
        <v>55</v>
      </c>
      <c r="X9" s="182">
        <f t="shared" si="7"/>
        <v>1.472972972972973</v>
      </c>
      <c r="Y9" s="183">
        <f t="shared" si="8"/>
        <v>0.7432432432432432</v>
      </c>
      <c r="Z9" s="184" t="str">
        <f t="shared" si="9"/>
        <v>Cheio</v>
      </c>
      <c r="AA9" s="185" t="str">
        <f t="shared" si="10"/>
        <v>Vazio</v>
      </c>
      <c r="AB9" s="180">
        <f t="shared" si="0"/>
        <v>2656</v>
      </c>
      <c r="AC9" s="181">
        <f t="shared" si="1"/>
        <v>1328</v>
      </c>
      <c r="AD9" s="180">
        <f t="shared" si="2"/>
        <v>1.7</v>
      </c>
      <c r="AE9" s="523">
        <f t="shared" si="3"/>
        <v>1.56</v>
      </c>
      <c r="AF9" s="527">
        <f t="shared" si="11"/>
        <v>2.7250000000000001</v>
      </c>
      <c r="AG9" s="528">
        <f t="shared" si="12"/>
        <v>2.75</v>
      </c>
      <c r="AJ9" t="s">
        <v>74</v>
      </c>
      <c r="AL9" s="142">
        <v>66.400000000000006</v>
      </c>
      <c r="AQ9" s="461" t="str">
        <f t="shared" si="13"/>
        <v>10h-11h</v>
      </c>
      <c r="AR9" s="156">
        <f t="shared" si="14"/>
        <v>1.472972972972973</v>
      </c>
      <c r="AS9" s="161" t="str">
        <f t="shared" si="15"/>
        <v>Cheio</v>
      </c>
      <c r="AT9" s="156">
        <f t="shared" si="16"/>
        <v>0.7432432432432432</v>
      </c>
      <c r="AU9" s="161" t="str">
        <f t="shared" si="17"/>
        <v>Vazio</v>
      </c>
    </row>
    <row r="10" spans="2:52" ht="15.75" customHeight="1" x14ac:dyDescent="0.25">
      <c r="B10" s="64" t="s">
        <v>28</v>
      </c>
      <c r="C10" s="23">
        <v>1618.0196025121063</v>
      </c>
      <c r="D10" s="23">
        <v>1756.475323574108</v>
      </c>
      <c r="E10" s="23">
        <v>1785.8610751018305</v>
      </c>
      <c r="F10" s="23">
        <v>1676.3170956590252</v>
      </c>
      <c r="G10" s="23">
        <v>1608.954694296343</v>
      </c>
      <c r="H10" s="23">
        <v>1559.0861473713132</v>
      </c>
      <c r="I10" s="23">
        <v>1512.3556421213862</v>
      </c>
      <c r="J10" s="23">
        <v>1327.1275522780497</v>
      </c>
      <c r="K10" s="23">
        <v>1499.1937076160152</v>
      </c>
      <c r="L10" s="23">
        <v>1501.6426468607456</v>
      </c>
      <c r="M10" s="23">
        <v>1258.4774905407246</v>
      </c>
      <c r="N10" s="23">
        <v>1162.3862907518669</v>
      </c>
      <c r="O10" s="24">
        <v>1517.3463153405933</v>
      </c>
      <c r="Q10" s="145" t="s">
        <v>28</v>
      </c>
      <c r="R10" s="148">
        <v>8</v>
      </c>
      <c r="S10" s="149">
        <v>8</v>
      </c>
      <c r="T10" s="152">
        <f t="shared" si="18"/>
        <v>0.66666666666666663</v>
      </c>
      <c r="U10" s="153">
        <f t="shared" si="19"/>
        <v>0.33333333333333331</v>
      </c>
      <c r="V10" s="40">
        <f t="shared" si="5"/>
        <v>127</v>
      </c>
      <c r="W10" s="42">
        <f t="shared" si="6"/>
        <v>64</v>
      </c>
      <c r="X10" s="156">
        <f t="shared" si="7"/>
        <v>1.7162162162162162</v>
      </c>
      <c r="Y10" s="157">
        <f t="shared" si="8"/>
        <v>0.86486486486486491</v>
      </c>
      <c r="Z10" s="160" t="str">
        <f t="shared" si="9"/>
        <v>Cheio</v>
      </c>
      <c r="AA10" s="161" t="str">
        <f t="shared" si="10"/>
        <v>Vazio</v>
      </c>
      <c r="AB10" s="40">
        <f t="shared" si="0"/>
        <v>2656</v>
      </c>
      <c r="AC10" s="42">
        <f t="shared" si="1"/>
        <v>1328</v>
      </c>
      <c r="AD10" s="40">
        <f t="shared" si="2"/>
        <v>1.7</v>
      </c>
      <c r="AE10" s="14">
        <f t="shared" si="3"/>
        <v>1.56</v>
      </c>
      <c r="AF10" s="529">
        <f t="shared" si="11"/>
        <v>3.1749999999999998</v>
      </c>
      <c r="AG10" s="530">
        <f t="shared" si="12"/>
        <v>3.2</v>
      </c>
      <c r="AJ10" t="s">
        <v>75</v>
      </c>
      <c r="AQ10" s="461" t="str">
        <f t="shared" si="13"/>
        <v>11h-12h</v>
      </c>
      <c r="AR10" s="156">
        <f t="shared" si="14"/>
        <v>1.7162162162162162</v>
      </c>
      <c r="AS10" s="161" t="str">
        <f t="shared" si="15"/>
        <v>Cheio</v>
      </c>
      <c r="AT10" s="156">
        <f t="shared" si="16"/>
        <v>0.86486486486486491</v>
      </c>
      <c r="AU10" s="161" t="str">
        <f t="shared" si="17"/>
        <v>Vazio</v>
      </c>
    </row>
    <row r="11" spans="2:52" ht="15.75" customHeight="1" x14ac:dyDescent="0.25">
      <c r="B11" s="89" t="s">
        <v>29</v>
      </c>
      <c r="C11" s="25">
        <v>3571.19861866468</v>
      </c>
      <c r="D11" s="25">
        <v>3876.7900212874692</v>
      </c>
      <c r="E11" s="25">
        <v>3941.6485403692495</v>
      </c>
      <c r="F11" s="25">
        <v>3699.8694497687384</v>
      </c>
      <c r="G11" s="25">
        <v>3551.1910812725528</v>
      </c>
      <c r="H11" s="25">
        <v>3441.1241292918835</v>
      </c>
      <c r="I11" s="25">
        <v>3337.9832801087582</v>
      </c>
      <c r="J11" s="25">
        <v>2929.1586295548282</v>
      </c>
      <c r="K11" s="25">
        <v>3308.9330249378327</v>
      </c>
      <c r="L11" s="25">
        <v>3314.3381809905754</v>
      </c>
      <c r="M11" s="25">
        <v>2777.6382120846411</v>
      </c>
      <c r="N11" s="25">
        <v>2565.551313125558</v>
      </c>
      <c r="O11" s="26">
        <v>3348.9984033365408</v>
      </c>
      <c r="Q11" s="175" t="s">
        <v>29</v>
      </c>
      <c r="R11" s="176">
        <v>8</v>
      </c>
      <c r="S11" s="177">
        <v>8</v>
      </c>
      <c r="T11" s="178">
        <f t="shared" si="18"/>
        <v>0.66666666666666663</v>
      </c>
      <c r="U11" s="179">
        <f t="shared" si="19"/>
        <v>0.33333333333333331</v>
      </c>
      <c r="V11" s="180">
        <f t="shared" si="5"/>
        <v>280</v>
      </c>
      <c r="W11" s="181">
        <f t="shared" si="6"/>
        <v>140</v>
      </c>
      <c r="X11" s="182">
        <f t="shared" si="7"/>
        <v>3.7837837837837838</v>
      </c>
      <c r="Y11" s="183">
        <f t="shared" si="8"/>
        <v>1.8918918918918919</v>
      </c>
      <c r="Z11" s="184" t="str">
        <f t="shared" si="9"/>
        <v>Superlotado</v>
      </c>
      <c r="AA11" s="185" t="str">
        <f t="shared" si="10"/>
        <v>Cheio</v>
      </c>
      <c r="AB11" s="180">
        <f t="shared" si="0"/>
        <v>5312</v>
      </c>
      <c r="AC11" s="181">
        <f t="shared" si="1"/>
        <v>2656</v>
      </c>
      <c r="AD11" s="180">
        <f t="shared" si="2"/>
        <v>1.98</v>
      </c>
      <c r="AE11" s="523">
        <f t="shared" si="3"/>
        <v>1.7</v>
      </c>
      <c r="AF11" s="527">
        <f t="shared" si="11"/>
        <v>3.5</v>
      </c>
      <c r="AG11" s="528">
        <f t="shared" si="12"/>
        <v>3.5</v>
      </c>
      <c r="AQ11" s="461" t="str">
        <f t="shared" si="13"/>
        <v>12h-13h</v>
      </c>
      <c r="AR11" s="156">
        <f t="shared" si="14"/>
        <v>3.7837837837837838</v>
      </c>
      <c r="AS11" s="161" t="str">
        <f t="shared" si="15"/>
        <v>Superlotado</v>
      </c>
      <c r="AT11" s="156">
        <f t="shared" si="16"/>
        <v>1.8918918918918919</v>
      </c>
      <c r="AU11" s="161" t="str">
        <f t="shared" si="17"/>
        <v>Cheio</v>
      </c>
    </row>
    <row r="12" spans="2:52" ht="15.75" customHeight="1" thickBot="1" x14ac:dyDescent="0.3">
      <c r="B12" s="64" t="s">
        <v>30</v>
      </c>
      <c r="C12" s="23">
        <v>1887.389071622561</v>
      </c>
      <c r="D12" s="23">
        <v>2048.8950351042913</v>
      </c>
      <c r="E12" s="23">
        <v>2083.1729549816087</v>
      </c>
      <c r="F12" s="23">
        <v>1955.3919878404213</v>
      </c>
      <c r="G12" s="23">
        <v>1876.8150287153367</v>
      </c>
      <c r="H12" s="23">
        <v>1818.644317842695</v>
      </c>
      <c r="I12" s="23">
        <v>1764.1340728597681</v>
      </c>
      <c r="J12" s="23">
        <v>1548.0690313824853</v>
      </c>
      <c r="K12" s="23">
        <v>1748.7809267617356</v>
      </c>
      <c r="L12" s="23">
        <v>1751.6375677816561</v>
      </c>
      <c r="M12" s="23">
        <v>1467.9900409375769</v>
      </c>
      <c r="N12" s="23">
        <v>1355.9014852247708</v>
      </c>
      <c r="O12" s="24">
        <v>1769.955598185757</v>
      </c>
      <c r="Q12" s="145" t="s">
        <v>30</v>
      </c>
      <c r="R12" s="148">
        <v>8</v>
      </c>
      <c r="S12" s="149">
        <v>8</v>
      </c>
      <c r="T12" s="152">
        <f t="shared" si="18"/>
        <v>0.66666666666666663</v>
      </c>
      <c r="U12" s="153">
        <f t="shared" si="19"/>
        <v>0.33333333333333331</v>
      </c>
      <c r="V12" s="40">
        <f t="shared" si="5"/>
        <v>148</v>
      </c>
      <c r="W12" s="42">
        <f t="shared" si="6"/>
        <v>74</v>
      </c>
      <c r="X12" s="156">
        <f t="shared" si="7"/>
        <v>2</v>
      </c>
      <c r="Y12" s="157">
        <f t="shared" si="8"/>
        <v>1</v>
      </c>
      <c r="Z12" s="160" t="str">
        <f t="shared" si="9"/>
        <v>Cheio</v>
      </c>
      <c r="AA12" s="161" t="str">
        <f t="shared" si="10"/>
        <v>Vazio</v>
      </c>
      <c r="AB12" s="40">
        <f t="shared" si="0"/>
        <v>2656</v>
      </c>
      <c r="AC12" s="42">
        <f t="shared" si="1"/>
        <v>1328</v>
      </c>
      <c r="AD12" s="40">
        <f t="shared" si="2"/>
        <v>1.7</v>
      </c>
      <c r="AE12" s="14">
        <f t="shared" si="3"/>
        <v>1.56</v>
      </c>
      <c r="AF12" s="529">
        <f t="shared" si="11"/>
        <v>3.7</v>
      </c>
      <c r="AG12" s="530">
        <f t="shared" si="12"/>
        <v>3.7</v>
      </c>
      <c r="AI12" s="675" t="s">
        <v>81</v>
      </c>
      <c r="AJ12" s="675"/>
      <c r="AK12" s="675"/>
      <c r="AL12" s="675"/>
      <c r="AQ12" s="461" t="str">
        <f t="shared" si="13"/>
        <v>13h-14h</v>
      </c>
      <c r="AR12" s="156">
        <f t="shared" si="14"/>
        <v>2</v>
      </c>
      <c r="AS12" s="161" t="str">
        <f t="shared" si="15"/>
        <v>Cheio</v>
      </c>
      <c r="AT12" s="156">
        <f t="shared" si="16"/>
        <v>1</v>
      </c>
      <c r="AU12" s="161" t="str">
        <f t="shared" si="17"/>
        <v>Vazio</v>
      </c>
    </row>
    <row r="13" spans="2:52" ht="15.75" customHeight="1" x14ac:dyDescent="0.25">
      <c r="B13" s="89" t="s">
        <v>31</v>
      </c>
      <c r="C13" s="25">
        <v>1415.9623009977281</v>
      </c>
      <c r="D13" s="25">
        <v>1537.1277560248927</v>
      </c>
      <c r="E13" s="25">
        <v>1562.8438328172504</v>
      </c>
      <c r="F13" s="25">
        <v>1466.9796387423078</v>
      </c>
      <c r="G13" s="25">
        <v>1408.0294129934066</v>
      </c>
      <c r="H13" s="25">
        <v>1364.3884198053465</v>
      </c>
      <c r="I13" s="25">
        <v>1323.4935915611518</v>
      </c>
      <c r="J13" s="25">
        <v>1161.3966726506637</v>
      </c>
      <c r="K13" s="25">
        <v>1311.9753114124617</v>
      </c>
      <c r="L13" s="25">
        <v>1314.1184286173386</v>
      </c>
      <c r="M13" s="25">
        <v>1101.3195887696659</v>
      </c>
      <c r="N13" s="25">
        <v>1017.228199427153</v>
      </c>
      <c r="O13" s="26">
        <v>1327.861032551375</v>
      </c>
      <c r="Q13" s="175" t="s">
        <v>31</v>
      </c>
      <c r="R13" s="176">
        <v>8</v>
      </c>
      <c r="S13" s="177">
        <v>8</v>
      </c>
      <c r="T13" s="178">
        <f t="shared" si="18"/>
        <v>0.66666666666666663</v>
      </c>
      <c r="U13" s="179">
        <f t="shared" si="19"/>
        <v>0.33333333333333331</v>
      </c>
      <c r="V13" s="180">
        <f t="shared" si="5"/>
        <v>111</v>
      </c>
      <c r="W13" s="181">
        <f t="shared" si="6"/>
        <v>56</v>
      </c>
      <c r="X13" s="182">
        <f t="shared" si="7"/>
        <v>1.5</v>
      </c>
      <c r="Y13" s="183">
        <f t="shared" si="8"/>
        <v>0.7567567567567568</v>
      </c>
      <c r="Z13" s="184" t="str">
        <f t="shared" si="9"/>
        <v>Cheio</v>
      </c>
      <c r="AA13" s="185" t="str">
        <f t="shared" si="10"/>
        <v>Vazio</v>
      </c>
      <c r="AB13" s="180">
        <f t="shared" si="0"/>
        <v>2656</v>
      </c>
      <c r="AC13" s="181">
        <f t="shared" si="1"/>
        <v>1328</v>
      </c>
      <c r="AD13" s="180">
        <f t="shared" si="2"/>
        <v>1.7</v>
      </c>
      <c r="AE13" s="523">
        <f t="shared" si="3"/>
        <v>1.56</v>
      </c>
      <c r="AF13" s="527">
        <f t="shared" si="11"/>
        <v>2.7749999999999999</v>
      </c>
      <c r="AG13" s="528">
        <f t="shared" si="12"/>
        <v>2.8</v>
      </c>
      <c r="AI13" s="144" t="s">
        <v>79</v>
      </c>
      <c r="AJ13" s="144" t="s">
        <v>80</v>
      </c>
      <c r="AK13" s="144" t="s">
        <v>82</v>
      </c>
      <c r="AL13" s="518" t="s">
        <v>288</v>
      </c>
      <c r="AQ13" s="461" t="str">
        <f t="shared" si="13"/>
        <v>14h-15h</v>
      </c>
      <c r="AR13" s="156">
        <f t="shared" si="14"/>
        <v>1.5</v>
      </c>
      <c r="AS13" s="161" t="str">
        <f t="shared" si="15"/>
        <v>Cheio</v>
      </c>
      <c r="AT13" s="156">
        <f t="shared" si="16"/>
        <v>0.7567567567567568</v>
      </c>
      <c r="AU13" s="161" t="str">
        <f t="shared" si="17"/>
        <v>Vazio</v>
      </c>
    </row>
    <row r="14" spans="2:52" ht="15.75" customHeight="1" x14ac:dyDescent="0.25">
      <c r="B14" s="64" t="s">
        <v>32</v>
      </c>
      <c r="C14" s="23">
        <v>1281.2678246097466</v>
      </c>
      <c r="D14" s="23">
        <v>1390.9073248076793</v>
      </c>
      <c r="E14" s="23">
        <v>1414.1771404984108</v>
      </c>
      <c r="F14" s="23">
        <v>1327.4320998191354</v>
      </c>
      <c r="G14" s="23">
        <v>1274.0895585294932</v>
      </c>
      <c r="H14" s="23">
        <v>1234.5999475656458</v>
      </c>
      <c r="I14" s="23">
        <v>1197.5952705447194</v>
      </c>
      <c r="J14" s="23">
        <v>1050.9179426793946</v>
      </c>
      <c r="K14" s="23">
        <v>1187.1726754382262</v>
      </c>
      <c r="L14" s="23">
        <v>1189.1119270108434</v>
      </c>
      <c r="M14" s="23">
        <v>996.55573648303982</v>
      </c>
      <c r="N14" s="23">
        <v>920.46360365197961</v>
      </c>
      <c r="O14" s="24">
        <v>1201.5472554335201</v>
      </c>
      <c r="Q14" s="145" t="s">
        <v>32</v>
      </c>
      <c r="R14" s="148">
        <v>8</v>
      </c>
      <c r="S14" s="149">
        <v>8</v>
      </c>
      <c r="T14" s="152">
        <f t="shared" si="18"/>
        <v>0.66666666666666663</v>
      </c>
      <c r="U14" s="153">
        <f t="shared" si="19"/>
        <v>0.33333333333333331</v>
      </c>
      <c r="V14" s="40">
        <f t="shared" si="5"/>
        <v>101</v>
      </c>
      <c r="W14" s="42">
        <f t="shared" si="6"/>
        <v>51</v>
      </c>
      <c r="X14" s="156">
        <f t="shared" si="7"/>
        <v>1.3648648648648649</v>
      </c>
      <c r="Y14" s="157">
        <f t="shared" si="8"/>
        <v>0.68918918918918914</v>
      </c>
      <c r="Z14" s="160" t="str">
        <f t="shared" si="9"/>
        <v>Cheio</v>
      </c>
      <c r="AA14" s="161" t="str">
        <f t="shared" si="10"/>
        <v>Vazio</v>
      </c>
      <c r="AB14" s="40">
        <f t="shared" si="0"/>
        <v>2656</v>
      </c>
      <c r="AC14" s="42">
        <f t="shared" si="1"/>
        <v>1328</v>
      </c>
      <c r="AD14" s="40">
        <f t="shared" si="2"/>
        <v>1.7</v>
      </c>
      <c r="AE14" s="14">
        <f t="shared" si="3"/>
        <v>1.56</v>
      </c>
      <c r="AF14" s="529">
        <f t="shared" si="11"/>
        <v>2.5249999999999999</v>
      </c>
      <c r="AG14" s="530">
        <f t="shared" si="12"/>
        <v>2.5499999999999998</v>
      </c>
      <c r="AH14">
        <f>AK4</f>
        <v>80</v>
      </c>
      <c r="AI14" s="1">
        <f>AK4*$AL$9</f>
        <v>5312</v>
      </c>
      <c r="AJ14" s="1">
        <v>5500</v>
      </c>
      <c r="AK14" s="332">
        <v>1.98</v>
      </c>
      <c r="AL14" s="1">
        <v>168.8</v>
      </c>
      <c r="AQ14" s="461" t="str">
        <f t="shared" si="13"/>
        <v>15h-16h</v>
      </c>
      <c r="AR14" s="156">
        <f t="shared" si="14"/>
        <v>1.3648648648648649</v>
      </c>
      <c r="AS14" s="161" t="str">
        <f t="shared" si="15"/>
        <v>Cheio</v>
      </c>
      <c r="AT14" s="156">
        <f t="shared" si="16"/>
        <v>0.68918918918918914</v>
      </c>
      <c r="AU14" s="161" t="str">
        <f t="shared" si="17"/>
        <v>Vazio</v>
      </c>
    </row>
    <row r="15" spans="2:52" ht="15.75" customHeight="1" x14ac:dyDescent="0.25">
      <c r="B15" s="89" t="s">
        <v>33</v>
      </c>
      <c r="C15" s="25">
        <v>2089.4775470017521</v>
      </c>
      <c r="D15" s="25">
        <v>2268.2764441002964</v>
      </c>
      <c r="E15" s="25">
        <v>2306.2246048788302</v>
      </c>
      <c r="F15" s="25">
        <v>2164.7617418210571</v>
      </c>
      <c r="G15" s="25">
        <v>2077.7713092324061</v>
      </c>
      <c r="H15" s="25">
        <v>2013.3720838214931</v>
      </c>
      <c r="I15" s="25">
        <v>1953.0252614911751</v>
      </c>
      <c r="J15" s="25">
        <v>1713.8254803508355</v>
      </c>
      <c r="K15" s="25">
        <v>1936.0282074496902</v>
      </c>
      <c r="L15" s="25">
        <v>1939.190717692391</v>
      </c>
      <c r="M15" s="25">
        <v>1625.1721893908755</v>
      </c>
      <c r="N15" s="25">
        <v>1501.0819718733928</v>
      </c>
      <c r="O15" s="26">
        <v>1959.4701151998484</v>
      </c>
      <c r="Q15" s="175" t="s">
        <v>33</v>
      </c>
      <c r="R15" s="176">
        <v>8</v>
      </c>
      <c r="S15" s="177">
        <v>8</v>
      </c>
      <c r="T15" s="178">
        <f t="shared" si="18"/>
        <v>0.66666666666666663</v>
      </c>
      <c r="U15" s="179">
        <f t="shared" si="19"/>
        <v>0.33333333333333331</v>
      </c>
      <c r="V15" s="180">
        <f t="shared" si="5"/>
        <v>164</v>
      </c>
      <c r="W15" s="181">
        <f t="shared" si="6"/>
        <v>82</v>
      </c>
      <c r="X15" s="182">
        <f t="shared" si="7"/>
        <v>2.2162162162162162</v>
      </c>
      <c r="Y15" s="183">
        <f t="shared" si="8"/>
        <v>1.1081081081081081</v>
      </c>
      <c r="Z15" s="184" t="str">
        <f t="shared" si="9"/>
        <v>Lotado</v>
      </c>
      <c r="AA15" s="185" t="str">
        <f t="shared" si="10"/>
        <v>Cheio</v>
      </c>
      <c r="AB15" s="180">
        <f t="shared" si="0"/>
        <v>3984.0000000000005</v>
      </c>
      <c r="AC15" s="181">
        <f t="shared" si="1"/>
        <v>2656</v>
      </c>
      <c r="AD15" s="180">
        <f t="shared" si="2"/>
        <v>1.84</v>
      </c>
      <c r="AE15" s="523">
        <f t="shared" si="3"/>
        <v>1.7</v>
      </c>
      <c r="AF15" s="527">
        <f t="shared" si="11"/>
        <v>2.7333333333333334</v>
      </c>
      <c r="AG15" s="528">
        <f t="shared" si="12"/>
        <v>2.0499999999999998</v>
      </c>
      <c r="AH15">
        <f t="shared" ref="AH15:AH17" si="20">AK5</f>
        <v>60</v>
      </c>
      <c r="AI15" s="1">
        <f>AK5*$AL$9</f>
        <v>3984.0000000000005</v>
      </c>
      <c r="AJ15" s="1">
        <v>4000</v>
      </c>
      <c r="AK15" s="1">
        <v>1.84</v>
      </c>
      <c r="AL15" s="1">
        <v>181.85</v>
      </c>
      <c r="AQ15" s="461" t="str">
        <f t="shared" si="13"/>
        <v>16h-17h</v>
      </c>
      <c r="AR15" s="156">
        <f t="shared" si="14"/>
        <v>2.2162162162162162</v>
      </c>
      <c r="AS15" s="161" t="str">
        <f t="shared" si="15"/>
        <v>Lotado</v>
      </c>
      <c r="AT15" s="156">
        <f t="shared" si="16"/>
        <v>1.1081081081081081</v>
      </c>
      <c r="AU15" s="161" t="str">
        <f t="shared" si="17"/>
        <v>Cheio</v>
      </c>
    </row>
    <row r="16" spans="2:52" x14ac:dyDescent="0.25">
      <c r="B16" s="64" t="s">
        <v>34</v>
      </c>
      <c r="C16" s="23">
        <v>4940.6742933376227</v>
      </c>
      <c r="D16" s="23">
        <v>5363.453239126964</v>
      </c>
      <c r="E16" s="23">
        <v>5453.1835655939685</v>
      </c>
      <c r="F16" s="23">
        <v>5118.6875419471089</v>
      </c>
      <c r="G16" s="23">
        <v>4912.9943079261038</v>
      </c>
      <c r="H16" s="23">
        <v>4760.7191145625229</v>
      </c>
      <c r="I16" s="23">
        <v>4618.0260312126475</v>
      </c>
      <c r="J16" s="23">
        <v>4052.4261704494293</v>
      </c>
      <c r="K16" s="23">
        <v>4577.8356457807786</v>
      </c>
      <c r="L16" s="23">
        <v>4585.3135596166803</v>
      </c>
      <c r="M16" s="23">
        <v>3842.8010245395517</v>
      </c>
      <c r="N16" s="23">
        <v>3549.3834912317452</v>
      </c>
      <c r="O16" s="24">
        <v>4633.2652105416873</v>
      </c>
      <c r="Q16" s="145" t="s">
        <v>34</v>
      </c>
      <c r="R16" s="148">
        <v>8</v>
      </c>
      <c r="S16" s="149">
        <v>8</v>
      </c>
      <c r="T16" s="152">
        <f t="shared" si="18"/>
        <v>0.66666666666666663</v>
      </c>
      <c r="U16" s="153">
        <f t="shared" si="19"/>
        <v>0.33333333333333331</v>
      </c>
      <c r="V16" s="40">
        <f t="shared" si="5"/>
        <v>387</v>
      </c>
      <c r="W16" s="42">
        <f t="shared" si="6"/>
        <v>194</v>
      </c>
      <c r="X16" s="156">
        <f t="shared" si="7"/>
        <v>5.2297297297297298</v>
      </c>
      <c r="Y16" s="157">
        <f t="shared" si="8"/>
        <v>2.6216216216216215</v>
      </c>
      <c r="Z16" s="160" t="str">
        <f t="shared" si="9"/>
        <v>Superlotado</v>
      </c>
      <c r="AA16" s="161" t="str">
        <f t="shared" si="10"/>
        <v>Lotado</v>
      </c>
      <c r="AB16" s="40">
        <f t="shared" si="0"/>
        <v>5312</v>
      </c>
      <c r="AC16" s="42">
        <f t="shared" si="1"/>
        <v>3984.0000000000005</v>
      </c>
      <c r="AD16" s="40">
        <f t="shared" si="2"/>
        <v>1.98</v>
      </c>
      <c r="AE16" s="14">
        <f t="shared" si="3"/>
        <v>1.84</v>
      </c>
      <c r="AF16" s="529">
        <f t="shared" si="11"/>
        <v>4.8375000000000004</v>
      </c>
      <c r="AG16" s="530">
        <f t="shared" si="12"/>
        <v>3.2333333333333334</v>
      </c>
      <c r="AH16">
        <f t="shared" si="20"/>
        <v>40</v>
      </c>
      <c r="AI16" s="1">
        <f>AK6*$AL$9</f>
        <v>2656</v>
      </c>
      <c r="AJ16" s="1">
        <v>2600</v>
      </c>
      <c r="AK16" s="332">
        <v>1.7</v>
      </c>
      <c r="AL16" s="1">
        <v>196.8</v>
      </c>
      <c r="AQ16" s="461" t="str">
        <f t="shared" si="13"/>
        <v>17h-18h</v>
      </c>
      <c r="AR16" s="156">
        <f t="shared" si="14"/>
        <v>5.2297297297297298</v>
      </c>
      <c r="AS16" s="161" t="str">
        <f t="shared" si="15"/>
        <v>Superlotado</v>
      </c>
      <c r="AT16" s="156">
        <f t="shared" si="16"/>
        <v>2.6216216216216215</v>
      </c>
      <c r="AU16" s="161" t="str">
        <f t="shared" si="17"/>
        <v>Lotado</v>
      </c>
    </row>
    <row r="17" spans="2:47" x14ac:dyDescent="0.25">
      <c r="B17" s="89" t="s">
        <v>35</v>
      </c>
      <c r="C17" s="25">
        <v>2875.23818999576</v>
      </c>
      <c r="D17" s="25">
        <v>3121.2754915233782</v>
      </c>
      <c r="E17" s="25">
        <v>3173.4942872061092</v>
      </c>
      <c r="F17" s="25">
        <v>2978.833460669116</v>
      </c>
      <c r="G17" s="25">
        <v>2859.1297508580001</v>
      </c>
      <c r="H17" s="25">
        <v>2770.5128080373902</v>
      </c>
      <c r="I17" s="25">
        <v>2687.4721989348918</v>
      </c>
      <c r="J17" s="25">
        <v>2358.3198963603982</v>
      </c>
      <c r="K17" s="25">
        <v>2664.0833001321148</v>
      </c>
      <c r="L17" s="25">
        <v>2668.4350914395227</v>
      </c>
      <c r="M17" s="25">
        <v>2236.32800025094</v>
      </c>
      <c r="N17" s="25">
        <v>2065.5729074656106</v>
      </c>
      <c r="O17" s="26">
        <v>2696.3406787798667</v>
      </c>
      <c r="Q17" s="175" t="s">
        <v>35</v>
      </c>
      <c r="R17" s="176">
        <v>8</v>
      </c>
      <c r="S17" s="177">
        <v>8</v>
      </c>
      <c r="T17" s="178">
        <f t="shared" si="18"/>
        <v>0.66666666666666663</v>
      </c>
      <c r="U17" s="179">
        <f t="shared" si="19"/>
        <v>0.33333333333333331</v>
      </c>
      <c r="V17" s="180">
        <f t="shared" si="5"/>
        <v>225</v>
      </c>
      <c r="W17" s="181">
        <f t="shared" si="6"/>
        <v>113</v>
      </c>
      <c r="X17" s="182">
        <f t="shared" si="7"/>
        <v>3.0405405405405403</v>
      </c>
      <c r="Y17" s="183">
        <f t="shared" si="8"/>
        <v>1.527027027027027</v>
      </c>
      <c r="Z17" s="184" t="str">
        <f t="shared" si="9"/>
        <v>Superlotado</v>
      </c>
      <c r="AA17" s="185" t="str">
        <f t="shared" si="10"/>
        <v>Cheio</v>
      </c>
      <c r="AB17" s="180">
        <f t="shared" si="0"/>
        <v>5312</v>
      </c>
      <c r="AC17" s="181">
        <f t="shared" si="1"/>
        <v>2656</v>
      </c>
      <c r="AD17" s="180">
        <f t="shared" si="2"/>
        <v>1.98</v>
      </c>
      <c r="AE17" s="523">
        <f t="shared" si="3"/>
        <v>1.7</v>
      </c>
      <c r="AF17" s="527">
        <f t="shared" si="11"/>
        <v>2.8125</v>
      </c>
      <c r="AG17" s="528">
        <f t="shared" si="12"/>
        <v>2.8250000000000002</v>
      </c>
      <c r="AH17">
        <f t="shared" si="20"/>
        <v>20</v>
      </c>
      <c r="AI17" s="1">
        <f>AK7*$AL$9</f>
        <v>1328</v>
      </c>
      <c r="AJ17" s="1">
        <v>1300</v>
      </c>
      <c r="AK17" s="1">
        <v>1.56</v>
      </c>
      <c r="AL17" s="1">
        <v>214</v>
      </c>
      <c r="AQ17" s="461" t="str">
        <f t="shared" si="13"/>
        <v>18h-19h</v>
      </c>
      <c r="AR17" s="156">
        <f t="shared" si="14"/>
        <v>3.0405405405405403</v>
      </c>
      <c r="AS17" s="161" t="str">
        <f t="shared" si="15"/>
        <v>Superlotado</v>
      </c>
      <c r="AT17" s="156">
        <f t="shared" si="16"/>
        <v>1.527027027027027</v>
      </c>
      <c r="AU17" s="161" t="str">
        <f t="shared" si="17"/>
        <v>Cheio</v>
      </c>
    </row>
    <row r="18" spans="2:47" x14ac:dyDescent="0.25">
      <c r="B18" s="64" t="s">
        <v>36</v>
      </c>
      <c r="C18" s="23">
        <v>1595.5705231141092</v>
      </c>
      <c r="D18" s="23">
        <v>1732.1052517045721</v>
      </c>
      <c r="E18" s="23">
        <v>1761.0832930486902</v>
      </c>
      <c r="F18" s="23">
        <v>1653.0591725051629</v>
      </c>
      <c r="G18" s="23">
        <v>1586.6313852190237</v>
      </c>
      <c r="H18" s="23">
        <v>1537.4547353313628</v>
      </c>
      <c r="I18" s="23">
        <v>1491.3725886186471</v>
      </c>
      <c r="J18" s="23">
        <v>1308.7144306161713</v>
      </c>
      <c r="K18" s="23">
        <v>1478.3932682869756</v>
      </c>
      <c r="L18" s="23">
        <v>1480.8082299263294</v>
      </c>
      <c r="M18" s="23">
        <v>1241.0168484929534</v>
      </c>
      <c r="N18" s="23">
        <v>1146.258858122671</v>
      </c>
      <c r="O18" s="24">
        <v>1496.2940191542839</v>
      </c>
      <c r="Q18" s="145" t="s">
        <v>36</v>
      </c>
      <c r="R18" s="148">
        <v>7</v>
      </c>
      <c r="S18" s="149">
        <v>7</v>
      </c>
      <c r="T18" s="152">
        <f t="shared" si="18"/>
        <v>0.66666666666666663</v>
      </c>
      <c r="U18" s="153">
        <f t="shared" si="19"/>
        <v>0.33333333333333331</v>
      </c>
      <c r="V18" s="40">
        <f t="shared" si="5"/>
        <v>143</v>
      </c>
      <c r="W18" s="42">
        <f t="shared" si="6"/>
        <v>72</v>
      </c>
      <c r="X18" s="156">
        <f t="shared" si="7"/>
        <v>1.9324324324324325</v>
      </c>
      <c r="Y18" s="157">
        <f t="shared" si="8"/>
        <v>0.97297297297297303</v>
      </c>
      <c r="Z18" s="160" t="str">
        <f t="shared" si="9"/>
        <v>Cheio</v>
      </c>
      <c r="AA18" s="161" t="str">
        <f t="shared" si="10"/>
        <v>Vazio</v>
      </c>
      <c r="AB18" s="40">
        <f t="shared" si="0"/>
        <v>2656</v>
      </c>
      <c r="AC18" s="42">
        <f t="shared" si="1"/>
        <v>1328</v>
      </c>
      <c r="AD18" s="40">
        <f t="shared" si="2"/>
        <v>1.7</v>
      </c>
      <c r="AE18" s="14">
        <f t="shared" si="3"/>
        <v>1.56</v>
      </c>
      <c r="AF18" s="529">
        <f t="shared" si="11"/>
        <v>3.5750000000000002</v>
      </c>
      <c r="AG18" s="530">
        <f t="shared" si="12"/>
        <v>3.6</v>
      </c>
      <c r="AH18">
        <v>1</v>
      </c>
      <c r="AI18" s="1">
        <v>66.400000000000006</v>
      </c>
      <c r="AJ18" s="1">
        <v>1000</v>
      </c>
      <c r="AK18" s="1">
        <v>1.46</v>
      </c>
      <c r="AL18" s="517">
        <v>229.15</v>
      </c>
      <c r="AQ18" s="461" t="str">
        <f t="shared" si="13"/>
        <v>19h-20h</v>
      </c>
      <c r="AR18" s="156">
        <f t="shared" si="14"/>
        <v>1.9324324324324325</v>
      </c>
      <c r="AS18" s="161" t="str">
        <f t="shared" si="15"/>
        <v>Cheio</v>
      </c>
      <c r="AT18" s="156">
        <f t="shared" si="16"/>
        <v>0.97297297297297303</v>
      </c>
      <c r="AU18" s="161" t="str">
        <f t="shared" si="17"/>
        <v>Vazio</v>
      </c>
    </row>
    <row r="19" spans="2:47" x14ac:dyDescent="0.25">
      <c r="B19" s="89" t="s">
        <v>37</v>
      </c>
      <c r="C19" s="25">
        <v>1034.3123642993746</v>
      </c>
      <c r="D19" s="25">
        <v>1122.8196135193928</v>
      </c>
      <c r="E19" s="25">
        <v>1141.6043341075508</v>
      </c>
      <c r="F19" s="25">
        <v>1071.5787965946936</v>
      </c>
      <c r="G19" s="25">
        <v>1028.5176590719188</v>
      </c>
      <c r="H19" s="25">
        <v>996.63939591977874</v>
      </c>
      <c r="I19" s="25">
        <v>966.76711297900727</v>
      </c>
      <c r="J19" s="25">
        <v>848.3608197282523</v>
      </c>
      <c r="K19" s="25">
        <v>958.35340057659403</v>
      </c>
      <c r="L19" s="25">
        <v>959.9188748986046</v>
      </c>
      <c r="M19" s="25">
        <v>804.47655061643889</v>
      </c>
      <c r="N19" s="25">
        <v>743.05064706887447</v>
      </c>
      <c r="O19" s="26">
        <v>969.95738027168363</v>
      </c>
      <c r="Q19" s="175" t="s">
        <v>37</v>
      </c>
      <c r="R19" s="176">
        <v>4</v>
      </c>
      <c r="S19" s="177">
        <v>4</v>
      </c>
      <c r="T19" s="178">
        <v>0.5</v>
      </c>
      <c r="U19" s="179">
        <v>0.5</v>
      </c>
      <c r="V19" s="180">
        <f t="shared" si="5"/>
        <v>122</v>
      </c>
      <c r="W19" s="181">
        <f t="shared" si="6"/>
        <v>122</v>
      </c>
      <c r="X19" s="182">
        <f t="shared" si="7"/>
        <v>1.6486486486486487</v>
      </c>
      <c r="Y19" s="183">
        <f t="shared" si="8"/>
        <v>1.6486486486486487</v>
      </c>
      <c r="Z19" s="184" t="str">
        <f t="shared" si="9"/>
        <v>Cheio</v>
      </c>
      <c r="AA19" s="185" t="str">
        <f t="shared" si="10"/>
        <v>Cheio</v>
      </c>
      <c r="AB19" s="180">
        <f t="shared" si="0"/>
        <v>2656</v>
      </c>
      <c r="AC19" s="181">
        <f t="shared" si="1"/>
        <v>2656</v>
      </c>
      <c r="AD19" s="180">
        <f t="shared" si="2"/>
        <v>1.7</v>
      </c>
      <c r="AE19" s="523">
        <f t="shared" si="3"/>
        <v>1.7</v>
      </c>
      <c r="AF19" s="527">
        <f t="shared" si="11"/>
        <v>3.05</v>
      </c>
      <c r="AG19" s="528">
        <f t="shared" si="12"/>
        <v>3.05</v>
      </c>
      <c r="AI19" t="s">
        <v>83</v>
      </c>
      <c r="AQ19" s="461" t="str">
        <f t="shared" si="13"/>
        <v>20h-21h</v>
      </c>
      <c r="AR19" s="156">
        <f t="shared" si="14"/>
        <v>1.6486486486486487</v>
      </c>
      <c r="AS19" s="161" t="str">
        <f t="shared" si="15"/>
        <v>Cheio</v>
      </c>
      <c r="AT19" s="156">
        <f t="shared" si="16"/>
        <v>1.6486486486486487</v>
      </c>
      <c r="AU19" s="161" t="str">
        <f t="shared" si="17"/>
        <v>Cheio</v>
      </c>
    </row>
    <row r="20" spans="2:47" x14ac:dyDescent="0.25">
      <c r="B20" s="64" t="s">
        <v>38</v>
      </c>
      <c r="C20" s="23">
        <v>764.90782459100558</v>
      </c>
      <c r="D20" s="23">
        <v>830.3618303615707</v>
      </c>
      <c r="E20" s="23">
        <v>844.25374566355094</v>
      </c>
      <c r="F20" s="23">
        <v>792.46757021638984</v>
      </c>
      <c r="G20" s="23">
        <v>760.62245053702554</v>
      </c>
      <c r="H20" s="23">
        <v>737.04743223396167</v>
      </c>
      <c r="I20" s="23">
        <v>714.95590191055646</v>
      </c>
      <c r="J20" s="23">
        <v>627.39057511523174</v>
      </c>
      <c r="K20" s="23">
        <v>708.73368638592262</v>
      </c>
      <c r="L20" s="23">
        <v>709.89140585195003</v>
      </c>
      <c r="M20" s="23">
        <v>594.93672270206696</v>
      </c>
      <c r="N20" s="23">
        <v>549.51025785657384</v>
      </c>
      <c r="O20" s="24">
        <v>717.31520892353785</v>
      </c>
      <c r="Q20" s="145" t="s">
        <v>38</v>
      </c>
      <c r="R20" s="148">
        <v>4</v>
      </c>
      <c r="S20" s="149">
        <v>4</v>
      </c>
      <c r="T20" s="152">
        <v>0.5</v>
      </c>
      <c r="U20" s="153">
        <v>0.5</v>
      </c>
      <c r="V20" s="40">
        <f t="shared" si="5"/>
        <v>90</v>
      </c>
      <c r="W20" s="42">
        <f t="shared" si="6"/>
        <v>90</v>
      </c>
      <c r="X20" s="156">
        <f t="shared" si="7"/>
        <v>1.2162162162162162</v>
      </c>
      <c r="Y20" s="157">
        <f t="shared" si="8"/>
        <v>1.2162162162162162</v>
      </c>
      <c r="Z20" s="160" t="str">
        <f t="shared" si="9"/>
        <v>Cheio</v>
      </c>
      <c r="AA20" s="161" t="str">
        <f t="shared" si="10"/>
        <v>Cheio</v>
      </c>
      <c r="AB20" s="40">
        <f t="shared" si="0"/>
        <v>2656</v>
      </c>
      <c r="AC20" s="42">
        <f t="shared" si="1"/>
        <v>2656</v>
      </c>
      <c r="AD20" s="40">
        <f t="shared" si="2"/>
        <v>1.7</v>
      </c>
      <c r="AE20" s="14">
        <f t="shared" si="3"/>
        <v>1.7</v>
      </c>
      <c r="AF20" s="529">
        <f t="shared" si="11"/>
        <v>2.25</v>
      </c>
      <c r="AG20" s="530">
        <f t="shared" si="12"/>
        <v>2.25</v>
      </c>
      <c r="AK20" t="s">
        <v>88</v>
      </c>
      <c r="AL20" t="s">
        <v>89</v>
      </c>
      <c r="AQ20" s="461" t="str">
        <f t="shared" si="13"/>
        <v>21h-22h</v>
      </c>
      <c r="AR20" s="156">
        <f t="shared" si="14"/>
        <v>1.2162162162162162</v>
      </c>
      <c r="AS20" s="161" t="str">
        <f t="shared" si="15"/>
        <v>Cheio</v>
      </c>
      <c r="AT20" s="156">
        <f t="shared" si="16"/>
        <v>1.2162162162162162</v>
      </c>
      <c r="AU20" s="161" t="str">
        <f t="shared" si="17"/>
        <v>Cheio</v>
      </c>
    </row>
    <row r="21" spans="2:47" x14ac:dyDescent="0.25">
      <c r="B21" s="89" t="s">
        <v>39</v>
      </c>
      <c r="C21" s="25">
        <v>1034.3123642993746</v>
      </c>
      <c r="D21" s="25">
        <v>1122.8196135193928</v>
      </c>
      <c r="E21" s="25">
        <v>1141.6043341075508</v>
      </c>
      <c r="F21" s="25">
        <v>1071.5787965946936</v>
      </c>
      <c r="G21" s="25">
        <v>1028.5176590719188</v>
      </c>
      <c r="H21" s="25">
        <v>996.63939591977874</v>
      </c>
      <c r="I21" s="25">
        <v>966.76711297900727</v>
      </c>
      <c r="J21" s="25">
        <v>848.3608197282523</v>
      </c>
      <c r="K21" s="25">
        <v>958.35340057659403</v>
      </c>
      <c r="L21" s="25">
        <v>959.9188748986046</v>
      </c>
      <c r="M21" s="25">
        <v>804.47655061643889</v>
      </c>
      <c r="N21" s="25">
        <v>743.05064706887447</v>
      </c>
      <c r="O21" s="26">
        <v>969.95738027168363</v>
      </c>
      <c r="Q21" s="175" t="s">
        <v>39</v>
      </c>
      <c r="R21" s="176">
        <v>4</v>
      </c>
      <c r="S21" s="177">
        <v>4</v>
      </c>
      <c r="T21" s="178">
        <v>0.5</v>
      </c>
      <c r="U21" s="179">
        <v>0.5</v>
      </c>
      <c r="V21" s="180">
        <f t="shared" si="5"/>
        <v>122</v>
      </c>
      <c r="W21" s="181">
        <f t="shared" si="6"/>
        <v>122</v>
      </c>
      <c r="X21" s="182">
        <f t="shared" si="7"/>
        <v>1.6486486486486487</v>
      </c>
      <c r="Y21" s="183">
        <f t="shared" si="8"/>
        <v>1.6486486486486487</v>
      </c>
      <c r="Z21" s="184" t="str">
        <f t="shared" si="9"/>
        <v>Cheio</v>
      </c>
      <c r="AA21" s="185" t="str">
        <f t="shared" si="10"/>
        <v>Cheio</v>
      </c>
      <c r="AB21" s="180">
        <f t="shared" si="0"/>
        <v>2656</v>
      </c>
      <c r="AC21" s="181">
        <f t="shared" si="1"/>
        <v>2656</v>
      </c>
      <c r="AD21" s="180">
        <f t="shared" si="2"/>
        <v>1.7</v>
      </c>
      <c r="AE21" s="523">
        <f t="shared" si="3"/>
        <v>1.7</v>
      </c>
      <c r="AF21" s="527">
        <f t="shared" si="11"/>
        <v>3.05</v>
      </c>
      <c r="AG21" s="528">
        <f t="shared" si="12"/>
        <v>3.05</v>
      </c>
      <c r="AI21" t="s">
        <v>86</v>
      </c>
      <c r="AK21">
        <f>9*AK18</f>
        <v>13.14</v>
      </c>
      <c r="AL21">
        <f>324-AK21</f>
        <v>310.86</v>
      </c>
      <c r="AQ21" s="461" t="str">
        <f t="shared" si="13"/>
        <v>22h-23h</v>
      </c>
      <c r="AR21" s="156">
        <f t="shared" si="14"/>
        <v>1.6486486486486487</v>
      </c>
      <c r="AS21" s="161" t="str">
        <f t="shared" si="15"/>
        <v>Cheio</v>
      </c>
      <c r="AT21" s="156">
        <f t="shared" si="16"/>
        <v>1.6486486486486487</v>
      </c>
      <c r="AU21" s="161" t="str">
        <f t="shared" si="17"/>
        <v>Cheio</v>
      </c>
    </row>
    <row r="22" spans="2:47" ht="15.75" thickBot="1" x14ac:dyDescent="0.3">
      <c r="B22" s="88" t="s">
        <v>40</v>
      </c>
      <c r="C22" s="27">
        <v>226.10225223405916</v>
      </c>
      <c r="D22" s="27">
        <v>245.45007120869056</v>
      </c>
      <c r="E22" s="27">
        <v>249.55643963197346</v>
      </c>
      <c r="F22" s="27">
        <v>234.24875087947308</v>
      </c>
      <c r="G22" s="27">
        <v>224.83552087882902</v>
      </c>
      <c r="H22" s="27">
        <v>217.86688418377096</v>
      </c>
      <c r="I22" s="27">
        <v>211.33675780666178</v>
      </c>
      <c r="J22" s="27">
        <v>185.4529624400493</v>
      </c>
      <c r="K22" s="27">
        <v>209.49750750907506</v>
      </c>
      <c r="L22" s="27">
        <v>209.83972257121536</v>
      </c>
      <c r="M22" s="27">
        <v>175.85979462507515</v>
      </c>
      <c r="N22" s="27">
        <v>162.43199890591225</v>
      </c>
      <c r="O22" s="28">
        <v>212.03415507754465</v>
      </c>
      <c r="Q22" s="146" t="s">
        <v>40</v>
      </c>
      <c r="R22" s="150">
        <v>4</v>
      </c>
      <c r="S22" s="151">
        <v>4</v>
      </c>
      <c r="T22" s="154">
        <v>0.5</v>
      </c>
      <c r="U22" s="155">
        <v>0.5</v>
      </c>
      <c r="V22" s="43">
        <f t="shared" si="5"/>
        <v>27</v>
      </c>
      <c r="W22" s="45">
        <f t="shared" si="6"/>
        <v>27</v>
      </c>
      <c r="X22" s="158">
        <f t="shared" si="7"/>
        <v>0.36486486486486486</v>
      </c>
      <c r="Y22" s="159">
        <f t="shared" si="8"/>
        <v>0.36486486486486486</v>
      </c>
      <c r="Z22" s="162" t="str">
        <f t="shared" si="9"/>
        <v>Vazio</v>
      </c>
      <c r="AA22" s="163" t="str">
        <f t="shared" si="10"/>
        <v>Vazio</v>
      </c>
      <c r="AB22" s="43">
        <f t="shared" si="0"/>
        <v>1328</v>
      </c>
      <c r="AC22" s="45">
        <f t="shared" si="1"/>
        <v>1328</v>
      </c>
      <c r="AD22" s="43">
        <f t="shared" si="2"/>
        <v>1.56</v>
      </c>
      <c r="AE22" s="524">
        <f t="shared" si="3"/>
        <v>1.56</v>
      </c>
      <c r="AF22" s="531">
        <f t="shared" si="11"/>
        <v>1.35</v>
      </c>
      <c r="AG22" s="532">
        <f t="shared" si="12"/>
        <v>1.35</v>
      </c>
      <c r="AI22" t="s">
        <v>87</v>
      </c>
      <c r="AK22">
        <f>17.5*AK18</f>
        <v>25.55</v>
      </c>
      <c r="AL22">
        <f>324-AK22</f>
        <v>298.45</v>
      </c>
      <c r="AQ22" s="462" t="str">
        <f t="shared" si="13"/>
        <v>23h-24h</v>
      </c>
      <c r="AR22" s="158">
        <f t="shared" si="14"/>
        <v>0.36486486486486486</v>
      </c>
      <c r="AS22" s="163" t="str">
        <f t="shared" si="15"/>
        <v>Vazio</v>
      </c>
      <c r="AT22" s="158">
        <f t="shared" si="16"/>
        <v>0.36486486486486486</v>
      </c>
      <c r="AU22" s="163" t="str">
        <f t="shared" si="17"/>
        <v>Vazio</v>
      </c>
    </row>
  </sheetData>
  <mergeCells count="17">
    <mergeCell ref="X2:Y2"/>
    <mergeCell ref="AZ2:AZ3"/>
    <mergeCell ref="AQ2:AQ3"/>
    <mergeCell ref="AR2:AS2"/>
    <mergeCell ref="AT2:AU2"/>
    <mergeCell ref="AX2:AX3"/>
    <mergeCell ref="AY2:AY3"/>
    <mergeCell ref="Q2:Q3"/>
    <mergeCell ref="B2:O2"/>
    <mergeCell ref="R2:S2"/>
    <mergeCell ref="V2:W2"/>
    <mergeCell ref="T2:U2"/>
    <mergeCell ref="AF2:AG2"/>
    <mergeCell ref="AI12:AL12"/>
    <mergeCell ref="Z2:AA2"/>
    <mergeCell ref="AB2:AC2"/>
    <mergeCell ref="AD2:A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BED3-7CED-43FE-AD5B-C97FAC42F19B}">
  <dimension ref="B1:FM89"/>
  <sheetViews>
    <sheetView showGridLines="0" zoomScaleNormal="100" workbookViewId="0">
      <selection activeCell="K25" sqref="K25"/>
    </sheetView>
  </sheetViews>
  <sheetFormatPr defaultRowHeight="15" x14ac:dyDescent="0.25"/>
  <cols>
    <col min="1" max="1" width="1.28515625" customWidth="1"/>
    <col min="2" max="4" width="8.85546875" style="1" customWidth="1"/>
    <col min="5" max="5" width="1.28515625" customWidth="1"/>
    <col min="6" max="6" width="8.85546875" hidden="1" customWidth="1"/>
    <col min="7" max="7" width="9.7109375" hidden="1" customWidth="1"/>
    <col min="8" max="8" width="8.85546875" hidden="1" customWidth="1"/>
    <col min="9" max="9" width="1.28515625" customWidth="1"/>
    <col min="10" max="10" width="8.85546875" style="1" bestFit="1" customWidth="1"/>
    <col min="11" max="11" width="5.7109375" style="1" bestFit="1" customWidth="1"/>
    <col min="12" max="12" width="8.5703125" style="1" bestFit="1" customWidth="1"/>
    <col min="13" max="13" width="8" style="1" customWidth="1"/>
    <col min="14" max="14" width="12.140625" style="1" customWidth="1"/>
    <col min="15" max="15" width="8.7109375" style="1" customWidth="1"/>
    <col min="16" max="16" width="9.28515625" style="1" customWidth="1"/>
    <col min="17" max="17" width="10.140625" style="1" bestFit="1" customWidth="1"/>
    <col min="18" max="18" width="8" style="1" customWidth="1"/>
    <col min="19" max="19" width="10.140625" style="1" customWidth="1"/>
    <col min="20" max="23" width="9.140625" style="1" customWidth="1"/>
    <col min="24" max="24" width="12.140625" style="1" customWidth="1"/>
    <col min="25" max="28" width="9.140625" style="1" customWidth="1"/>
    <col min="29" max="29" width="8.140625" style="1" customWidth="1"/>
    <col min="30" max="30" width="8.85546875" style="1" bestFit="1" customWidth="1"/>
    <col min="31" max="31" width="5.7109375" style="1" bestFit="1" customWidth="1"/>
    <col min="32" max="32" width="8.5703125" style="1" bestFit="1" customWidth="1"/>
    <col min="33" max="33" width="8.5703125" style="1" customWidth="1"/>
    <col min="34" max="34" width="12" style="1" customWidth="1"/>
    <col min="35" max="36" width="8.5703125" style="1" customWidth="1"/>
    <col min="37" max="37" width="9.5703125" style="1" customWidth="1"/>
    <col min="38" max="38" width="8.5703125" style="1" customWidth="1"/>
    <col min="39" max="39" width="9" style="1" customWidth="1"/>
    <col min="40" max="40" width="8.85546875" style="1" bestFit="1" customWidth="1"/>
    <col min="41" max="41" width="5.7109375" style="1" bestFit="1" customWidth="1"/>
    <col min="42" max="42" width="8.5703125" style="1" bestFit="1" customWidth="1"/>
    <col min="43" max="43" width="8.5703125" style="1" customWidth="1"/>
    <col min="44" max="44" width="12.42578125" style="1" customWidth="1"/>
    <col min="45" max="46" width="8.5703125" style="1" customWidth="1"/>
    <col min="47" max="47" width="9.5703125" style="1" customWidth="1"/>
    <col min="48" max="48" width="8.5703125" style="1" customWidth="1"/>
    <col min="49" max="49" width="9.140625" style="1" customWidth="1"/>
    <col min="50" max="50" width="8.85546875" bestFit="1" customWidth="1"/>
    <col min="51" max="51" width="5.7109375" bestFit="1" customWidth="1"/>
    <col min="52" max="52" width="8.5703125" bestFit="1" customWidth="1"/>
    <col min="53" max="53" width="8.5703125" customWidth="1"/>
    <col min="54" max="54" width="12.28515625" bestFit="1" customWidth="1"/>
    <col min="55" max="56" width="8.5703125" customWidth="1"/>
    <col min="57" max="57" width="9.5703125" customWidth="1"/>
    <col min="58" max="58" width="8.5703125" customWidth="1"/>
    <col min="59" max="59" width="9.28515625" customWidth="1"/>
    <col min="60" max="60" width="8.85546875" style="1" bestFit="1" customWidth="1"/>
    <col min="61" max="61" width="6.28515625" style="1" customWidth="1"/>
    <col min="62" max="62" width="8.5703125" style="1" bestFit="1" customWidth="1"/>
    <col min="63" max="63" width="8.5703125" style="1" customWidth="1"/>
    <col min="64" max="64" width="12.28515625" style="1" bestFit="1" customWidth="1"/>
    <col min="65" max="66" width="8.5703125" style="1" customWidth="1"/>
    <col min="67" max="67" width="9.42578125" style="1" customWidth="1"/>
    <col min="68" max="68" width="8.5703125" style="1" customWidth="1"/>
    <col min="69" max="69" width="9.28515625" style="1" customWidth="1"/>
    <col min="70" max="70" width="8.85546875" bestFit="1" customWidth="1"/>
    <col min="71" max="71" width="5.7109375" bestFit="1" customWidth="1"/>
    <col min="72" max="72" width="8.5703125" bestFit="1" customWidth="1"/>
    <col min="73" max="73" width="8.5703125" customWidth="1"/>
    <col min="74" max="74" width="12.28515625" bestFit="1" customWidth="1"/>
    <col min="75" max="76" width="8.5703125" customWidth="1"/>
    <col min="77" max="77" width="9.42578125" customWidth="1"/>
    <col min="78" max="78" width="8.5703125" customWidth="1"/>
    <col min="79" max="79" width="9.5703125" customWidth="1"/>
    <col min="80" max="80" width="8.85546875" bestFit="1" customWidth="1"/>
    <col min="81" max="81" width="5.7109375" bestFit="1" customWidth="1"/>
    <col min="82" max="82" width="8.5703125" bestFit="1" customWidth="1"/>
    <col min="83" max="83" width="8.5703125" customWidth="1"/>
    <col min="84" max="84" width="12.28515625" bestFit="1" customWidth="1"/>
    <col min="85" max="86" width="8.5703125" customWidth="1"/>
    <col min="87" max="87" width="9.85546875" customWidth="1"/>
    <col min="88" max="88" width="8.5703125" customWidth="1"/>
    <col min="89" max="89" width="9.85546875" bestFit="1" customWidth="1"/>
    <col min="90" max="90" width="8.85546875" bestFit="1" customWidth="1"/>
    <col min="91" max="91" width="5.7109375" bestFit="1" customWidth="1"/>
    <col min="92" max="92" width="8.5703125" bestFit="1" customWidth="1"/>
    <col min="93" max="93" width="8.5703125" customWidth="1"/>
    <col min="94" max="94" width="12.28515625" bestFit="1" customWidth="1"/>
    <col min="95" max="96" width="8.5703125" customWidth="1"/>
    <col min="97" max="97" width="10.28515625" customWidth="1"/>
    <col min="98" max="98" width="8.5703125" customWidth="1"/>
    <col min="99" max="99" width="10" customWidth="1"/>
    <col min="100" max="100" width="8.85546875" bestFit="1" customWidth="1"/>
    <col min="101" max="101" width="5.7109375" bestFit="1" customWidth="1"/>
    <col min="102" max="102" width="8.5703125" bestFit="1" customWidth="1"/>
    <col min="103" max="103" width="8.5703125" customWidth="1"/>
    <col min="104" max="104" width="12.28515625" bestFit="1" customWidth="1"/>
    <col min="105" max="106" width="8.5703125" customWidth="1"/>
    <col min="107" max="107" width="9.7109375" customWidth="1"/>
    <col min="108" max="108" width="8.5703125" customWidth="1"/>
    <col min="109" max="109" width="9.5703125" customWidth="1"/>
    <col min="110" max="110" width="8.85546875" bestFit="1" customWidth="1"/>
    <col min="111" max="111" width="5.5703125" bestFit="1" customWidth="1"/>
    <col min="112" max="112" width="7.5703125" bestFit="1" customWidth="1"/>
    <col min="113" max="113" width="8" bestFit="1" customWidth="1"/>
    <col min="114" max="114" width="12.28515625" bestFit="1" customWidth="1"/>
    <col min="115" max="115" width="8.140625" bestFit="1" customWidth="1"/>
    <col min="116" max="116" width="8.42578125" bestFit="1" customWidth="1"/>
    <col min="117" max="117" width="7.5703125" customWidth="1"/>
    <col min="118" max="119" width="7" bestFit="1" customWidth="1"/>
    <col min="120" max="120" width="8.85546875" bestFit="1" customWidth="1"/>
    <col min="121" max="121" width="5.5703125" bestFit="1" customWidth="1"/>
    <col min="122" max="122" width="7.5703125" bestFit="1" customWidth="1"/>
    <col min="123" max="123" width="8" bestFit="1" customWidth="1"/>
    <col min="124" max="124" width="12.28515625" bestFit="1" customWidth="1"/>
    <col min="125" max="125" width="8.140625" bestFit="1" customWidth="1"/>
    <col min="126" max="126" width="8.42578125" bestFit="1" customWidth="1"/>
    <col min="127" max="127" width="7.5703125" bestFit="1" customWidth="1"/>
    <col min="128" max="129" width="7" bestFit="1" customWidth="1"/>
    <col min="130" max="130" width="8.85546875" bestFit="1" customWidth="1"/>
    <col min="131" max="131" width="5.5703125" bestFit="1" customWidth="1"/>
    <col min="132" max="132" width="7.5703125" bestFit="1" customWidth="1"/>
    <col min="133" max="133" width="8" bestFit="1" customWidth="1"/>
    <col min="134" max="134" width="12.28515625" bestFit="1" customWidth="1"/>
    <col min="135" max="135" width="8.140625" bestFit="1" customWidth="1"/>
    <col min="136" max="136" width="8.42578125" bestFit="1" customWidth="1"/>
    <col min="137" max="137" width="7.5703125" bestFit="1" customWidth="1"/>
    <col min="138" max="139" width="7" bestFit="1" customWidth="1"/>
    <col min="140" max="140" width="8.85546875" bestFit="1" customWidth="1"/>
    <col min="141" max="141" width="5.5703125" bestFit="1" customWidth="1"/>
    <col min="142" max="142" width="7.5703125" bestFit="1" customWidth="1"/>
    <col min="143" max="143" width="8" bestFit="1" customWidth="1"/>
    <col min="144" max="144" width="12.28515625" bestFit="1" customWidth="1"/>
    <col min="145" max="145" width="8.140625" bestFit="1" customWidth="1"/>
    <col min="146" max="146" width="8.42578125" bestFit="1" customWidth="1"/>
    <col min="147" max="147" width="9.28515625" customWidth="1"/>
    <col min="148" max="148" width="7" bestFit="1" customWidth="1"/>
    <col min="149" max="149" width="8.85546875" customWidth="1"/>
    <col min="150" max="150" width="8.85546875" bestFit="1" customWidth="1"/>
    <col min="151" max="151" width="5.5703125" bestFit="1" customWidth="1"/>
    <col min="152" max="152" width="7.5703125" bestFit="1" customWidth="1"/>
    <col min="153" max="153" width="8" bestFit="1" customWidth="1"/>
    <col min="154" max="154" width="12.28515625" bestFit="1" customWidth="1"/>
    <col min="155" max="155" width="8.140625" bestFit="1" customWidth="1"/>
    <col min="156" max="156" width="8.42578125" bestFit="1" customWidth="1"/>
    <col min="157" max="157" width="9.5703125" customWidth="1"/>
    <col min="158" max="158" width="7" bestFit="1" customWidth="1"/>
    <col min="159" max="159" width="8.7109375" customWidth="1"/>
    <col min="160" max="160" width="8.85546875" bestFit="1" customWidth="1"/>
    <col min="161" max="161" width="5.5703125" bestFit="1" customWidth="1"/>
    <col min="162" max="162" width="7.5703125" bestFit="1" customWidth="1"/>
    <col min="163" max="163" width="8" bestFit="1" customWidth="1"/>
    <col min="164" max="164" width="12.28515625" bestFit="1" customWidth="1"/>
    <col min="165" max="165" width="8.140625" bestFit="1" customWidth="1"/>
    <col min="166" max="166" width="8.42578125" bestFit="1" customWidth="1"/>
    <col min="167" max="167" width="10.42578125" customWidth="1"/>
    <col min="168" max="168" width="7" bestFit="1" customWidth="1"/>
    <col min="169" max="169" width="8.85546875" customWidth="1"/>
  </cols>
  <sheetData>
    <row r="1" spans="2:169" ht="9.75" customHeight="1" thickBot="1" x14ac:dyDescent="0.3"/>
    <row r="2" spans="2:169" ht="18" customHeight="1" thickBot="1" x14ac:dyDescent="0.3">
      <c r="B2" s="691" t="s">
        <v>96</v>
      </c>
      <c r="C2" s="692"/>
      <c r="D2" s="693"/>
      <c r="J2" s="694" t="s">
        <v>41</v>
      </c>
      <c r="K2" s="695"/>
      <c r="L2" s="695"/>
      <c r="M2" s="695"/>
      <c r="N2" s="695"/>
      <c r="O2" s="695"/>
      <c r="P2" s="695"/>
      <c r="Q2" s="695"/>
      <c r="R2" s="695"/>
      <c r="S2" s="695"/>
      <c r="T2" s="696" t="s">
        <v>45</v>
      </c>
      <c r="U2" s="697"/>
      <c r="V2" s="697"/>
      <c r="W2" s="697"/>
      <c r="X2" s="697"/>
      <c r="Y2" s="697"/>
      <c r="Z2" s="697"/>
      <c r="AA2" s="697"/>
      <c r="AB2" s="697"/>
      <c r="AC2" s="698"/>
      <c r="AD2" s="699" t="s">
        <v>49</v>
      </c>
      <c r="AE2" s="700"/>
      <c r="AF2" s="700"/>
      <c r="AG2" s="700"/>
      <c r="AH2" s="700"/>
      <c r="AI2" s="700"/>
      <c r="AJ2" s="700"/>
      <c r="AK2" s="700"/>
      <c r="AL2" s="700"/>
      <c r="AM2" s="700"/>
      <c r="AN2" s="701" t="s">
        <v>50</v>
      </c>
      <c r="AO2" s="702"/>
      <c r="AP2" s="702"/>
      <c r="AQ2" s="702"/>
      <c r="AR2" s="702"/>
      <c r="AS2" s="702"/>
      <c r="AT2" s="702"/>
      <c r="AU2" s="702"/>
      <c r="AV2" s="702"/>
      <c r="AW2" s="702"/>
      <c r="AX2" s="703" t="s">
        <v>51</v>
      </c>
      <c r="AY2" s="704"/>
      <c r="AZ2" s="704"/>
      <c r="BA2" s="704"/>
      <c r="BB2" s="704"/>
      <c r="BC2" s="704"/>
      <c r="BD2" s="704"/>
      <c r="BE2" s="704"/>
      <c r="BF2" s="704"/>
      <c r="BG2" s="704"/>
      <c r="BH2" s="705" t="s">
        <v>52</v>
      </c>
      <c r="BI2" s="706"/>
      <c r="BJ2" s="706"/>
      <c r="BK2" s="706"/>
      <c r="BL2" s="706"/>
      <c r="BM2" s="706"/>
      <c r="BN2" s="706"/>
      <c r="BO2" s="706"/>
      <c r="BP2" s="706"/>
      <c r="BQ2" s="707"/>
      <c r="BR2" s="708" t="s">
        <v>63</v>
      </c>
      <c r="BS2" s="709"/>
      <c r="BT2" s="709"/>
      <c r="BU2" s="709"/>
      <c r="BV2" s="709"/>
      <c r="BW2" s="709"/>
      <c r="BX2" s="709"/>
      <c r="BY2" s="709"/>
      <c r="BZ2" s="709"/>
      <c r="CA2" s="710"/>
      <c r="CB2" s="711" t="s">
        <v>53</v>
      </c>
      <c r="CC2" s="712"/>
      <c r="CD2" s="712"/>
      <c r="CE2" s="712"/>
      <c r="CF2" s="712"/>
      <c r="CG2" s="712"/>
      <c r="CH2" s="712"/>
      <c r="CI2" s="712"/>
      <c r="CJ2" s="712"/>
      <c r="CK2" s="713"/>
      <c r="CL2" s="714" t="s">
        <v>54</v>
      </c>
      <c r="CM2" s="715"/>
      <c r="CN2" s="715"/>
      <c r="CO2" s="715"/>
      <c r="CP2" s="715"/>
      <c r="CQ2" s="715"/>
      <c r="CR2" s="715"/>
      <c r="CS2" s="715"/>
      <c r="CT2" s="715"/>
      <c r="CU2" s="716"/>
      <c r="CV2" s="717" t="s">
        <v>55</v>
      </c>
      <c r="CW2" s="718"/>
      <c r="CX2" s="718"/>
      <c r="CY2" s="718"/>
      <c r="CZ2" s="718"/>
      <c r="DA2" s="718"/>
      <c r="DB2" s="718"/>
      <c r="DC2" s="718"/>
      <c r="DD2" s="718"/>
      <c r="DE2" s="719"/>
      <c r="DF2" s="720" t="s">
        <v>56</v>
      </c>
      <c r="DG2" s="720"/>
      <c r="DH2" s="720"/>
      <c r="DI2" s="720"/>
      <c r="DJ2" s="720"/>
      <c r="DK2" s="720"/>
      <c r="DL2" s="720"/>
      <c r="DM2" s="720"/>
      <c r="DN2" s="720"/>
      <c r="DO2" s="721"/>
      <c r="DP2" s="728" t="s">
        <v>57</v>
      </c>
      <c r="DQ2" s="729"/>
      <c r="DR2" s="729"/>
      <c r="DS2" s="729"/>
      <c r="DT2" s="729"/>
      <c r="DU2" s="729"/>
      <c r="DV2" s="729"/>
      <c r="DW2" s="729"/>
      <c r="DX2" s="729"/>
      <c r="DY2" s="730"/>
      <c r="DZ2" s="731" t="s">
        <v>58</v>
      </c>
      <c r="EA2" s="732"/>
      <c r="EB2" s="732"/>
      <c r="EC2" s="732"/>
      <c r="ED2" s="732"/>
      <c r="EE2" s="732"/>
      <c r="EF2" s="732"/>
      <c r="EG2" s="732"/>
      <c r="EH2" s="732"/>
      <c r="EI2" s="732"/>
      <c r="EJ2" s="733" t="s">
        <v>59</v>
      </c>
      <c r="EK2" s="734"/>
      <c r="EL2" s="734"/>
      <c r="EM2" s="734"/>
      <c r="EN2" s="734"/>
      <c r="EO2" s="734"/>
      <c r="EP2" s="734"/>
      <c r="EQ2" s="734"/>
      <c r="ER2" s="734"/>
      <c r="ES2" s="735"/>
      <c r="ET2" s="725" t="s">
        <v>60</v>
      </c>
      <c r="EU2" s="726"/>
      <c r="EV2" s="726"/>
      <c r="EW2" s="726"/>
      <c r="EX2" s="726"/>
      <c r="EY2" s="726"/>
      <c r="EZ2" s="726"/>
      <c r="FA2" s="726"/>
      <c r="FB2" s="726"/>
      <c r="FC2" s="727"/>
      <c r="FD2" s="722" t="s">
        <v>61</v>
      </c>
      <c r="FE2" s="723"/>
      <c r="FF2" s="723"/>
      <c r="FG2" s="723"/>
      <c r="FH2" s="723"/>
      <c r="FI2" s="723"/>
      <c r="FJ2" s="723"/>
      <c r="FK2" s="723"/>
      <c r="FL2" s="723"/>
      <c r="FM2" s="724"/>
    </row>
    <row r="3" spans="2:169" ht="40.5" customHeight="1" thickBot="1" x14ac:dyDescent="0.3">
      <c r="B3" s="191" t="s">
        <v>90</v>
      </c>
      <c r="C3" s="192" t="s">
        <v>42</v>
      </c>
      <c r="D3" s="193" t="s">
        <v>43</v>
      </c>
      <c r="J3" s="217" t="s">
        <v>47</v>
      </c>
      <c r="K3" s="218" t="s">
        <v>44</v>
      </c>
      <c r="L3" s="218" t="s">
        <v>46</v>
      </c>
      <c r="M3" s="219" t="s">
        <v>105</v>
      </c>
      <c r="N3" s="220" t="s">
        <v>97</v>
      </c>
      <c r="O3" s="219" t="s">
        <v>98</v>
      </c>
      <c r="P3" s="219" t="s">
        <v>99</v>
      </c>
      <c r="Q3" s="221" t="s">
        <v>102</v>
      </c>
      <c r="R3" s="222" t="s">
        <v>103</v>
      </c>
      <c r="S3" s="224" t="s">
        <v>104</v>
      </c>
      <c r="T3" s="217" t="s">
        <v>47</v>
      </c>
      <c r="U3" s="218" t="s">
        <v>44</v>
      </c>
      <c r="V3" s="218" t="s">
        <v>46</v>
      </c>
      <c r="W3" s="219" t="s">
        <v>105</v>
      </c>
      <c r="X3" s="220" t="s">
        <v>97</v>
      </c>
      <c r="Y3" s="219" t="s">
        <v>98</v>
      </c>
      <c r="Z3" s="219" t="s">
        <v>99</v>
      </c>
      <c r="AA3" s="222" t="s">
        <v>108</v>
      </c>
      <c r="AB3" s="222" t="s">
        <v>103</v>
      </c>
      <c r="AC3" s="223" t="s">
        <v>104</v>
      </c>
      <c r="AD3" s="217" t="s">
        <v>47</v>
      </c>
      <c r="AE3" s="218" t="s">
        <v>44</v>
      </c>
      <c r="AF3" s="218" t="s">
        <v>46</v>
      </c>
      <c r="AG3" s="219" t="s">
        <v>105</v>
      </c>
      <c r="AH3" s="220" t="s">
        <v>97</v>
      </c>
      <c r="AI3" s="219" t="s">
        <v>98</v>
      </c>
      <c r="AJ3" s="219" t="s">
        <v>99</v>
      </c>
      <c r="AK3" s="222" t="s">
        <v>108</v>
      </c>
      <c r="AL3" s="222" t="s">
        <v>103</v>
      </c>
      <c r="AM3" s="224" t="s">
        <v>104</v>
      </c>
      <c r="AN3" s="217" t="s">
        <v>47</v>
      </c>
      <c r="AO3" s="218" t="s">
        <v>44</v>
      </c>
      <c r="AP3" s="218" t="s">
        <v>46</v>
      </c>
      <c r="AQ3" s="219" t="s">
        <v>105</v>
      </c>
      <c r="AR3" s="220" t="s">
        <v>97</v>
      </c>
      <c r="AS3" s="219" t="s">
        <v>98</v>
      </c>
      <c r="AT3" s="219" t="s">
        <v>99</v>
      </c>
      <c r="AU3" s="222" t="s">
        <v>108</v>
      </c>
      <c r="AV3" s="222" t="s">
        <v>103</v>
      </c>
      <c r="AW3" s="224" t="s">
        <v>104</v>
      </c>
      <c r="AX3" s="217" t="s">
        <v>47</v>
      </c>
      <c r="AY3" s="218" t="s">
        <v>44</v>
      </c>
      <c r="AZ3" s="218" t="s">
        <v>46</v>
      </c>
      <c r="BA3" s="219" t="s">
        <v>105</v>
      </c>
      <c r="BB3" s="220" t="s">
        <v>97</v>
      </c>
      <c r="BC3" s="219" t="s">
        <v>98</v>
      </c>
      <c r="BD3" s="219" t="s">
        <v>99</v>
      </c>
      <c r="BE3" s="222" t="s">
        <v>108</v>
      </c>
      <c r="BF3" s="222" t="s">
        <v>103</v>
      </c>
      <c r="BG3" s="224" t="s">
        <v>104</v>
      </c>
      <c r="BH3" s="217" t="s">
        <v>47</v>
      </c>
      <c r="BI3" s="218" t="s">
        <v>44</v>
      </c>
      <c r="BJ3" s="218" t="s">
        <v>46</v>
      </c>
      <c r="BK3" s="219" t="s">
        <v>105</v>
      </c>
      <c r="BL3" s="220" t="s">
        <v>97</v>
      </c>
      <c r="BM3" s="219" t="s">
        <v>98</v>
      </c>
      <c r="BN3" s="219" t="s">
        <v>99</v>
      </c>
      <c r="BO3" s="222" t="s">
        <v>108</v>
      </c>
      <c r="BP3" s="222" t="s">
        <v>103</v>
      </c>
      <c r="BQ3" s="224" t="s">
        <v>104</v>
      </c>
      <c r="BR3" s="217" t="s">
        <v>47</v>
      </c>
      <c r="BS3" s="218" t="s">
        <v>44</v>
      </c>
      <c r="BT3" s="218" t="s">
        <v>46</v>
      </c>
      <c r="BU3" s="219" t="s">
        <v>105</v>
      </c>
      <c r="BV3" s="220" t="s">
        <v>97</v>
      </c>
      <c r="BW3" s="219" t="s">
        <v>98</v>
      </c>
      <c r="BX3" s="219" t="s">
        <v>99</v>
      </c>
      <c r="BY3" s="222" t="s">
        <v>108</v>
      </c>
      <c r="BZ3" s="222" t="s">
        <v>103</v>
      </c>
      <c r="CA3" s="224" t="s">
        <v>104</v>
      </c>
      <c r="CB3" s="217" t="s">
        <v>47</v>
      </c>
      <c r="CC3" s="218" t="s">
        <v>44</v>
      </c>
      <c r="CD3" s="218" t="s">
        <v>46</v>
      </c>
      <c r="CE3" s="219" t="s">
        <v>105</v>
      </c>
      <c r="CF3" s="220" t="s">
        <v>97</v>
      </c>
      <c r="CG3" s="219" t="s">
        <v>98</v>
      </c>
      <c r="CH3" s="219" t="s">
        <v>99</v>
      </c>
      <c r="CI3" s="222" t="s">
        <v>108</v>
      </c>
      <c r="CJ3" s="222" t="s">
        <v>103</v>
      </c>
      <c r="CK3" s="224" t="s">
        <v>104</v>
      </c>
      <c r="CL3" s="217" t="s">
        <v>47</v>
      </c>
      <c r="CM3" s="218" t="s">
        <v>44</v>
      </c>
      <c r="CN3" s="218" t="s">
        <v>46</v>
      </c>
      <c r="CO3" s="219" t="s">
        <v>105</v>
      </c>
      <c r="CP3" s="220" t="s">
        <v>97</v>
      </c>
      <c r="CQ3" s="219" t="s">
        <v>98</v>
      </c>
      <c r="CR3" s="219" t="s">
        <v>99</v>
      </c>
      <c r="CS3" s="222" t="s">
        <v>108</v>
      </c>
      <c r="CT3" s="222" t="s">
        <v>103</v>
      </c>
      <c r="CU3" s="224" t="s">
        <v>104</v>
      </c>
      <c r="CV3" s="217" t="s">
        <v>47</v>
      </c>
      <c r="CW3" s="218" t="s">
        <v>44</v>
      </c>
      <c r="CX3" s="218" t="s">
        <v>46</v>
      </c>
      <c r="CY3" s="219" t="s">
        <v>105</v>
      </c>
      <c r="CZ3" s="220" t="s">
        <v>97</v>
      </c>
      <c r="DA3" s="219" t="s">
        <v>98</v>
      </c>
      <c r="DB3" s="219" t="s">
        <v>99</v>
      </c>
      <c r="DC3" s="222" t="s">
        <v>108</v>
      </c>
      <c r="DD3" s="222" t="s">
        <v>103</v>
      </c>
      <c r="DE3" s="223" t="s">
        <v>104</v>
      </c>
      <c r="DF3" s="235" t="s">
        <v>47</v>
      </c>
      <c r="DG3" s="218" t="s">
        <v>44</v>
      </c>
      <c r="DH3" s="218" t="s">
        <v>46</v>
      </c>
      <c r="DI3" s="219" t="s">
        <v>105</v>
      </c>
      <c r="DJ3" s="220" t="s">
        <v>97</v>
      </c>
      <c r="DK3" s="219" t="s">
        <v>98</v>
      </c>
      <c r="DL3" s="219" t="s">
        <v>99</v>
      </c>
      <c r="DM3" s="222" t="s">
        <v>108</v>
      </c>
      <c r="DN3" s="222" t="s">
        <v>103</v>
      </c>
      <c r="DO3" s="224" t="s">
        <v>104</v>
      </c>
      <c r="DP3" s="217" t="s">
        <v>47</v>
      </c>
      <c r="DQ3" s="218" t="s">
        <v>44</v>
      </c>
      <c r="DR3" s="218" t="s">
        <v>46</v>
      </c>
      <c r="DS3" s="219" t="s">
        <v>105</v>
      </c>
      <c r="DT3" s="220" t="s">
        <v>97</v>
      </c>
      <c r="DU3" s="219" t="s">
        <v>98</v>
      </c>
      <c r="DV3" s="219" t="s">
        <v>99</v>
      </c>
      <c r="DW3" s="222" t="s">
        <v>108</v>
      </c>
      <c r="DX3" s="222" t="s">
        <v>103</v>
      </c>
      <c r="DY3" s="224" t="s">
        <v>104</v>
      </c>
      <c r="DZ3" s="217" t="s">
        <v>47</v>
      </c>
      <c r="EA3" s="218" t="s">
        <v>44</v>
      </c>
      <c r="EB3" s="218" t="s">
        <v>46</v>
      </c>
      <c r="EC3" s="219" t="s">
        <v>105</v>
      </c>
      <c r="ED3" s="220" t="s">
        <v>97</v>
      </c>
      <c r="EE3" s="219" t="s">
        <v>98</v>
      </c>
      <c r="EF3" s="219" t="s">
        <v>99</v>
      </c>
      <c r="EG3" s="222" t="s">
        <v>108</v>
      </c>
      <c r="EH3" s="222" t="s">
        <v>103</v>
      </c>
      <c r="EI3" s="224" t="s">
        <v>104</v>
      </c>
      <c r="EJ3" s="217" t="s">
        <v>47</v>
      </c>
      <c r="EK3" s="218" t="s">
        <v>44</v>
      </c>
      <c r="EL3" s="218" t="s">
        <v>46</v>
      </c>
      <c r="EM3" s="219" t="s">
        <v>105</v>
      </c>
      <c r="EN3" s="220" t="s">
        <v>97</v>
      </c>
      <c r="EO3" s="219" t="s">
        <v>98</v>
      </c>
      <c r="EP3" s="219" t="s">
        <v>99</v>
      </c>
      <c r="EQ3" s="222" t="s">
        <v>108</v>
      </c>
      <c r="ER3" s="222" t="s">
        <v>103</v>
      </c>
      <c r="ES3" s="223" t="s">
        <v>104</v>
      </c>
      <c r="ET3" s="217" t="s">
        <v>47</v>
      </c>
      <c r="EU3" s="218" t="s">
        <v>44</v>
      </c>
      <c r="EV3" s="218" t="s">
        <v>46</v>
      </c>
      <c r="EW3" s="219" t="s">
        <v>105</v>
      </c>
      <c r="EX3" s="220" t="s">
        <v>97</v>
      </c>
      <c r="EY3" s="219" t="s">
        <v>98</v>
      </c>
      <c r="EZ3" s="219" t="s">
        <v>99</v>
      </c>
      <c r="FA3" s="222" t="s">
        <v>108</v>
      </c>
      <c r="FB3" s="222" t="s">
        <v>103</v>
      </c>
      <c r="FC3" s="223" t="s">
        <v>104</v>
      </c>
      <c r="FD3" s="217" t="s">
        <v>47</v>
      </c>
      <c r="FE3" s="218" t="s">
        <v>44</v>
      </c>
      <c r="FF3" s="218" t="s">
        <v>46</v>
      </c>
      <c r="FG3" s="219" t="s">
        <v>105</v>
      </c>
      <c r="FH3" s="220" t="s">
        <v>97</v>
      </c>
      <c r="FI3" s="219" t="s">
        <v>98</v>
      </c>
      <c r="FJ3" s="219" t="s">
        <v>99</v>
      </c>
      <c r="FK3" s="222" t="s">
        <v>108</v>
      </c>
      <c r="FL3" s="222" t="s">
        <v>103</v>
      </c>
      <c r="FM3" s="223" t="s">
        <v>104</v>
      </c>
    </row>
    <row r="4" spans="2:169" ht="15.75" thickBot="1" x14ac:dyDescent="0.3">
      <c r="B4" s="194">
        <v>4</v>
      </c>
      <c r="C4" s="519">
        <f>C5</f>
        <v>1.84</v>
      </c>
      <c r="D4" s="520">
        <f>D5</f>
        <v>1.84</v>
      </c>
      <c r="F4" s="187" t="s">
        <v>93</v>
      </c>
      <c r="G4" s="189"/>
      <c r="H4" s="188" t="s">
        <v>101</v>
      </c>
      <c r="J4" s="171" t="s">
        <v>100</v>
      </c>
      <c r="K4" s="71" t="s">
        <v>106</v>
      </c>
      <c r="L4" s="71" t="s">
        <v>106</v>
      </c>
      <c r="M4" s="71">
        <v>0</v>
      </c>
      <c r="N4" s="71">
        <f>IF(J4="Garagem",$C$24,INDEX($C$4:$D$23,MATCH(HOUR(K4),$B$4:$B$23,0),MATCH(J4,$C$3:$D$3,0)))</f>
        <v>1.46</v>
      </c>
      <c r="O4" s="213">
        <f>IF(LEFT(J5,1)="C",$H$5,$H$6)</f>
        <v>9</v>
      </c>
      <c r="P4" s="71">
        <f>O4*N4</f>
        <v>13.14</v>
      </c>
      <c r="Q4" s="214">
        <f>($H$8-P4)/$H$8</f>
        <v>0.95944444444444443</v>
      </c>
      <c r="R4" s="215">
        <f t="shared" ref="R4:R20" si="0">$H$13*(M4/60)</f>
        <v>0</v>
      </c>
      <c r="S4" s="225">
        <f>($H$8-P4+R4)/$H$8</f>
        <v>0.95944444444444443</v>
      </c>
      <c r="T4" s="51" t="s">
        <v>100</v>
      </c>
      <c r="U4" s="71" t="s">
        <v>106</v>
      </c>
      <c r="V4" s="71" t="s">
        <v>106</v>
      </c>
      <c r="W4" s="71">
        <v>0</v>
      </c>
      <c r="X4" s="71">
        <f>IF(T4="Garagem",$C$24,INDEX($C$4:$D$23,MATCH(HOUR(U4),$B$4:$B$23,0),MATCH(T4,$C$3:$D$3,0)))</f>
        <v>1.46</v>
      </c>
      <c r="Y4" s="213">
        <f>IF(LEFT(T5,1)="C",$H$5,$H$6)</f>
        <v>17.5</v>
      </c>
      <c r="Z4" s="71">
        <f>Y4*X4</f>
        <v>25.55</v>
      </c>
      <c r="AA4" s="214">
        <f>($H$8-Z4)/$H$8</f>
        <v>0.92114197530864195</v>
      </c>
      <c r="AB4" s="215">
        <f t="shared" ref="AB4:AB21" si="1">$H$13*(W4/60)</f>
        <v>0</v>
      </c>
      <c r="AC4" s="216">
        <f>($H$8-Z4+AB4)/$H$8</f>
        <v>0.92114197530864195</v>
      </c>
      <c r="AD4" s="73" t="s">
        <v>100</v>
      </c>
      <c r="AE4" s="228" t="s">
        <v>106</v>
      </c>
      <c r="AF4" s="228" t="s">
        <v>106</v>
      </c>
      <c r="AG4" s="228">
        <v>0</v>
      </c>
      <c r="AH4" s="228">
        <f>IF(AD4="Garagem",$C$24,INDEX($C$4:$D$23,MATCH(HOUR(AE4),$B$4:$B$23,0),MATCH(AD4,$C$3:$D$3,0)))</f>
        <v>1.46</v>
      </c>
      <c r="AI4" s="229">
        <f>IF(LEFT(AD5,1)="C",$H$5,$H$6)</f>
        <v>9</v>
      </c>
      <c r="AJ4" s="228">
        <f>AI4*AH4</f>
        <v>13.14</v>
      </c>
      <c r="AK4" s="230">
        <f>($H$8-AJ4)/$H$8</f>
        <v>0.95944444444444443</v>
      </c>
      <c r="AL4" s="231">
        <f t="shared" ref="AL4:AL20" si="2">$H$13*(AG4/60)</f>
        <v>0</v>
      </c>
      <c r="AM4" s="233">
        <f>($H$8-AJ4+AL4)/$H$8</f>
        <v>0.95944444444444443</v>
      </c>
      <c r="AN4" s="73" t="s">
        <v>100</v>
      </c>
      <c r="AO4" s="228"/>
      <c r="AP4" s="228"/>
      <c r="AQ4" s="228">
        <v>0</v>
      </c>
      <c r="AR4" s="228">
        <f>IF(AN4="Garagem",$C$24,INDEX($C$4:$D$23,MATCH(HOUR(AO4),$B$4:$B$23,0),MATCH(AN4,$C$3:$D$3,0)))</f>
        <v>1.46</v>
      </c>
      <c r="AS4" s="229">
        <f>IF(LEFT(AN5,1)="C",$H$5,$H$6)</f>
        <v>17.5</v>
      </c>
      <c r="AT4" s="228">
        <f>AS4*AR4</f>
        <v>25.55</v>
      </c>
      <c r="AU4" s="230">
        <f>($H$8-AT4)/$H$8</f>
        <v>0.92114197530864195</v>
      </c>
      <c r="AV4" s="231">
        <f t="shared" ref="AV4:AV20" si="3">$H$13*(AQ4/60)</f>
        <v>0</v>
      </c>
      <c r="AW4" s="233">
        <f>($H$8-AT4+AV4)/$H$8</f>
        <v>0.92114197530864195</v>
      </c>
      <c r="AX4" s="73" t="s">
        <v>100</v>
      </c>
      <c r="AY4" s="234"/>
      <c r="AZ4" s="234"/>
      <c r="BA4" s="228">
        <v>0</v>
      </c>
      <c r="BB4" s="228">
        <f>IF(AX4="Garagem",$C$24,INDEX($C$4:$D$23,MATCH(HOUR(AY4),$B$4:$B$23,0),MATCH(AX4,$C$3:$D$3,0)))</f>
        <v>1.46</v>
      </c>
      <c r="BC4" s="229">
        <f>IF(LEFT(AX5,1)="C",$H$5,$H$6)</f>
        <v>9</v>
      </c>
      <c r="BD4" s="228">
        <f>BC4*BB4</f>
        <v>13.14</v>
      </c>
      <c r="BE4" s="230">
        <f>($H$8-BD4)/$H$8</f>
        <v>0.95944444444444443</v>
      </c>
      <c r="BF4" s="231">
        <f t="shared" ref="BF4:BF20" si="4">$H$13*(BA4/60)</f>
        <v>0</v>
      </c>
      <c r="BG4" s="233">
        <f>($H$8-BD4+BF4)/$H$8</f>
        <v>0.95944444444444443</v>
      </c>
      <c r="BH4" s="51" t="s">
        <v>100</v>
      </c>
      <c r="BI4" s="71"/>
      <c r="BJ4" s="71"/>
      <c r="BK4" s="71">
        <v>0</v>
      </c>
      <c r="BL4" s="71">
        <f>IF(BH4="Garagem",$C$24,INDEX($C$4:$D$23,MATCH(HOUR(BI4),$B$4:$B$23,0),MATCH(BH4,$C$3:$D$3,0)))</f>
        <v>1.46</v>
      </c>
      <c r="BM4" s="213">
        <f>IF(LEFT(BH5,1)="C",$H$5,$H$6)</f>
        <v>17.5</v>
      </c>
      <c r="BN4" s="71">
        <f>BM4*BL4</f>
        <v>25.55</v>
      </c>
      <c r="BO4" s="214">
        <f>($H$8-BN4)/$H$8</f>
        <v>0.92114197530864195</v>
      </c>
      <c r="BP4" s="215">
        <f t="shared" ref="BP4:BP20" si="5">$H$13*(BK4/60)</f>
        <v>0</v>
      </c>
      <c r="BQ4" s="225">
        <f>($H$8-BN4+BP4)/$H$8</f>
        <v>0.92114197530864195</v>
      </c>
      <c r="BR4" s="40" t="s">
        <v>100</v>
      </c>
      <c r="BS4" s="38"/>
      <c r="BT4" s="38"/>
      <c r="BU4" s="71">
        <v>0</v>
      </c>
      <c r="BV4" s="71">
        <f>IF(BR4="Garagem",$C$24,INDEX($C$4:$D$23,MATCH(HOUR(BS4),$B$4:$B$23,0),MATCH(BR4,$C$3:$D$3,0)))</f>
        <v>1.46</v>
      </c>
      <c r="BW4" s="213">
        <f>IF(LEFT(BR5,1)="C",$H$5,$H$6)</f>
        <v>17.5</v>
      </c>
      <c r="BX4" s="71">
        <f>BW4*BV4</f>
        <v>25.55</v>
      </c>
      <c r="BY4" s="214">
        <f>($H$8-BX4)/$H$8</f>
        <v>0.92114197530864195</v>
      </c>
      <c r="BZ4" s="215">
        <f t="shared" ref="BZ4:BZ20" si="6">$H$13*(BU4/60)</f>
        <v>0</v>
      </c>
      <c r="CA4" s="225">
        <f>($H$8-BX4+BZ4)/$H$8</f>
        <v>0.92114197530864195</v>
      </c>
      <c r="CB4" s="40" t="s">
        <v>100</v>
      </c>
      <c r="CC4" s="38"/>
      <c r="CD4" s="38"/>
      <c r="CE4" s="71">
        <v>0</v>
      </c>
      <c r="CF4" s="71">
        <f>IF(CB4="Garagem",$C$24,INDEX($C$4:$D$23,MATCH(HOUR(CC4),$B$4:$B$23,0),MATCH(CB4,$C$3:$D$3,0)))</f>
        <v>1.46</v>
      </c>
      <c r="CG4" s="213">
        <f>IF(LEFT(CB5,1)="C",$H$5,$H$6)</f>
        <v>17.5</v>
      </c>
      <c r="CH4" s="71">
        <f>CG4*CF4</f>
        <v>25.55</v>
      </c>
      <c r="CI4" s="214">
        <f>($H$8-CH4)/$H$8</f>
        <v>0.92114197530864195</v>
      </c>
      <c r="CJ4" s="215">
        <f t="shared" ref="CJ4:CJ19" si="7">$H$13*(CE4/60)</f>
        <v>0</v>
      </c>
      <c r="CK4" s="225">
        <f>($H$8-CH4+CJ4)/$H$8</f>
        <v>0.92114197530864195</v>
      </c>
      <c r="CL4" s="73" t="s">
        <v>100</v>
      </c>
      <c r="CM4" s="234"/>
      <c r="CN4" s="234"/>
      <c r="CO4" s="228">
        <v>0</v>
      </c>
      <c r="CP4" s="228">
        <f>IF(CL4="Garagem",$C$24,INDEX($C$4:$D$23,MATCH(HOUR(CM4),$B$4:$B$23,0),MATCH(CL4,$C$3:$D$3,0)))</f>
        <v>1.46</v>
      </c>
      <c r="CQ4" s="229">
        <f>IF(LEFT(CL5,1)="C",$H$5,$H$6)</f>
        <v>9</v>
      </c>
      <c r="CR4" s="228">
        <f>CQ4*CP4</f>
        <v>13.14</v>
      </c>
      <c r="CS4" s="230">
        <f>($H$8-CR4)/$H$8</f>
        <v>0.95944444444444443</v>
      </c>
      <c r="CT4" s="231">
        <f t="shared" ref="CT4:CT22" si="8">$H$13*(CO4/60)</f>
        <v>0</v>
      </c>
      <c r="CU4" s="233">
        <f>($H$8-CR4+CT4)/$H$8</f>
        <v>0.95944444444444443</v>
      </c>
      <c r="CV4" s="40" t="s">
        <v>100</v>
      </c>
      <c r="CW4" s="38"/>
      <c r="CX4" s="38"/>
      <c r="CY4" s="228">
        <v>0</v>
      </c>
      <c r="CZ4" s="228">
        <f>IF(CV4="Garagem",$C$24,INDEX($C$4:$D$23,MATCH(HOUR(CW4),$B$4:$B$23,0),MATCH(CV4,$C$3:$D$3,0)))</f>
        <v>1.46</v>
      </c>
      <c r="DA4" s="229">
        <f>IF(LEFT(CV5,1)="C",$H$5,$H$6)</f>
        <v>17.5</v>
      </c>
      <c r="DB4" s="228">
        <f>DA4*CZ4</f>
        <v>25.55</v>
      </c>
      <c r="DC4" s="230">
        <f>($H$8-DB4)/$H$8</f>
        <v>0.92114197530864195</v>
      </c>
      <c r="DD4" s="231">
        <f t="shared" ref="DD4:DD22" si="9">$H$13*(CY4/60)</f>
        <v>0</v>
      </c>
      <c r="DE4" s="232">
        <f>($H$8-DB4+DD4)/$H$8</f>
        <v>0.92114197530864195</v>
      </c>
      <c r="DF4" s="39" t="s">
        <v>100</v>
      </c>
      <c r="DG4" s="38"/>
      <c r="DH4" s="38"/>
      <c r="DI4" s="228">
        <v>0</v>
      </c>
      <c r="DJ4" s="228">
        <f>IF(DF4="Garagem",$C$24,INDEX($C$4:$D$23,MATCH(HOUR(DG4),$B$4:$B$23,0),MATCH(DF4,$C$3:$D$3,0)))</f>
        <v>1.46</v>
      </c>
      <c r="DK4" s="229">
        <f>IF(LEFT(DF5,1)="C",$H$5,$H$6)</f>
        <v>9</v>
      </c>
      <c r="DL4" s="228">
        <f>DK4*DJ4</f>
        <v>13.14</v>
      </c>
      <c r="DM4" s="230">
        <f>($H$8-DL4)/$H$8</f>
        <v>0.95944444444444443</v>
      </c>
      <c r="DN4" s="231">
        <f t="shared" ref="DN4:DN22" si="10">$H$13*(DI4/60)</f>
        <v>0</v>
      </c>
      <c r="DO4" s="232">
        <f>($H$8-DL4+DN4)/$H$8</f>
        <v>0.95944444444444443</v>
      </c>
      <c r="DP4" s="31" t="s">
        <v>100</v>
      </c>
      <c r="DQ4" s="38"/>
      <c r="DR4" s="38"/>
      <c r="DS4" s="228">
        <v>0</v>
      </c>
      <c r="DT4" s="228">
        <f>IF(DP4="Garagem",$C$24,INDEX($C$4:$D$23,MATCH(HOUR(DQ4),$B$4:$B$23,0),MATCH(DP4,$C$3:$D$3,0)))</f>
        <v>1.46</v>
      </c>
      <c r="DU4" s="229">
        <f>IF(LEFT(DP5,1)="C",$H$5,$H$6)</f>
        <v>17.5</v>
      </c>
      <c r="DV4" s="228">
        <f>DU4*DT4</f>
        <v>25.55</v>
      </c>
      <c r="DW4" s="230">
        <f>($H$8-DV4)/$H$8</f>
        <v>0.92114197530864195</v>
      </c>
      <c r="DX4" s="231">
        <f t="shared" ref="DX4:DX22" si="11">$H$13*(DS4/60)</f>
        <v>0</v>
      </c>
      <c r="DY4" s="232">
        <f>($H$8-DV4+DX4)/$H$8</f>
        <v>0.92114197530864195</v>
      </c>
      <c r="DZ4" s="31" t="s">
        <v>100</v>
      </c>
      <c r="EA4" s="38"/>
      <c r="EB4" s="38"/>
      <c r="EC4" s="228">
        <v>0</v>
      </c>
      <c r="ED4" s="228">
        <f>IF(DZ4="Garagem",$C$24,INDEX($C$4:$D$23,MATCH(HOUR(EA4),$B$4:$B$23,0),MATCH(DZ4,$C$3:$D$3,0)))</f>
        <v>1.46</v>
      </c>
      <c r="EE4" s="229">
        <f>IF(LEFT(DZ5,1)="C",$H$5,$H$6)</f>
        <v>9</v>
      </c>
      <c r="EF4" s="228">
        <f>EE4*ED4</f>
        <v>13.14</v>
      </c>
      <c r="EG4" s="230">
        <f>($H$8-EF4)/$H$8</f>
        <v>0.95944444444444443</v>
      </c>
      <c r="EH4" s="231">
        <f t="shared" ref="EH4:EH21" si="12">$H$13*(EC4/60)</f>
        <v>0</v>
      </c>
      <c r="EI4" s="232">
        <f>($H$8-EF4+EH4)/$H$8</f>
        <v>0.95944444444444443</v>
      </c>
      <c r="EJ4" s="40" t="s">
        <v>100</v>
      </c>
      <c r="EK4" s="38"/>
      <c r="EL4" s="38"/>
      <c r="EM4" s="228">
        <v>0</v>
      </c>
      <c r="EN4" s="228">
        <f>IF(EJ4="Garagem",$C$24,INDEX($C$4:$D$23,MATCH(HOUR(EK4),$B$4:$B$23,0),MATCH(EJ4,$C$3:$D$3,0)))</f>
        <v>1.46</v>
      </c>
      <c r="EO4" s="229">
        <f>IF(LEFT(EJ5,1)="C",$H$5,$H$6)</f>
        <v>17.5</v>
      </c>
      <c r="EP4" s="228">
        <f>EO4*EN4</f>
        <v>25.55</v>
      </c>
      <c r="EQ4" s="230">
        <f>($H$8-EP4)/$H$8</f>
        <v>0.92114197530864195</v>
      </c>
      <c r="ER4" s="231">
        <f t="shared" ref="ER4:ER21" si="13">$H$13*(EM4/60)</f>
        <v>0</v>
      </c>
      <c r="ES4" s="232">
        <f>($H$8-EP4+ER4)/$H$8</f>
        <v>0.92114197530864195</v>
      </c>
      <c r="ET4" s="40" t="s">
        <v>100</v>
      </c>
      <c r="EU4" s="38"/>
      <c r="EV4" s="38"/>
      <c r="EW4" s="228">
        <v>0</v>
      </c>
      <c r="EX4" s="228">
        <f>IF(ET4="Garagem",$C$24,INDEX($C$4:$D$23,MATCH(HOUR(EU4),$B$4:$B$23,0),MATCH(ET4,$C$3:$D$3,0)))</f>
        <v>1.46</v>
      </c>
      <c r="EY4" s="229">
        <f>IF(LEFT(ET5,1)="C",$H$5,$H$6)</f>
        <v>17.5</v>
      </c>
      <c r="EZ4" s="228">
        <f>EY4*EX4</f>
        <v>25.55</v>
      </c>
      <c r="FA4" s="230">
        <f>($H$8-EZ4)/$H$8</f>
        <v>0.92114197530864195</v>
      </c>
      <c r="FB4" s="231">
        <f t="shared" ref="FB4:FB21" si="14">$H$13*(EW4/60)</f>
        <v>0</v>
      </c>
      <c r="FC4" s="232">
        <f>($H$8-EZ4+FB4)/$H$8</f>
        <v>0.92114197530864195</v>
      </c>
      <c r="FD4" s="40" t="s">
        <v>100</v>
      </c>
      <c r="FE4" s="38"/>
      <c r="FF4" s="38"/>
      <c r="FG4" s="228">
        <v>0</v>
      </c>
      <c r="FH4" s="228">
        <f>IF(FD4="Garagem",$C$24,INDEX($C$4:$D$23,MATCH(HOUR(FE4),$B$4:$B$23,0),MATCH(FD4,$C$3:$D$3,0)))</f>
        <v>1.46</v>
      </c>
      <c r="FI4" s="229">
        <f>IF(LEFT(FD5,1)="C",$H$5,$H$6)</f>
        <v>17.5</v>
      </c>
      <c r="FJ4" s="228">
        <f>FI4*FH4</f>
        <v>25.55</v>
      </c>
      <c r="FK4" s="230">
        <f>($H$8-FJ4)/$H$8</f>
        <v>0.92114197530864195</v>
      </c>
      <c r="FL4" s="231">
        <f t="shared" ref="FL4:FL21" si="15">$H$13*(FG4/60)</f>
        <v>0</v>
      </c>
      <c r="FM4" s="232">
        <f>($H$8-FJ4+FL4)/$H$8</f>
        <v>0.92114197530864195</v>
      </c>
    </row>
    <row r="5" spans="2:169" x14ac:dyDescent="0.25">
      <c r="B5" s="51">
        <v>5</v>
      </c>
      <c r="C5" s="213">
        <f>'Média Passageiros'!AD4</f>
        <v>1.84</v>
      </c>
      <c r="D5" s="170">
        <f>'Média Passageiros'!AE4</f>
        <v>1.84</v>
      </c>
      <c r="F5" s="142" t="s">
        <v>91</v>
      </c>
      <c r="G5" s="190"/>
      <c r="H5" s="196">
        <v>9</v>
      </c>
      <c r="J5" s="40" t="s">
        <v>42</v>
      </c>
      <c r="K5" s="3">
        <v>0.20138888888888887</v>
      </c>
      <c r="L5" s="3">
        <v>0.24305555555555552</v>
      </c>
      <c r="M5" s="203">
        <v>0</v>
      </c>
      <c r="N5" s="31">
        <f t="shared" ref="N5:N20" si="16">IF(J5="Garagem",$C$24,INDEX($C$4:$D$23,MATCH(HOUR(K5),$B$4:$B$23,0),MATCH(J5,$C$3:$D$3,0)))</f>
        <v>1.84</v>
      </c>
      <c r="O5" s="203">
        <f t="shared" ref="O5:O19" si="17">INDEX($G$11:$H$11,MATCH(J5,$G$10:$H$10,0))</f>
        <v>15.49</v>
      </c>
      <c r="P5" s="197">
        <f>N5*O5</f>
        <v>28.501600000000003</v>
      </c>
      <c r="Q5" s="198">
        <f t="shared" ref="Q5:Q20" si="18">((Q4*$H$8)-P5)/$H$8</f>
        <v>0.87147654320987655</v>
      </c>
      <c r="R5" s="199">
        <f t="shared" si="0"/>
        <v>0</v>
      </c>
      <c r="S5" s="226">
        <f t="shared" ref="S5:S20" si="19">((S4*$H$8)-P5+R5)/$H$8</f>
        <v>0.87147654320987655</v>
      </c>
      <c r="T5" s="40" t="s">
        <v>43</v>
      </c>
      <c r="U5" s="3">
        <v>0.20138888888888887</v>
      </c>
      <c r="V5" s="3">
        <v>0.22222222222222221</v>
      </c>
      <c r="W5" s="203">
        <v>0</v>
      </c>
      <c r="X5" s="31">
        <f t="shared" ref="X5:X21" si="20">IF(T5="Garagem",$C$24,INDEX($C$4:$D$23,MATCH(HOUR(U5),$B$4:$B$23,0),MATCH(T5,$C$3:$D$3,0)))</f>
        <v>1.84</v>
      </c>
      <c r="Y5" s="203">
        <f t="shared" ref="Y5:Y19" si="21">INDEX($G$11:$H$11,MATCH(T5,$G$10:$H$10,0))</f>
        <v>14.91</v>
      </c>
      <c r="Z5" s="197">
        <f>X5*Y5</f>
        <v>27.4344</v>
      </c>
      <c r="AA5" s="198">
        <f t="shared" ref="AA5:AA21" si="22">((AA4*$H$8)-Z5)/$H$8</f>
        <v>0.83646790123456793</v>
      </c>
      <c r="AB5" s="199">
        <f t="shared" si="1"/>
        <v>0</v>
      </c>
      <c r="AC5" s="206">
        <f t="shared" ref="AC5:AC21" si="23">((AC4*$H$8)-Z5+AB5)/$H$8</f>
        <v>0.83646790123456793</v>
      </c>
      <c r="AD5" s="40" t="s">
        <v>42</v>
      </c>
      <c r="AE5" s="3">
        <v>0.21180555555555552</v>
      </c>
      <c r="AF5" s="3">
        <v>0.25347222222222221</v>
      </c>
      <c r="AG5" s="203">
        <v>0</v>
      </c>
      <c r="AH5" s="31">
        <f t="shared" ref="AH5:AH20" si="24">IF(AD5="Garagem",$C$24,INDEX($C$4:$D$23,MATCH(HOUR(AE5),$B$4:$B$23,0),MATCH(AD5,$C$3:$D$3,0)))</f>
        <v>1.84</v>
      </c>
      <c r="AI5" s="203">
        <f t="shared" ref="AI5:AI19" si="25">INDEX($G$11:$H$11,MATCH(AD5,$G$10:$H$10,0))</f>
        <v>15.49</v>
      </c>
      <c r="AJ5" s="197">
        <f>AH5*AI5</f>
        <v>28.501600000000003</v>
      </c>
      <c r="AK5" s="198">
        <f t="shared" ref="AK5:AK20" si="26">((AK4*$H$8)-AJ5)/$H$8</f>
        <v>0.87147654320987655</v>
      </c>
      <c r="AL5" s="199">
        <f t="shared" si="2"/>
        <v>0</v>
      </c>
      <c r="AM5" s="226">
        <f t="shared" ref="AM5:AM20" si="27">((AM4*$H$8)-AJ5+AL5)/$H$8</f>
        <v>0.87147654320987655</v>
      </c>
      <c r="AN5" s="40" t="s">
        <v>43</v>
      </c>
      <c r="AO5" s="3">
        <v>0.21180555555555552</v>
      </c>
      <c r="AP5" s="3">
        <v>0.23263888888888887</v>
      </c>
      <c r="AQ5" s="203">
        <v>0</v>
      </c>
      <c r="AR5" s="31">
        <f t="shared" ref="AR5:AR20" si="28">IF(AN5="Garagem",$C$24,INDEX($C$4:$D$23,MATCH(HOUR(AO5),$B$4:$B$23,0),MATCH(AN5,$C$3:$D$3,0)))</f>
        <v>1.84</v>
      </c>
      <c r="AS5" s="203">
        <f t="shared" ref="AS5:AS19" si="29">INDEX($G$11:$H$11,MATCH(AN5,$G$10:$H$10,0))</f>
        <v>14.91</v>
      </c>
      <c r="AT5" s="197">
        <f>AR5*AS5</f>
        <v>27.4344</v>
      </c>
      <c r="AU5" s="198">
        <f t="shared" ref="AU5:AU20" si="30">((AU4*$H$8)-AT5)/$H$8</f>
        <v>0.83646790123456793</v>
      </c>
      <c r="AV5" s="199">
        <f t="shared" si="3"/>
        <v>0</v>
      </c>
      <c r="AW5" s="226">
        <f t="shared" ref="AW5:AW20" si="31">((AW4*$H$8)-AT5+AV5)/$H$8</f>
        <v>0.83646790123456793</v>
      </c>
      <c r="AX5" s="40" t="s">
        <v>42</v>
      </c>
      <c r="AY5" s="59">
        <v>0.22222222222222218</v>
      </c>
      <c r="AZ5" s="3">
        <v>0.26388888888888884</v>
      </c>
      <c r="BA5" s="203">
        <v>0</v>
      </c>
      <c r="BB5" s="31">
        <f t="shared" ref="BB5:BB20" si="32">IF(AX5="Garagem",$C$24,INDEX($C$4:$D$23,MATCH(HOUR(AY5),$B$4:$B$23,0),MATCH(AX5,$C$3:$D$3,0)))</f>
        <v>1.84</v>
      </c>
      <c r="BC5" s="203">
        <f t="shared" ref="BC5:BC19" si="33">INDEX($G$11:$H$11,MATCH(AX5,$G$10:$H$10,0))</f>
        <v>15.49</v>
      </c>
      <c r="BD5" s="197">
        <f>BB5*BC5</f>
        <v>28.501600000000003</v>
      </c>
      <c r="BE5" s="198">
        <f t="shared" ref="BE5:BE20" si="34">((BE4*$H$8)-BD5)/$H$8</f>
        <v>0.87147654320987655</v>
      </c>
      <c r="BF5" s="199">
        <f t="shared" si="4"/>
        <v>0</v>
      </c>
      <c r="BG5" s="226">
        <f t="shared" ref="BG5:BG20" si="35">((BG4*$H$8)-BD5+BF5)/$H$8</f>
        <v>0.87147654320987655</v>
      </c>
      <c r="BH5" s="40" t="s">
        <v>43</v>
      </c>
      <c r="BI5" s="3">
        <v>0.22222222222222218</v>
      </c>
      <c r="BJ5" s="3">
        <v>0.24305555555555552</v>
      </c>
      <c r="BK5" s="203">
        <v>0</v>
      </c>
      <c r="BL5" s="31">
        <f t="shared" ref="BL5:BL20" si="36">IF(BH5="Garagem",$C$24,INDEX($C$4:$D$23,MATCH(HOUR(BI5),$B$4:$B$23,0),MATCH(BH5,$C$3:$D$3,0)))</f>
        <v>1.84</v>
      </c>
      <c r="BM5" s="203">
        <f t="shared" ref="BM5:BM19" si="37">INDEX($G$11:$H$11,MATCH(BH5,$G$10:$H$10,0))</f>
        <v>14.91</v>
      </c>
      <c r="BN5" s="197">
        <f>BL5*BM5</f>
        <v>27.4344</v>
      </c>
      <c r="BO5" s="198">
        <f t="shared" ref="BO5:BO20" si="38">((BO4*$H$8)-BN5)/$H$8</f>
        <v>0.83646790123456793</v>
      </c>
      <c r="BP5" s="199">
        <f t="shared" si="5"/>
        <v>0</v>
      </c>
      <c r="BQ5" s="226">
        <f t="shared" ref="BQ5:BQ20" si="39">((BQ4*$H$8)-BN5+BP5)/$H$8</f>
        <v>0.83646790123456793</v>
      </c>
      <c r="BR5" s="40" t="s">
        <v>43</v>
      </c>
      <c r="BS5" s="3">
        <v>0.23263888888888884</v>
      </c>
      <c r="BT5" s="3">
        <v>0.25347222222222215</v>
      </c>
      <c r="BU5" s="203">
        <v>0</v>
      </c>
      <c r="BV5" s="31">
        <f t="shared" ref="BV5:BV20" si="40">IF(BR5="Garagem",$C$24,INDEX($C$4:$D$23,MATCH(HOUR(BS5),$B$4:$B$23,0),MATCH(BR5,$C$3:$D$3,0)))</f>
        <v>1.84</v>
      </c>
      <c r="BW5" s="203">
        <f t="shared" ref="BW5:BW19" si="41">INDEX($G$11:$H$11,MATCH(BR5,$G$10:$H$10,0))</f>
        <v>14.91</v>
      </c>
      <c r="BX5" s="197">
        <f>BV5*BW5</f>
        <v>27.4344</v>
      </c>
      <c r="BY5" s="198">
        <f t="shared" ref="BY5:BY20" si="42">((BY4*$H$8)-BX5)/$H$8</f>
        <v>0.83646790123456793</v>
      </c>
      <c r="BZ5" s="199">
        <f t="shared" si="6"/>
        <v>0</v>
      </c>
      <c r="CA5" s="226">
        <f t="shared" ref="CA5:CA20" si="43">((CA4*$H$8)-BX5+BZ5)/$H$8</f>
        <v>0.83646790123456793</v>
      </c>
      <c r="CB5" s="40" t="s">
        <v>43</v>
      </c>
      <c r="CC5" s="3">
        <v>0.2430555555555555</v>
      </c>
      <c r="CD5" s="3">
        <v>0.26388888888888884</v>
      </c>
      <c r="CE5" s="203">
        <v>0</v>
      </c>
      <c r="CF5" s="31">
        <f t="shared" ref="CF5:CF19" si="44">IF(CB5="Garagem",$C$24,INDEX($C$4:$D$23,MATCH(HOUR(CC5),$B$4:$B$23,0),MATCH(CB5,$C$3:$D$3,0)))</f>
        <v>1.84</v>
      </c>
      <c r="CG5" s="203">
        <f t="shared" ref="CG5:CG18" si="45">INDEX($G$11:$H$11,MATCH(CB5,$G$10:$H$10,0))</f>
        <v>14.91</v>
      </c>
      <c r="CH5" s="197">
        <f>CF5*CG5</f>
        <v>27.4344</v>
      </c>
      <c r="CI5" s="198">
        <f t="shared" ref="CI5:CI19" si="46">((CI4*$H$8)-CH5)/$H$8</f>
        <v>0.83646790123456793</v>
      </c>
      <c r="CJ5" s="199">
        <f t="shared" si="7"/>
        <v>0</v>
      </c>
      <c r="CK5" s="226">
        <f t="shared" ref="CK5:CK19" si="47">((CK4*$H$8)-CH5+CJ5)/$H$8</f>
        <v>0.83646790123456793</v>
      </c>
      <c r="CL5" s="40" t="s">
        <v>42</v>
      </c>
      <c r="CM5" s="3">
        <v>0.3125</v>
      </c>
      <c r="CN5" s="3">
        <v>0.35416666666666669</v>
      </c>
      <c r="CO5" s="203">
        <v>0</v>
      </c>
      <c r="CP5" s="31">
        <f t="shared" ref="CP5:CP20" si="48">IF(CL5="Garagem",$C$24,INDEX($C$4:$D$23,MATCH(HOUR(CM5),$B$4:$B$23,0),MATCH(CL5,$C$3:$D$3,0)))</f>
        <v>1.98</v>
      </c>
      <c r="CQ5" s="203">
        <f t="shared" ref="CQ5:CQ19" si="49">INDEX($G$11:$H$11,MATCH(CL5,$G$10:$H$10,0))</f>
        <v>15.49</v>
      </c>
      <c r="CR5" s="197">
        <f>CP5*CQ5</f>
        <v>30.670200000000001</v>
      </c>
      <c r="CS5" s="198">
        <f t="shared" ref="CS5:CS22" si="50">((CS4*$H$8)-CR5)/$H$8</f>
        <v>0.86478333333333335</v>
      </c>
      <c r="CT5" s="199">
        <f t="shared" si="8"/>
        <v>0</v>
      </c>
      <c r="CU5" s="226">
        <f t="shared" ref="CU5:CU22" si="51">((CU4*$H$8)-CR5+CT5)/$H$8</f>
        <v>0.86478333333333335</v>
      </c>
      <c r="CV5" s="40" t="s">
        <v>43</v>
      </c>
      <c r="CW5" s="3">
        <v>0.3125</v>
      </c>
      <c r="CX5" s="3">
        <v>0.33333333333333331</v>
      </c>
      <c r="CY5" s="203">
        <v>0</v>
      </c>
      <c r="CZ5" s="31">
        <f t="shared" ref="CZ5:CZ22" si="52">IF(CV5="Garagem",$C$24,INDEX($C$4:$D$23,MATCH(HOUR(CW5),$B$4:$B$23,0),MATCH(CV5,$C$3:$D$3,0)))</f>
        <v>1.7</v>
      </c>
      <c r="DA5" s="203">
        <f t="shared" ref="DA5:DA19" si="53">INDEX($G$11:$H$11,MATCH(CV5,$G$10:$H$10,0))</f>
        <v>14.91</v>
      </c>
      <c r="DB5" s="197">
        <f>CZ5*DA5</f>
        <v>25.347000000000001</v>
      </c>
      <c r="DC5" s="198">
        <f t="shared" ref="DC5:DC22" si="54">((DC4*$H$8)-DB5)/$H$8</f>
        <v>0.84291049382716055</v>
      </c>
      <c r="DD5" s="199">
        <f t="shared" si="9"/>
        <v>0</v>
      </c>
      <c r="DE5" s="206">
        <f t="shared" ref="DE5:DE22" si="55">((DE4*$H$8)-DB5+DD5)/$H$8</f>
        <v>0.84291049382716055</v>
      </c>
      <c r="DF5" s="39" t="s">
        <v>42</v>
      </c>
      <c r="DG5" s="3">
        <v>0.32291666666666669</v>
      </c>
      <c r="DH5" s="3">
        <v>0.36458333333333337</v>
      </c>
      <c r="DI5" s="203">
        <v>0</v>
      </c>
      <c r="DJ5" s="31">
        <f t="shared" ref="DJ5:DJ22" si="56">IF(DF5="Garagem",$C$24,INDEX($C$4:$D$23,MATCH(HOUR(DG5),$B$4:$B$23,0),MATCH(DF5,$C$3:$D$3,0)))</f>
        <v>1.98</v>
      </c>
      <c r="DK5" s="203">
        <f t="shared" ref="DK5:DK19" si="57">INDEX($G$11:$H$11,MATCH(DF5,$G$10:$H$10,0))</f>
        <v>15.49</v>
      </c>
      <c r="DL5" s="197">
        <f>DJ5*DK5</f>
        <v>30.670200000000001</v>
      </c>
      <c r="DM5" s="198">
        <f t="shared" ref="DM5:DM22" si="58">((DM4*$H$8)-DL5)/$H$8</f>
        <v>0.86478333333333335</v>
      </c>
      <c r="DN5" s="199">
        <f t="shared" si="10"/>
        <v>0</v>
      </c>
      <c r="DO5" s="206">
        <f t="shared" ref="DO5:DO22" si="59">((DO4*$H$8)-DL5+DN5)/$H$8</f>
        <v>0.86478333333333335</v>
      </c>
      <c r="DP5" s="31" t="s">
        <v>43</v>
      </c>
      <c r="DQ5" s="3">
        <v>0.32291666666666669</v>
      </c>
      <c r="DR5" s="3">
        <v>0.34375</v>
      </c>
      <c r="DS5" s="203">
        <v>0</v>
      </c>
      <c r="DT5" s="31">
        <f t="shared" ref="DT5:DT22" si="60">IF(DP5="Garagem",$C$24,INDEX($C$4:$D$23,MATCH(HOUR(DQ5),$B$4:$B$23,0),MATCH(DP5,$C$3:$D$3,0)))</f>
        <v>1.7</v>
      </c>
      <c r="DU5" s="203">
        <f t="shared" ref="DU5:DU19" si="61">INDEX($G$11:$H$11,MATCH(DP5,$G$10:$H$10,0))</f>
        <v>14.91</v>
      </c>
      <c r="DV5" s="197">
        <f>DT5*DU5</f>
        <v>25.347000000000001</v>
      </c>
      <c r="DW5" s="198">
        <f t="shared" ref="DW5:DW22" si="62">((DW4*$H$8)-DV5)/$H$8</f>
        <v>0.84291049382716055</v>
      </c>
      <c r="DX5" s="199">
        <f t="shared" si="11"/>
        <v>0</v>
      </c>
      <c r="DY5" s="206">
        <f t="shared" ref="DY5:DY22" si="63">((DY4*$H$8)-DV5+DX5)/$H$8</f>
        <v>0.84291049382716055</v>
      </c>
      <c r="DZ5" s="31" t="s">
        <v>42</v>
      </c>
      <c r="EA5" s="3">
        <v>0.33333333333333337</v>
      </c>
      <c r="EB5" s="3">
        <v>0.37500000000000006</v>
      </c>
      <c r="EC5" s="203">
        <v>0</v>
      </c>
      <c r="ED5" s="31">
        <f t="shared" ref="ED5:ED21" si="64">IF(DZ5="Garagem",$C$24,INDEX($C$4:$D$23,MATCH(HOUR(EA5),$B$4:$B$23,0),MATCH(DZ5,$C$3:$D$3,0)))</f>
        <v>1.7</v>
      </c>
      <c r="EE5" s="203">
        <f t="shared" ref="EE5:EE19" si="65">INDEX($G$11:$H$11,MATCH(DZ5,$G$10:$H$10,0))</f>
        <v>15.49</v>
      </c>
      <c r="EF5" s="197">
        <f>ED5*EE5</f>
        <v>26.332999999999998</v>
      </c>
      <c r="EG5" s="198">
        <f t="shared" ref="EG5:EG21" si="66">((EG4*$H$8)-EF5)/$H$8</f>
        <v>0.87816975308641987</v>
      </c>
      <c r="EH5" s="199">
        <f t="shared" si="12"/>
        <v>0</v>
      </c>
      <c r="EI5" s="206">
        <f t="shared" ref="EI5:EI21" si="67">((EI4*$H$8)-EF5+EH5)/$H$8</f>
        <v>0.87816975308641987</v>
      </c>
      <c r="EJ5" s="40" t="s">
        <v>43</v>
      </c>
      <c r="EK5" s="3">
        <v>0.33333333333333337</v>
      </c>
      <c r="EL5" s="3">
        <v>0.35416666666666669</v>
      </c>
      <c r="EM5" s="203">
        <v>0</v>
      </c>
      <c r="EN5" s="31">
        <f t="shared" ref="EN5:EN21" si="68">IF(EJ5="Garagem",$C$24,INDEX($C$4:$D$23,MATCH(HOUR(EK5),$B$4:$B$23,0),MATCH(EJ5,$C$3:$D$3,0)))</f>
        <v>1.56</v>
      </c>
      <c r="EO5" s="203">
        <f t="shared" ref="EO5:EO19" si="69">INDEX($G$11:$H$11,MATCH(EJ5,$G$10:$H$10,0))</f>
        <v>14.91</v>
      </c>
      <c r="EP5" s="197">
        <f>EN5*EO5</f>
        <v>23.259600000000002</v>
      </c>
      <c r="EQ5" s="198">
        <f t="shared" ref="EQ5:EQ21" si="70">((EQ4*$H$8)-EP5)/$H$8</f>
        <v>0.84935308641975316</v>
      </c>
      <c r="ER5" s="199">
        <f t="shared" si="13"/>
        <v>0</v>
      </c>
      <c r="ES5" s="206">
        <f t="shared" ref="ES5:ES21" si="71">((ES4*$H$8)-EP5+ER5)/$H$8</f>
        <v>0.84935308641975316</v>
      </c>
      <c r="ET5" s="40" t="s">
        <v>43</v>
      </c>
      <c r="EU5" s="3">
        <v>0.34375000000000006</v>
      </c>
      <c r="EV5" s="3">
        <v>0.36458333333333337</v>
      </c>
      <c r="EW5" s="203">
        <v>0</v>
      </c>
      <c r="EX5" s="31">
        <f t="shared" ref="EX5:EX21" si="72">IF(ET5="Garagem",$C$24,INDEX($C$4:$D$23,MATCH(HOUR(EU5),$B$4:$B$23,0),MATCH(ET5,$C$3:$D$3,0)))</f>
        <v>1.56</v>
      </c>
      <c r="EY5" s="203">
        <f t="shared" ref="EY5:EY19" si="73">INDEX($G$11:$H$11,MATCH(ET5,$G$10:$H$10,0))</f>
        <v>14.91</v>
      </c>
      <c r="EZ5" s="197">
        <f>EX5*EY5</f>
        <v>23.259600000000002</v>
      </c>
      <c r="FA5" s="198">
        <f t="shared" ref="FA5:FA21" si="74">((FA4*$H$8)-EZ5)/$H$8</f>
        <v>0.84935308641975316</v>
      </c>
      <c r="FB5" s="199">
        <f t="shared" si="14"/>
        <v>0</v>
      </c>
      <c r="FC5" s="206">
        <f t="shared" ref="FC5:FC21" si="75">((FC4*$H$8)-EZ5+FB5)/$H$8</f>
        <v>0.84935308641975316</v>
      </c>
      <c r="FD5" s="40" t="s">
        <v>43</v>
      </c>
      <c r="FE5" s="3">
        <v>0.35416666666666674</v>
      </c>
      <c r="FF5" s="3">
        <v>0.37500000000000006</v>
      </c>
      <c r="FG5" s="203">
        <v>0</v>
      </c>
      <c r="FH5" s="31">
        <f t="shared" ref="FH5:FH21" si="76">IF(FD5="Garagem",$C$24,INDEX($C$4:$D$23,MATCH(HOUR(FE5),$B$4:$B$23,0),MATCH(FD5,$C$3:$D$3,0)))</f>
        <v>1.56</v>
      </c>
      <c r="FI5" s="203">
        <f t="shared" ref="FI5:FI19" si="77">INDEX($G$11:$H$11,MATCH(FD5,$G$10:$H$10,0))</f>
        <v>14.91</v>
      </c>
      <c r="FJ5" s="197">
        <f>FH5*FI5</f>
        <v>23.259600000000002</v>
      </c>
      <c r="FK5" s="198">
        <f t="shared" ref="FK5:FK21" si="78">((FK4*$H$8)-FJ5)/$H$8</f>
        <v>0.84935308641975316</v>
      </c>
      <c r="FL5" s="199">
        <f t="shared" si="15"/>
        <v>0</v>
      </c>
      <c r="FM5" s="206">
        <f t="shared" ref="FM5:FM21" si="79">((FM4*$H$8)-FJ5+FL5)/$H$8</f>
        <v>0.84935308641975316</v>
      </c>
    </row>
    <row r="6" spans="2:169" x14ac:dyDescent="0.25">
      <c r="B6" s="180">
        <v>6</v>
      </c>
      <c r="C6" s="521">
        <f>'Média Passageiros'!AD5</f>
        <v>1.98</v>
      </c>
      <c r="D6" s="183">
        <f>'Média Passageiros'!AE5</f>
        <v>1.98</v>
      </c>
      <c r="F6" s="142" t="s">
        <v>92</v>
      </c>
      <c r="G6" s="190"/>
      <c r="H6" s="1">
        <v>17.5</v>
      </c>
      <c r="J6" s="40" t="s">
        <v>43</v>
      </c>
      <c r="K6" s="3">
        <v>0.25347222222222215</v>
      </c>
      <c r="L6" s="3">
        <v>0.27430555555555547</v>
      </c>
      <c r="M6" s="203">
        <f>(K6-L5)*24*60</f>
        <v>14.999999999999947</v>
      </c>
      <c r="N6" s="31">
        <f t="shared" si="16"/>
        <v>1.98</v>
      </c>
      <c r="O6" s="203">
        <f t="shared" si="17"/>
        <v>14.91</v>
      </c>
      <c r="P6" s="197">
        <f t="shared" ref="P6:P20" si="80">N6*O6</f>
        <v>29.521799999999999</v>
      </c>
      <c r="Q6" s="198">
        <f t="shared" si="18"/>
        <v>0.78035987654320993</v>
      </c>
      <c r="R6" s="199">
        <f t="shared" si="0"/>
        <v>19.999999999999929</v>
      </c>
      <c r="S6" s="226">
        <f t="shared" si="19"/>
        <v>0.84208827160493815</v>
      </c>
      <c r="T6" s="40" t="s">
        <v>42</v>
      </c>
      <c r="U6" s="3">
        <v>0.23263888888888884</v>
      </c>
      <c r="V6" s="3">
        <v>0.27430555555555552</v>
      </c>
      <c r="W6" s="203">
        <f>(U6-V5)*24*60</f>
        <v>14.999999999999947</v>
      </c>
      <c r="X6" s="31">
        <f t="shared" si="20"/>
        <v>1.84</v>
      </c>
      <c r="Y6" s="203">
        <f t="shared" si="21"/>
        <v>15.49</v>
      </c>
      <c r="Z6" s="197">
        <f t="shared" ref="Z6:Z21" si="81">X6*Y6</f>
        <v>28.501600000000003</v>
      </c>
      <c r="AA6" s="198">
        <f t="shared" si="22"/>
        <v>0.74850000000000005</v>
      </c>
      <c r="AB6" s="199">
        <f t="shared" si="1"/>
        <v>19.999999999999929</v>
      </c>
      <c r="AC6" s="206">
        <f t="shared" si="23"/>
        <v>0.81022839506172828</v>
      </c>
      <c r="AD6" s="40" t="s">
        <v>43</v>
      </c>
      <c r="AE6" s="3">
        <v>0.26388888888888884</v>
      </c>
      <c r="AF6" s="3">
        <v>0.28472222222222215</v>
      </c>
      <c r="AG6" s="203">
        <f>(AE6-AF5)*24*60</f>
        <v>14.999999999999947</v>
      </c>
      <c r="AH6" s="31">
        <f t="shared" si="24"/>
        <v>1.98</v>
      </c>
      <c r="AI6" s="203">
        <f t="shared" si="25"/>
        <v>14.91</v>
      </c>
      <c r="AJ6" s="197">
        <f t="shared" ref="AJ6:AJ20" si="82">AH6*AI6</f>
        <v>29.521799999999999</v>
      </c>
      <c r="AK6" s="198">
        <f t="shared" si="26"/>
        <v>0.78035987654320993</v>
      </c>
      <c r="AL6" s="199">
        <f t="shared" si="2"/>
        <v>19.999999999999929</v>
      </c>
      <c r="AM6" s="226">
        <f t="shared" si="27"/>
        <v>0.84208827160493815</v>
      </c>
      <c r="AN6" s="40" t="s">
        <v>42</v>
      </c>
      <c r="AO6" s="3">
        <v>0.2430555555555555</v>
      </c>
      <c r="AP6" s="3">
        <v>0.28472222222222215</v>
      </c>
      <c r="AQ6" s="203">
        <f>(AO6-AP5)*24*60</f>
        <v>14.999999999999947</v>
      </c>
      <c r="AR6" s="31">
        <f t="shared" si="28"/>
        <v>1.84</v>
      </c>
      <c r="AS6" s="203">
        <f t="shared" si="29"/>
        <v>15.49</v>
      </c>
      <c r="AT6" s="197">
        <f t="shared" ref="AT6:AT20" si="83">AR6*AS6</f>
        <v>28.501600000000003</v>
      </c>
      <c r="AU6" s="198">
        <f t="shared" si="30"/>
        <v>0.74850000000000005</v>
      </c>
      <c r="AV6" s="199">
        <f t="shared" si="3"/>
        <v>19.999999999999929</v>
      </c>
      <c r="AW6" s="226">
        <f t="shared" si="31"/>
        <v>0.81022839506172828</v>
      </c>
      <c r="AX6" s="40" t="s">
        <v>43</v>
      </c>
      <c r="AY6" s="59">
        <v>0.27430555555555552</v>
      </c>
      <c r="AZ6" s="3">
        <v>0.29513888888888884</v>
      </c>
      <c r="BA6" s="203">
        <f>(AY6-AZ5)*24*60</f>
        <v>15.000000000000027</v>
      </c>
      <c r="BB6" s="31">
        <f t="shared" si="32"/>
        <v>1.98</v>
      </c>
      <c r="BC6" s="203">
        <f t="shared" si="33"/>
        <v>14.91</v>
      </c>
      <c r="BD6" s="197">
        <f t="shared" ref="BD6:BD20" si="84">BB6*BC6</f>
        <v>29.521799999999999</v>
      </c>
      <c r="BE6" s="198">
        <f t="shared" si="34"/>
        <v>0.78035987654320993</v>
      </c>
      <c r="BF6" s="199">
        <f t="shared" si="4"/>
        <v>20.000000000000036</v>
      </c>
      <c r="BG6" s="226">
        <f t="shared" si="35"/>
        <v>0.8420882716049386</v>
      </c>
      <c r="BH6" s="40" t="s">
        <v>42</v>
      </c>
      <c r="BI6" s="3">
        <v>0.25347222222222215</v>
      </c>
      <c r="BJ6" s="3">
        <v>0.29513888888888884</v>
      </c>
      <c r="BK6" s="203">
        <f>(BI6-BJ5)*24*60</f>
        <v>14.999999999999947</v>
      </c>
      <c r="BL6" s="31">
        <f t="shared" si="36"/>
        <v>1.98</v>
      </c>
      <c r="BM6" s="203">
        <f t="shared" si="37"/>
        <v>15.49</v>
      </c>
      <c r="BN6" s="197">
        <f t="shared" ref="BN6:BN20" si="85">BL6*BM6</f>
        <v>30.670200000000001</v>
      </c>
      <c r="BO6" s="198">
        <f t="shared" si="38"/>
        <v>0.74180679012345685</v>
      </c>
      <c r="BP6" s="199">
        <f t="shared" si="5"/>
        <v>19.999999999999929</v>
      </c>
      <c r="BQ6" s="226">
        <f t="shared" si="39"/>
        <v>0.80353518518518496</v>
      </c>
      <c r="BR6" s="40" t="s">
        <v>42</v>
      </c>
      <c r="BS6" s="3">
        <v>0.26388888888888884</v>
      </c>
      <c r="BT6" s="3">
        <v>0.30555555555555552</v>
      </c>
      <c r="BU6" s="203">
        <f>(BS6-BT5)*24*60</f>
        <v>15.000000000000027</v>
      </c>
      <c r="BV6" s="31">
        <f t="shared" si="40"/>
        <v>1.98</v>
      </c>
      <c r="BW6" s="203">
        <f t="shared" si="41"/>
        <v>15.49</v>
      </c>
      <c r="BX6" s="197">
        <f t="shared" ref="BX6:BX20" si="86">BV6*BW6</f>
        <v>30.670200000000001</v>
      </c>
      <c r="BY6" s="198">
        <f t="shared" si="42"/>
        <v>0.74180679012345685</v>
      </c>
      <c r="BZ6" s="199">
        <f t="shared" si="6"/>
        <v>20.000000000000036</v>
      </c>
      <c r="CA6" s="226">
        <f t="shared" si="43"/>
        <v>0.8035351851851853</v>
      </c>
      <c r="CB6" s="40" t="s">
        <v>42</v>
      </c>
      <c r="CC6" s="3">
        <v>0.27430555555555552</v>
      </c>
      <c r="CD6" s="3">
        <v>0.31597222222222221</v>
      </c>
      <c r="CE6" s="203">
        <f>(CC6-CD5)*24*60</f>
        <v>15.000000000000027</v>
      </c>
      <c r="CF6" s="31">
        <f t="shared" si="44"/>
        <v>1.98</v>
      </c>
      <c r="CG6" s="203">
        <f t="shared" si="45"/>
        <v>15.49</v>
      </c>
      <c r="CH6" s="197">
        <f t="shared" ref="CH6:CH19" si="87">CF6*CG6</f>
        <v>30.670200000000001</v>
      </c>
      <c r="CI6" s="198">
        <f t="shared" si="46"/>
        <v>0.74180679012345685</v>
      </c>
      <c r="CJ6" s="199">
        <f t="shared" si="7"/>
        <v>20.000000000000036</v>
      </c>
      <c r="CK6" s="226">
        <f t="shared" si="47"/>
        <v>0.8035351851851853</v>
      </c>
      <c r="CL6" s="40" t="s">
        <v>43</v>
      </c>
      <c r="CM6" s="3">
        <v>0.36458333333333343</v>
      </c>
      <c r="CN6" s="3">
        <v>0.38541666666666674</v>
      </c>
      <c r="CO6" s="203">
        <f>(CM6-CN5)*24*60</f>
        <v>15.000000000000107</v>
      </c>
      <c r="CP6" s="31">
        <f t="shared" si="48"/>
        <v>1.56</v>
      </c>
      <c r="CQ6" s="203">
        <f t="shared" si="49"/>
        <v>14.91</v>
      </c>
      <c r="CR6" s="197">
        <f t="shared" ref="CR6:CR20" si="88">CP6*CQ6</f>
        <v>23.259600000000002</v>
      </c>
      <c r="CS6" s="198">
        <f t="shared" si="50"/>
        <v>0.79299444444444445</v>
      </c>
      <c r="CT6" s="199">
        <f t="shared" si="8"/>
        <v>20.000000000000142</v>
      </c>
      <c r="CU6" s="226">
        <f t="shared" si="51"/>
        <v>0.85472283950617323</v>
      </c>
      <c r="CV6" s="40" t="s">
        <v>42</v>
      </c>
      <c r="CW6" s="3">
        <v>0.34375000000000006</v>
      </c>
      <c r="CX6" s="3">
        <v>0.38541666666666674</v>
      </c>
      <c r="CY6" s="203">
        <f>(CW6-CX5)*24*60</f>
        <v>15.000000000000107</v>
      </c>
      <c r="CZ6" s="31">
        <f t="shared" si="52"/>
        <v>1.7</v>
      </c>
      <c r="DA6" s="203">
        <f t="shared" si="53"/>
        <v>15.49</v>
      </c>
      <c r="DB6" s="197">
        <f t="shared" ref="DB6:DB22" si="89">CZ6*DA6</f>
        <v>26.332999999999998</v>
      </c>
      <c r="DC6" s="198">
        <f t="shared" si="54"/>
        <v>0.76163580246913587</v>
      </c>
      <c r="DD6" s="199">
        <f t="shared" si="9"/>
        <v>20.000000000000142</v>
      </c>
      <c r="DE6" s="206">
        <f t="shared" si="55"/>
        <v>0.82336419753086465</v>
      </c>
      <c r="DF6" s="39" t="s">
        <v>43</v>
      </c>
      <c r="DG6" s="3">
        <v>0.37500000000000011</v>
      </c>
      <c r="DH6" s="3">
        <v>0.39583333333333343</v>
      </c>
      <c r="DI6" s="203">
        <f>(DG6-DH5)*24*60</f>
        <v>15.000000000000107</v>
      </c>
      <c r="DJ6" s="31">
        <f t="shared" si="56"/>
        <v>1.56</v>
      </c>
      <c r="DK6" s="203">
        <f t="shared" si="57"/>
        <v>14.91</v>
      </c>
      <c r="DL6" s="197">
        <f t="shared" ref="DL6:DL22" si="90">DJ6*DK6</f>
        <v>23.259600000000002</v>
      </c>
      <c r="DM6" s="198">
        <f t="shared" si="58"/>
        <v>0.79299444444444445</v>
      </c>
      <c r="DN6" s="199">
        <f t="shared" si="10"/>
        <v>20.000000000000142</v>
      </c>
      <c r="DO6" s="206">
        <f t="shared" si="59"/>
        <v>0.85472283950617323</v>
      </c>
      <c r="DP6" s="31" t="s">
        <v>42</v>
      </c>
      <c r="DQ6" s="3">
        <v>0.35416666666666674</v>
      </c>
      <c r="DR6" s="3">
        <v>0.39583333333333343</v>
      </c>
      <c r="DS6" s="203">
        <f>(DQ6-DR5)*24*60</f>
        <v>15.000000000000107</v>
      </c>
      <c r="DT6" s="31">
        <f t="shared" si="60"/>
        <v>1.7</v>
      </c>
      <c r="DU6" s="203">
        <f t="shared" si="61"/>
        <v>15.49</v>
      </c>
      <c r="DV6" s="197">
        <f t="shared" ref="DV6:DV22" si="91">DT6*DU6</f>
        <v>26.332999999999998</v>
      </c>
      <c r="DW6" s="198">
        <f t="shared" si="62"/>
        <v>0.76163580246913587</v>
      </c>
      <c r="DX6" s="199">
        <f t="shared" si="11"/>
        <v>20.000000000000142</v>
      </c>
      <c r="DY6" s="206">
        <f t="shared" si="63"/>
        <v>0.82336419753086465</v>
      </c>
      <c r="DZ6" s="31" t="s">
        <v>43</v>
      </c>
      <c r="EA6" s="3">
        <v>0.3854166666666668</v>
      </c>
      <c r="EB6" s="3">
        <v>0.40625000000000011</v>
      </c>
      <c r="EC6" s="203">
        <f>(EA6-EB5)*24*60</f>
        <v>15.000000000000107</v>
      </c>
      <c r="ED6" s="31">
        <f t="shared" si="64"/>
        <v>1.56</v>
      </c>
      <c r="EE6" s="203">
        <f t="shared" si="65"/>
        <v>14.91</v>
      </c>
      <c r="EF6" s="197">
        <f t="shared" ref="EF6:EF21" si="92">ED6*EE6</f>
        <v>23.259600000000002</v>
      </c>
      <c r="EG6" s="198">
        <f t="shared" si="66"/>
        <v>0.80638086419753108</v>
      </c>
      <c r="EH6" s="199">
        <f t="shared" si="12"/>
        <v>20.000000000000142</v>
      </c>
      <c r="EI6" s="206">
        <f t="shared" si="67"/>
        <v>0.86810925925925986</v>
      </c>
      <c r="EJ6" s="40" t="s">
        <v>42</v>
      </c>
      <c r="EK6" s="3">
        <v>0.36458333333333343</v>
      </c>
      <c r="EL6" s="3">
        <v>0.40625000000000011</v>
      </c>
      <c r="EM6" s="203">
        <f>(EK6-EL5)*24*60</f>
        <v>15.000000000000107</v>
      </c>
      <c r="EN6" s="31">
        <f t="shared" si="68"/>
        <v>1.7</v>
      </c>
      <c r="EO6" s="203">
        <f t="shared" si="69"/>
        <v>15.49</v>
      </c>
      <c r="EP6" s="197">
        <f t="shared" ref="EP6:EP21" si="93">EN6*EO6</f>
        <v>26.332999999999998</v>
      </c>
      <c r="EQ6" s="198">
        <f t="shared" si="70"/>
        <v>0.76807839506172848</v>
      </c>
      <c r="ER6" s="199">
        <f t="shared" si="13"/>
        <v>20.000000000000142</v>
      </c>
      <c r="ES6" s="206">
        <f t="shared" si="71"/>
        <v>0.82980679012345726</v>
      </c>
      <c r="ET6" s="40" t="s">
        <v>42</v>
      </c>
      <c r="EU6" s="3">
        <v>0.37500000000000011</v>
      </c>
      <c r="EV6" s="3">
        <v>0.4166666666666668</v>
      </c>
      <c r="EW6" s="203">
        <f>(EU6-EV5)*24*60</f>
        <v>15.000000000000107</v>
      </c>
      <c r="EX6" s="31">
        <f t="shared" si="72"/>
        <v>1.7</v>
      </c>
      <c r="EY6" s="203">
        <f t="shared" si="73"/>
        <v>15.49</v>
      </c>
      <c r="EZ6" s="197">
        <f t="shared" ref="EZ6:EZ21" si="94">EX6*EY6</f>
        <v>26.332999999999998</v>
      </c>
      <c r="FA6" s="198">
        <f t="shared" si="74"/>
        <v>0.76807839506172848</v>
      </c>
      <c r="FB6" s="199">
        <f t="shared" si="14"/>
        <v>20.000000000000142</v>
      </c>
      <c r="FC6" s="206">
        <f t="shared" si="75"/>
        <v>0.82980679012345726</v>
      </c>
      <c r="FD6" s="40" t="s">
        <v>42</v>
      </c>
      <c r="FE6" s="3">
        <v>0.3854166666666668</v>
      </c>
      <c r="FF6" s="3">
        <v>0.42708333333333348</v>
      </c>
      <c r="FG6" s="203">
        <f>(FE6-FF5)*24*60</f>
        <v>15.000000000000107</v>
      </c>
      <c r="FH6" s="31">
        <f t="shared" si="76"/>
        <v>1.7</v>
      </c>
      <c r="FI6" s="203">
        <f t="shared" si="77"/>
        <v>15.49</v>
      </c>
      <c r="FJ6" s="197">
        <f t="shared" ref="FJ6:FJ21" si="95">FH6*FI6</f>
        <v>26.332999999999998</v>
      </c>
      <c r="FK6" s="198">
        <f t="shared" si="78"/>
        <v>0.76807839506172848</v>
      </c>
      <c r="FL6" s="199">
        <f t="shared" si="15"/>
        <v>20.000000000000142</v>
      </c>
      <c r="FM6" s="206">
        <f t="shared" si="79"/>
        <v>0.82980679012345726</v>
      </c>
    </row>
    <row r="7" spans="2:169" x14ac:dyDescent="0.25">
      <c r="B7" s="40">
        <v>7</v>
      </c>
      <c r="C7" s="197">
        <f>'Média Passageiros'!AD6</f>
        <v>1.98</v>
      </c>
      <c r="D7" s="157">
        <f>'Média Passageiros'!AE6</f>
        <v>1.7</v>
      </c>
      <c r="F7" s="1"/>
      <c r="G7" s="1"/>
      <c r="H7" s="1"/>
      <c r="J7" s="40" t="s">
        <v>42</v>
      </c>
      <c r="K7" s="3">
        <v>0.28472222222222221</v>
      </c>
      <c r="L7" s="3">
        <v>0.3263888888888889</v>
      </c>
      <c r="M7" s="203">
        <f>(K7-L6)*24*60</f>
        <v>15.000000000000107</v>
      </c>
      <c r="N7" s="31">
        <f t="shared" si="16"/>
        <v>1.98</v>
      </c>
      <c r="O7" s="203">
        <f t="shared" si="17"/>
        <v>15.49</v>
      </c>
      <c r="P7" s="197">
        <f t="shared" si="80"/>
        <v>30.670200000000001</v>
      </c>
      <c r="Q7" s="198">
        <f t="shared" si="18"/>
        <v>0.68569876543209884</v>
      </c>
      <c r="R7" s="199">
        <f t="shared" si="0"/>
        <v>20.000000000000142</v>
      </c>
      <c r="S7" s="226">
        <f t="shared" si="19"/>
        <v>0.80915555555555596</v>
      </c>
      <c r="T7" s="40" t="s">
        <v>43</v>
      </c>
      <c r="U7" s="3">
        <v>0.28472222222222221</v>
      </c>
      <c r="V7" s="3">
        <v>0.30555555555555552</v>
      </c>
      <c r="W7" s="203">
        <f>(U7-V6)*24*60</f>
        <v>15.000000000000027</v>
      </c>
      <c r="X7" s="31">
        <f t="shared" si="20"/>
        <v>1.98</v>
      </c>
      <c r="Y7" s="203">
        <f t="shared" si="21"/>
        <v>14.91</v>
      </c>
      <c r="Z7" s="197">
        <f t="shared" si="81"/>
        <v>29.521799999999999</v>
      </c>
      <c r="AA7" s="198">
        <f t="shared" si="22"/>
        <v>0.65738333333333343</v>
      </c>
      <c r="AB7" s="199">
        <f t="shared" si="1"/>
        <v>20.000000000000036</v>
      </c>
      <c r="AC7" s="206">
        <f t="shared" si="23"/>
        <v>0.7808401234567901</v>
      </c>
      <c r="AD7" s="40" t="s">
        <v>42</v>
      </c>
      <c r="AE7" s="3">
        <v>0.2951388888888889</v>
      </c>
      <c r="AF7" s="3">
        <v>0.33680555555555558</v>
      </c>
      <c r="AG7" s="203">
        <f>(AE7-AF6)*24*60</f>
        <v>15.000000000000107</v>
      </c>
      <c r="AH7" s="31">
        <f t="shared" si="24"/>
        <v>1.98</v>
      </c>
      <c r="AI7" s="203">
        <f t="shared" si="25"/>
        <v>15.49</v>
      </c>
      <c r="AJ7" s="197">
        <f t="shared" si="82"/>
        <v>30.670200000000001</v>
      </c>
      <c r="AK7" s="198">
        <f t="shared" si="26"/>
        <v>0.68569876543209884</v>
      </c>
      <c r="AL7" s="199">
        <f t="shared" si="2"/>
        <v>20.000000000000142</v>
      </c>
      <c r="AM7" s="226">
        <f t="shared" si="27"/>
        <v>0.80915555555555596</v>
      </c>
      <c r="AN7" s="40" t="s">
        <v>43</v>
      </c>
      <c r="AO7" s="3">
        <v>0.2951388888888889</v>
      </c>
      <c r="AP7" s="3">
        <v>0.31597222222222221</v>
      </c>
      <c r="AQ7" s="203">
        <f>(AO7-AP6)*24*60</f>
        <v>15.000000000000107</v>
      </c>
      <c r="AR7" s="31">
        <f t="shared" si="28"/>
        <v>1.7</v>
      </c>
      <c r="AS7" s="203">
        <f t="shared" si="29"/>
        <v>14.91</v>
      </c>
      <c r="AT7" s="197">
        <f t="shared" si="83"/>
        <v>25.347000000000001</v>
      </c>
      <c r="AU7" s="198">
        <f t="shared" si="30"/>
        <v>0.67026851851851854</v>
      </c>
      <c r="AV7" s="199">
        <f t="shared" si="3"/>
        <v>20.000000000000142</v>
      </c>
      <c r="AW7" s="226">
        <f t="shared" si="31"/>
        <v>0.79372530864197555</v>
      </c>
      <c r="AX7" s="40" t="s">
        <v>42</v>
      </c>
      <c r="AY7" s="59">
        <v>0.30555555555555558</v>
      </c>
      <c r="AZ7" s="3">
        <v>0.34722222222222227</v>
      </c>
      <c r="BA7" s="203">
        <f>(AY7-AZ6)*24*60</f>
        <v>15.000000000000107</v>
      </c>
      <c r="BB7" s="31">
        <f t="shared" si="32"/>
        <v>1.98</v>
      </c>
      <c r="BC7" s="203">
        <f t="shared" si="33"/>
        <v>15.49</v>
      </c>
      <c r="BD7" s="197">
        <f t="shared" si="84"/>
        <v>30.670200000000001</v>
      </c>
      <c r="BE7" s="198">
        <f t="shared" si="34"/>
        <v>0.68569876543209884</v>
      </c>
      <c r="BF7" s="199">
        <f t="shared" si="4"/>
        <v>20.000000000000142</v>
      </c>
      <c r="BG7" s="226">
        <f t="shared" si="35"/>
        <v>0.80915555555555629</v>
      </c>
      <c r="BH7" s="40" t="s">
        <v>43</v>
      </c>
      <c r="BI7" s="3">
        <v>0.30555555555555558</v>
      </c>
      <c r="BJ7" s="3">
        <v>0.3263888888888889</v>
      </c>
      <c r="BK7" s="203">
        <f>(BI7-BJ6)*24*60</f>
        <v>15.000000000000107</v>
      </c>
      <c r="BL7" s="31">
        <f t="shared" si="36"/>
        <v>1.7</v>
      </c>
      <c r="BM7" s="203">
        <f t="shared" si="37"/>
        <v>14.91</v>
      </c>
      <c r="BN7" s="197">
        <f t="shared" si="85"/>
        <v>25.347000000000001</v>
      </c>
      <c r="BO7" s="198">
        <f t="shared" si="38"/>
        <v>0.66357530864197534</v>
      </c>
      <c r="BP7" s="199">
        <f t="shared" si="5"/>
        <v>20.000000000000142</v>
      </c>
      <c r="BQ7" s="226">
        <f t="shared" si="39"/>
        <v>0.78703209876543223</v>
      </c>
      <c r="BR7" s="40" t="s">
        <v>43</v>
      </c>
      <c r="BS7" s="3">
        <v>0.31597222222222227</v>
      </c>
      <c r="BT7" s="3">
        <v>0.33680555555555558</v>
      </c>
      <c r="BU7" s="203">
        <f>(BS7-BT6)*24*60</f>
        <v>15.000000000000107</v>
      </c>
      <c r="BV7" s="31">
        <f t="shared" si="40"/>
        <v>1.7</v>
      </c>
      <c r="BW7" s="203">
        <f t="shared" si="41"/>
        <v>14.91</v>
      </c>
      <c r="BX7" s="197">
        <f t="shared" si="86"/>
        <v>25.347000000000001</v>
      </c>
      <c r="BY7" s="198">
        <f t="shared" si="42"/>
        <v>0.66357530864197534</v>
      </c>
      <c r="BZ7" s="199">
        <f t="shared" si="6"/>
        <v>20.000000000000142</v>
      </c>
      <c r="CA7" s="226">
        <f t="shared" si="43"/>
        <v>0.78703209876543267</v>
      </c>
      <c r="CB7" s="40" t="s">
        <v>43</v>
      </c>
      <c r="CC7" s="3">
        <v>0.32638888888888895</v>
      </c>
      <c r="CD7" s="3">
        <v>0.34722222222222227</v>
      </c>
      <c r="CE7" s="203">
        <f>(CC7-CD6)*24*60</f>
        <v>15.000000000000107</v>
      </c>
      <c r="CF7" s="31">
        <f t="shared" si="44"/>
        <v>1.7</v>
      </c>
      <c r="CG7" s="203">
        <f t="shared" si="45"/>
        <v>14.91</v>
      </c>
      <c r="CH7" s="197">
        <f t="shared" si="87"/>
        <v>25.347000000000001</v>
      </c>
      <c r="CI7" s="198">
        <f t="shared" si="46"/>
        <v>0.66357530864197534</v>
      </c>
      <c r="CJ7" s="199">
        <f t="shared" si="7"/>
        <v>20.000000000000142</v>
      </c>
      <c r="CK7" s="226">
        <f t="shared" si="47"/>
        <v>0.78703209876543267</v>
      </c>
      <c r="CL7" s="40" t="s">
        <v>42</v>
      </c>
      <c r="CM7" s="3">
        <v>0.39583333333333348</v>
      </c>
      <c r="CN7" s="3">
        <v>0.43750000000000017</v>
      </c>
      <c r="CO7" s="203">
        <f>(CM7-CN6)*24*60</f>
        <v>15.000000000000107</v>
      </c>
      <c r="CP7" s="31">
        <f t="shared" si="48"/>
        <v>1.7</v>
      </c>
      <c r="CQ7" s="203">
        <f t="shared" si="49"/>
        <v>15.49</v>
      </c>
      <c r="CR7" s="197">
        <f t="shared" si="88"/>
        <v>26.332999999999998</v>
      </c>
      <c r="CS7" s="198">
        <f t="shared" si="50"/>
        <v>0.71171975308641977</v>
      </c>
      <c r="CT7" s="199">
        <f t="shared" si="8"/>
        <v>20.000000000000142</v>
      </c>
      <c r="CU7" s="226">
        <f t="shared" si="51"/>
        <v>0.83517654320987733</v>
      </c>
      <c r="CV7" s="40" t="s">
        <v>43</v>
      </c>
      <c r="CW7" s="3">
        <v>0.39583333333333348</v>
      </c>
      <c r="CX7" s="3">
        <v>0.4166666666666668</v>
      </c>
      <c r="CY7" s="203">
        <f>(CW7-CX6)*24*60</f>
        <v>15.000000000000107</v>
      </c>
      <c r="CZ7" s="31">
        <f t="shared" si="52"/>
        <v>1.56</v>
      </c>
      <c r="DA7" s="203">
        <f t="shared" si="53"/>
        <v>14.91</v>
      </c>
      <c r="DB7" s="197">
        <f t="shared" si="89"/>
        <v>23.259600000000002</v>
      </c>
      <c r="DC7" s="198">
        <f t="shared" si="54"/>
        <v>0.68984691358024697</v>
      </c>
      <c r="DD7" s="199">
        <f t="shared" si="9"/>
        <v>20.000000000000142</v>
      </c>
      <c r="DE7" s="206">
        <f t="shared" si="55"/>
        <v>0.81330370370370464</v>
      </c>
      <c r="DF7" s="39" t="s">
        <v>42</v>
      </c>
      <c r="DG7" s="3">
        <v>0.40625000000000017</v>
      </c>
      <c r="DH7" s="3">
        <v>0.44791666666666685</v>
      </c>
      <c r="DI7" s="203">
        <f>(DG7-DH6)*24*60</f>
        <v>15.000000000000107</v>
      </c>
      <c r="DJ7" s="31">
        <f t="shared" si="56"/>
        <v>1.7</v>
      </c>
      <c r="DK7" s="203">
        <f t="shared" si="57"/>
        <v>15.49</v>
      </c>
      <c r="DL7" s="197">
        <f t="shared" si="90"/>
        <v>26.332999999999998</v>
      </c>
      <c r="DM7" s="198">
        <f t="shared" si="58"/>
        <v>0.71171975308641977</v>
      </c>
      <c r="DN7" s="199">
        <f t="shared" si="10"/>
        <v>20.000000000000142</v>
      </c>
      <c r="DO7" s="206">
        <f t="shared" si="59"/>
        <v>0.83517654320987733</v>
      </c>
      <c r="DP7" s="31" t="s">
        <v>43</v>
      </c>
      <c r="DQ7" s="3">
        <v>0.40625000000000017</v>
      </c>
      <c r="DR7" s="3">
        <v>0.42708333333333348</v>
      </c>
      <c r="DS7" s="203">
        <f>(DQ7-DR6)*24*60</f>
        <v>15.000000000000107</v>
      </c>
      <c r="DT7" s="31">
        <f t="shared" si="60"/>
        <v>1.56</v>
      </c>
      <c r="DU7" s="203">
        <f t="shared" si="61"/>
        <v>14.91</v>
      </c>
      <c r="DV7" s="197">
        <f t="shared" si="91"/>
        <v>23.259600000000002</v>
      </c>
      <c r="DW7" s="198">
        <f t="shared" si="62"/>
        <v>0.68984691358024697</v>
      </c>
      <c r="DX7" s="199">
        <f t="shared" si="11"/>
        <v>20.000000000000142</v>
      </c>
      <c r="DY7" s="206">
        <f t="shared" si="63"/>
        <v>0.81330370370370464</v>
      </c>
      <c r="DZ7" s="31" t="s">
        <v>42</v>
      </c>
      <c r="EA7" s="3">
        <v>0.41666666666666685</v>
      </c>
      <c r="EB7" s="3">
        <v>0.45833333333333354</v>
      </c>
      <c r="EC7" s="203">
        <f>(EA7-EB6)*24*60</f>
        <v>15.000000000000107</v>
      </c>
      <c r="ED7" s="31">
        <f t="shared" si="64"/>
        <v>1.7</v>
      </c>
      <c r="EE7" s="203">
        <f t="shared" si="65"/>
        <v>15.49</v>
      </c>
      <c r="EF7" s="197">
        <f t="shared" si="92"/>
        <v>26.332999999999998</v>
      </c>
      <c r="EG7" s="198">
        <f t="shared" si="66"/>
        <v>0.7251061728395064</v>
      </c>
      <c r="EH7" s="199">
        <f t="shared" si="12"/>
        <v>20.000000000000142</v>
      </c>
      <c r="EI7" s="206">
        <f t="shared" si="67"/>
        <v>0.84856296296296396</v>
      </c>
      <c r="EJ7" s="40" t="s">
        <v>43</v>
      </c>
      <c r="EK7" s="3">
        <v>0.41666666666666685</v>
      </c>
      <c r="EL7" s="3">
        <v>0.43750000000000017</v>
      </c>
      <c r="EM7" s="203">
        <f>(EK7-EL6)*24*60</f>
        <v>15.000000000000107</v>
      </c>
      <c r="EN7" s="31">
        <f t="shared" si="68"/>
        <v>1.56</v>
      </c>
      <c r="EO7" s="203">
        <f t="shared" si="69"/>
        <v>14.91</v>
      </c>
      <c r="EP7" s="197">
        <f t="shared" si="93"/>
        <v>23.259600000000002</v>
      </c>
      <c r="EQ7" s="198">
        <f t="shared" si="70"/>
        <v>0.69628950617283958</v>
      </c>
      <c r="ER7" s="199">
        <f t="shared" si="13"/>
        <v>20.000000000000142</v>
      </c>
      <c r="ES7" s="206">
        <f t="shared" si="71"/>
        <v>0.81974629629629714</v>
      </c>
      <c r="ET7" s="40" t="s">
        <v>43</v>
      </c>
      <c r="EU7" s="3">
        <v>0.42708333333333354</v>
      </c>
      <c r="EV7" s="3">
        <v>0.44791666666666685</v>
      </c>
      <c r="EW7" s="203">
        <f>(EU7-EV6)*24*60</f>
        <v>15.000000000000107</v>
      </c>
      <c r="EX7" s="31">
        <f t="shared" si="72"/>
        <v>1.56</v>
      </c>
      <c r="EY7" s="203">
        <f t="shared" si="73"/>
        <v>14.91</v>
      </c>
      <c r="EZ7" s="197">
        <f t="shared" si="94"/>
        <v>23.259600000000002</v>
      </c>
      <c r="FA7" s="198">
        <f t="shared" si="74"/>
        <v>0.69628950617283958</v>
      </c>
      <c r="FB7" s="199">
        <f t="shared" si="14"/>
        <v>20.000000000000142</v>
      </c>
      <c r="FC7" s="206">
        <f t="shared" si="75"/>
        <v>0.81974629629629714</v>
      </c>
      <c r="FD7" s="40" t="s">
        <v>43</v>
      </c>
      <c r="FE7" s="3">
        <v>0.43750000000000022</v>
      </c>
      <c r="FF7" s="3">
        <v>0.45833333333333354</v>
      </c>
      <c r="FG7" s="203">
        <f>(FE7-FF6)*24*60</f>
        <v>15.000000000000107</v>
      </c>
      <c r="FH7" s="31">
        <f t="shared" si="76"/>
        <v>1.56</v>
      </c>
      <c r="FI7" s="203">
        <f t="shared" si="77"/>
        <v>14.91</v>
      </c>
      <c r="FJ7" s="197">
        <f t="shared" si="95"/>
        <v>23.259600000000002</v>
      </c>
      <c r="FK7" s="198">
        <f t="shared" si="78"/>
        <v>0.69628950617283958</v>
      </c>
      <c r="FL7" s="199">
        <f t="shared" si="15"/>
        <v>20.000000000000142</v>
      </c>
      <c r="FM7" s="206">
        <f t="shared" si="79"/>
        <v>0.81974629629629714</v>
      </c>
    </row>
    <row r="8" spans="2:169" x14ac:dyDescent="0.25">
      <c r="B8" s="180">
        <v>8</v>
      </c>
      <c r="C8" s="521">
        <f>'Média Passageiros'!AD7</f>
        <v>1.7</v>
      </c>
      <c r="D8" s="183">
        <f>'Média Passageiros'!AE7</f>
        <v>1.56</v>
      </c>
      <c r="F8" s="142" t="s">
        <v>94</v>
      </c>
      <c r="G8" s="1"/>
      <c r="H8" s="1">
        <v>324</v>
      </c>
      <c r="J8" s="40" t="s">
        <v>43</v>
      </c>
      <c r="K8" s="3">
        <v>0.33680555555555564</v>
      </c>
      <c r="L8" s="3">
        <v>0.35763888888888895</v>
      </c>
      <c r="M8" s="203">
        <f t="shared" ref="M8:M19" si="96">(K8-L7)*24*60</f>
        <v>15.000000000000107</v>
      </c>
      <c r="N8" s="31">
        <f t="shared" si="16"/>
        <v>1.56</v>
      </c>
      <c r="O8" s="203">
        <f t="shared" si="17"/>
        <v>14.91</v>
      </c>
      <c r="P8" s="197">
        <f t="shared" si="80"/>
        <v>23.259600000000002</v>
      </c>
      <c r="Q8" s="198">
        <f t="shared" si="18"/>
        <v>0.61390987654320994</v>
      </c>
      <c r="R8" s="199">
        <f t="shared" si="0"/>
        <v>20.000000000000142</v>
      </c>
      <c r="S8" s="226">
        <f t="shared" si="19"/>
        <v>0.79909506172839584</v>
      </c>
      <c r="T8" s="40" t="s">
        <v>42</v>
      </c>
      <c r="U8" s="3">
        <v>0.31597222222222227</v>
      </c>
      <c r="V8" s="3">
        <v>0.35763888888888895</v>
      </c>
      <c r="W8" s="203">
        <f t="shared" ref="W8:W19" si="97">(U8-V7)*24*60</f>
        <v>15.000000000000107</v>
      </c>
      <c r="X8" s="31">
        <f t="shared" si="20"/>
        <v>1.98</v>
      </c>
      <c r="Y8" s="203">
        <f t="shared" si="21"/>
        <v>15.49</v>
      </c>
      <c r="Z8" s="197">
        <f t="shared" si="81"/>
        <v>30.670200000000001</v>
      </c>
      <c r="AA8" s="198">
        <f t="shared" si="22"/>
        <v>0.56272222222222235</v>
      </c>
      <c r="AB8" s="199">
        <f t="shared" si="1"/>
        <v>20.000000000000142</v>
      </c>
      <c r="AC8" s="206">
        <f t="shared" si="23"/>
        <v>0.74790740740740791</v>
      </c>
      <c r="AD8" s="40" t="s">
        <v>43</v>
      </c>
      <c r="AE8" s="3">
        <v>0.34722222222222232</v>
      </c>
      <c r="AF8" s="3">
        <v>0.36805555555555564</v>
      </c>
      <c r="AG8" s="203">
        <f t="shared" ref="AG8:AG19" si="98">(AE8-AF7)*24*60</f>
        <v>15.000000000000107</v>
      </c>
      <c r="AH8" s="31">
        <f t="shared" si="24"/>
        <v>1.56</v>
      </c>
      <c r="AI8" s="203">
        <f t="shared" si="25"/>
        <v>14.91</v>
      </c>
      <c r="AJ8" s="197">
        <f t="shared" si="82"/>
        <v>23.259600000000002</v>
      </c>
      <c r="AK8" s="198">
        <f t="shared" si="26"/>
        <v>0.61390987654320994</v>
      </c>
      <c r="AL8" s="199">
        <f t="shared" si="2"/>
        <v>20.000000000000142</v>
      </c>
      <c r="AM8" s="226">
        <f t="shared" si="27"/>
        <v>0.79909506172839584</v>
      </c>
      <c r="AN8" s="40" t="s">
        <v>42</v>
      </c>
      <c r="AO8" s="3">
        <v>0.32638888888888895</v>
      </c>
      <c r="AP8" s="3">
        <v>0.36805555555555564</v>
      </c>
      <c r="AQ8" s="203">
        <f t="shared" ref="AQ8:AQ19" si="99">(AO8-AP7)*24*60</f>
        <v>15.000000000000107</v>
      </c>
      <c r="AR8" s="31">
        <f t="shared" si="28"/>
        <v>1.98</v>
      </c>
      <c r="AS8" s="203">
        <f t="shared" si="29"/>
        <v>15.49</v>
      </c>
      <c r="AT8" s="197">
        <f t="shared" si="83"/>
        <v>30.670200000000001</v>
      </c>
      <c r="AU8" s="198">
        <f t="shared" si="30"/>
        <v>0.57560740740740746</v>
      </c>
      <c r="AV8" s="199">
        <f t="shared" si="3"/>
        <v>20.000000000000142</v>
      </c>
      <c r="AW8" s="226">
        <f t="shared" si="31"/>
        <v>0.76079259259259335</v>
      </c>
      <c r="AX8" s="40" t="s">
        <v>43</v>
      </c>
      <c r="AY8" s="59">
        <v>0.35763888888888901</v>
      </c>
      <c r="AZ8" s="3">
        <v>0.37847222222222232</v>
      </c>
      <c r="BA8" s="203">
        <f t="shared" ref="BA8:BA19" si="100">(AY8-AZ7)*24*60</f>
        <v>15.000000000000107</v>
      </c>
      <c r="BB8" s="31">
        <f t="shared" si="32"/>
        <v>1.56</v>
      </c>
      <c r="BC8" s="203">
        <f t="shared" si="33"/>
        <v>14.91</v>
      </c>
      <c r="BD8" s="197">
        <f t="shared" si="84"/>
        <v>23.259600000000002</v>
      </c>
      <c r="BE8" s="198">
        <f t="shared" si="34"/>
        <v>0.61390987654320994</v>
      </c>
      <c r="BF8" s="199">
        <f t="shared" si="4"/>
        <v>20.000000000000142</v>
      </c>
      <c r="BG8" s="226">
        <f t="shared" si="35"/>
        <v>0.79909506172839617</v>
      </c>
      <c r="BH8" s="40" t="s">
        <v>42</v>
      </c>
      <c r="BI8" s="3">
        <v>0.33680555555555564</v>
      </c>
      <c r="BJ8" s="3">
        <v>0.37847222222222232</v>
      </c>
      <c r="BK8" s="203">
        <f t="shared" ref="BK8:BK19" si="101">(BI8-BJ7)*24*60</f>
        <v>15.000000000000107</v>
      </c>
      <c r="BL8" s="31">
        <f t="shared" si="36"/>
        <v>1.7</v>
      </c>
      <c r="BM8" s="203">
        <f t="shared" si="37"/>
        <v>15.49</v>
      </c>
      <c r="BN8" s="197">
        <f t="shared" si="85"/>
        <v>26.332999999999998</v>
      </c>
      <c r="BO8" s="198">
        <f t="shared" si="38"/>
        <v>0.58230061728395066</v>
      </c>
      <c r="BP8" s="199">
        <f t="shared" si="5"/>
        <v>20.000000000000142</v>
      </c>
      <c r="BQ8" s="226">
        <f t="shared" si="39"/>
        <v>0.76748580246913634</v>
      </c>
      <c r="BR8" s="40" t="s">
        <v>42</v>
      </c>
      <c r="BS8" s="3">
        <v>0.34722222222222232</v>
      </c>
      <c r="BT8" s="3">
        <v>0.38888888888888901</v>
      </c>
      <c r="BU8" s="203">
        <f t="shared" ref="BU8:BU19" si="102">(BS8-BT7)*24*60</f>
        <v>15.000000000000107</v>
      </c>
      <c r="BV8" s="31">
        <f t="shared" si="40"/>
        <v>1.7</v>
      </c>
      <c r="BW8" s="203">
        <f t="shared" si="41"/>
        <v>15.49</v>
      </c>
      <c r="BX8" s="197">
        <f t="shared" si="86"/>
        <v>26.332999999999998</v>
      </c>
      <c r="BY8" s="198">
        <f t="shared" si="42"/>
        <v>0.58230061728395066</v>
      </c>
      <c r="BZ8" s="199">
        <f t="shared" si="6"/>
        <v>20.000000000000142</v>
      </c>
      <c r="CA8" s="226">
        <f t="shared" si="43"/>
        <v>0.76748580246913678</v>
      </c>
      <c r="CB8" s="40" t="s">
        <v>42</v>
      </c>
      <c r="CC8" s="3">
        <v>0.35763888888888901</v>
      </c>
      <c r="CD8" s="3">
        <v>0.39930555555555569</v>
      </c>
      <c r="CE8" s="203">
        <f t="shared" ref="CE8:CE18" si="103">(CC8-CD7)*24*60</f>
        <v>15.000000000000107</v>
      </c>
      <c r="CF8" s="31">
        <f t="shared" si="44"/>
        <v>1.7</v>
      </c>
      <c r="CG8" s="203">
        <f t="shared" si="45"/>
        <v>15.49</v>
      </c>
      <c r="CH8" s="197">
        <f t="shared" si="87"/>
        <v>26.332999999999998</v>
      </c>
      <c r="CI8" s="198">
        <f t="shared" si="46"/>
        <v>0.58230061728395066</v>
      </c>
      <c r="CJ8" s="199">
        <f t="shared" si="7"/>
        <v>20.000000000000142</v>
      </c>
      <c r="CK8" s="226">
        <f t="shared" si="47"/>
        <v>0.76748580246913678</v>
      </c>
      <c r="CL8" s="40" t="s">
        <v>43</v>
      </c>
      <c r="CM8" s="3">
        <v>0.44791666666666691</v>
      </c>
      <c r="CN8" s="3">
        <v>0.46875000000000022</v>
      </c>
      <c r="CO8" s="203">
        <f t="shared" ref="CO8:CO21" si="104">(CM8-CN7)*24*60</f>
        <v>15.000000000000107</v>
      </c>
      <c r="CP8" s="31">
        <f t="shared" si="48"/>
        <v>1.56</v>
      </c>
      <c r="CQ8" s="203">
        <f t="shared" si="49"/>
        <v>14.91</v>
      </c>
      <c r="CR8" s="197">
        <f t="shared" si="88"/>
        <v>23.259600000000002</v>
      </c>
      <c r="CS8" s="198">
        <f t="shared" si="50"/>
        <v>0.63993086419753087</v>
      </c>
      <c r="CT8" s="199">
        <f t="shared" si="8"/>
        <v>20.000000000000142</v>
      </c>
      <c r="CU8" s="226">
        <f t="shared" si="51"/>
        <v>0.82511604938271732</v>
      </c>
      <c r="CV8" s="40" t="s">
        <v>42</v>
      </c>
      <c r="CW8" s="3">
        <v>0.42708333333333354</v>
      </c>
      <c r="CX8" s="3">
        <v>0.46875000000000022</v>
      </c>
      <c r="CY8" s="203">
        <f t="shared" ref="CY8:CY21" si="105">(CW8-CX7)*24*60</f>
        <v>15.000000000000107</v>
      </c>
      <c r="CZ8" s="31">
        <f t="shared" si="52"/>
        <v>1.7</v>
      </c>
      <c r="DA8" s="203">
        <f t="shared" si="53"/>
        <v>15.49</v>
      </c>
      <c r="DB8" s="197">
        <f t="shared" si="89"/>
        <v>26.332999999999998</v>
      </c>
      <c r="DC8" s="198">
        <f t="shared" si="54"/>
        <v>0.60857222222222229</v>
      </c>
      <c r="DD8" s="199">
        <f t="shared" si="9"/>
        <v>20.000000000000142</v>
      </c>
      <c r="DE8" s="206">
        <f t="shared" si="55"/>
        <v>0.79375740740740874</v>
      </c>
      <c r="DF8" s="39" t="s">
        <v>43</v>
      </c>
      <c r="DG8" s="3">
        <v>0.45833333333333359</v>
      </c>
      <c r="DH8" s="3">
        <v>0.47916666666666691</v>
      </c>
      <c r="DI8" s="203">
        <f t="shared" ref="DI8:DI21" si="106">(DG8-DH7)*24*60</f>
        <v>15.000000000000107</v>
      </c>
      <c r="DJ8" s="31">
        <f t="shared" si="56"/>
        <v>1.56</v>
      </c>
      <c r="DK8" s="203">
        <f t="shared" si="57"/>
        <v>14.91</v>
      </c>
      <c r="DL8" s="197">
        <f t="shared" si="90"/>
        <v>23.259600000000002</v>
      </c>
      <c r="DM8" s="198">
        <f t="shared" si="58"/>
        <v>0.63993086419753087</v>
      </c>
      <c r="DN8" s="199">
        <f t="shared" si="10"/>
        <v>20.000000000000142</v>
      </c>
      <c r="DO8" s="206">
        <f t="shared" si="59"/>
        <v>0.82511604938271732</v>
      </c>
      <c r="DP8" s="31" t="s">
        <v>42</v>
      </c>
      <c r="DQ8" s="3">
        <v>0.43750000000000022</v>
      </c>
      <c r="DR8" s="3">
        <v>0.47916666666666691</v>
      </c>
      <c r="DS8" s="203">
        <f t="shared" ref="DS8:DS21" si="107">(DQ8-DR7)*24*60</f>
        <v>15.000000000000107</v>
      </c>
      <c r="DT8" s="31">
        <f t="shared" si="60"/>
        <v>1.7</v>
      </c>
      <c r="DU8" s="203">
        <f t="shared" si="61"/>
        <v>15.49</v>
      </c>
      <c r="DV8" s="197">
        <f t="shared" si="91"/>
        <v>26.332999999999998</v>
      </c>
      <c r="DW8" s="198">
        <f t="shared" si="62"/>
        <v>0.60857222222222229</v>
      </c>
      <c r="DX8" s="199">
        <f t="shared" si="11"/>
        <v>20.000000000000142</v>
      </c>
      <c r="DY8" s="206">
        <f t="shared" si="63"/>
        <v>0.79375740740740874</v>
      </c>
      <c r="DZ8" s="31" t="s">
        <v>43</v>
      </c>
      <c r="EA8" s="3">
        <v>0.46875000000000028</v>
      </c>
      <c r="EB8" s="3">
        <v>0.48958333333333359</v>
      </c>
      <c r="EC8" s="203">
        <f t="shared" ref="EC8:EC20" si="108">(EA8-EB7)*24*60</f>
        <v>15.000000000000107</v>
      </c>
      <c r="ED8" s="31">
        <f t="shared" si="64"/>
        <v>1.56</v>
      </c>
      <c r="EE8" s="203">
        <f t="shared" si="65"/>
        <v>14.91</v>
      </c>
      <c r="EF8" s="197">
        <f t="shared" si="92"/>
        <v>23.259600000000002</v>
      </c>
      <c r="EG8" s="198">
        <f t="shared" si="66"/>
        <v>0.6533172839506175</v>
      </c>
      <c r="EH8" s="199">
        <f t="shared" si="12"/>
        <v>20.000000000000142</v>
      </c>
      <c r="EI8" s="206">
        <f t="shared" si="67"/>
        <v>0.83850246913580384</v>
      </c>
      <c r="EJ8" s="40" t="s">
        <v>42</v>
      </c>
      <c r="EK8" s="3">
        <v>0.44791666666666691</v>
      </c>
      <c r="EL8" s="3">
        <v>0.48958333333333359</v>
      </c>
      <c r="EM8" s="203">
        <f t="shared" ref="EM8:EM20" si="109">(EK8-EL7)*24*60</f>
        <v>15.000000000000107</v>
      </c>
      <c r="EN8" s="31">
        <f t="shared" si="68"/>
        <v>1.7</v>
      </c>
      <c r="EO8" s="203">
        <f t="shared" si="69"/>
        <v>15.49</v>
      </c>
      <c r="EP8" s="197">
        <f t="shared" si="93"/>
        <v>26.332999999999998</v>
      </c>
      <c r="EQ8" s="198">
        <f t="shared" si="70"/>
        <v>0.6150148148148149</v>
      </c>
      <c r="ER8" s="199">
        <f t="shared" si="13"/>
        <v>20.000000000000142</v>
      </c>
      <c r="ES8" s="206">
        <f t="shared" si="71"/>
        <v>0.80020000000000135</v>
      </c>
      <c r="ET8" s="40" t="s">
        <v>42</v>
      </c>
      <c r="EU8" s="3">
        <v>0.45833333333333359</v>
      </c>
      <c r="EV8" s="3">
        <v>0.50000000000000022</v>
      </c>
      <c r="EW8" s="203">
        <f t="shared" ref="EW8:EW20" si="110">(EU8-EV7)*24*60</f>
        <v>15.000000000000107</v>
      </c>
      <c r="EX8" s="31">
        <f t="shared" si="72"/>
        <v>1.7</v>
      </c>
      <c r="EY8" s="203">
        <f t="shared" si="73"/>
        <v>15.49</v>
      </c>
      <c r="EZ8" s="197">
        <f t="shared" si="94"/>
        <v>26.332999999999998</v>
      </c>
      <c r="FA8" s="198">
        <f t="shared" si="74"/>
        <v>0.6150148148148149</v>
      </c>
      <c r="FB8" s="199">
        <f t="shared" si="14"/>
        <v>20.000000000000142</v>
      </c>
      <c r="FC8" s="206">
        <f t="shared" si="75"/>
        <v>0.80020000000000135</v>
      </c>
      <c r="FD8" s="40" t="s">
        <v>42</v>
      </c>
      <c r="FE8" s="3">
        <v>0.46875000000000028</v>
      </c>
      <c r="FF8" s="3">
        <v>0.51041666666666696</v>
      </c>
      <c r="FG8" s="203">
        <f t="shared" ref="FG8:FG20" si="111">(FE8-FF7)*24*60</f>
        <v>15.000000000000107</v>
      </c>
      <c r="FH8" s="31">
        <f t="shared" si="76"/>
        <v>1.7</v>
      </c>
      <c r="FI8" s="203">
        <f t="shared" si="77"/>
        <v>15.49</v>
      </c>
      <c r="FJ8" s="197">
        <f t="shared" si="95"/>
        <v>26.332999999999998</v>
      </c>
      <c r="FK8" s="198">
        <f t="shared" si="78"/>
        <v>0.6150148148148149</v>
      </c>
      <c r="FL8" s="199">
        <f t="shared" si="15"/>
        <v>20.000000000000142</v>
      </c>
      <c r="FM8" s="206">
        <f t="shared" si="79"/>
        <v>0.80020000000000135</v>
      </c>
    </row>
    <row r="9" spans="2:169" x14ac:dyDescent="0.25">
      <c r="B9" s="40">
        <v>9</v>
      </c>
      <c r="C9" s="197">
        <f>'Média Passageiros'!AD8</f>
        <v>1.7</v>
      </c>
      <c r="D9" s="157">
        <f>'Média Passageiros'!AE8</f>
        <v>1.56</v>
      </c>
      <c r="F9" s="1"/>
      <c r="G9" s="1"/>
      <c r="H9" s="1"/>
      <c r="J9" s="40" t="s">
        <v>42</v>
      </c>
      <c r="K9" s="3">
        <v>0.36805555555555569</v>
      </c>
      <c r="L9" s="3">
        <v>0.40972222222222238</v>
      </c>
      <c r="M9" s="203">
        <f t="shared" si="96"/>
        <v>15.000000000000107</v>
      </c>
      <c r="N9" s="31">
        <f t="shared" si="16"/>
        <v>1.7</v>
      </c>
      <c r="O9" s="203">
        <f t="shared" si="17"/>
        <v>15.49</v>
      </c>
      <c r="P9" s="197">
        <f t="shared" si="80"/>
        <v>26.332999999999998</v>
      </c>
      <c r="Q9" s="198">
        <f t="shared" si="18"/>
        <v>0.53263518518518527</v>
      </c>
      <c r="R9" s="199">
        <f t="shared" si="0"/>
        <v>20.000000000000142</v>
      </c>
      <c r="S9" s="226">
        <f t="shared" si="19"/>
        <v>0.77954876543210005</v>
      </c>
      <c r="T9" s="40" t="s">
        <v>43</v>
      </c>
      <c r="U9" s="3">
        <v>0.36805555555555569</v>
      </c>
      <c r="V9" s="3">
        <v>0.38888888888888901</v>
      </c>
      <c r="W9" s="203">
        <f t="shared" si="97"/>
        <v>15.000000000000107</v>
      </c>
      <c r="X9" s="31">
        <f t="shared" si="20"/>
        <v>1.56</v>
      </c>
      <c r="Y9" s="203">
        <f t="shared" si="21"/>
        <v>14.91</v>
      </c>
      <c r="Z9" s="197">
        <f t="shared" si="81"/>
        <v>23.259600000000002</v>
      </c>
      <c r="AA9" s="198">
        <f t="shared" si="22"/>
        <v>0.49093333333333339</v>
      </c>
      <c r="AB9" s="199">
        <f t="shared" si="1"/>
        <v>20.000000000000142</v>
      </c>
      <c r="AC9" s="206">
        <f t="shared" si="23"/>
        <v>0.7378469135802479</v>
      </c>
      <c r="AD9" s="40" t="s">
        <v>42</v>
      </c>
      <c r="AE9" s="3">
        <v>0.37847222222222238</v>
      </c>
      <c r="AF9" s="3">
        <v>0.42013888888888906</v>
      </c>
      <c r="AG9" s="203">
        <f t="shared" si="98"/>
        <v>15.000000000000107</v>
      </c>
      <c r="AH9" s="31">
        <f t="shared" si="24"/>
        <v>1.7</v>
      </c>
      <c r="AI9" s="203">
        <f t="shared" si="25"/>
        <v>15.49</v>
      </c>
      <c r="AJ9" s="197">
        <f t="shared" si="82"/>
        <v>26.332999999999998</v>
      </c>
      <c r="AK9" s="198">
        <f t="shared" si="26"/>
        <v>0.53263518518518527</v>
      </c>
      <c r="AL9" s="199">
        <f t="shared" si="2"/>
        <v>20.000000000000142</v>
      </c>
      <c r="AM9" s="226">
        <f t="shared" si="27"/>
        <v>0.77954876543210005</v>
      </c>
      <c r="AN9" s="40" t="s">
        <v>43</v>
      </c>
      <c r="AO9" s="3">
        <v>0.37847222222222238</v>
      </c>
      <c r="AP9" s="3">
        <v>0.39930555555555569</v>
      </c>
      <c r="AQ9" s="203">
        <f t="shared" si="99"/>
        <v>15.000000000000107</v>
      </c>
      <c r="AR9" s="31">
        <f t="shared" si="28"/>
        <v>1.56</v>
      </c>
      <c r="AS9" s="203">
        <f t="shared" si="29"/>
        <v>14.91</v>
      </c>
      <c r="AT9" s="197">
        <f t="shared" si="83"/>
        <v>23.259600000000002</v>
      </c>
      <c r="AU9" s="198">
        <f t="shared" si="30"/>
        <v>0.50381851851851855</v>
      </c>
      <c r="AV9" s="199">
        <f t="shared" si="3"/>
        <v>20.000000000000142</v>
      </c>
      <c r="AW9" s="226">
        <f t="shared" si="31"/>
        <v>0.75073209876543323</v>
      </c>
      <c r="AX9" s="40" t="s">
        <v>42</v>
      </c>
      <c r="AY9" s="59">
        <v>0.38888888888888906</v>
      </c>
      <c r="AZ9" s="3">
        <v>0.43055555555555575</v>
      </c>
      <c r="BA9" s="203">
        <f t="shared" si="100"/>
        <v>15.000000000000107</v>
      </c>
      <c r="BB9" s="31">
        <f t="shared" si="32"/>
        <v>1.7</v>
      </c>
      <c r="BC9" s="203">
        <f t="shared" si="33"/>
        <v>15.49</v>
      </c>
      <c r="BD9" s="197">
        <f t="shared" si="84"/>
        <v>26.332999999999998</v>
      </c>
      <c r="BE9" s="198">
        <f t="shared" si="34"/>
        <v>0.53263518518518527</v>
      </c>
      <c r="BF9" s="199">
        <f t="shared" si="4"/>
        <v>20.000000000000142</v>
      </c>
      <c r="BG9" s="226">
        <f t="shared" si="35"/>
        <v>0.77954876543210039</v>
      </c>
      <c r="BH9" s="40" t="s">
        <v>43</v>
      </c>
      <c r="BI9" s="3">
        <v>0.38888888888888906</v>
      </c>
      <c r="BJ9" s="3">
        <v>0.40972222222222238</v>
      </c>
      <c r="BK9" s="203">
        <f t="shared" si="101"/>
        <v>15.000000000000107</v>
      </c>
      <c r="BL9" s="31">
        <f t="shared" si="36"/>
        <v>1.56</v>
      </c>
      <c r="BM9" s="203">
        <f t="shared" si="37"/>
        <v>14.91</v>
      </c>
      <c r="BN9" s="197">
        <f t="shared" si="85"/>
        <v>23.259600000000002</v>
      </c>
      <c r="BO9" s="198">
        <f t="shared" si="38"/>
        <v>0.51051172839506176</v>
      </c>
      <c r="BP9" s="199">
        <f t="shared" si="5"/>
        <v>20.000000000000142</v>
      </c>
      <c r="BQ9" s="226">
        <f t="shared" si="39"/>
        <v>0.75742530864197632</v>
      </c>
      <c r="BR9" s="40" t="s">
        <v>43</v>
      </c>
      <c r="BS9" s="59">
        <v>0.39930555555555575</v>
      </c>
      <c r="BT9" s="3">
        <v>0.42013888888888906</v>
      </c>
      <c r="BU9" s="203">
        <f t="shared" si="102"/>
        <v>15.000000000000107</v>
      </c>
      <c r="BV9" s="31">
        <f t="shared" si="40"/>
        <v>1.56</v>
      </c>
      <c r="BW9" s="203">
        <f t="shared" si="41"/>
        <v>14.91</v>
      </c>
      <c r="BX9" s="197">
        <f t="shared" si="86"/>
        <v>23.259600000000002</v>
      </c>
      <c r="BY9" s="198">
        <f t="shared" si="42"/>
        <v>0.51051172839506176</v>
      </c>
      <c r="BZ9" s="199">
        <f t="shared" si="6"/>
        <v>20.000000000000142</v>
      </c>
      <c r="CA9" s="226">
        <f t="shared" si="43"/>
        <v>0.75742530864197666</v>
      </c>
      <c r="CB9" s="40" t="s">
        <v>43</v>
      </c>
      <c r="CC9" s="59">
        <v>0.40972222222222243</v>
      </c>
      <c r="CD9" s="3">
        <v>0.43055555555555575</v>
      </c>
      <c r="CE9" s="203">
        <f t="shared" si="103"/>
        <v>15.000000000000107</v>
      </c>
      <c r="CF9" s="31">
        <f t="shared" si="44"/>
        <v>1.56</v>
      </c>
      <c r="CG9" s="203">
        <f t="shared" si="45"/>
        <v>14.91</v>
      </c>
      <c r="CH9" s="197">
        <f t="shared" si="87"/>
        <v>23.259600000000002</v>
      </c>
      <c r="CI9" s="198">
        <f t="shared" si="46"/>
        <v>0.51051172839506176</v>
      </c>
      <c r="CJ9" s="199">
        <f t="shared" si="7"/>
        <v>20.000000000000142</v>
      </c>
      <c r="CK9" s="226">
        <f t="shared" si="47"/>
        <v>0.75742530864197666</v>
      </c>
      <c r="CL9" s="40" t="s">
        <v>42</v>
      </c>
      <c r="CM9" s="3">
        <v>0.47916666666666696</v>
      </c>
      <c r="CN9" s="3">
        <v>0.52083333333333359</v>
      </c>
      <c r="CO9" s="203">
        <f t="shared" si="104"/>
        <v>15.000000000000107</v>
      </c>
      <c r="CP9" s="31">
        <f t="shared" si="48"/>
        <v>1.7</v>
      </c>
      <c r="CQ9" s="203">
        <f t="shared" si="49"/>
        <v>15.49</v>
      </c>
      <c r="CR9" s="197">
        <f t="shared" si="88"/>
        <v>26.332999999999998</v>
      </c>
      <c r="CS9" s="198">
        <f t="shared" si="50"/>
        <v>0.55865617283950619</v>
      </c>
      <c r="CT9" s="199">
        <f t="shared" si="8"/>
        <v>20.000000000000142</v>
      </c>
      <c r="CU9" s="226">
        <f t="shared" si="51"/>
        <v>0.80556975308642143</v>
      </c>
      <c r="CV9" s="40" t="s">
        <v>43</v>
      </c>
      <c r="CW9" s="3">
        <v>0.47916666666666696</v>
      </c>
      <c r="CX9" s="3">
        <v>0.50000000000000033</v>
      </c>
      <c r="CY9" s="203">
        <f t="shared" si="105"/>
        <v>15.000000000000107</v>
      </c>
      <c r="CZ9" s="31">
        <f t="shared" si="52"/>
        <v>1.56</v>
      </c>
      <c r="DA9" s="203">
        <f t="shared" si="53"/>
        <v>14.91</v>
      </c>
      <c r="DB9" s="197">
        <f t="shared" si="89"/>
        <v>23.259600000000002</v>
      </c>
      <c r="DC9" s="198">
        <f t="shared" si="54"/>
        <v>0.53678333333333339</v>
      </c>
      <c r="DD9" s="199">
        <f t="shared" si="9"/>
        <v>20.000000000000142</v>
      </c>
      <c r="DE9" s="206">
        <f t="shared" si="55"/>
        <v>0.78369691358024862</v>
      </c>
      <c r="DF9" s="39" t="s">
        <v>42</v>
      </c>
      <c r="DG9" s="3">
        <v>0.48958333333333365</v>
      </c>
      <c r="DH9" s="3">
        <v>0.53125000000000033</v>
      </c>
      <c r="DI9" s="203">
        <f t="shared" si="106"/>
        <v>15.000000000000107</v>
      </c>
      <c r="DJ9" s="31">
        <f t="shared" si="56"/>
        <v>1.7</v>
      </c>
      <c r="DK9" s="203">
        <f t="shared" si="57"/>
        <v>15.49</v>
      </c>
      <c r="DL9" s="197">
        <f t="shared" si="90"/>
        <v>26.332999999999998</v>
      </c>
      <c r="DM9" s="198">
        <f t="shared" si="58"/>
        <v>0.55865617283950619</v>
      </c>
      <c r="DN9" s="199">
        <f t="shared" si="10"/>
        <v>20.000000000000142</v>
      </c>
      <c r="DO9" s="206">
        <f t="shared" si="59"/>
        <v>0.80556975308642143</v>
      </c>
      <c r="DP9" s="31" t="s">
        <v>43</v>
      </c>
      <c r="DQ9" s="3">
        <v>0.48958333333333365</v>
      </c>
      <c r="DR9" s="3">
        <v>0.51041666666666696</v>
      </c>
      <c r="DS9" s="203">
        <f t="shared" si="107"/>
        <v>15.000000000000107</v>
      </c>
      <c r="DT9" s="31">
        <f t="shared" si="60"/>
        <v>1.56</v>
      </c>
      <c r="DU9" s="203">
        <f t="shared" si="61"/>
        <v>14.91</v>
      </c>
      <c r="DV9" s="197">
        <f t="shared" si="91"/>
        <v>23.259600000000002</v>
      </c>
      <c r="DW9" s="198">
        <f t="shared" si="62"/>
        <v>0.53678333333333339</v>
      </c>
      <c r="DX9" s="199">
        <f t="shared" si="11"/>
        <v>20.000000000000142</v>
      </c>
      <c r="DY9" s="206">
        <f t="shared" si="63"/>
        <v>0.78369691358024862</v>
      </c>
      <c r="DZ9" s="31" t="s">
        <v>42</v>
      </c>
      <c r="EA9" s="3">
        <v>0.50000000000000033</v>
      </c>
      <c r="EB9" s="3">
        <v>0.54166666666666696</v>
      </c>
      <c r="EC9" s="203">
        <f t="shared" si="108"/>
        <v>15.000000000000107</v>
      </c>
      <c r="ED9" s="31">
        <f t="shared" si="64"/>
        <v>1.98</v>
      </c>
      <c r="EE9" s="203">
        <f t="shared" si="65"/>
        <v>15.49</v>
      </c>
      <c r="EF9" s="197">
        <f t="shared" si="92"/>
        <v>30.670200000000001</v>
      </c>
      <c r="EG9" s="198">
        <f t="shared" si="66"/>
        <v>0.55865617283950642</v>
      </c>
      <c r="EH9" s="199">
        <f t="shared" si="12"/>
        <v>20.000000000000142</v>
      </c>
      <c r="EI9" s="206">
        <f t="shared" si="67"/>
        <v>0.80556975308642165</v>
      </c>
      <c r="EJ9" s="40" t="s">
        <v>43</v>
      </c>
      <c r="EK9" s="3">
        <v>0.50000000000000033</v>
      </c>
      <c r="EL9" s="3">
        <v>0.5208333333333337</v>
      </c>
      <c r="EM9" s="203">
        <f t="shared" si="109"/>
        <v>15.000000000000107</v>
      </c>
      <c r="EN9" s="31">
        <f t="shared" si="68"/>
        <v>1.7</v>
      </c>
      <c r="EO9" s="203">
        <f t="shared" si="69"/>
        <v>14.91</v>
      </c>
      <c r="EP9" s="197">
        <f t="shared" si="93"/>
        <v>25.347000000000001</v>
      </c>
      <c r="EQ9" s="198">
        <f t="shared" si="70"/>
        <v>0.53678333333333339</v>
      </c>
      <c r="ER9" s="199">
        <f t="shared" si="13"/>
        <v>20.000000000000142</v>
      </c>
      <c r="ES9" s="206">
        <f t="shared" si="71"/>
        <v>0.78369691358024862</v>
      </c>
      <c r="ET9" s="40" t="s">
        <v>43</v>
      </c>
      <c r="EU9" s="3">
        <v>0.51041666666666696</v>
      </c>
      <c r="EV9" s="3">
        <v>0.53125000000000033</v>
      </c>
      <c r="EW9" s="203">
        <f t="shared" si="110"/>
        <v>15.000000000000107</v>
      </c>
      <c r="EX9" s="31">
        <f t="shared" si="72"/>
        <v>1.7</v>
      </c>
      <c r="EY9" s="203">
        <f t="shared" si="73"/>
        <v>14.91</v>
      </c>
      <c r="EZ9" s="197">
        <f t="shared" si="94"/>
        <v>25.347000000000001</v>
      </c>
      <c r="FA9" s="198">
        <f t="shared" si="74"/>
        <v>0.53678333333333339</v>
      </c>
      <c r="FB9" s="199">
        <f t="shared" si="14"/>
        <v>20.000000000000142</v>
      </c>
      <c r="FC9" s="206">
        <f t="shared" si="75"/>
        <v>0.78369691358024862</v>
      </c>
      <c r="FD9" s="40" t="s">
        <v>43</v>
      </c>
      <c r="FE9" s="3">
        <v>0.52083333333333359</v>
      </c>
      <c r="FF9" s="3">
        <v>0.54166666666666696</v>
      </c>
      <c r="FG9" s="203">
        <f t="shared" si="111"/>
        <v>14.999999999999947</v>
      </c>
      <c r="FH9" s="31">
        <f t="shared" si="76"/>
        <v>1.7</v>
      </c>
      <c r="FI9" s="203">
        <f t="shared" si="77"/>
        <v>14.91</v>
      </c>
      <c r="FJ9" s="197">
        <f t="shared" si="95"/>
        <v>25.347000000000001</v>
      </c>
      <c r="FK9" s="198">
        <f t="shared" si="78"/>
        <v>0.53678333333333339</v>
      </c>
      <c r="FL9" s="199">
        <f t="shared" si="15"/>
        <v>19.999999999999929</v>
      </c>
      <c r="FM9" s="206">
        <f t="shared" si="79"/>
        <v>0.78369691358024796</v>
      </c>
    </row>
    <row r="10" spans="2:169" x14ac:dyDescent="0.25">
      <c r="B10" s="180">
        <v>10</v>
      </c>
      <c r="C10" s="521">
        <f>'Média Passageiros'!AD9</f>
        <v>1.7</v>
      </c>
      <c r="D10" s="183">
        <f>'Média Passageiros'!AE9</f>
        <v>1.56</v>
      </c>
      <c r="F10" s="1"/>
      <c r="G10" s="31" t="s">
        <v>42</v>
      </c>
      <c r="H10" s="31" t="s">
        <v>43</v>
      </c>
      <c r="J10" s="40" t="s">
        <v>43</v>
      </c>
      <c r="K10" s="3">
        <v>0.42013888888888912</v>
      </c>
      <c r="L10" s="3">
        <v>0.44097222222222243</v>
      </c>
      <c r="M10" s="203">
        <f t="shared" si="96"/>
        <v>15.000000000000107</v>
      </c>
      <c r="N10" s="31">
        <f t="shared" si="16"/>
        <v>1.56</v>
      </c>
      <c r="O10" s="203">
        <f t="shared" si="17"/>
        <v>14.91</v>
      </c>
      <c r="P10" s="197">
        <f t="shared" si="80"/>
        <v>23.259600000000002</v>
      </c>
      <c r="Q10" s="198">
        <f t="shared" si="18"/>
        <v>0.46084629629629636</v>
      </c>
      <c r="R10" s="199">
        <f t="shared" si="0"/>
        <v>20.000000000000142</v>
      </c>
      <c r="S10" s="226">
        <f t="shared" si="19"/>
        <v>0.76948827160493993</v>
      </c>
      <c r="T10" s="40" t="s">
        <v>42</v>
      </c>
      <c r="U10" s="3">
        <v>0.39930555555555575</v>
      </c>
      <c r="V10" s="3">
        <v>0.44097222222222243</v>
      </c>
      <c r="W10" s="203">
        <f t="shared" si="97"/>
        <v>15.000000000000107</v>
      </c>
      <c r="X10" s="31">
        <f t="shared" si="20"/>
        <v>1.7</v>
      </c>
      <c r="Y10" s="203">
        <f t="shared" si="21"/>
        <v>15.49</v>
      </c>
      <c r="Z10" s="197">
        <f t="shared" si="81"/>
        <v>26.332999999999998</v>
      </c>
      <c r="AA10" s="198">
        <f t="shared" si="22"/>
        <v>0.40965864197530871</v>
      </c>
      <c r="AB10" s="199">
        <f t="shared" si="1"/>
        <v>20.000000000000142</v>
      </c>
      <c r="AC10" s="206">
        <f t="shared" si="23"/>
        <v>0.718300617283952</v>
      </c>
      <c r="AD10" s="40" t="s">
        <v>43</v>
      </c>
      <c r="AE10" s="3">
        <v>0.4305555555555558</v>
      </c>
      <c r="AF10" s="3">
        <v>0.45138888888888912</v>
      </c>
      <c r="AG10" s="203">
        <f t="shared" si="98"/>
        <v>15.000000000000107</v>
      </c>
      <c r="AH10" s="31">
        <f t="shared" si="24"/>
        <v>1.56</v>
      </c>
      <c r="AI10" s="203">
        <f t="shared" si="25"/>
        <v>14.91</v>
      </c>
      <c r="AJ10" s="197">
        <f t="shared" si="82"/>
        <v>23.259600000000002</v>
      </c>
      <c r="AK10" s="198">
        <f t="shared" si="26"/>
        <v>0.46084629629629636</v>
      </c>
      <c r="AL10" s="199">
        <f t="shared" si="2"/>
        <v>20.000000000000142</v>
      </c>
      <c r="AM10" s="226">
        <f t="shared" si="27"/>
        <v>0.76948827160493993</v>
      </c>
      <c r="AN10" s="40" t="s">
        <v>42</v>
      </c>
      <c r="AO10" s="3">
        <v>0.40972222222222243</v>
      </c>
      <c r="AP10" s="3">
        <v>0.45138888888888912</v>
      </c>
      <c r="AQ10" s="203">
        <f t="shared" si="99"/>
        <v>15.000000000000107</v>
      </c>
      <c r="AR10" s="31">
        <f t="shared" si="28"/>
        <v>1.7</v>
      </c>
      <c r="AS10" s="203">
        <f t="shared" si="29"/>
        <v>15.49</v>
      </c>
      <c r="AT10" s="197">
        <f t="shared" si="83"/>
        <v>26.332999999999998</v>
      </c>
      <c r="AU10" s="198">
        <f t="shared" si="30"/>
        <v>0.42254382716049382</v>
      </c>
      <c r="AV10" s="199">
        <f t="shared" si="3"/>
        <v>20.000000000000142</v>
      </c>
      <c r="AW10" s="226">
        <f t="shared" si="31"/>
        <v>0.73118580246913734</v>
      </c>
      <c r="AX10" s="40" t="s">
        <v>43</v>
      </c>
      <c r="AY10" s="59">
        <v>0.44097222222222249</v>
      </c>
      <c r="AZ10" s="3">
        <v>0.4618055555555558</v>
      </c>
      <c r="BA10" s="203">
        <f t="shared" si="100"/>
        <v>15.000000000000107</v>
      </c>
      <c r="BB10" s="31">
        <f t="shared" si="32"/>
        <v>1.56</v>
      </c>
      <c r="BC10" s="203">
        <f t="shared" si="33"/>
        <v>14.91</v>
      </c>
      <c r="BD10" s="197">
        <f t="shared" si="84"/>
        <v>23.259600000000002</v>
      </c>
      <c r="BE10" s="198">
        <f t="shared" si="34"/>
        <v>0.46084629629629636</v>
      </c>
      <c r="BF10" s="199">
        <f t="shared" si="4"/>
        <v>20.000000000000142</v>
      </c>
      <c r="BG10" s="226">
        <f t="shared" si="35"/>
        <v>0.76948827160494027</v>
      </c>
      <c r="BH10" s="40" t="s">
        <v>42</v>
      </c>
      <c r="BI10" s="3">
        <v>0.42013888888888912</v>
      </c>
      <c r="BJ10" s="3">
        <v>0.4618055555555558</v>
      </c>
      <c r="BK10" s="203">
        <f t="shared" si="101"/>
        <v>15.000000000000107</v>
      </c>
      <c r="BL10" s="31">
        <f t="shared" si="36"/>
        <v>1.7</v>
      </c>
      <c r="BM10" s="203">
        <f t="shared" si="37"/>
        <v>15.49</v>
      </c>
      <c r="BN10" s="197">
        <f t="shared" si="85"/>
        <v>26.332999999999998</v>
      </c>
      <c r="BO10" s="198">
        <f t="shared" si="38"/>
        <v>0.42923703703703703</v>
      </c>
      <c r="BP10" s="199">
        <f t="shared" si="5"/>
        <v>20.000000000000142</v>
      </c>
      <c r="BQ10" s="226">
        <f t="shared" si="39"/>
        <v>0.73787901234568054</v>
      </c>
      <c r="BR10" s="40" t="s">
        <v>42</v>
      </c>
      <c r="BS10" s="59">
        <v>0.4305555555555558</v>
      </c>
      <c r="BT10" s="3">
        <v>0.47222222222222249</v>
      </c>
      <c r="BU10" s="203">
        <f t="shared" si="102"/>
        <v>15.000000000000107</v>
      </c>
      <c r="BV10" s="31">
        <f t="shared" si="40"/>
        <v>1.7</v>
      </c>
      <c r="BW10" s="203">
        <f t="shared" si="41"/>
        <v>15.49</v>
      </c>
      <c r="BX10" s="197">
        <f t="shared" si="86"/>
        <v>26.332999999999998</v>
      </c>
      <c r="BY10" s="198">
        <f t="shared" si="42"/>
        <v>0.42923703703703703</v>
      </c>
      <c r="BZ10" s="199">
        <f t="shared" si="6"/>
        <v>20.000000000000142</v>
      </c>
      <c r="CA10" s="226">
        <f t="shared" si="43"/>
        <v>0.73787901234568076</v>
      </c>
      <c r="CB10" s="40" t="s">
        <v>42</v>
      </c>
      <c r="CC10" s="59">
        <v>0.44097222222222249</v>
      </c>
      <c r="CD10" s="3">
        <v>0.48263888888888917</v>
      </c>
      <c r="CE10" s="203">
        <f t="shared" si="103"/>
        <v>15.000000000000107</v>
      </c>
      <c r="CF10" s="31">
        <f t="shared" si="44"/>
        <v>1.7</v>
      </c>
      <c r="CG10" s="203">
        <f t="shared" si="45"/>
        <v>15.49</v>
      </c>
      <c r="CH10" s="197">
        <f t="shared" si="87"/>
        <v>26.332999999999998</v>
      </c>
      <c r="CI10" s="198">
        <f t="shared" si="46"/>
        <v>0.42923703703703703</v>
      </c>
      <c r="CJ10" s="199">
        <f t="shared" si="7"/>
        <v>20.000000000000142</v>
      </c>
      <c r="CK10" s="226">
        <f t="shared" si="47"/>
        <v>0.73787901234568076</v>
      </c>
      <c r="CL10" s="40" t="s">
        <v>43</v>
      </c>
      <c r="CM10" s="3">
        <v>0.53125000000000022</v>
      </c>
      <c r="CN10" s="3">
        <v>0.55208333333333359</v>
      </c>
      <c r="CO10" s="203">
        <f t="shared" si="104"/>
        <v>14.999999999999947</v>
      </c>
      <c r="CP10" s="31">
        <f t="shared" si="48"/>
        <v>1.7</v>
      </c>
      <c r="CQ10" s="203">
        <f t="shared" si="49"/>
        <v>14.91</v>
      </c>
      <c r="CR10" s="197">
        <f t="shared" si="88"/>
        <v>25.347000000000001</v>
      </c>
      <c r="CS10" s="198">
        <f t="shared" si="50"/>
        <v>0.48042469135802468</v>
      </c>
      <c r="CT10" s="199">
        <f t="shared" si="8"/>
        <v>19.999999999999929</v>
      </c>
      <c r="CU10" s="226">
        <f t="shared" si="51"/>
        <v>0.78906666666666803</v>
      </c>
      <c r="CV10" s="40" t="s">
        <v>42</v>
      </c>
      <c r="CW10" s="3">
        <v>0.51041666666666696</v>
      </c>
      <c r="CX10" s="3">
        <v>0.55208333333333359</v>
      </c>
      <c r="CY10" s="203">
        <f t="shared" si="105"/>
        <v>14.999999999999947</v>
      </c>
      <c r="CZ10" s="31">
        <f t="shared" si="52"/>
        <v>1.98</v>
      </c>
      <c r="DA10" s="203">
        <f t="shared" si="53"/>
        <v>15.49</v>
      </c>
      <c r="DB10" s="197">
        <f t="shared" si="89"/>
        <v>30.670200000000001</v>
      </c>
      <c r="DC10" s="198">
        <f t="shared" si="54"/>
        <v>0.44212222222222231</v>
      </c>
      <c r="DD10" s="199">
        <f t="shared" si="9"/>
        <v>19.999999999999929</v>
      </c>
      <c r="DE10" s="206">
        <f t="shared" si="55"/>
        <v>0.75076419753086565</v>
      </c>
      <c r="DF10" s="39" t="s">
        <v>43</v>
      </c>
      <c r="DG10" s="3">
        <v>0.54166666666666685</v>
      </c>
      <c r="DH10" s="3">
        <v>0.56250000000000022</v>
      </c>
      <c r="DI10" s="203">
        <f t="shared" si="106"/>
        <v>14.999999999999787</v>
      </c>
      <c r="DJ10" s="31">
        <f t="shared" si="56"/>
        <v>1.56</v>
      </c>
      <c r="DK10" s="203">
        <f t="shared" si="57"/>
        <v>14.91</v>
      </c>
      <c r="DL10" s="197">
        <f t="shared" si="90"/>
        <v>23.259600000000002</v>
      </c>
      <c r="DM10" s="198">
        <f t="shared" si="58"/>
        <v>0.48686728395061729</v>
      </c>
      <c r="DN10" s="199">
        <f t="shared" si="10"/>
        <v>19.999999999999716</v>
      </c>
      <c r="DO10" s="206">
        <f t="shared" si="59"/>
        <v>0.79550925925925997</v>
      </c>
      <c r="DP10" s="31" t="s">
        <v>42</v>
      </c>
      <c r="DQ10" s="3">
        <v>0.52083333333333359</v>
      </c>
      <c r="DR10" s="3">
        <v>0.56250000000000022</v>
      </c>
      <c r="DS10" s="203">
        <f t="shared" si="107"/>
        <v>14.999999999999947</v>
      </c>
      <c r="DT10" s="31">
        <f t="shared" si="60"/>
        <v>1.98</v>
      </c>
      <c r="DU10" s="203">
        <f t="shared" si="61"/>
        <v>15.49</v>
      </c>
      <c r="DV10" s="197">
        <f t="shared" si="91"/>
        <v>30.670200000000001</v>
      </c>
      <c r="DW10" s="198">
        <f t="shared" si="62"/>
        <v>0.44212222222222231</v>
      </c>
      <c r="DX10" s="199">
        <f t="shared" si="11"/>
        <v>19.999999999999929</v>
      </c>
      <c r="DY10" s="206">
        <f t="shared" si="63"/>
        <v>0.75076419753086565</v>
      </c>
      <c r="DZ10" s="31" t="s">
        <v>43</v>
      </c>
      <c r="EA10" s="3">
        <v>0.55208333333333348</v>
      </c>
      <c r="EB10" s="3">
        <v>0.57291666666666685</v>
      </c>
      <c r="EC10" s="203">
        <f t="shared" si="108"/>
        <v>14.999999999999787</v>
      </c>
      <c r="ED10" s="31">
        <f t="shared" si="64"/>
        <v>1.56</v>
      </c>
      <c r="EE10" s="203">
        <f t="shared" si="65"/>
        <v>14.91</v>
      </c>
      <c r="EF10" s="197">
        <f t="shared" si="92"/>
        <v>23.259600000000002</v>
      </c>
      <c r="EG10" s="198">
        <f t="shared" si="66"/>
        <v>0.48686728395061746</v>
      </c>
      <c r="EH10" s="199">
        <f t="shared" si="12"/>
        <v>19.999999999999716</v>
      </c>
      <c r="EI10" s="206">
        <f t="shared" si="67"/>
        <v>0.7955092592592603</v>
      </c>
      <c r="EJ10" s="40" t="s">
        <v>42</v>
      </c>
      <c r="EK10" s="3">
        <v>0.53125000000000022</v>
      </c>
      <c r="EL10" s="3">
        <v>0.57291666666666685</v>
      </c>
      <c r="EM10" s="203">
        <f t="shared" si="109"/>
        <v>14.999999999999787</v>
      </c>
      <c r="EN10" s="31">
        <f t="shared" si="68"/>
        <v>1.98</v>
      </c>
      <c r="EO10" s="203">
        <f t="shared" si="69"/>
        <v>15.49</v>
      </c>
      <c r="EP10" s="197">
        <f t="shared" si="93"/>
        <v>30.670200000000001</v>
      </c>
      <c r="EQ10" s="198">
        <f t="shared" si="70"/>
        <v>0.44212222222222231</v>
      </c>
      <c r="ER10" s="199">
        <f t="shared" si="13"/>
        <v>19.999999999999716</v>
      </c>
      <c r="ES10" s="206">
        <f t="shared" si="71"/>
        <v>0.75076419753086499</v>
      </c>
      <c r="ET10" s="40" t="s">
        <v>42</v>
      </c>
      <c r="EU10" s="3">
        <v>0.54166666666666685</v>
      </c>
      <c r="EV10" s="3">
        <v>0.58333333333333348</v>
      </c>
      <c r="EW10" s="203">
        <f t="shared" si="110"/>
        <v>14.999999999999787</v>
      </c>
      <c r="EX10" s="31">
        <f t="shared" si="72"/>
        <v>1.7</v>
      </c>
      <c r="EY10" s="203">
        <f t="shared" si="73"/>
        <v>15.49</v>
      </c>
      <c r="EZ10" s="197">
        <f t="shared" si="94"/>
        <v>26.332999999999998</v>
      </c>
      <c r="FA10" s="198">
        <f t="shared" si="74"/>
        <v>0.45550864197530871</v>
      </c>
      <c r="FB10" s="199">
        <f t="shared" si="14"/>
        <v>19.999999999999716</v>
      </c>
      <c r="FC10" s="206">
        <f t="shared" si="75"/>
        <v>0.76415061728395139</v>
      </c>
      <c r="FD10" s="40" t="s">
        <v>42</v>
      </c>
      <c r="FE10" s="3">
        <v>0.55208333333333348</v>
      </c>
      <c r="FF10" s="3">
        <v>0.59375000000000011</v>
      </c>
      <c r="FG10" s="203">
        <f t="shared" si="111"/>
        <v>14.999999999999787</v>
      </c>
      <c r="FH10" s="31">
        <f t="shared" si="76"/>
        <v>1.7</v>
      </c>
      <c r="FI10" s="203">
        <f t="shared" si="77"/>
        <v>15.49</v>
      </c>
      <c r="FJ10" s="197">
        <f t="shared" si="95"/>
        <v>26.332999999999998</v>
      </c>
      <c r="FK10" s="198">
        <f t="shared" si="78"/>
        <v>0.45550864197530871</v>
      </c>
      <c r="FL10" s="199">
        <f t="shared" si="15"/>
        <v>19.999999999999716</v>
      </c>
      <c r="FM10" s="206">
        <f t="shared" si="79"/>
        <v>0.76415061728395084</v>
      </c>
    </row>
    <row r="11" spans="2:169" x14ac:dyDescent="0.25">
      <c r="B11" s="40">
        <v>11</v>
      </c>
      <c r="C11" s="197">
        <f>'Média Passageiros'!AD10</f>
        <v>1.7</v>
      </c>
      <c r="D11" s="157">
        <f>'Média Passageiros'!AE10</f>
        <v>1.56</v>
      </c>
      <c r="F11" s="195" t="s">
        <v>95</v>
      </c>
      <c r="G11" s="31">
        <v>15.49</v>
      </c>
      <c r="H11" s="31">
        <v>14.91</v>
      </c>
      <c r="J11" s="40" t="s">
        <v>42</v>
      </c>
      <c r="K11" s="3">
        <v>0.45138888888888917</v>
      </c>
      <c r="L11" s="3">
        <v>0.49305555555555586</v>
      </c>
      <c r="M11" s="203">
        <f t="shared" si="96"/>
        <v>15.000000000000107</v>
      </c>
      <c r="N11" s="31">
        <f t="shared" si="16"/>
        <v>1.7</v>
      </c>
      <c r="O11" s="203">
        <f t="shared" si="17"/>
        <v>15.49</v>
      </c>
      <c r="P11" s="197">
        <f t="shared" si="80"/>
        <v>26.332999999999998</v>
      </c>
      <c r="Q11" s="198">
        <f t="shared" si="18"/>
        <v>0.37957160493827169</v>
      </c>
      <c r="R11" s="199">
        <f t="shared" si="0"/>
        <v>20.000000000000142</v>
      </c>
      <c r="S11" s="226">
        <f t="shared" si="19"/>
        <v>0.74994197530864404</v>
      </c>
      <c r="T11" s="40" t="s">
        <v>43</v>
      </c>
      <c r="U11" s="3">
        <v>0.45138888888888917</v>
      </c>
      <c r="V11" s="3">
        <v>0.47222222222222249</v>
      </c>
      <c r="W11" s="203">
        <f t="shared" si="97"/>
        <v>15.000000000000107</v>
      </c>
      <c r="X11" s="31">
        <f t="shared" si="20"/>
        <v>1.56</v>
      </c>
      <c r="Y11" s="203">
        <f t="shared" si="21"/>
        <v>14.91</v>
      </c>
      <c r="Z11" s="197">
        <f t="shared" si="81"/>
        <v>23.259600000000002</v>
      </c>
      <c r="AA11" s="198">
        <f t="shared" si="22"/>
        <v>0.33786975308641981</v>
      </c>
      <c r="AB11" s="199">
        <f t="shared" si="1"/>
        <v>20.000000000000142</v>
      </c>
      <c r="AC11" s="206">
        <f t="shared" si="23"/>
        <v>0.70824012345679199</v>
      </c>
      <c r="AD11" s="40" t="s">
        <v>42</v>
      </c>
      <c r="AE11" s="3">
        <v>0.46180555555555586</v>
      </c>
      <c r="AF11" s="3">
        <v>0.50347222222222254</v>
      </c>
      <c r="AG11" s="203">
        <f t="shared" si="98"/>
        <v>15.000000000000107</v>
      </c>
      <c r="AH11" s="31">
        <f t="shared" si="24"/>
        <v>1.7</v>
      </c>
      <c r="AI11" s="203">
        <f t="shared" si="25"/>
        <v>15.49</v>
      </c>
      <c r="AJ11" s="197">
        <f t="shared" si="82"/>
        <v>26.332999999999998</v>
      </c>
      <c r="AK11" s="198">
        <f t="shared" si="26"/>
        <v>0.37957160493827169</v>
      </c>
      <c r="AL11" s="199">
        <f t="shared" si="2"/>
        <v>20.000000000000142</v>
      </c>
      <c r="AM11" s="226">
        <f t="shared" si="27"/>
        <v>0.74994197530864404</v>
      </c>
      <c r="AN11" s="40" t="s">
        <v>43</v>
      </c>
      <c r="AO11" s="3">
        <v>0.46180555555555586</v>
      </c>
      <c r="AP11" s="3">
        <v>0.48263888888888917</v>
      </c>
      <c r="AQ11" s="203">
        <f t="shared" si="99"/>
        <v>15.000000000000107</v>
      </c>
      <c r="AR11" s="31">
        <f t="shared" si="28"/>
        <v>1.56</v>
      </c>
      <c r="AS11" s="203">
        <f t="shared" si="29"/>
        <v>14.91</v>
      </c>
      <c r="AT11" s="197">
        <f t="shared" si="83"/>
        <v>23.259600000000002</v>
      </c>
      <c r="AU11" s="198">
        <f t="shared" si="30"/>
        <v>0.35075493827160492</v>
      </c>
      <c r="AV11" s="199">
        <f t="shared" si="3"/>
        <v>20.000000000000142</v>
      </c>
      <c r="AW11" s="226">
        <f t="shared" si="31"/>
        <v>0.72112530864197721</v>
      </c>
      <c r="AX11" s="40" t="s">
        <v>42</v>
      </c>
      <c r="AY11" s="59">
        <v>0.47222222222222254</v>
      </c>
      <c r="AZ11" s="3">
        <v>0.51388888888888917</v>
      </c>
      <c r="BA11" s="203">
        <f t="shared" si="100"/>
        <v>15.000000000000107</v>
      </c>
      <c r="BB11" s="31">
        <f t="shared" si="32"/>
        <v>1.7</v>
      </c>
      <c r="BC11" s="203">
        <f t="shared" si="33"/>
        <v>15.49</v>
      </c>
      <c r="BD11" s="197">
        <f t="shared" si="84"/>
        <v>26.332999999999998</v>
      </c>
      <c r="BE11" s="198">
        <f t="shared" si="34"/>
        <v>0.37957160493827169</v>
      </c>
      <c r="BF11" s="199">
        <f t="shared" si="4"/>
        <v>20.000000000000142</v>
      </c>
      <c r="BG11" s="226">
        <f t="shared" si="35"/>
        <v>0.74994197530864448</v>
      </c>
      <c r="BH11" s="40" t="s">
        <v>43</v>
      </c>
      <c r="BI11" s="3">
        <v>0.47222222222222254</v>
      </c>
      <c r="BJ11" s="3">
        <v>0.49305555555555586</v>
      </c>
      <c r="BK11" s="203">
        <f t="shared" si="101"/>
        <v>15.000000000000107</v>
      </c>
      <c r="BL11" s="31">
        <f t="shared" si="36"/>
        <v>1.56</v>
      </c>
      <c r="BM11" s="203">
        <f t="shared" si="37"/>
        <v>14.91</v>
      </c>
      <c r="BN11" s="197">
        <f t="shared" si="85"/>
        <v>23.259600000000002</v>
      </c>
      <c r="BO11" s="198">
        <f t="shared" si="38"/>
        <v>0.35744814814814813</v>
      </c>
      <c r="BP11" s="199">
        <f t="shared" si="5"/>
        <v>20.000000000000142</v>
      </c>
      <c r="BQ11" s="226">
        <f t="shared" si="39"/>
        <v>0.72781851851852042</v>
      </c>
      <c r="BR11" s="40" t="s">
        <v>43</v>
      </c>
      <c r="BS11" s="59">
        <v>0.48263888888888923</v>
      </c>
      <c r="BT11" s="3">
        <v>0.50347222222222254</v>
      </c>
      <c r="BU11" s="203">
        <f t="shared" si="102"/>
        <v>15.000000000000107</v>
      </c>
      <c r="BV11" s="31">
        <f t="shared" si="40"/>
        <v>1.56</v>
      </c>
      <c r="BW11" s="203">
        <f t="shared" si="41"/>
        <v>14.91</v>
      </c>
      <c r="BX11" s="197">
        <f t="shared" si="86"/>
        <v>23.259600000000002</v>
      </c>
      <c r="BY11" s="198">
        <f t="shared" si="42"/>
        <v>0.35744814814814813</v>
      </c>
      <c r="BZ11" s="199">
        <f t="shared" si="6"/>
        <v>20.000000000000142</v>
      </c>
      <c r="CA11" s="226">
        <f t="shared" si="43"/>
        <v>0.72781851851852064</v>
      </c>
      <c r="CB11" s="40" t="s">
        <v>43</v>
      </c>
      <c r="CC11" s="59">
        <v>0.49305555555555591</v>
      </c>
      <c r="CD11" s="3">
        <v>0.51388888888888928</v>
      </c>
      <c r="CE11" s="203">
        <f t="shared" si="103"/>
        <v>15.000000000000107</v>
      </c>
      <c r="CF11" s="31">
        <f t="shared" si="44"/>
        <v>1.56</v>
      </c>
      <c r="CG11" s="203">
        <f t="shared" si="45"/>
        <v>14.91</v>
      </c>
      <c r="CH11" s="197">
        <f t="shared" si="87"/>
        <v>23.259600000000002</v>
      </c>
      <c r="CI11" s="198">
        <f t="shared" si="46"/>
        <v>0.35744814814814813</v>
      </c>
      <c r="CJ11" s="199">
        <f t="shared" si="7"/>
        <v>20.000000000000142</v>
      </c>
      <c r="CK11" s="226">
        <f t="shared" si="47"/>
        <v>0.72781851851852064</v>
      </c>
      <c r="CL11" s="40" t="s">
        <v>42</v>
      </c>
      <c r="CM11" s="3">
        <v>0.56250000000000011</v>
      </c>
      <c r="CN11" s="3">
        <v>0.60416666666666674</v>
      </c>
      <c r="CO11" s="203">
        <f t="shared" si="104"/>
        <v>14.999999999999787</v>
      </c>
      <c r="CP11" s="31">
        <f t="shared" si="48"/>
        <v>1.7</v>
      </c>
      <c r="CQ11" s="203">
        <f t="shared" si="49"/>
        <v>15.49</v>
      </c>
      <c r="CR11" s="197">
        <f t="shared" si="88"/>
        <v>26.332999999999998</v>
      </c>
      <c r="CS11" s="198">
        <f t="shared" si="50"/>
        <v>0.39915</v>
      </c>
      <c r="CT11" s="199">
        <f t="shared" si="8"/>
        <v>19.999999999999716</v>
      </c>
      <c r="CU11" s="226">
        <f t="shared" si="51"/>
        <v>0.7695203703703708</v>
      </c>
      <c r="CV11" s="40" t="s">
        <v>43</v>
      </c>
      <c r="CW11" s="3">
        <v>0.56250000000000011</v>
      </c>
      <c r="CX11" s="3">
        <v>0.58333333333333348</v>
      </c>
      <c r="CY11" s="203">
        <f t="shared" si="105"/>
        <v>14.999999999999787</v>
      </c>
      <c r="CZ11" s="31">
        <f t="shared" si="52"/>
        <v>1.56</v>
      </c>
      <c r="DA11" s="203">
        <f t="shared" si="53"/>
        <v>14.91</v>
      </c>
      <c r="DB11" s="197">
        <f t="shared" si="89"/>
        <v>23.259600000000002</v>
      </c>
      <c r="DC11" s="198">
        <f t="shared" si="54"/>
        <v>0.3703333333333334</v>
      </c>
      <c r="DD11" s="199">
        <f t="shared" si="9"/>
        <v>19.999999999999716</v>
      </c>
      <c r="DE11" s="206">
        <f t="shared" si="55"/>
        <v>0.7407037037037042</v>
      </c>
      <c r="DF11" s="39" t="s">
        <v>42</v>
      </c>
      <c r="DG11" s="3">
        <v>0.57291666666666674</v>
      </c>
      <c r="DH11" s="3">
        <v>0.61458333333333337</v>
      </c>
      <c r="DI11" s="203">
        <f t="shared" si="106"/>
        <v>14.999999999999787</v>
      </c>
      <c r="DJ11" s="31">
        <f t="shared" si="56"/>
        <v>1.7</v>
      </c>
      <c r="DK11" s="203">
        <f t="shared" si="57"/>
        <v>15.49</v>
      </c>
      <c r="DL11" s="197">
        <f t="shared" si="90"/>
        <v>26.332999999999998</v>
      </c>
      <c r="DM11" s="198">
        <f t="shared" si="58"/>
        <v>0.40559259259259262</v>
      </c>
      <c r="DN11" s="199">
        <f t="shared" si="10"/>
        <v>19.999999999999716</v>
      </c>
      <c r="DO11" s="206">
        <f t="shared" si="59"/>
        <v>0.77596296296296285</v>
      </c>
      <c r="DP11" s="31" t="s">
        <v>43</v>
      </c>
      <c r="DQ11" s="3">
        <v>0.57291666666666674</v>
      </c>
      <c r="DR11" s="3">
        <v>0.59375000000000011</v>
      </c>
      <c r="DS11" s="203">
        <f t="shared" si="107"/>
        <v>14.999999999999787</v>
      </c>
      <c r="DT11" s="31">
        <f t="shared" si="60"/>
        <v>1.56</v>
      </c>
      <c r="DU11" s="203">
        <f t="shared" si="61"/>
        <v>14.91</v>
      </c>
      <c r="DV11" s="197">
        <f t="shared" si="91"/>
        <v>23.259600000000002</v>
      </c>
      <c r="DW11" s="198">
        <f t="shared" si="62"/>
        <v>0.3703333333333334</v>
      </c>
      <c r="DX11" s="199">
        <f t="shared" si="11"/>
        <v>19.999999999999716</v>
      </c>
      <c r="DY11" s="206">
        <f t="shared" si="63"/>
        <v>0.7407037037037042</v>
      </c>
      <c r="DZ11" s="31" t="s">
        <v>42</v>
      </c>
      <c r="EA11" s="3">
        <v>0.58333333333333337</v>
      </c>
      <c r="EB11" s="3">
        <v>0.625</v>
      </c>
      <c r="EC11" s="203">
        <f t="shared" si="108"/>
        <v>14.999999999999787</v>
      </c>
      <c r="ED11" s="31">
        <f t="shared" si="64"/>
        <v>1.7</v>
      </c>
      <c r="EE11" s="203">
        <f t="shared" si="65"/>
        <v>15.49</v>
      </c>
      <c r="EF11" s="197">
        <f t="shared" si="92"/>
        <v>26.332999999999998</v>
      </c>
      <c r="EG11" s="198">
        <f t="shared" si="66"/>
        <v>0.40559259259259278</v>
      </c>
      <c r="EH11" s="199">
        <f t="shared" si="12"/>
        <v>19.999999999999716</v>
      </c>
      <c r="EI11" s="206">
        <f t="shared" si="67"/>
        <v>0.77596296296296319</v>
      </c>
      <c r="EJ11" s="40" t="s">
        <v>43</v>
      </c>
      <c r="EK11" s="3">
        <v>0.58333333333333337</v>
      </c>
      <c r="EL11" s="3">
        <v>0.60416666666666674</v>
      </c>
      <c r="EM11" s="203">
        <f t="shared" si="109"/>
        <v>14.999999999999787</v>
      </c>
      <c r="EN11" s="31">
        <f t="shared" si="68"/>
        <v>1.56</v>
      </c>
      <c r="EO11" s="203">
        <f t="shared" si="69"/>
        <v>14.91</v>
      </c>
      <c r="EP11" s="197">
        <f t="shared" si="93"/>
        <v>23.259600000000002</v>
      </c>
      <c r="EQ11" s="198">
        <f t="shared" si="70"/>
        <v>0.3703333333333334</v>
      </c>
      <c r="ER11" s="199">
        <f t="shared" si="13"/>
        <v>19.999999999999716</v>
      </c>
      <c r="ES11" s="206">
        <f t="shared" si="71"/>
        <v>0.74070370370370364</v>
      </c>
      <c r="ET11" s="40" t="s">
        <v>43</v>
      </c>
      <c r="EU11" s="3">
        <v>0.59375</v>
      </c>
      <c r="EV11" s="3">
        <v>0.61458333333333337</v>
      </c>
      <c r="EW11" s="203">
        <f t="shared" si="110"/>
        <v>14.999999999999787</v>
      </c>
      <c r="EX11" s="31">
        <f t="shared" si="72"/>
        <v>1.56</v>
      </c>
      <c r="EY11" s="203">
        <f t="shared" si="73"/>
        <v>14.91</v>
      </c>
      <c r="EZ11" s="197">
        <f t="shared" si="94"/>
        <v>23.259600000000002</v>
      </c>
      <c r="FA11" s="198">
        <f t="shared" si="74"/>
        <v>0.38371975308641981</v>
      </c>
      <c r="FB11" s="199">
        <f t="shared" si="14"/>
        <v>19.999999999999716</v>
      </c>
      <c r="FC11" s="206">
        <f t="shared" si="75"/>
        <v>0.75409012345679005</v>
      </c>
      <c r="FD11" s="40" t="s">
        <v>43</v>
      </c>
      <c r="FE11" s="3">
        <v>0.60416666666666663</v>
      </c>
      <c r="FF11" s="3">
        <v>0.625</v>
      </c>
      <c r="FG11" s="203">
        <f t="shared" si="111"/>
        <v>14.999999999999787</v>
      </c>
      <c r="FH11" s="31">
        <f t="shared" si="76"/>
        <v>1.56</v>
      </c>
      <c r="FI11" s="203">
        <f t="shared" si="77"/>
        <v>14.91</v>
      </c>
      <c r="FJ11" s="197">
        <f t="shared" si="95"/>
        <v>23.259600000000002</v>
      </c>
      <c r="FK11" s="198">
        <f t="shared" si="78"/>
        <v>0.38371975308641981</v>
      </c>
      <c r="FL11" s="199">
        <f t="shared" si="15"/>
        <v>19.999999999999716</v>
      </c>
      <c r="FM11" s="206">
        <f t="shared" si="79"/>
        <v>0.75409012345678939</v>
      </c>
    </row>
    <row r="12" spans="2:169" x14ac:dyDescent="0.25">
      <c r="B12" s="180">
        <v>12</v>
      </c>
      <c r="C12" s="521">
        <f>'Média Passageiros'!AD11</f>
        <v>1.98</v>
      </c>
      <c r="D12" s="183">
        <f>'Média Passageiros'!AE11</f>
        <v>1.7</v>
      </c>
      <c r="F12" s="1"/>
      <c r="G12" s="1"/>
      <c r="H12" s="1"/>
      <c r="J12" s="40" t="s">
        <v>43</v>
      </c>
      <c r="K12" s="3">
        <v>0.50347222222222254</v>
      </c>
      <c r="L12" s="3">
        <v>0.52430555555555591</v>
      </c>
      <c r="M12" s="203">
        <f t="shared" si="96"/>
        <v>15.000000000000027</v>
      </c>
      <c r="N12" s="31">
        <f t="shared" si="16"/>
        <v>1.7</v>
      </c>
      <c r="O12" s="203">
        <f t="shared" si="17"/>
        <v>14.91</v>
      </c>
      <c r="P12" s="197">
        <f t="shared" si="80"/>
        <v>25.347000000000001</v>
      </c>
      <c r="Q12" s="198">
        <f t="shared" si="18"/>
        <v>0.30134012345679018</v>
      </c>
      <c r="R12" s="199">
        <f t="shared" si="0"/>
        <v>20.000000000000036</v>
      </c>
      <c r="S12" s="226">
        <f t="shared" si="19"/>
        <v>0.73343888888889097</v>
      </c>
      <c r="T12" s="40" t="s">
        <v>42</v>
      </c>
      <c r="U12" s="3">
        <v>0.48263888888888923</v>
      </c>
      <c r="V12" s="3">
        <v>0.52430555555555591</v>
      </c>
      <c r="W12" s="203">
        <f t="shared" si="97"/>
        <v>15.000000000000107</v>
      </c>
      <c r="X12" s="31">
        <f t="shared" si="20"/>
        <v>1.7</v>
      </c>
      <c r="Y12" s="203">
        <f t="shared" si="21"/>
        <v>15.49</v>
      </c>
      <c r="Z12" s="197">
        <f t="shared" si="81"/>
        <v>26.332999999999998</v>
      </c>
      <c r="AA12" s="198">
        <f t="shared" si="22"/>
        <v>0.25659506172839514</v>
      </c>
      <c r="AB12" s="199">
        <f t="shared" si="1"/>
        <v>20.000000000000142</v>
      </c>
      <c r="AC12" s="206">
        <f t="shared" si="23"/>
        <v>0.68869382716049621</v>
      </c>
      <c r="AD12" s="40" t="s">
        <v>43</v>
      </c>
      <c r="AE12" s="3">
        <v>0.51388888888888917</v>
      </c>
      <c r="AF12" s="3">
        <v>0.53472222222222254</v>
      </c>
      <c r="AG12" s="203">
        <f t="shared" si="98"/>
        <v>14.999999999999947</v>
      </c>
      <c r="AH12" s="31">
        <f t="shared" si="24"/>
        <v>1.7</v>
      </c>
      <c r="AI12" s="203">
        <f t="shared" si="25"/>
        <v>14.91</v>
      </c>
      <c r="AJ12" s="197">
        <f t="shared" si="82"/>
        <v>25.347000000000001</v>
      </c>
      <c r="AK12" s="198">
        <f t="shared" si="26"/>
        <v>0.30134012345679018</v>
      </c>
      <c r="AL12" s="199">
        <f t="shared" si="2"/>
        <v>19.999999999999929</v>
      </c>
      <c r="AM12" s="226">
        <f t="shared" si="27"/>
        <v>0.73343888888889075</v>
      </c>
      <c r="AN12" s="40" t="s">
        <v>42</v>
      </c>
      <c r="AO12" s="3">
        <v>0.49305555555555591</v>
      </c>
      <c r="AP12" s="3">
        <v>0.53472222222222254</v>
      </c>
      <c r="AQ12" s="203">
        <f t="shared" si="99"/>
        <v>15.000000000000107</v>
      </c>
      <c r="AR12" s="31">
        <f t="shared" si="28"/>
        <v>1.7</v>
      </c>
      <c r="AS12" s="203">
        <f t="shared" si="29"/>
        <v>15.49</v>
      </c>
      <c r="AT12" s="197">
        <f t="shared" si="83"/>
        <v>26.332999999999998</v>
      </c>
      <c r="AU12" s="198">
        <f t="shared" si="30"/>
        <v>0.26948024691358025</v>
      </c>
      <c r="AV12" s="199">
        <f t="shared" si="3"/>
        <v>20.000000000000142</v>
      </c>
      <c r="AW12" s="226">
        <f t="shared" si="31"/>
        <v>0.70157901234568143</v>
      </c>
      <c r="AX12" s="40" t="s">
        <v>43</v>
      </c>
      <c r="AY12" s="59">
        <v>0.5243055555555558</v>
      </c>
      <c r="AZ12" s="3">
        <v>0.54513888888888917</v>
      </c>
      <c r="BA12" s="203">
        <f t="shared" si="100"/>
        <v>14.999999999999947</v>
      </c>
      <c r="BB12" s="31">
        <f t="shared" si="32"/>
        <v>1.7</v>
      </c>
      <c r="BC12" s="203">
        <f t="shared" si="33"/>
        <v>14.91</v>
      </c>
      <c r="BD12" s="197">
        <f t="shared" si="84"/>
        <v>25.347000000000001</v>
      </c>
      <c r="BE12" s="198">
        <f t="shared" si="34"/>
        <v>0.30134012345679018</v>
      </c>
      <c r="BF12" s="199">
        <f t="shared" si="4"/>
        <v>19.999999999999929</v>
      </c>
      <c r="BG12" s="226">
        <f t="shared" si="35"/>
        <v>0.73343888888889119</v>
      </c>
      <c r="BH12" s="40" t="s">
        <v>42</v>
      </c>
      <c r="BI12" s="3">
        <v>0.50347222222222254</v>
      </c>
      <c r="BJ12" s="3">
        <v>0.54513888888888917</v>
      </c>
      <c r="BK12" s="203">
        <f t="shared" si="101"/>
        <v>15.000000000000027</v>
      </c>
      <c r="BL12" s="31">
        <f t="shared" si="36"/>
        <v>1.98</v>
      </c>
      <c r="BM12" s="203">
        <f t="shared" si="37"/>
        <v>15.49</v>
      </c>
      <c r="BN12" s="197">
        <f t="shared" si="85"/>
        <v>30.670200000000001</v>
      </c>
      <c r="BO12" s="198">
        <f t="shared" si="38"/>
        <v>0.26278703703703704</v>
      </c>
      <c r="BP12" s="199">
        <f t="shared" si="5"/>
        <v>20.000000000000036</v>
      </c>
      <c r="BQ12" s="226">
        <f t="shared" si="39"/>
        <v>0.69488580246913778</v>
      </c>
      <c r="BR12" s="40" t="s">
        <v>42</v>
      </c>
      <c r="BS12" s="59">
        <v>0.51388888888888917</v>
      </c>
      <c r="BT12" s="3">
        <v>0.5555555555555558</v>
      </c>
      <c r="BU12" s="203">
        <f t="shared" si="102"/>
        <v>14.999999999999947</v>
      </c>
      <c r="BV12" s="31">
        <f t="shared" si="40"/>
        <v>1.98</v>
      </c>
      <c r="BW12" s="203">
        <f t="shared" si="41"/>
        <v>15.49</v>
      </c>
      <c r="BX12" s="197">
        <f t="shared" si="86"/>
        <v>30.670200000000001</v>
      </c>
      <c r="BY12" s="198">
        <f t="shared" si="42"/>
        <v>0.26278703703703704</v>
      </c>
      <c r="BZ12" s="199">
        <f t="shared" si="6"/>
        <v>19.999999999999929</v>
      </c>
      <c r="CA12" s="226">
        <f t="shared" si="43"/>
        <v>0.69488580246913767</v>
      </c>
      <c r="CB12" s="40" t="s">
        <v>42</v>
      </c>
      <c r="CC12" s="59">
        <v>0.5243055555555558</v>
      </c>
      <c r="CD12" s="3">
        <v>0.56597222222222243</v>
      </c>
      <c r="CE12" s="203">
        <f t="shared" si="103"/>
        <v>14.999999999999787</v>
      </c>
      <c r="CF12" s="31">
        <f t="shared" si="44"/>
        <v>1.98</v>
      </c>
      <c r="CG12" s="203">
        <f t="shared" si="45"/>
        <v>15.49</v>
      </c>
      <c r="CH12" s="197">
        <f t="shared" si="87"/>
        <v>30.670200000000001</v>
      </c>
      <c r="CI12" s="198">
        <f t="shared" si="46"/>
        <v>0.26278703703703704</v>
      </c>
      <c r="CJ12" s="199">
        <f t="shared" si="7"/>
        <v>19.999999999999716</v>
      </c>
      <c r="CK12" s="226">
        <f t="shared" si="47"/>
        <v>0.694885802469137</v>
      </c>
      <c r="CL12" s="40" t="s">
        <v>43</v>
      </c>
      <c r="CM12" s="3">
        <v>0.61458333333333326</v>
      </c>
      <c r="CN12" s="3">
        <v>0.63541666666666663</v>
      </c>
      <c r="CO12" s="203">
        <f t="shared" si="104"/>
        <v>14.999999999999787</v>
      </c>
      <c r="CP12" s="31">
        <f t="shared" si="48"/>
        <v>1.56</v>
      </c>
      <c r="CQ12" s="203">
        <f t="shared" si="49"/>
        <v>14.91</v>
      </c>
      <c r="CR12" s="197">
        <f t="shared" si="88"/>
        <v>23.259600000000002</v>
      </c>
      <c r="CS12" s="198">
        <f t="shared" si="50"/>
        <v>0.3273611111111111</v>
      </c>
      <c r="CT12" s="199">
        <f t="shared" si="8"/>
        <v>19.999999999999716</v>
      </c>
      <c r="CU12" s="226">
        <f t="shared" si="51"/>
        <v>0.75945987654320946</v>
      </c>
      <c r="CV12" s="40" t="s">
        <v>42</v>
      </c>
      <c r="CW12" s="3">
        <v>0.59375</v>
      </c>
      <c r="CX12" s="3">
        <v>0.63541666666666663</v>
      </c>
      <c r="CY12" s="203">
        <f t="shared" si="105"/>
        <v>14.999999999999787</v>
      </c>
      <c r="CZ12" s="31">
        <f t="shared" si="52"/>
        <v>1.7</v>
      </c>
      <c r="DA12" s="203">
        <f t="shared" si="53"/>
        <v>15.49</v>
      </c>
      <c r="DB12" s="197">
        <f t="shared" si="89"/>
        <v>26.332999999999998</v>
      </c>
      <c r="DC12" s="198">
        <f t="shared" si="54"/>
        <v>0.28905864197530873</v>
      </c>
      <c r="DD12" s="199">
        <f t="shared" si="9"/>
        <v>19.999999999999716</v>
      </c>
      <c r="DE12" s="206">
        <f t="shared" si="55"/>
        <v>0.72115740740740708</v>
      </c>
      <c r="DF12" s="39" t="s">
        <v>43</v>
      </c>
      <c r="DG12" s="3">
        <v>0.62499999999999989</v>
      </c>
      <c r="DH12" s="3">
        <v>0.64583333333333326</v>
      </c>
      <c r="DI12" s="203">
        <f t="shared" si="106"/>
        <v>14.999999999999787</v>
      </c>
      <c r="DJ12" s="31">
        <f t="shared" si="56"/>
        <v>1.56</v>
      </c>
      <c r="DK12" s="203">
        <f t="shared" si="57"/>
        <v>14.91</v>
      </c>
      <c r="DL12" s="197">
        <f t="shared" si="90"/>
        <v>23.259600000000002</v>
      </c>
      <c r="DM12" s="198">
        <f t="shared" si="58"/>
        <v>0.33380370370370371</v>
      </c>
      <c r="DN12" s="199">
        <f t="shared" si="10"/>
        <v>19.999999999999716</v>
      </c>
      <c r="DO12" s="206">
        <f t="shared" si="59"/>
        <v>0.76590246913580151</v>
      </c>
      <c r="DP12" s="31" t="s">
        <v>42</v>
      </c>
      <c r="DQ12" s="3">
        <v>0.60416666666666663</v>
      </c>
      <c r="DR12" s="3">
        <v>0.64583333333333326</v>
      </c>
      <c r="DS12" s="203">
        <f t="shared" si="107"/>
        <v>14.999999999999787</v>
      </c>
      <c r="DT12" s="31">
        <f t="shared" si="60"/>
        <v>1.7</v>
      </c>
      <c r="DU12" s="203">
        <f t="shared" si="61"/>
        <v>15.49</v>
      </c>
      <c r="DV12" s="197">
        <f t="shared" si="91"/>
        <v>26.332999999999998</v>
      </c>
      <c r="DW12" s="198">
        <f t="shared" si="62"/>
        <v>0.28905864197530873</v>
      </c>
      <c r="DX12" s="199">
        <f t="shared" si="11"/>
        <v>19.999999999999716</v>
      </c>
      <c r="DY12" s="206">
        <f t="shared" si="63"/>
        <v>0.72115740740740708</v>
      </c>
      <c r="DZ12" s="31" t="s">
        <v>43</v>
      </c>
      <c r="EA12" s="3">
        <v>0.63541666666666652</v>
      </c>
      <c r="EB12" s="3">
        <v>0.65624999999999989</v>
      </c>
      <c r="EC12" s="203">
        <f t="shared" si="108"/>
        <v>14.999999999999787</v>
      </c>
      <c r="ED12" s="31">
        <f t="shared" si="64"/>
        <v>1.56</v>
      </c>
      <c r="EE12" s="203">
        <f t="shared" si="65"/>
        <v>14.91</v>
      </c>
      <c r="EF12" s="197">
        <f t="shared" si="92"/>
        <v>23.259600000000002</v>
      </c>
      <c r="EG12" s="198">
        <f t="shared" si="66"/>
        <v>0.33380370370370388</v>
      </c>
      <c r="EH12" s="199">
        <f t="shared" si="12"/>
        <v>19.999999999999716</v>
      </c>
      <c r="EI12" s="206">
        <f t="shared" si="67"/>
        <v>0.76590246913580173</v>
      </c>
      <c r="EJ12" s="40" t="s">
        <v>42</v>
      </c>
      <c r="EK12" s="3">
        <v>0.61458333333333326</v>
      </c>
      <c r="EL12" s="3">
        <v>0.65624999999999989</v>
      </c>
      <c r="EM12" s="203">
        <f t="shared" si="109"/>
        <v>14.999999999999787</v>
      </c>
      <c r="EN12" s="31">
        <f t="shared" si="68"/>
        <v>1.7</v>
      </c>
      <c r="EO12" s="203">
        <f t="shared" si="69"/>
        <v>15.49</v>
      </c>
      <c r="EP12" s="197">
        <f t="shared" si="93"/>
        <v>26.332999999999998</v>
      </c>
      <c r="EQ12" s="198">
        <f t="shared" si="70"/>
        <v>0.28905864197530873</v>
      </c>
      <c r="ER12" s="199">
        <f t="shared" si="13"/>
        <v>19.999999999999716</v>
      </c>
      <c r="ES12" s="206">
        <f t="shared" si="71"/>
        <v>0.72115740740740641</v>
      </c>
      <c r="ET12" s="40" t="s">
        <v>42</v>
      </c>
      <c r="EU12" s="3">
        <v>0.62499999999999989</v>
      </c>
      <c r="EV12" s="3">
        <v>0.66666666666666652</v>
      </c>
      <c r="EW12" s="203">
        <f t="shared" si="110"/>
        <v>14.999999999999787</v>
      </c>
      <c r="EX12" s="31">
        <f t="shared" si="72"/>
        <v>1.7</v>
      </c>
      <c r="EY12" s="203">
        <f t="shared" si="73"/>
        <v>15.49</v>
      </c>
      <c r="EZ12" s="197">
        <f t="shared" si="94"/>
        <v>26.332999999999998</v>
      </c>
      <c r="FA12" s="198">
        <f t="shared" si="74"/>
        <v>0.30244506172839514</v>
      </c>
      <c r="FB12" s="199">
        <f t="shared" si="14"/>
        <v>19.999999999999716</v>
      </c>
      <c r="FC12" s="206">
        <f t="shared" si="75"/>
        <v>0.73454382716049282</v>
      </c>
      <c r="FD12" s="40" t="s">
        <v>42</v>
      </c>
      <c r="FE12" s="3">
        <v>0.63541666666666652</v>
      </c>
      <c r="FF12" s="3">
        <v>0.67708333333333315</v>
      </c>
      <c r="FG12" s="203">
        <f t="shared" si="111"/>
        <v>14.999999999999787</v>
      </c>
      <c r="FH12" s="31">
        <f t="shared" si="76"/>
        <v>1.7</v>
      </c>
      <c r="FI12" s="203">
        <f t="shared" si="77"/>
        <v>15.49</v>
      </c>
      <c r="FJ12" s="197">
        <f t="shared" si="95"/>
        <v>26.332999999999998</v>
      </c>
      <c r="FK12" s="198">
        <f t="shared" si="78"/>
        <v>0.30244506172839514</v>
      </c>
      <c r="FL12" s="199">
        <f t="shared" si="15"/>
        <v>19.999999999999716</v>
      </c>
      <c r="FM12" s="206">
        <f t="shared" si="79"/>
        <v>0.73454382716049227</v>
      </c>
    </row>
    <row r="13" spans="2:169" ht="15" customHeight="1" x14ac:dyDescent="0.25">
      <c r="B13" s="40">
        <v>13</v>
      </c>
      <c r="C13" s="197">
        <f>'Média Passageiros'!AD12</f>
        <v>1.7</v>
      </c>
      <c r="D13" s="157">
        <f>'Média Passageiros'!AE12</f>
        <v>1.56</v>
      </c>
      <c r="F13" s="142" t="s">
        <v>107</v>
      </c>
      <c r="G13" s="1"/>
      <c r="H13" s="1">
        <v>80</v>
      </c>
      <c r="J13" s="40" t="s">
        <v>42</v>
      </c>
      <c r="K13" s="3">
        <v>0.53472222222222243</v>
      </c>
      <c r="L13" s="3">
        <v>0.57638888888888906</v>
      </c>
      <c r="M13" s="203">
        <f t="shared" si="96"/>
        <v>14.999999999999787</v>
      </c>
      <c r="N13" s="31">
        <f t="shared" si="16"/>
        <v>1.98</v>
      </c>
      <c r="O13" s="203">
        <f t="shared" si="17"/>
        <v>15.49</v>
      </c>
      <c r="P13" s="197">
        <f t="shared" si="80"/>
        <v>30.670200000000001</v>
      </c>
      <c r="Q13" s="198">
        <f t="shared" si="18"/>
        <v>0.20667901234567909</v>
      </c>
      <c r="R13" s="199">
        <f t="shared" si="0"/>
        <v>19.999999999999716</v>
      </c>
      <c r="S13" s="226">
        <f t="shared" si="19"/>
        <v>0.70050617283950745</v>
      </c>
      <c r="T13" s="40" t="s">
        <v>43</v>
      </c>
      <c r="U13" s="3">
        <v>0.53472222222222243</v>
      </c>
      <c r="V13" s="3">
        <v>0.5555555555555558</v>
      </c>
      <c r="W13" s="203">
        <f t="shared" si="97"/>
        <v>14.999999999999787</v>
      </c>
      <c r="X13" s="31">
        <f t="shared" si="20"/>
        <v>1.7</v>
      </c>
      <c r="Y13" s="203">
        <f t="shared" si="21"/>
        <v>14.91</v>
      </c>
      <c r="Z13" s="197">
        <f t="shared" si="81"/>
        <v>25.347000000000001</v>
      </c>
      <c r="AA13" s="198">
        <f t="shared" si="22"/>
        <v>0.17836358024691365</v>
      </c>
      <c r="AB13" s="199">
        <f t="shared" si="1"/>
        <v>19.999999999999716</v>
      </c>
      <c r="AC13" s="206">
        <f t="shared" si="23"/>
        <v>0.67219074074074214</v>
      </c>
      <c r="AD13" s="40" t="s">
        <v>42</v>
      </c>
      <c r="AE13" s="3">
        <v>0.54513888888888906</v>
      </c>
      <c r="AF13" s="3">
        <v>0.58680555555555569</v>
      </c>
      <c r="AG13" s="203">
        <f t="shared" si="98"/>
        <v>14.999999999999787</v>
      </c>
      <c r="AH13" s="31">
        <f t="shared" si="24"/>
        <v>1.7</v>
      </c>
      <c r="AI13" s="203">
        <f t="shared" si="25"/>
        <v>15.49</v>
      </c>
      <c r="AJ13" s="197">
        <f t="shared" si="82"/>
        <v>26.332999999999998</v>
      </c>
      <c r="AK13" s="198">
        <f t="shared" si="26"/>
        <v>0.2200654320987655</v>
      </c>
      <c r="AL13" s="199">
        <f t="shared" si="2"/>
        <v>19.999999999999716</v>
      </c>
      <c r="AM13" s="226">
        <f t="shared" si="27"/>
        <v>0.71389259259259352</v>
      </c>
      <c r="AN13" s="40" t="s">
        <v>43</v>
      </c>
      <c r="AO13" s="3">
        <v>0.54513888888888906</v>
      </c>
      <c r="AP13" s="3">
        <v>0.56597222222222243</v>
      </c>
      <c r="AQ13" s="203">
        <f t="shared" si="99"/>
        <v>14.999999999999787</v>
      </c>
      <c r="AR13" s="31">
        <f t="shared" si="28"/>
        <v>1.56</v>
      </c>
      <c r="AS13" s="203">
        <f t="shared" si="29"/>
        <v>14.91</v>
      </c>
      <c r="AT13" s="197">
        <f t="shared" si="83"/>
        <v>23.259600000000002</v>
      </c>
      <c r="AU13" s="198">
        <f t="shared" si="30"/>
        <v>0.19769135802469134</v>
      </c>
      <c r="AV13" s="199">
        <f t="shared" si="3"/>
        <v>19.999999999999716</v>
      </c>
      <c r="AW13" s="226">
        <f t="shared" si="31"/>
        <v>0.69151851851852009</v>
      </c>
      <c r="AX13" s="40" t="s">
        <v>42</v>
      </c>
      <c r="AY13" s="59">
        <v>0.55555555555555569</v>
      </c>
      <c r="AZ13" s="3">
        <v>0.59722222222222232</v>
      </c>
      <c r="BA13" s="203">
        <f t="shared" si="100"/>
        <v>14.999999999999787</v>
      </c>
      <c r="BB13" s="31">
        <f t="shared" si="32"/>
        <v>1.7</v>
      </c>
      <c r="BC13" s="203">
        <f t="shared" si="33"/>
        <v>15.49</v>
      </c>
      <c r="BD13" s="197">
        <f t="shared" si="84"/>
        <v>26.332999999999998</v>
      </c>
      <c r="BE13" s="198">
        <f t="shared" si="34"/>
        <v>0.2200654320987655</v>
      </c>
      <c r="BF13" s="199">
        <f t="shared" si="4"/>
        <v>19.999999999999716</v>
      </c>
      <c r="BG13" s="226">
        <f t="shared" si="35"/>
        <v>0.71389259259259408</v>
      </c>
      <c r="BH13" s="40" t="s">
        <v>43</v>
      </c>
      <c r="BI13" s="3">
        <v>0.55555555555555569</v>
      </c>
      <c r="BJ13" s="3">
        <v>0.57638888888888906</v>
      </c>
      <c r="BK13" s="203">
        <f t="shared" si="101"/>
        <v>14.999999999999787</v>
      </c>
      <c r="BL13" s="31">
        <f t="shared" si="36"/>
        <v>1.56</v>
      </c>
      <c r="BM13" s="203">
        <f t="shared" si="37"/>
        <v>14.91</v>
      </c>
      <c r="BN13" s="197">
        <f t="shared" si="85"/>
        <v>23.259600000000002</v>
      </c>
      <c r="BO13" s="198">
        <f t="shared" si="38"/>
        <v>0.19099814814814814</v>
      </c>
      <c r="BP13" s="199">
        <f t="shared" si="5"/>
        <v>19.999999999999716</v>
      </c>
      <c r="BQ13" s="226">
        <f t="shared" si="39"/>
        <v>0.68482530864197644</v>
      </c>
      <c r="BR13" s="40" t="s">
        <v>43</v>
      </c>
      <c r="BS13" s="3">
        <v>0.56597222222222232</v>
      </c>
      <c r="BT13" s="3">
        <v>0.58680555555555569</v>
      </c>
      <c r="BU13" s="203">
        <f t="shared" si="102"/>
        <v>14.999999999999787</v>
      </c>
      <c r="BV13" s="31">
        <f t="shared" si="40"/>
        <v>1.56</v>
      </c>
      <c r="BW13" s="203">
        <f t="shared" si="41"/>
        <v>14.91</v>
      </c>
      <c r="BX13" s="197">
        <f t="shared" si="86"/>
        <v>23.259600000000002</v>
      </c>
      <c r="BY13" s="198">
        <f t="shared" si="42"/>
        <v>0.19099814814814814</v>
      </c>
      <c r="BZ13" s="199">
        <f t="shared" si="6"/>
        <v>19.999999999999716</v>
      </c>
      <c r="CA13" s="226">
        <f t="shared" si="43"/>
        <v>0.68482530864197622</v>
      </c>
      <c r="CB13" s="40" t="s">
        <v>43</v>
      </c>
      <c r="CC13" s="3">
        <v>0.57638888888888895</v>
      </c>
      <c r="CD13" s="3">
        <v>0.59722222222222232</v>
      </c>
      <c r="CE13" s="203">
        <f t="shared" si="103"/>
        <v>14.999999999999787</v>
      </c>
      <c r="CF13" s="31">
        <f t="shared" si="44"/>
        <v>1.56</v>
      </c>
      <c r="CG13" s="203">
        <f t="shared" si="45"/>
        <v>14.91</v>
      </c>
      <c r="CH13" s="197">
        <f t="shared" si="87"/>
        <v>23.259600000000002</v>
      </c>
      <c r="CI13" s="198">
        <f t="shared" si="46"/>
        <v>0.19099814814814814</v>
      </c>
      <c r="CJ13" s="199">
        <f t="shared" si="7"/>
        <v>19.999999999999716</v>
      </c>
      <c r="CK13" s="226">
        <f t="shared" si="47"/>
        <v>0.68482530864197566</v>
      </c>
      <c r="CL13" s="40" t="s">
        <v>42</v>
      </c>
      <c r="CM13" s="3">
        <v>0.64583333333333315</v>
      </c>
      <c r="CN13" s="3">
        <v>0.68749999999999978</v>
      </c>
      <c r="CO13" s="203">
        <f t="shared" si="104"/>
        <v>14.999999999999787</v>
      </c>
      <c r="CP13" s="31">
        <f t="shared" si="48"/>
        <v>1.7</v>
      </c>
      <c r="CQ13" s="203">
        <f t="shared" si="49"/>
        <v>15.49</v>
      </c>
      <c r="CR13" s="197">
        <f t="shared" si="88"/>
        <v>26.332999999999998</v>
      </c>
      <c r="CS13" s="198">
        <f t="shared" si="50"/>
        <v>0.24608641975308643</v>
      </c>
      <c r="CT13" s="199">
        <f t="shared" si="8"/>
        <v>19.999999999999716</v>
      </c>
      <c r="CU13" s="226">
        <f t="shared" si="51"/>
        <v>0.73991358024691223</v>
      </c>
      <c r="CV13" s="40" t="s">
        <v>43</v>
      </c>
      <c r="CW13" s="3">
        <v>0.64583333333333315</v>
      </c>
      <c r="CX13" s="3">
        <v>0.66666666666666652</v>
      </c>
      <c r="CY13" s="203">
        <f t="shared" si="105"/>
        <v>14.999999999999787</v>
      </c>
      <c r="CZ13" s="31">
        <f t="shared" si="52"/>
        <v>1.56</v>
      </c>
      <c r="DA13" s="203">
        <f t="shared" si="53"/>
        <v>14.91</v>
      </c>
      <c r="DB13" s="197">
        <f t="shared" si="89"/>
        <v>23.259600000000002</v>
      </c>
      <c r="DC13" s="198">
        <f t="shared" si="54"/>
        <v>0.21726975308641983</v>
      </c>
      <c r="DD13" s="199">
        <f t="shared" si="9"/>
        <v>19.999999999999716</v>
      </c>
      <c r="DE13" s="206">
        <f t="shared" si="55"/>
        <v>0.71109691358024563</v>
      </c>
      <c r="DF13" s="39" t="s">
        <v>42</v>
      </c>
      <c r="DG13" s="3">
        <v>0.65624999999999978</v>
      </c>
      <c r="DH13" s="3">
        <v>0.69791666666666641</v>
      </c>
      <c r="DI13" s="203">
        <f t="shared" si="106"/>
        <v>14.999999999999787</v>
      </c>
      <c r="DJ13" s="31">
        <f t="shared" si="56"/>
        <v>1.7</v>
      </c>
      <c r="DK13" s="203">
        <f t="shared" si="57"/>
        <v>15.49</v>
      </c>
      <c r="DL13" s="197">
        <f t="shared" si="90"/>
        <v>26.332999999999998</v>
      </c>
      <c r="DM13" s="198">
        <f t="shared" si="58"/>
        <v>0.25252901234567904</v>
      </c>
      <c r="DN13" s="199">
        <f t="shared" si="10"/>
        <v>19.999999999999716</v>
      </c>
      <c r="DO13" s="206">
        <f t="shared" si="59"/>
        <v>0.74635617283950428</v>
      </c>
      <c r="DP13" s="31" t="s">
        <v>43</v>
      </c>
      <c r="DQ13" s="3">
        <v>0.65624999999999978</v>
      </c>
      <c r="DR13" s="3">
        <v>0.67708333333333315</v>
      </c>
      <c r="DS13" s="203">
        <f t="shared" si="107"/>
        <v>14.999999999999787</v>
      </c>
      <c r="DT13" s="31">
        <f t="shared" si="60"/>
        <v>1.56</v>
      </c>
      <c r="DU13" s="203">
        <f t="shared" si="61"/>
        <v>14.91</v>
      </c>
      <c r="DV13" s="197">
        <f t="shared" si="91"/>
        <v>23.259600000000002</v>
      </c>
      <c r="DW13" s="198">
        <f t="shared" si="62"/>
        <v>0.21726975308641983</v>
      </c>
      <c r="DX13" s="199">
        <f t="shared" si="11"/>
        <v>19.999999999999716</v>
      </c>
      <c r="DY13" s="206">
        <f t="shared" si="63"/>
        <v>0.71109691358024563</v>
      </c>
      <c r="DZ13" s="31" t="s">
        <v>42</v>
      </c>
      <c r="EA13" s="3">
        <v>0.66666666666666641</v>
      </c>
      <c r="EB13" s="3">
        <v>0.70833333333333304</v>
      </c>
      <c r="EC13" s="203">
        <f t="shared" si="108"/>
        <v>14.999999999999787</v>
      </c>
      <c r="ED13" s="31">
        <f t="shared" si="64"/>
        <v>1.84</v>
      </c>
      <c r="EE13" s="203">
        <f t="shared" si="65"/>
        <v>15.49</v>
      </c>
      <c r="EF13" s="197">
        <f t="shared" si="92"/>
        <v>28.501600000000003</v>
      </c>
      <c r="EG13" s="198">
        <f t="shared" si="66"/>
        <v>0.245835802469136</v>
      </c>
      <c r="EH13" s="199">
        <f t="shared" si="12"/>
        <v>19.999999999999716</v>
      </c>
      <c r="EI13" s="206">
        <f t="shared" si="67"/>
        <v>0.73966296296296141</v>
      </c>
      <c r="EJ13" s="40" t="s">
        <v>43</v>
      </c>
      <c r="EK13" s="3">
        <v>0.66666666666666641</v>
      </c>
      <c r="EL13" s="3">
        <v>0.68749999999999978</v>
      </c>
      <c r="EM13" s="203">
        <f t="shared" si="109"/>
        <v>14.999999999999787</v>
      </c>
      <c r="EN13" s="31">
        <f t="shared" si="68"/>
        <v>1.7</v>
      </c>
      <c r="EO13" s="203">
        <f t="shared" si="69"/>
        <v>14.91</v>
      </c>
      <c r="EP13" s="197">
        <f t="shared" si="93"/>
        <v>25.347000000000001</v>
      </c>
      <c r="EQ13" s="198">
        <f t="shared" si="70"/>
        <v>0.21082716049382721</v>
      </c>
      <c r="ER13" s="199">
        <f t="shared" si="13"/>
        <v>19.999999999999716</v>
      </c>
      <c r="ES13" s="206">
        <f t="shared" si="71"/>
        <v>0.70465432098765246</v>
      </c>
      <c r="ET13" s="40" t="s">
        <v>43</v>
      </c>
      <c r="EU13" s="3">
        <v>0.67708333333333304</v>
      </c>
      <c r="EV13" s="3">
        <v>0.69791666666666641</v>
      </c>
      <c r="EW13" s="203">
        <f t="shared" si="110"/>
        <v>14.999999999999787</v>
      </c>
      <c r="EX13" s="31">
        <f t="shared" si="72"/>
        <v>1.7</v>
      </c>
      <c r="EY13" s="203">
        <f t="shared" si="73"/>
        <v>14.91</v>
      </c>
      <c r="EZ13" s="197">
        <f t="shared" si="94"/>
        <v>25.347000000000001</v>
      </c>
      <c r="FA13" s="198">
        <f t="shared" si="74"/>
        <v>0.22421358024691362</v>
      </c>
      <c r="FB13" s="199">
        <f t="shared" si="14"/>
        <v>19.999999999999716</v>
      </c>
      <c r="FC13" s="206">
        <f t="shared" si="75"/>
        <v>0.71804074074073887</v>
      </c>
      <c r="FD13" s="40" t="s">
        <v>43</v>
      </c>
      <c r="FE13" s="3">
        <v>0.68749999999999967</v>
      </c>
      <c r="FF13" s="3">
        <v>0.70833333333333304</v>
      </c>
      <c r="FG13" s="203">
        <f t="shared" si="111"/>
        <v>14.999999999999787</v>
      </c>
      <c r="FH13" s="31">
        <f t="shared" si="76"/>
        <v>1.7</v>
      </c>
      <c r="FI13" s="203">
        <f t="shared" si="77"/>
        <v>14.91</v>
      </c>
      <c r="FJ13" s="197">
        <f t="shared" si="95"/>
        <v>25.347000000000001</v>
      </c>
      <c r="FK13" s="198">
        <f t="shared" si="78"/>
        <v>0.22421358024691362</v>
      </c>
      <c r="FL13" s="199">
        <f t="shared" si="15"/>
        <v>19.999999999999716</v>
      </c>
      <c r="FM13" s="206">
        <f t="shared" si="79"/>
        <v>0.7180407407407382</v>
      </c>
    </row>
    <row r="14" spans="2:169" x14ac:dyDescent="0.25">
      <c r="B14" s="180">
        <v>14</v>
      </c>
      <c r="C14" s="521">
        <f>'Média Passageiros'!AD13</f>
        <v>1.7</v>
      </c>
      <c r="D14" s="183">
        <f>'Média Passageiros'!AE13</f>
        <v>1.56</v>
      </c>
      <c r="J14" s="40" t="s">
        <v>43</v>
      </c>
      <c r="K14" s="3">
        <v>0.58680555555555558</v>
      </c>
      <c r="L14" s="3">
        <v>0.60763888888888895</v>
      </c>
      <c r="M14" s="203">
        <f t="shared" si="96"/>
        <v>14.999999999999787</v>
      </c>
      <c r="N14" s="31">
        <f t="shared" si="16"/>
        <v>1.56</v>
      </c>
      <c r="O14" s="203">
        <f t="shared" si="17"/>
        <v>14.91</v>
      </c>
      <c r="P14" s="197">
        <f t="shared" si="80"/>
        <v>23.259600000000002</v>
      </c>
      <c r="Q14" s="198">
        <f t="shared" si="18"/>
        <v>0.13489012345679019</v>
      </c>
      <c r="R14" s="199">
        <f t="shared" si="0"/>
        <v>19.999999999999716</v>
      </c>
      <c r="S14" s="226">
        <f t="shared" si="19"/>
        <v>0.6904456790123461</v>
      </c>
      <c r="T14" s="40" t="s">
        <v>42</v>
      </c>
      <c r="U14" s="3">
        <v>0.56597222222222232</v>
      </c>
      <c r="V14" s="3">
        <v>0.60763888888888895</v>
      </c>
      <c r="W14" s="203">
        <f t="shared" si="97"/>
        <v>14.999999999999787</v>
      </c>
      <c r="X14" s="31">
        <f t="shared" si="20"/>
        <v>1.7</v>
      </c>
      <c r="Y14" s="203">
        <f t="shared" si="21"/>
        <v>15.49</v>
      </c>
      <c r="Z14" s="197">
        <f t="shared" si="81"/>
        <v>26.332999999999998</v>
      </c>
      <c r="AA14" s="198">
        <f t="shared" si="22"/>
        <v>9.7088888888888961E-2</v>
      </c>
      <c r="AB14" s="199">
        <f t="shared" si="1"/>
        <v>19.999999999999716</v>
      </c>
      <c r="AC14" s="206">
        <f t="shared" si="23"/>
        <v>0.65264444444444503</v>
      </c>
      <c r="AD14" s="40" t="s">
        <v>43</v>
      </c>
      <c r="AE14" s="3">
        <v>0.59722222222222221</v>
      </c>
      <c r="AF14" s="3">
        <v>0.61805555555555558</v>
      </c>
      <c r="AG14" s="203">
        <f t="shared" si="98"/>
        <v>14.999999999999787</v>
      </c>
      <c r="AH14" s="31">
        <f t="shared" si="24"/>
        <v>1.56</v>
      </c>
      <c r="AI14" s="203">
        <f t="shared" si="25"/>
        <v>14.91</v>
      </c>
      <c r="AJ14" s="197">
        <f t="shared" si="82"/>
        <v>23.259600000000002</v>
      </c>
      <c r="AK14" s="198">
        <f t="shared" si="26"/>
        <v>0.1482765432098766</v>
      </c>
      <c r="AL14" s="199">
        <f t="shared" si="2"/>
        <v>19.999999999999716</v>
      </c>
      <c r="AM14" s="226">
        <f t="shared" si="27"/>
        <v>0.70383209876543218</v>
      </c>
      <c r="AN14" s="40" t="s">
        <v>42</v>
      </c>
      <c r="AO14" s="3">
        <v>0.57638888888888895</v>
      </c>
      <c r="AP14" s="3">
        <v>0.61805555555555558</v>
      </c>
      <c r="AQ14" s="203">
        <f t="shared" si="99"/>
        <v>14.999999999999787</v>
      </c>
      <c r="AR14" s="31">
        <f t="shared" si="28"/>
        <v>1.7</v>
      </c>
      <c r="AS14" s="203">
        <f t="shared" si="29"/>
        <v>15.49</v>
      </c>
      <c r="AT14" s="197">
        <f t="shared" si="83"/>
        <v>26.332999999999998</v>
      </c>
      <c r="AU14" s="198">
        <f t="shared" si="30"/>
        <v>0.11641666666666665</v>
      </c>
      <c r="AV14" s="199">
        <f t="shared" si="3"/>
        <v>19.999999999999716</v>
      </c>
      <c r="AW14" s="226">
        <f t="shared" si="31"/>
        <v>0.67197222222222286</v>
      </c>
      <c r="AX14" s="40" t="s">
        <v>43</v>
      </c>
      <c r="AY14" s="59">
        <v>0.60763888888888884</v>
      </c>
      <c r="AZ14" s="3">
        <v>0.62847222222222221</v>
      </c>
      <c r="BA14" s="203">
        <f t="shared" si="100"/>
        <v>14.999999999999787</v>
      </c>
      <c r="BB14" s="31">
        <f t="shared" si="32"/>
        <v>1.56</v>
      </c>
      <c r="BC14" s="203">
        <f t="shared" si="33"/>
        <v>14.91</v>
      </c>
      <c r="BD14" s="197">
        <f t="shared" si="84"/>
        <v>23.259600000000002</v>
      </c>
      <c r="BE14" s="198">
        <f t="shared" si="34"/>
        <v>0.1482765432098766</v>
      </c>
      <c r="BF14" s="199">
        <f t="shared" si="4"/>
        <v>19.999999999999716</v>
      </c>
      <c r="BG14" s="226">
        <f t="shared" si="35"/>
        <v>0.70383209876543262</v>
      </c>
      <c r="BH14" s="40" t="s">
        <v>42</v>
      </c>
      <c r="BI14" s="3">
        <v>0.58680555555555558</v>
      </c>
      <c r="BJ14" s="3">
        <v>0.62847222222222221</v>
      </c>
      <c r="BK14" s="203">
        <f t="shared" si="101"/>
        <v>14.999999999999787</v>
      </c>
      <c r="BL14" s="31">
        <f t="shared" si="36"/>
        <v>1.7</v>
      </c>
      <c r="BM14" s="203">
        <f t="shared" si="37"/>
        <v>15.49</v>
      </c>
      <c r="BN14" s="197">
        <f t="shared" si="85"/>
        <v>26.332999999999998</v>
      </c>
      <c r="BO14" s="198">
        <f t="shared" si="38"/>
        <v>0.10972345679012345</v>
      </c>
      <c r="BP14" s="199">
        <f t="shared" si="5"/>
        <v>19.999999999999716</v>
      </c>
      <c r="BQ14" s="226">
        <f t="shared" si="39"/>
        <v>0.66527901234567921</v>
      </c>
      <c r="BR14" s="40" t="s">
        <v>42</v>
      </c>
      <c r="BS14" s="3">
        <v>0.59722222222222221</v>
      </c>
      <c r="BT14" s="3">
        <v>0.63888888888888884</v>
      </c>
      <c r="BU14" s="203">
        <f t="shared" si="102"/>
        <v>14.999999999999787</v>
      </c>
      <c r="BV14" s="31">
        <f t="shared" si="40"/>
        <v>1.7</v>
      </c>
      <c r="BW14" s="203">
        <f t="shared" si="41"/>
        <v>15.49</v>
      </c>
      <c r="BX14" s="197">
        <f t="shared" si="86"/>
        <v>26.332999999999998</v>
      </c>
      <c r="BY14" s="198">
        <f t="shared" si="42"/>
        <v>0.10972345679012345</v>
      </c>
      <c r="BZ14" s="199">
        <f t="shared" si="6"/>
        <v>19.999999999999716</v>
      </c>
      <c r="CA14" s="226">
        <f t="shared" si="43"/>
        <v>0.6652790123456791</v>
      </c>
      <c r="CB14" s="40" t="s">
        <v>42</v>
      </c>
      <c r="CC14" s="3">
        <v>0.60763888888888884</v>
      </c>
      <c r="CD14" s="3">
        <v>0.64930555555555547</v>
      </c>
      <c r="CE14" s="203">
        <f t="shared" si="103"/>
        <v>14.999999999999787</v>
      </c>
      <c r="CF14" s="31">
        <f t="shared" si="44"/>
        <v>1.7</v>
      </c>
      <c r="CG14" s="203">
        <f t="shared" si="45"/>
        <v>15.49</v>
      </c>
      <c r="CH14" s="197">
        <f t="shared" si="87"/>
        <v>26.332999999999998</v>
      </c>
      <c r="CI14" s="198">
        <f t="shared" si="46"/>
        <v>0.10972345679012345</v>
      </c>
      <c r="CJ14" s="199">
        <f t="shared" si="7"/>
        <v>19.999999999999716</v>
      </c>
      <c r="CK14" s="226">
        <f t="shared" si="47"/>
        <v>0.66527901234567843</v>
      </c>
      <c r="CL14" s="40" t="s">
        <v>43</v>
      </c>
      <c r="CM14" s="3">
        <v>0.6979166666666663</v>
      </c>
      <c r="CN14" s="3">
        <v>0.71874999999999967</v>
      </c>
      <c r="CO14" s="203">
        <f t="shared" si="104"/>
        <v>14.999999999999787</v>
      </c>
      <c r="CP14" s="31">
        <f t="shared" si="48"/>
        <v>1.7</v>
      </c>
      <c r="CQ14" s="203">
        <f t="shared" si="49"/>
        <v>14.91</v>
      </c>
      <c r="CR14" s="197">
        <f t="shared" si="88"/>
        <v>25.347000000000001</v>
      </c>
      <c r="CS14" s="198">
        <f t="shared" si="50"/>
        <v>0.16785493827160494</v>
      </c>
      <c r="CT14" s="199">
        <f t="shared" si="8"/>
        <v>19.999999999999716</v>
      </c>
      <c r="CU14" s="226">
        <f t="shared" si="51"/>
        <v>0.72341049382715827</v>
      </c>
      <c r="CV14" s="40" t="s">
        <v>42</v>
      </c>
      <c r="CW14" s="3">
        <v>0.67708333333333304</v>
      </c>
      <c r="CX14" s="3">
        <v>0.71874999999999967</v>
      </c>
      <c r="CY14" s="203">
        <f t="shared" si="105"/>
        <v>14.999999999999787</v>
      </c>
      <c r="CZ14" s="31">
        <f t="shared" si="52"/>
        <v>1.84</v>
      </c>
      <c r="DA14" s="203">
        <f t="shared" si="53"/>
        <v>15.49</v>
      </c>
      <c r="DB14" s="197">
        <f t="shared" si="89"/>
        <v>28.501600000000003</v>
      </c>
      <c r="DC14" s="198">
        <f t="shared" si="54"/>
        <v>0.12930185185185192</v>
      </c>
      <c r="DD14" s="199">
        <f t="shared" si="9"/>
        <v>19.999999999999716</v>
      </c>
      <c r="DE14" s="206">
        <f t="shared" si="55"/>
        <v>0.68485740740740531</v>
      </c>
      <c r="DF14" s="39" t="s">
        <v>43</v>
      </c>
      <c r="DG14" s="3">
        <v>0.70833333333333293</v>
      </c>
      <c r="DH14" s="3">
        <v>0.7291666666666663</v>
      </c>
      <c r="DI14" s="203">
        <f t="shared" si="106"/>
        <v>14.999999999999787</v>
      </c>
      <c r="DJ14" s="31">
        <f t="shared" si="56"/>
        <v>1.84</v>
      </c>
      <c r="DK14" s="203">
        <f t="shared" si="57"/>
        <v>14.91</v>
      </c>
      <c r="DL14" s="197">
        <f t="shared" si="90"/>
        <v>27.4344</v>
      </c>
      <c r="DM14" s="198">
        <f t="shared" si="58"/>
        <v>0.16785493827160494</v>
      </c>
      <c r="DN14" s="199">
        <f t="shared" si="10"/>
        <v>19.999999999999716</v>
      </c>
      <c r="DO14" s="206">
        <f t="shared" si="59"/>
        <v>0.72341049382715761</v>
      </c>
      <c r="DP14" s="31" t="s">
        <v>42</v>
      </c>
      <c r="DQ14" s="3">
        <v>0.68749999999999967</v>
      </c>
      <c r="DR14" s="3">
        <v>0.7291666666666663</v>
      </c>
      <c r="DS14" s="203">
        <f t="shared" si="107"/>
        <v>14.999999999999787</v>
      </c>
      <c r="DT14" s="31">
        <f t="shared" si="60"/>
        <v>1.84</v>
      </c>
      <c r="DU14" s="203">
        <f t="shared" si="61"/>
        <v>15.49</v>
      </c>
      <c r="DV14" s="197">
        <f t="shared" si="91"/>
        <v>28.501600000000003</v>
      </c>
      <c r="DW14" s="198">
        <f t="shared" si="62"/>
        <v>0.12930185185185192</v>
      </c>
      <c r="DX14" s="199">
        <f t="shared" si="11"/>
        <v>19.999999999999716</v>
      </c>
      <c r="DY14" s="206">
        <f t="shared" si="63"/>
        <v>0.68485740740740531</v>
      </c>
      <c r="DZ14" s="31" t="s">
        <v>43</v>
      </c>
      <c r="EA14" s="3">
        <v>0.71874999999999956</v>
      </c>
      <c r="EB14" s="3">
        <v>0.73958333333333293</v>
      </c>
      <c r="EC14" s="203">
        <f t="shared" si="108"/>
        <v>14.999999999999787</v>
      </c>
      <c r="ED14" s="31">
        <f t="shared" si="64"/>
        <v>1.84</v>
      </c>
      <c r="EE14" s="203">
        <f t="shared" si="65"/>
        <v>14.91</v>
      </c>
      <c r="EF14" s="197">
        <f t="shared" si="92"/>
        <v>27.4344</v>
      </c>
      <c r="EG14" s="198">
        <f t="shared" si="66"/>
        <v>0.16116172839506193</v>
      </c>
      <c r="EH14" s="199">
        <f t="shared" si="12"/>
        <v>19.999999999999716</v>
      </c>
      <c r="EI14" s="206">
        <f t="shared" si="67"/>
        <v>0.71671728395061485</v>
      </c>
      <c r="EJ14" s="40" t="s">
        <v>42</v>
      </c>
      <c r="EK14" s="3">
        <v>0.6979166666666663</v>
      </c>
      <c r="EL14" s="3">
        <v>0.73958333333333293</v>
      </c>
      <c r="EM14" s="203">
        <f t="shared" si="109"/>
        <v>14.999999999999787</v>
      </c>
      <c r="EN14" s="31">
        <f t="shared" si="68"/>
        <v>1.84</v>
      </c>
      <c r="EO14" s="203">
        <f t="shared" si="69"/>
        <v>15.49</v>
      </c>
      <c r="EP14" s="197">
        <f t="shared" si="93"/>
        <v>28.501600000000003</v>
      </c>
      <c r="EQ14" s="198">
        <f t="shared" si="70"/>
        <v>0.12285925925925932</v>
      </c>
      <c r="ER14" s="199">
        <f t="shared" si="13"/>
        <v>19.999999999999716</v>
      </c>
      <c r="ES14" s="206">
        <f t="shared" si="71"/>
        <v>0.67841481481481214</v>
      </c>
      <c r="ET14" s="40" t="s">
        <v>42</v>
      </c>
      <c r="EU14" s="3">
        <v>0.70833333333333293</v>
      </c>
      <c r="EV14" s="3">
        <v>0.74999999999999956</v>
      </c>
      <c r="EW14" s="203">
        <f t="shared" si="110"/>
        <v>14.999999999999787</v>
      </c>
      <c r="EX14" s="31">
        <f t="shared" si="72"/>
        <v>1.98</v>
      </c>
      <c r="EY14" s="203">
        <f t="shared" si="73"/>
        <v>15.49</v>
      </c>
      <c r="EZ14" s="197">
        <f t="shared" si="94"/>
        <v>30.670200000000001</v>
      </c>
      <c r="FA14" s="198">
        <f t="shared" si="74"/>
        <v>0.12955246913580251</v>
      </c>
      <c r="FB14" s="199">
        <f t="shared" si="14"/>
        <v>19.999999999999716</v>
      </c>
      <c r="FC14" s="206">
        <f t="shared" si="75"/>
        <v>0.68510802469135523</v>
      </c>
      <c r="FD14" s="40" t="s">
        <v>42</v>
      </c>
      <c r="FE14" s="3">
        <v>0.71874999999999956</v>
      </c>
      <c r="FF14" s="3">
        <v>0.76041666666666619</v>
      </c>
      <c r="FG14" s="203">
        <f t="shared" si="111"/>
        <v>14.999999999999787</v>
      </c>
      <c r="FH14" s="31">
        <f t="shared" si="76"/>
        <v>1.98</v>
      </c>
      <c r="FI14" s="203">
        <f t="shared" si="77"/>
        <v>15.49</v>
      </c>
      <c r="FJ14" s="197">
        <f t="shared" si="95"/>
        <v>30.670200000000001</v>
      </c>
      <c r="FK14" s="198">
        <f t="shared" si="78"/>
        <v>0.12955246913580251</v>
      </c>
      <c r="FL14" s="199">
        <f t="shared" si="15"/>
        <v>19.999999999999716</v>
      </c>
      <c r="FM14" s="206">
        <f t="shared" si="79"/>
        <v>0.68510802469135457</v>
      </c>
    </row>
    <row r="15" spans="2:169" x14ac:dyDescent="0.25">
      <c r="B15" s="40">
        <v>15</v>
      </c>
      <c r="C15" s="197">
        <f>'Média Passageiros'!AD14</f>
        <v>1.7</v>
      </c>
      <c r="D15" s="157">
        <f>'Média Passageiros'!AE14</f>
        <v>1.56</v>
      </c>
      <c r="J15" s="40" t="s">
        <v>42</v>
      </c>
      <c r="K15" s="3">
        <v>0.61805555555555547</v>
      </c>
      <c r="L15" s="3">
        <v>0.6597222222222221</v>
      </c>
      <c r="M15" s="203">
        <f t="shared" si="96"/>
        <v>14.999999999999787</v>
      </c>
      <c r="N15" s="31">
        <f t="shared" si="16"/>
        <v>1.7</v>
      </c>
      <c r="O15" s="203">
        <f t="shared" si="17"/>
        <v>15.49</v>
      </c>
      <c r="P15" s="197">
        <f t="shared" si="80"/>
        <v>26.332999999999998</v>
      </c>
      <c r="Q15" s="198">
        <f t="shared" si="18"/>
        <v>5.36154320987655E-2</v>
      </c>
      <c r="R15" s="199">
        <f t="shared" si="0"/>
        <v>19.999999999999716</v>
      </c>
      <c r="S15" s="226">
        <f t="shared" si="19"/>
        <v>0.67089938271604888</v>
      </c>
      <c r="T15" s="40" t="s">
        <v>43</v>
      </c>
      <c r="U15" s="3">
        <v>0.61805555555555547</v>
      </c>
      <c r="V15" s="3">
        <v>0.63888888888888884</v>
      </c>
      <c r="W15" s="203">
        <f t="shared" si="97"/>
        <v>14.999999999999787</v>
      </c>
      <c r="X15" s="31">
        <f t="shared" si="20"/>
        <v>1.56</v>
      </c>
      <c r="Y15" s="203">
        <f t="shared" si="21"/>
        <v>14.91</v>
      </c>
      <c r="Z15" s="197">
        <f t="shared" si="81"/>
        <v>23.259600000000002</v>
      </c>
      <c r="AA15" s="198">
        <f t="shared" si="22"/>
        <v>2.5300000000000062E-2</v>
      </c>
      <c r="AB15" s="199">
        <f t="shared" si="1"/>
        <v>19.999999999999716</v>
      </c>
      <c r="AC15" s="206">
        <f t="shared" si="23"/>
        <v>0.64258395061728368</v>
      </c>
      <c r="AD15" s="40" t="s">
        <v>42</v>
      </c>
      <c r="AE15" s="3">
        <v>0.6284722222222221</v>
      </c>
      <c r="AF15" s="3">
        <v>0.67013888888888873</v>
      </c>
      <c r="AG15" s="203">
        <f t="shared" si="98"/>
        <v>14.999999999999787</v>
      </c>
      <c r="AH15" s="31">
        <f t="shared" si="24"/>
        <v>1.7</v>
      </c>
      <c r="AI15" s="203">
        <f t="shared" si="25"/>
        <v>15.49</v>
      </c>
      <c r="AJ15" s="197">
        <f t="shared" si="82"/>
        <v>26.332999999999998</v>
      </c>
      <c r="AK15" s="198">
        <f t="shared" si="26"/>
        <v>6.700185185185191E-2</v>
      </c>
      <c r="AL15" s="199">
        <f t="shared" si="2"/>
        <v>19.999999999999716</v>
      </c>
      <c r="AM15" s="226">
        <f t="shared" si="27"/>
        <v>0.68428580246913495</v>
      </c>
      <c r="AN15" s="40" t="s">
        <v>43</v>
      </c>
      <c r="AO15" s="3">
        <v>0.6284722222222221</v>
      </c>
      <c r="AP15" s="3">
        <v>0.64930555555555547</v>
      </c>
      <c r="AQ15" s="203">
        <f t="shared" si="99"/>
        <v>14.999999999999787</v>
      </c>
      <c r="AR15" s="31">
        <f t="shared" si="28"/>
        <v>1.56</v>
      </c>
      <c r="AS15" s="203">
        <f t="shared" si="29"/>
        <v>14.91</v>
      </c>
      <c r="AT15" s="197">
        <f t="shared" si="83"/>
        <v>23.259600000000002</v>
      </c>
      <c r="AU15" s="198">
        <f t="shared" si="30"/>
        <v>4.4627777777777752E-2</v>
      </c>
      <c r="AV15" s="199">
        <f t="shared" si="3"/>
        <v>19.999999999999716</v>
      </c>
      <c r="AW15" s="226">
        <f t="shared" si="31"/>
        <v>0.66191172839506141</v>
      </c>
      <c r="AX15" s="40" t="s">
        <v>42</v>
      </c>
      <c r="AY15" s="59">
        <v>0.63888888888888873</v>
      </c>
      <c r="AZ15" s="3">
        <v>0.68055555555555536</v>
      </c>
      <c r="BA15" s="203">
        <f t="shared" si="100"/>
        <v>14.999999999999787</v>
      </c>
      <c r="BB15" s="31">
        <f t="shared" si="32"/>
        <v>1.7</v>
      </c>
      <c r="BC15" s="203">
        <f t="shared" si="33"/>
        <v>15.49</v>
      </c>
      <c r="BD15" s="197">
        <f t="shared" si="84"/>
        <v>26.332999999999998</v>
      </c>
      <c r="BE15" s="198">
        <f t="shared" si="34"/>
        <v>6.700185185185191E-2</v>
      </c>
      <c r="BF15" s="199">
        <f t="shared" si="4"/>
        <v>19.999999999999716</v>
      </c>
      <c r="BG15" s="226">
        <f t="shared" si="35"/>
        <v>0.6842858024691354</v>
      </c>
      <c r="BH15" s="40" t="s">
        <v>43</v>
      </c>
      <c r="BI15" s="3">
        <v>0.63888888888888873</v>
      </c>
      <c r="BJ15" s="3">
        <v>0.6597222222222221</v>
      </c>
      <c r="BK15" s="203">
        <f t="shared" si="101"/>
        <v>14.999999999999787</v>
      </c>
      <c r="BL15" s="31">
        <f t="shared" si="36"/>
        <v>1.56</v>
      </c>
      <c r="BM15" s="203">
        <f t="shared" si="37"/>
        <v>14.91</v>
      </c>
      <c r="BN15" s="197">
        <f t="shared" si="85"/>
        <v>23.259600000000002</v>
      </c>
      <c r="BO15" s="198">
        <f t="shared" si="38"/>
        <v>3.7934567901234548E-2</v>
      </c>
      <c r="BP15" s="199">
        <f t="shared" si="5"/>
        <v>19.999999999999716</v>
      </c>
      <c r="BQ15" s="226">
        <f t="shared" si="39"/>
        <v>0.65521851851851776</v>
      </c>
      <c r="BR15" s="40" t="s">
        <v>43</v>
      </c>
      <c r="BS15" s="3">
        <v>0.64930555555555536</v>
      </c>
      <c r="BT15" s="3">
        <v>0.67013888888888873</v>
      </c>
      <c r="BU15" s="203">
        <f t="shared" si="102"/>
        <v>14.999999999999787</v>
      </c>
      <c r="BV15" s="31">
        <f t="shared" si="40"/>
        <v>1.56</v>
      </c>
      <c r="BW15" s="203">
        <f t="shared" si="41"/>
        <v>14.91</v>
      </c>
      <c r="BX15" s="197">
        <f t="shared" si="86"/>
        <v>23.259600000000002</v>
      </c>
      <c r="BY15" s="198">
        <f t="shared" si="42"/>
        <v>3.7934567901234548E-2</v>
      </c>
      <c r="BZ15" s="199">
        <f t="shared" si="6"/>
        <v>19.999999999999716</v>
      </c>
      <c r="CA15" s="226">
        <f t="shared" si="43"/>
        <v>0.65521851851851765</v>
      </c>
      <c r="CB15" s="40" t="s">
        <v>43</v>
      </c>
      <c r="CC15" s="3">
        <v>0.65972222222222199</v>
      </c>
      <c r="CD15" s="3">
        <v>0.68055555555555536</v>
      </c>
      <c r="CE15" s="203">
        <f t="shared" si="103"/>
        <v>14.999999999999787</v>
      </c>
      <c r="CF15" s="31">
        <f t="shared" si="44"/>
        <v>1.56</v>
      </c>
      <c r="CG15" s="203">
        <f t="shared" si="45"/>
        <v>14.91</v>
      </c>
      <c r="CH15" s="197">
        <f t="shared" si="87"/>
        <v>23.259600000000002</v>
      </c>
      <c r="CI15" s="198">
        <f t="shared" si="46"/>
        <v>3.7934567901234548E-2</v>
      </c>
      <c r="CJ15" s="199">
        <f t="shared" si="7"/>
        <v>19.999999999999716</v>
      </c>
      <c r="CK15" s="226">
        <f t="shared" si="47"/>
        <v>0.65521851851851709</v>
      </c>
      <c r="CL15" s="40" t="s">
        <v>42</v>
      </c>
      <c r="CM15" s="3">
        <v>0.72916666666666619</v>
      </c>
      <c r="CN15" s="3">
        <v>0.77083333333333282</v>
      </c>
      <c r="CO15" s="203">
        <f t="shared" si="104"/>
        <v>14.999999999999787</v>
      </c>
      <c r="CP15" s="31">
        <f t="shared" si="48"/>
        <v>1.98</v>
      </c>
      <c r="CQ15" s="203">
        <f t="shared" si="49"/>
        <v>15.49</v>
      </c>
      <c r="CR15" s="197">
        <f t="shared" si="88"/>
        <v>30.670200000000001</v>
      </c>
      <c r="CS15" s="198">
        <f t="shared" si="50"/>
        <v>7.3193827160493816E-2</v>
      </c>
      <c r="CT15" s="199">
        <f t="shared" si="8"/>
        <v>19.999999999999716</v>
      </c>
      <c r="CU15" s="226">
        <f t="shared" si="51"/>
        <v>0.69047777777777475</v>
      </c>
      <c r="CV15" s="40" t="s">
        <v>43</v>
      </c>
      <c r="CW15" s="3">
        <v>0.72916666666666619</v>
      </c>
      <c r="CX15" s="3">
        <v>0.74999999999999956</v>
      </c>
      <c r="CY15" s="203">
        <f t="shared" si="105"/>
        <v>14.999999999999787</v>
      </c>
      <c r="CZ15" s="31">
        <f t="shared" si="52"/>
        <v>1.84</v>
      </c>
      <c r="DA15" s="203">
        <f t="shared" si="53"/>
        <v>14.91</v>
      </c>
      <c r="DB15" s="197">
        <f t="shared" si="89"/>
        <v>27.4344</v>
      </c>
      <c r="DC15" s="198">
        <f t="shared" si="54"/>
        <v>4.4627777777777843E-2</v>
      </c>
      <c r="DD15" s="199">
        <f t="shared" si="9"/>
        <v>19.999999999999716</v>
      </c>
      <c r="DE15" s="206">
        <f t="shared" si="55"/>
        <v>0.66191172839505874</v>
      </c>
      <c r="DF15" s="39" t="s">
        <v>42</v>
      </c>
      <c r="DG15" s="3">
        <v>0.73958333333333282</v>
      </c>
      <c r="DH15" s="3">
        <v>0.78124999999999944</v>
      </c>
      <c r="DI15" s="203">
        <f t="shared" si="106"/>
        <v>14.999999999999787</v>
      </c>
      <c r="DJ15" s="31">
        <f t="shared" si="56"/>
        <v>1.98</v>
      </c>
      <c r="DK15" s="203">
        <f t="shared" si="57"/>
        <v>15.49</v>
      </c>
      <c r="DL15" s="197">
        <f t="shared" si="90"/>
        <v>30.670200000000001</v>
      </c>
      <c r="DM15" s="198">
        <f t="shared" si="58"/>
        <v>7.3193827160493816E-2</v>
      </c>
      <c r="DN15" s="199">
        <f t="shared" si="10"/>
        <v>19.999999999999716</v>
      </c>
      <c r="DO15" s="206">
        <f t="shared" si="59"/>
        <v>0.69047777777777397</v>
      </c>
      <c r="DP15" s="31" t="s">
        <v>43</v>
      </c>
      <c r="DQ15" s="3">
        <v>0.73958333333333282</v>
      </c>
      <c r="DR15" s="3">
        <v>0.76041666666666619</v>
      </c>
      <c r="DS15" s="203">
        <f t="shared" si="107"/>
        <v>14.999999999999787</v>
      </c>
      <c r="DT15" s="31">
        <f t="shared" si="60"/>
        <v>1.84</v>
      </c>
      <c r="DU15" s="203">
        <f t="shared" si="61"/>
        <v>14.91</v>
      </c>
      <c r="DV15" s="197">
        <f t="shared" si="91"/>
        <v>27.4344</v>
      </c>
      <c r="DW15" s="198">
        <f t="shared" si="62"/>
        <v>4.4627777777777843E-2</v>
      </c>
      <c r="DX15" s="199">
        <f t="shared" si="11"/>
        <v>19.999999999999716</v>
      </c>
      <c r="DY15" s="206">
        <f t="shared" si="63"/>
        <v>0.66191172839505874</v>
      </c>
      <c r="DZ15" s="31" t="s">
        <v>42</v>
      </c>
      <c r="EA15" s="3">
        <v>0.74999999999999944</v>
      </c>
      <c r="EB15" s="3">
        <v>0.79166666666666607</v>
      </c>
      <c r="EC15" s="203">
        <f t="shared" si="108"/>
        <v>14.999999999999787</v>
      </c>
      <c r="ED15" s="31">
        <f t="shared" si="64"/>
        <v>1.98</v>
      </c>
      <c r="EE15" s="203">
        <f t="shared" si="65"/>
        <v>15.49</v>
      </c>
      <c r="EF15" s="197">
        <f t="shared" si="92"/>
        <v>30.670200000000001</v>
      </c>
      <c r="EG15" s="198">
        <f t="shared" si="66"/>
        <v>6.6500617283950805E-2</v>
      </c>
      <c r="EH15" s="199">
        <f t="shared" si="12"/>
        <v>19.999999999999716</v>
      </c>
      <c r="EI15" s="206">
        <f t="shared" si="67"/>
        <v>0.68378456790123121</v>
      </c>
      <c r="EJ15" s="40" t="s">
        <v>43</v>
      </c>
      <c r="EK15" s="3">
        <v>0.74999999999999944</v>
      </c>
      <c r="EL15" s="3">
        <v>0.77083333333333282</v>
      </c>
      <c r="EM15" s="203">
        <f t="shared" si="109"/>
        <v>14.999999999999787</v>
      </c>
      <c r="EN15" s="31">
        <f t="shared" si="68"/>
        <v>1.7</v>
      </c>
      <c r="EO15" s="203">
        <f t="shared" si="69"/>
        <v>14.91</v>
      </c>
      <c r="EP15" s="197">
        <f t="shared" si="93"/>
        <v>25.347000000000001</v>
      </c>
      <c r="EQ15" s="198">
        <f t="shared" si="70"/>
        <v>4.4627777777777829E-2</v>
      </c>
      <c r="ER15" s="199">
        <f t="shared" si="13"/>
        <v>19.999999999999716</v>
      </c>
      <c r="ES15" s="206">
        <f t="shared" si="71"/>
        <v>0.66191172839505819</v>
      </c>
      <c r="ET15" s="40" t="s">
        <v>43</v>
      </c>
      <c r="EU15" s="3">
        <v>0.76041666666666607</v>
      </c>
      <c r="EV15" s="3">
        <v>0.78124999999999944</v>
      </c>
      <c r="EW15" s="203">
        <f t="shared" si="110"/>
        <v>14.999999999999787</v>
      </c>
      <c r="EX15" s="31">
        <f t="shared" si="72"/>
        <v>1.7</v>
      </c>
      <c r="EY15" s="203">
        <f t="shared" si="73"/>
        <v>14.91</v>
      </c>
      <c r="EZ15" s="197">
        <f t="shared" si="94"/>
        <v>25.347000000000001</v>
      </c>
      <c r="FA15" s="198">
        <f t="shared" si="74"/>
        <v>5.1320987654321033E-2</v>
      </c>
      <c r="FB15" s="199">
        <f t="shared" si="14"/>
        <v>19.999999999999716</v>
      </c>
      <c r="FC15" s="206">
        <f t="shared" si="75"/>
        <v>0.66860493827160117</v>
      </c>
      <c r="FD15" s="40" t="s">
        <v>43</v>
      </c>
      <c r="FE15" s="3">
        <v>0.7708333333333327</v>
      </c>
      <c r="FF15" s="3">
        <v>0.79166666666666607</v>
      </c>
      <c r="FG15" s="203">
        <f t="shared" si="111"/>
        <v>14.999999999999787</v>
      </c>
      <c r="FH15" s="31">
        <f t="shared" si="76"/>
        <v>1.7</v>
      </c>
      <c r="FI15" s="203">
        <f t="shared" si="77"/>
        <v>14.91</v>
      </c>
      <c r="FJ15" s="197">
        <f t="shared" si="95"/>
        <v>25.347000000000001</v>
      </c>
      <c r="FK15" s="198">
        <f t="shared" si="78"/>
        <v>5.1320987654321033E-2</v>
      </c>
      <c r="FL15" s="199">
        <f t="shared" si="15"/>
        <v>19.999999999999716</v>
      </c>
      <c r="FM15" s="206">
        <f t="shared" si="79"/>
        <v>0.66860493827160061</v>
      </c>
    </row>
    <row r="16" spans="2:169" x14ac:dyDescent="0.25">
      <c r="B16" s="180">
        <v>16</v>
      </c>
      <c r="C16" s="521">
        <f>'Média Passageiros'!AD15</f>
        <v>1.84</v>
      </c>
      <c r="D16" s="183">
        <f>'Média Passageiros'!AE15</f>
        <v>1.7</v>
      </c>
      <c r="J16" s="40" t="s">
        <v>43</v>
      </c>
      <c r="K16" s="3">
        <v>0.67013888888888862</v>
      </c>
      <c r="L16" s="3">
        <v>0.69097222222222199</v>
      </c>
      <c r="M16" s="203">
        <f t="shared" si="96"/>
        <v>14.999999999999787</v>
      </c>
      <c r="N16" s="31">
        <f t="shared" si="16"/>
        <v>1.7</v>
      </c>
      <c r="O16" s="203">
        <f t="shared" si="17"/>
        <v>14.91</v>
      </c>
      <c r="P16" s="197">
        <f t="shared" si="80"/>
        <v>25.347000000000001</v>
      </c>
      <c r="Q16" s="198">
        <f t="shared" si="18"/>
        <v>-2.4616049382715985E-2</v>
      </c>
      <c r="R16" s="199">
        <f t="shared" si="0"/>
        <v>19.999999999999716</v>
      </c>
      <c r="S16" s="226">
        <f t="shared" si="19"/>
        <v>0.65439629629629481</v>
      </c>
      <c r="T16" s="40" t="s">
        <v>42</v>
      </c>
      <c r="U16" s="3">
        <v>0.64930555555555536</v>
      </c>
      <c r="V16" s="3">
        <v>0.69097222222222199</v>
      </c>
      <c r="W16" s="203">
        <f t="shared" si="97"/>
        <v>14.999999999999787</v>
      </c>
      <c r="X16" s="31">
        <f t="shared" si="20"/>
        <v>1.7</v>
      </c>
      <c r="Y16" s="203">
        <f t="shared" si="21"/>
        <v>15.49</v>
      </c>
      <c r="Z16" s="197">
        <f t="shared" si="81"/>
        <v>26.332999999999998</v>
      </c>
      <c r="AA16" s="198">
        <f t="shared" si="22"/>
        <v>-5.5974691358024624E-2</v>
      </c>
      <c r="AB16" s="199">
        <f t="shared" si="1"/>
        <v>19.999999999999716</v>
      </c>
      <c r="AC16" s="206">
        <f t="shared" si="23"/>
        <v>0.62303765432098657</v>
      </c>
      <c r="AD16" s="40" t="s">
        <v>43</v>
      </c>
      <c r="AE16" s="3">
        <v>0.68055555555555525</v>
      </c>
      <c r="AF16" s="3">
        <v>0.70138888888888862</v>
      </c>
      <c r="AG16" s="203">
        <f t="shared" si="98"/>
        <v>14.999999999999787</v>
      </c>
      <c r="AH16" s="31">
        <f t="shared" si="24"/>
        <v>1.7</v>
      </c>
      <c r="AI16" s="203">
        <f t="shared" si="25"/>
        <v>14.91</v>
      </c>
      <c r="AJ16" s="197">
        <f t="shared" si="82"/>
        <v>25.347000000000001</v>
      </c>
      <c r="AK16" s="198">
        <f t="shared" si="26"/>
        <v>-1.1229629629629577E-2</v>
      </c>
      <c r="AL16" s="199">
        <f t="shared" si="2"/>
        <v>19.999999999999716</v>
      </c>
      <c r="AM16" s="226">
        <f t="shared" si="27"/>
        <v>0.667782716049381</v>
      </c>
      <c r="AN16" s="40" t="s">
        <v>42</v>
      </c>
      <c r="AO16" s="3">
        <v>0.65972222222222199</v>
      </c>
      <c r="AP16" s="3">
        <v>0.70138888888888862</v>
      </c>
      <c r="AQ16" s="203">
        <f t="shared" si="99"/>
        <v>14.999999999999787</v>
      </c>
      <c r="AR16" s="31">
        <f t="shared" si="28"/>
        <v>1.7</v>
      </c>
      <c r="AS16" s="203">
        <f t="shared" si="29"/>
        <v>15.49</v>
      </c>
      <c r="AT16" s="197">
        <f t="shared" si="83"/>
        <v>26.332999999999998</v>
      </c>
      <c r="AU16" s="198">
        <f t="shared" si="30"/>
        <v>-3.6646913580246937E-2</v>
      </c>
      <c r="AV16" s="199">
        <f t="shared" si="3"/>
        <v>19.999999999999716</v>
      </c>
      <c r="AW16" s="226">
        <f t="shared" si="31"/>
        <v>0.64236543209876429</v>
      </c>
      <c r="AX16" s="40" t="s">
        <v>43</v>
      </c>
      <c r="AY16" s="59">
        <v>0.69097222222222188</v>
      </c>
      <c r="AZ16" s="3">
        <v>0.71180555555555525</v>
      </c>
      <c r="BA16" s="203">
        <f t="shared" si="100"/>
        <v>14.999999999999787</v>
      </c>
      <c r="BB16" s="31">
        <f t="shared" si="32"/>
        <v>1.7</v>
      </c>
      <c r="BC16" s="203">
        <f t="shared" si="33"/>
        <v>14.91</v>
      </c>
      <c r="BD16" s="197">
        <f t="shared" si="84"/>
        <v>25.347000000000001</v>
      </c>
      <c r="BE16" s="198">
        <f t="shared" si="34"/>
        <v>-1.1229629629629577E-2</v>
      </c>
      <c r="BF16" s="199">
        <f t="shared" si="4"/>
        <v>19.999999999999716</v>
      </c>
      <c r="BG16" s="226">
        <f t="shared" si="35"/>
        <v>0.66778271604938144</v>
      </c>
      <c r="BH16" s="40" t="s">
        <v>42</v>
      </c>
      <c r="BI16" s="3">
        <v>0.67013888888888862</v>
      </c>
      <c r="BJ16" s="3">
        <v>0.71180555555555525</v>
      </c>
      <c r="BK16" s="203">
        <f t="shared" si="101"/>
        <v>14.999999999999787</v>
      </c>
      <c r="BL16" s="31">
        <f t="shared" si="36"/>
        <v>1.84</v>
      </c>
      <c r="BM16" s="203">
        <f t="shared" si="37"/>
        <v>15.49</v>
      </c>
      <c r="BN16" s="197">
        <f t="shared" si="85"/>
        <v>28.501600000000003</v>
      </c>
      <c r="BO16" s="198">
        <f t="shared" si="38"/>
        <v>-5.003333333333336E-2</v>
      </c>
      <c r="BP16" s="199">
        <f t="shared" si="5"/>
        <v>19.999999999999716</v>
      </c>
      <c r="BQ16" s="226">
        <f t="shared" si="39"/>
        <v>0.62897901234567744</v>
      </c>
      <c r="BR16" s="40" t="s">
        <v>42</v>
      </c>
      <c r="BS16" s="3">
        <v>0.68055555555555525</v>
      </c>
      <c r="BT16" s="3">
        <v>0.72222222222222188</v>
      </c>
      <c r="BU16" s="203">
        <f t="shared" si="102"/>
        <v>14.999999999999787</v>
      </c>
      <c r="BV16" s="31">
        <f t="shared" si="40"/>
        <v>1.84</v>
      </c>
      <c r="BW16" s="203">
        <f t="shared" si="41"/>
        <v>15.49</v>
      </c>
      <c r="BX16" s="197">
        <f t="shared" si="86"/>
        <v>28.501600000000003</v>
      </c>
      <c r="BY16" s="198">
        <f t="shared" si="42"/>
        <v>-5.003333333333336E-2</v>
      </c>
      <c r="BZ16" s="199">
        <f t="shared" si="6"/>
        <v>19.999999999999716</v>
      </c>
      <c r="CA16" s="226">
        <f t="shared" si="43"/>
        <v>0.62897901234567721</v>
      </c>
      <c r="CB16" s="40" t="s">
        <v>42</v>
      </c>
      <c r="CC16" s="3">
        <v>0.69097222222222188</v>
      </c>
      <c r="CD16" s="3">
        <v>0.73263888888888851</v>
      </c>
      <c r="CE16" s="203">
        <f t="shared" si="103"/>
        <v>14.999999999999787</v>
      </c>
      <c r="CF16" s="31">
        <f t="shared" si="44"/>
        <v>1.84</v>
      </c>
      <c r="CG16" s="203">
        <f t="shared" si="45"/>
        <v>15.49</v>
      </c>
      <c r="CH16" s="197">
        <f t="shared" si="87"/>
        <v>28.501600000000003</v>
      </c>
      <c r="CI16" s="198">
        <f t="shared" si="46"/>
        <v>-5.003333333333336E-2</v>
      </c>
      <c r="CJ16" s="199">
        <f t="shared" si="7"/>
        <v>19.999999999999716</v>
      </c>
      <c r="CK16" s="226">
        <f t="shared" si="47"/>
        <v>0.62897901234567666</v>
      </c>
      <c r="CL16" s="40" t="s">
        <v>43</v>
      </c>
      <c r="CM16" s="3">
        <v>0.78124999999999933</v>
      </c>
      <c r="CN16" s="3">
        <v>0.8020833333333327</v>
      </c>
      <c r="CO16" s="203">
        <f t="shared" si="104"/>
        <v>14.999999999999787</v>
      </c>
      <c r="CP16" s="31">
        <f t="shared" si="48"/>
        <v>1.7</v>
      </c>
      <c r="CQ16" s="203">
        <f t="shared" si="49"/>
        <v>14.91</v>
      </c>
      <c r="CR16" s="197">
        <f t="shared" si="88"/>
        <v>25.347000000000001</v>
      </c>
      <c r="CS16" s="198">
        <f t="shared" si="50"/>
        <v>-5.0376543209876687E-3</v>
      </c>
      <c r="CT16" s="199">
        <f t="shared" si="8"/>
        <v>19.999999999999716</v>
      </c>
      <c r="CU16" s="226">
        <f t="shared" si="51"/>
        <v>0.67397469135802079</v>
      </c>
      <c r="CV16" s="40" t="s">
        <v>42</v>
      </c>
      <c r="CW16" s="3">
        <v>0.76041666666666607</v>
      </c>
      <c r="CX16" s="3">
        <v>0.8020833333333327</v>
      </c>
      <c r="CY16" s="203">
        <f t="shared" si="105"/>
        <v>14.999999999999787</v>
      </c>
      <c r="CZ16" s="31">
        <f t="shared" si="52"/>
        <v>1.98</v>
      </c>
      <c r="DA16" s="203">
        <f t="shared" si="53"/>
        <v>15.49</v>
      </c>
      <c r="DB16" s="197">
        <f t="shared" si="89"/>
        <v>30.670200000000001</v>
      </c>
      <c r="DC16" s="198">
        <f t="shared" si="54"/>
        <v>-5.0033333333333263E-2</v>
      </c>
      <c r="DD16" s="199">
        <f t="shared" si="9"/>
        <v>19.999999999999716</v>
      </c>
      <c r="DE16" s="206">
        <f t="shared" si="55"/>
        <v>0.6289790123456751</v>
      </c>
      <c r="DF16" s="39" t="s">
        <v>43</v>
      </c>
      <c r="DG16" s="3">
        <v>0.79166666666666596</v>
      </c>
      <c r="DH16" s="3">
        <v>0.81249999999999933</v>
      </c>
      <c r="DI16" s="203">
        <f t="shared" si="106"/>
        <v>14.999999999999787</v>
      </c>
      <c r="DJ16" s="31">
        <f t="shared" si="56"/>
        <v>1.56</v>
      </c>
      <c r="DK16" s="203">
        <f t="shared" si="57"/>
        <v>14.91</v>
      </c>
      <c r="DL16" s="197">
        <f t="shared" si="90"/>
        <v>23.259600000000002</v>
      </c>
      <c r="DM16" s="198">
        <f t="shared" si="58"/>
        <v>1.4049382716049205E-3</v>
      </c>
      <c r="DN16" s="199">
        <f t="shared" si="10"/>
        <v>19.999999999999716</v>
      </c>
      <c r="DO16" s="206">
        <f t="shared" si="59"/>
        <v>0.68041728395061263</v>
      </c>
      <c r="DP16" s="31" t="s">
        <v>42</v>
      </c>
      <c r="DQ16" s="3">
        <v>0.7708333333333327</v>
      </c>
      <c r="DR16" s="3">
        <v>0.81249999999999933</v>
      </c>
      <c r="DS16" s="203">
        <f t="shared" si="107"/>
        <v>14.999999999999787</v>
      </c>
      <c r="DT16" s="31">
        <f t="shared" si="60"/>
        <v>1.98</v>
      </c>
      <c r="DU16" s="203">
        <f t="shared" si="61"/>
        <v>15.49</v>
      </c>
      <c r="DV16" s="197">
        <f t="shared" si="91"/>
        <v>30.670200000000001</v>
      </c>
      <c r="DW16" s="198">
        <f t="shared" si="62"/>
        <v>-5.0033333333333263E-2</v>
      </c>
      <c r="DX16" s="199">
        <f t="shared" si="11"/>
        <v>19.999999999999716</v>
      </c>
      <c r="DY16" s="206">
        <f t="shared" si="63"/>
        <v>0.6289790123456751</v>
      </c>
      <c r="DZ16" s="31" t="s">
        <v>43</v>
      </c>
      <c r="EA16" s="3">
        <v>0.80208333333333259</v>
      </c>
      <c r="EB16" s="3">
        <v>0.82291666666666596</v>
      </c>
      <c r="EC16" s="203">
        <f t="shared" si="108"/>
        <v>14.999999999999787</v>
      </c>
      <c r="ED16" s="31">
        <f t="shared" si="64"/>
        <v>1.56</v>
      </c>
      <c r="EE16" s="203">
        <f t="shared" si="65"/>
        <v>14.91</v>
      </c>
      <c r="EF16" s="197">
        <f t="shared" si="92"/>
        <v>23.259600000000002</v>
      </c>
      <c r="EG16" s="198">
        <f t="shared" si="66"/>
        <v>-5.2882716049380959E-3</v>
      </c>
      <c r="EH16" s="199">
        <f t="shared" si="12"/>
        <v>19.999999999999716</v>
      </c>
      <c r="EI16" s="206">
        <f t="shared" si="67"/>
        <v>0.67372407407406987</v>
      </c>
      <c r="EJ16" s="40" t="s">
        <v>42</v>
      </c>
      <c r="EK16" s="3">
        <v>0.78124999999999933</v>
      </c>
      <c r="EL16" s="3">
        <v>0.82291666666666596</v>
      </c>
      <c r="EM16" s="203">
        <f t="shared" si="109"/>
        <v>14.999999999999787</v>
      </c>
      <c r="EN16" s="31">
        <f t="shared" si="68"/>
        <v>1.98</v>
      </c>
      <c r="EO16" s="203">
        <f t="shared" si="69"/>
        <v>15.49</v>
      </c>
      <c r="EP16" s="197">
        <f t="shared" si="93"/>
        <v>30.670200000000001</v>
      </c>
      <c r="EQ16" s="198">
        <f t="shared" si="70"/>
        <v>-5.0033333333333284E-2</v>
      </c>
      <c r="ER16" s="199">
        <f t="shared" si="13"/>
        <v>19.999999999999716</v>
      </c>
      <c r="ES16" s="206">
        <f t="shared" si="71"/>
        <v>0.62897901234567466</v>
      </c>
      <c r="ET16" s="40" t="s">
        <v>42</v>
      </c>
      <c r="EU16" s="3">
        <v>0.79166666666666596</v>
      </c>
      <c r="EV16" s="3">
        <v>0.83333333333333259</v>
      </c>
      <c r="EW16" s="203">
        <f t="shared" si="110"/>
        <v>14.999999999999787</v>
      </c>
      <c r="EX16" s="31">
        <f t="shared" si="72"/>
        <v>1.7</v>
      </c>
      <c r="EY16" s="203">
        <f t="shared" si="73"/>
        <v>15.49</v>
      </c>
      <c r="EZ16" s="197">
        <f t="shared" si="94"/>
        <v>26.332999999999998</v>
      </c>
      <c r="FA16" s="198">
        <f t="shared" si="74"/>
        <v>-2.9953703703703656E-2</v>
      </c>
      <c r="FB16" s="199">
        <f t="shared" si="14"/>
        <v>19.999999999999716</v>
      </c>
      <c r="FC16" s="206">
        <f t="shared" si="75"/>
        <v>0.64905864197530405</v>
      </c>
      <c r="FD16" s="40" t="s">
        <v>42</v>
      </c>
      <c r="FE16" s="3">
        <v>0.80208333333333259</v>
      </c>
      <c r="FF16" s="3">
        <v>0.84374999999999922</v>
      </c>
      <c r="FG16" s="203">
        <f t="shared" si="111"/>
        <v>14.999999999999787</v>
      </c>
      <c r="FH16" s="31">
        <f t="shared" si="76"/>
        <v>1.7</v>
      </c>
      <c r="FI16" s="203">
        <f t="shared" si="77"/>
        <v>15.49</v>
      </c>
      <c r="FJ16" s="197">
        <f t="shared" si="95"/>
        <v>26.332999999999998</v>
      </c>
      <c r="FK16" s="198">
        <f t="shared" si="78"/>
        <v>-2.9953703703703656E-2</v>
      </c>
      <c r="FL16" s="199">
        <f t="shared" si="15"/>
        <v>19.999999999999716</v>
      </c>
      <c r="FM16" s="206">
        <f t="shared" si="79"/>
        <v>0.64905864197530339</v>
      </c>
    </row>
    <row r="17" spans="2:169" ht="15" customHeight="1" x14ac:dyDescent="0.25">
      <c r="B17" s="40">
        <v>17</v>
      </c>
      <c r="C17" s="197">
        <f>'Média Passageiros'!AD16</f>
        <v>1.98</v>
      </c>
      <c r="D17" s="157">
        <f>'Média Passageiros'!AE16</f>
        <v>1.84</v>
      </c>
      <c r="J17" s="40" t="s">
        <v>42</v>
      </c>
      <c r="K17" s="3">
        <v>0.70138888888888851</v>
      </c>
      <c r="L17" s="3">
        <v>0.74305555555555514</v>
      </c>
      <c r="M17" s="203">
        <f t="shared" si="96"/>
        <v>14.999999999999787</v>
      </c>
      <c r="N17" s="31">
        <f t="shared" si="16"/>
        <v>1.84</v>
      </c>
      <c r="O17" s="203">
        <f t="shared" si="17"/>
        <v>15.49</v>
      </c>
      <c r="P17" s="197">
        <f t="shared" si="80"/>
        <v>28.501600000000003</v>
      </c>
      <c r="Q17" s="198">
        <f t="shared" si="18"/>
        <v>-0.11258395061728389</v>
      </c>
      <c r="R17" s="199">
        <f t="shared" si="0"/>
        <v>19.999999999999716</v>
      </c>
      <c r="S17" s="226">
        <f t="shared" si="19"/>
        <v>0.62815679012345449</v>
      </c>
      <c r="T17" s="40" t="s">
        <v>43</v>
      </c>
      <c r="U17" s="3">
        <v>0.70138888888888851</v>
      </c>
      <c r="V17" s="3">
        <v>0.72222222222222188</v>
      </c>
      <c r="W17" s="203">
        <f t="shared" si="97"/>
        <v>14.999999999999787</v>
      </c>
      <c r="X17" s="31">
        <f t="shared" si="20"/>
        <v>1.7</v>
      </c>
      <c r="Y17" s="203">
        <f t="shared" si="21"/>
        <v>14.91</v>
      </c>
      <c r="Z17" s="197">
        <f t="shared" si="81"/>
        <v>25.347000000000001</v>
      </c>
      <c r="AA17" s="198">
        <f t="shared" si="22"/>
        <v>-0.13420617283950612</v>
      </c>
      <c r="AB17" s="199">
        <f t="shared" si="1"/>
        <v>19.999999999999716</v>
      </c>
      <c r="AC17" s="206">
        <f t="shared" si="23"/>
        <v>0.60653456790123261</v>
      </c>
      <c r="AD17" s="40" t="s">
        <v>42</v>
      </c>
      <c r="AE17" s="3">
        <v>0.71180555555555514</v>
      </c>
      <c r="AF17" s="3">
        <v>0.75347222222222177</v>
      </c>
      <c r="AG17" s="203">
        <f t="shared" si="98"/>
        <v>14.999999999999787</v>
      </c>
      <c r="AH17" s="31">
        <f t="shared" si="24"/>
        <v>1.98</v>
      </c>
      <c r="AI17" s="203">
        <f t="shared" si="25"/>
        <v>15.49</v>
      </c>
      <c r="AJ17" s="197">
        <f t="shared" si="82"/>
        <v>30.670200000000001</v>
      </c>
      <c r="AK17" s="198">
        <f t="shared" si="26"/>
        <v>-0.10589074074074069</v>
      </c>
      <c r="AL17" s="199">
        <f t="shared" si="2"/>
        <v>19.999999999999716</v>
      </c>
      <c r="AM17" s="226">
        <f t="shared" si="27"/>
        <v>0.63484999999999747</v>
      </c>
      <c r="AN17" s="40" t="s">
        <v>43</v>
      </c>
      <c r="AO17" s="3">
        <v>0.71180555555555514</v>
      </c>
      <c r="AP17" s="3">
        <v>0.73263888888888851</v>
      </c>
      <c r="AQ17" s="203">
        <f t="shared" si="99"/>
        <v>14.999999999999787</v>
      </c>
      <c r="AR17" s="31">
        <f t="shared" si="28"/>
        <v>1.84</v>
      </c>
      <c r="AS17" s="203">
        <f t="shared" si="29"/>
        <v>14.91</v>
      </c>
      <c r="AT17" s="197">
        <f t="shared" si="83"/>
        <v>27.4344</v>
      </c>
      <c r="AU17" s="198">
        <f t="shared" si="30"/>
        <v>-0.12132098765432101</v>
      </c>
      <c r="AV17" s="199">
        <f t="shared" si="3"/>
        <v>19.999999999999716</v>
      </c>
      <c r="AW17" s="226">
        <f t="shared" si="31"/>
        <v>0.61941975308641772</v>
      </c>
      <c r="AX17" s="40" t="s">
        <v>42</v>
      </c>
      <c r="AY17" s="59">
        <v>0.72222222222222177</v>
      </c>
      <c r="AZ17" s="3">
        <v>0.7638888888888884</v>
      </c>
      <c r="BA17" s="203">
        <f t="shared" si="100"/>
        <v>14.999999999999787</v>
      </c>
      <c r="BB17" s="31">
        <f t="shared" si="32"/>
        <v>1.98</v>
      </c>
      <c r="BC17" s="203">
        <f t="shared" si="33"/>
        <v>15.49</v>
      </c>
      <c r="BD17" s="197">
        <f t="shared" si="84"/>
        <v>30.670200000000001</v>
      </c>
      <c r="BE17" s="198">
        <f t="shared" si="34"/>
        <v>-0.10589074074074069</v>
      </c>
      <c r="BF17" s="199">
        <f t="shared" si="4"/>
        <v>19.999999999999716</v>
      </c>
      <c r="BG17" s="226">
        <f t="shared" si="35"/>
        <v>0.6348499999999978</v>
      </c>
      <c r="BH17" s="40" t="s">
        <v>43</v>
      </c>
      <c r="BI17" s="3">
        <v>0.72222222222222177</v>
      </c>
      <c r="BJ17" s="3">
        <v>0.74305555555555514</v>
      </c>
      <c r="BK17" s="203">
        <f t="shared" si="101"/>
        <v>14.999999999999787</v>
      </c>
      <c r="BL17" s="31">
        <f t="shared" si="36"/>
        <v>1.84</v>
      </c>
      <c r="BM17" s="203">
        <f t="shared" si="37"/>
        <v>14.91</v>
      </c>
      <c r="BN17" s="197">
        <f t="shared" si="85"/>
        <v>27.4344</v>
      </c>
      <c r="BO17" s="198">
        <f t="shared" si="38"/>
        <v>-0.13470740740740744</v>
      </c>
      <c r="BP17" s="199">
        <f t="shared" si="5"/>
        <v>19.999999999999716</v>
      </c>
      <c r="BQ17" s="226">
        <f t="shared" si="39"/>
        <v>0.60603333333333087</v>
      </c>
      <c r="BR17" s="40" t="s">
        <v>43</v>
      </c>
      <c r="BS17" s="59">
        <v>0.7326388888888884</v>
      </c>
      <c r="BT17" s="3">
        <v>0.75347222222222177</v>
      </c>
      <c r="BU17" s="203">
        <f t="shared" si="102"/>
        <v>14.999999999999787</v>
      </c>
      <c r="BV17" s="31">
        <f t="shared" si="40"/>
        <v>1.84</v>
      </c>
      <c r="BW17" s="203">
        <f t="shared" si="41"/>
        <v>14.91</v>
      </c>
      <c r="BX17" s="197">
        <f t="shared" si="86"/>
        <v>27.4344</v>
      </c>
      <c r="BY17" s="198">
        <f t="shared" si="42"/>
        <v>-0.13470740740740744</v>
      </c>
      <c r="BZ17" s="199">
        <f t="shared" si="6"/>
        <v>19.999999999999716</v>
      </c>
      <c r="CA17" s="226">
        <f t="shared" si="43"/>
        <v>0.60603333333333065</v>
      </c>
      <c r="CB17" s="40" t="s">
        <v>43</v>
      </c>
      <c r="CC17" s="59">
        <v>0.74305555555555503</v>
      </c>
      <c r="CD17" s="3">
        <v>0.7638888888888884</v>
      </c>
      <c r="CE17" s="203">
        <f t="shared" si="103"/>
        <v>14.999999999999787</v>
      </c>
      <c r="CF17" s="31">
        <f t="shared" si="44"/>
        <v>1.84</v>
      </c>
      <c r="CG17" s="203">
        <f t="shared" si="45"/>
        <v>14.91</v>
      </c>
      <c r="CH17" s="197">
        <f t="shared" si="87"/>
        <v>27.4344</v>
      </c>
      <c r="CI17" s="198">
        <f t="shared" si="46"/>
        <v>-0.13470740740740744</v>
      </c>
      <c r="CJ17" s="199">
        <f t="shared" si="7"/>
        <v>19.999999999999716</v>
      </c>
      <c r="CK17" s="226">
        <f t="shared" si="47"/>
        <v>0.60603333333332998</v>
      </c>
      <c r="CL17" s="40" t="s">
        <v>42</v>
      </c>
      <c r="CM17" s="3">
        <v>0.81249999999999922</v>
      </c>
      <c r="CN17" s="3">
        <v>0.85416666666666585</v>
      </c>
      <c r="CO17" s="203">
        <f t="shared" si="104"/>
        <v>14.999999999999787</v>
      </c>
      <c r="CP17" s="31">
        <f t="shared" si="48"/>
        <v>1.7</v>
      </c>
      <c r="CQ17" s="203">
        <f t="shared" si="49"/>
        <v>15.49</v>
      </c>
      <c r="CR17" s="197">
        <f t="shared" si="88"/>
        <v>26.332999999999998</v>
      </c>
      <c r="CS17" s="198">
        <f t="shared" si="50"/>
        <v>-8.6312345679012359E-2</v>
      </c>
      <c r="CT17" s="199">
        <f t="shared" si="8"/>
        <v>19.999999999999716</v>
      </c>
      <c r="CU17" s="226">
        <f t="shared" si="51"/>
        <v>0.65442839506172368</v>
      </c>
      <c r="CV17" s="40" t="s">
        <v>43</v>
      </c>
      <c r="CW17" s="3">
        <v>0.81249999999999922</v>
      </c>
      <c r="CX17" s="3">
        <v>0.83333333333333259</v>
      </c>
      <c r="CY17" s="203">
        <f t="shared" si="105"/>
        <v>14.999999999999787</v>
      </c>
      <c r="CZ17" s="31">
        <f t="shared" si="52"/>
        <v>1.56</v>
      </c>
      <c r="DA17" s="203">
        <f t="shared" si="53"/>
        <v>14.91</v>
      </c>
      <c r="DB17" s="197">
        <f t="shared" si="89"/>
        <v>23.259600000000002</v>
      </c>
      <c r="DC17" s="198">
        <f t="shared" si="54"/>
        <v>-0.12182222222222217</v>
      </c>
      <c r="DD17" s="199">
        <f t="shared" si="9"/>
        <v>19.999999999999716</v>
      </c>
      <c r="DE17" s="206">
        <f t="shared" si="55"/>
        <v>0.61891851851851376</v>
      </c>
      <c r="DF17" s="39" t="s">
        <v>42</v>
      </c>
      <c r="DG17" s="3">
        <v>0.82638888888888806</v>
      </c>
      <c r="DH17" s="3">
        <v>0.86805555555555469</v>
      </c>
      <c r="DI17" s="203">
        <f t="shared" si="106"/>
        <v>19.999999999999769</v>
      </c>
      <c r="DJ17" s="31">
        <f t="shared" si="56"/>
        <v>1.7</v>
      </c>
      <c r="DK17" s="203">
        <f t="shared" si="57"/>
        <v>15.49</v>
      </c>
      <c r="DL17" s="197">
        <f t="shared" si="90"/>
        <v>26.332999999999998</v>
      </c>
      <c r="DM17" s="198">
        <f t="shared" si="58"/>
        <v>-7.9869753086419762E-2</v>
      </c>
      <c r="DN17" s="199">
        <f t="shared" si="10"/>
        <v>26.666666666666359</v>
      </c>
      <c r="DO17" s="206">
        <f t="shared" si="59"/>
        <v>0.68144711934155811</v>
      </c>
      <c r="DP17" s="31" t="s">
        <v>43</v>
      </c>
      <c r="DQ17" s="3">
        <v>0.82638888888888806</v>
      </c>
      <c r="DR17" s="3">
        <v>0.84722222222222143</v>
      </c>
      <c r="DS17" s="203">
        <f t="shared" si="107"/>
        <v>19.999999999999769</v>
      </c>
      <c r="DT17" s="31">
        <f t="shared" si="60"/>
        <v>1.56</v>
      </c>
      <c r="DU17" s="203">
        <f t="shared" si="61"/>
        <v>14.91</v>
      </c>
      <c r="DV17" s="197">
        <f t="shared" si="91"/>
        <v>23.259600000000002</v>
      </c>
      <c r="DW17" s="198">
        <f t="shared" si="62"/>
        <v>-0.12182222222222217</v>
      </c>
      <c r="DX17" s="199">
        <f t="shared" si="11"/>
        <v>26.666666666666359</v>
      </c>
      <c r="DY17" s="206">
        <f t="shared" si="63"/>
        <v>0.63949465020575647</v>
      </c>
      <c r="DZ17" s="31" t="s">
        <v>42</v>
      </c>
      <c r="EA17" s="3">
        <v>0.83680555555555469</v>
      </c>
      <c r="EB17" s="3">
        <v>0.87847222222222132</v>
      </c>
      <c r="EC17" s="203">
        <f t="shared" si="108"/>
        <v>19.999999999999769</v>
      </c>
      <c r="ED17" s="31">
        <f t="shared" si="64"/>
        <v>1.7</v>
      </c>
      <c r="EE17" s="203">
        <f t="shared" si="65"/>
        <v>15.49</v>
      </c>
      <c r="EF17" s="197">
        <f t="shared" si="92"/>
        <v>26.332999999999998</v>
      </c>
      <c r="EG17" s="198">
        <f t="shared" si="66"/>
        <v>-8.6562962962962786E-2</v>
      </c>
      <c r="EH17" s="199">
        <f t="shared" si="12"/>
        <v>26.666666666666359</v>
      </c>
      <c r="EI17" s="206">
        <f t="shared" si="67"/>
        <v>0.67475390946501534</v>
      </c>
      <c r="EJ17" s="40" t="s">
        <v>43</v>
      </c>
      <c r="EK17" s="3">
        <v>0.83680555555555469</v>
      </c>
      <c r="EL17" s="3">
        <v>0.85763888888888806</v>
      </c>
      <c r="EM17" s="203">
        <f t="shared" si="109"/>
        <v>19.999999999999769</v>
      </c>
      <c r="EN17" s="31">
        <f t="shared" si="68"/>
        <v>1.7</v>
      </c>
      <c r="EO17" s="203">
        <f t="shared" si="69"/>
        <v>14.91</v>
      </c>
      <c r="EP17" s="197">
        <f t="shared" si="93"/>
        <v>25.347000000000001</v>
      </c>
      <c r="EQ17" s="198">
        <f t="shared" si="70"/>
        <v>-0.12826481481481478</v>
      </c>
      <c r="ER17" s="199">
        <f t="shared" si="13"/>
        <v>26.666666666666359</v>
      </c>
      <c r="ES17" s="206">
        <f t="shared" si="71"/>
        <v>0.63305205761316341</v>
      </c>
      <c r="ET17" s="40" t="s">
        <v>43</v>
      </c>
      <c r="EU17" s="3">
        <v>0.84722222222222132</v>
      </c>
      <c r="EV17" s="3">
        <v>0.86805555555555469</v>
      </c>
      <c r="EW17" s="203">
        <f t="shared" si="110"/>
        <v>19.999999999999769</v>
      </c>
      <c r="EX17" s="31">
        <f t="shared" si="72"/>
        <v>1.7</v>
      </c>
      <c r="EY17" s="203">
        <f t="shared" si="73"/>
        <v>14.91</v>
      </c>
      <c r="EZ17" s="197">
        <f t="shared" si="94"/>
        <v>25.347000000000001</v>
      </c>
      <c r="FA17" s="198">
        <f t="shared" si="74"/>
        <v>-0.10818518518518513</v>
      </c>
      <c r="FB17" s="199">
        <f t="shared" si="14"/>
        <v>26.666666666666359</v>
      </c>
      <c r="FC17" s="206">
        <f t="shared" si="75"/>
        <v>0.65313168724279269</v>
      </c>
      <c r="FD17" s="40" t="s">
        <v>43</v>
      </c>
      <c r="FE17" s="3">
        <v>0.85763888888888795</v>
      </c>
      <c r="FF17" s="3">
        <v>0.87847222222222132</v>
      </c>
      <c r="FG17" s="203">
        <f t="shared" si="111"/>
        <v>19.999999999999769</v>
      </c>
      <c r="FH17" s="31">
        <f t="shared" si="76"/>
        <v>1.7</v>
      </c>
      <c r="FI17" s="203">
        <f t="shared" si="77"/>
        <v>14.91</v>
      </c>
      <c r="FJ17" s="197">
        <f t="shared" si="95"/>
        <v>25.347000000000001</v>
      </c>
      <c r="FK17" s="198">
        <f t="shared" si="78"/>
        <v>-0.10818518518518513</v>
      </c>
      <c r="FL17" s="199">
        <f t="shared" si="15"/>
        <v>26.666666666666359</v>
      </c>
      <c r="FM17" s="206">
        <f t="shared" si="79"/>
        <v>0.65313168724279225</v>
      </c>
    </row>
    <row r="18" spans="2:169" ht="15" customHeight="1" x14ac:dyDescent="0.25">
      <c r="B18" s="180">
        <v>18</v>
      </c>
      <c r="C18" s="521">
        <f>'Média Passageiros'!AD17</f>
        <v>1.98</v>
      </c>
      <c r="D18" s="183">
        <f>'Média Passageiros'!AE17</f>
        <v>1.7</v>
      </c>
      <c r="J18" s="40" t="s">
        <v>43</v>
      </c>
      <c r="K18" s="3">
        <v>0.75347222222222165</v>
      </c>
      <c r="L18" s="3">
        <v>0.77430555555555503</v>
      </c>
      <c r="M18" s="203">
        <f t="shared" si="96"/>
        <v>14.999999999999787</v>
      </c>
      <c r="N18" s="31">
        <f t="shared" si="16"/>
        <v>1.7</v>
      </c>
      <c r="O18" s="203">
        <f t="shared" si="17"/>
        <v>14.91</v>
      </c>
      <c r="P18" s="197">
        <f t="shared" si="80"/>
        <v>25.347000000000001</v>
      </c>
      <c r="Q18" s="198">
        <f t="shared" si="18"/>
        <v>-0.19081543209876539</v>
      </c>
      <c r="R18" s="199">
        <f t="shared" si="0"/>
        <v>19.999999999999716</v>
      </c>
      <c r="S18" s="226">
        <f t="shared" si="19"/>
        <v>0.61165370370370054</v>
      </c>
      <c r="T18" s="40" t="s">
        <v>42</v>
      </c>
      <c r="U18" s="3">
        <v>0.7326388888888884</v>
      </c>
      <c r="V18" s="3">
        <v>0.77430555555555503</v>
      </c>
      <c r="W18" s="203">
        <f t="shared" si="97"/>
        <v>14.999999999999787</v>
      </c>
      <c r="X18" s="31">
        <f t="shared" si="20"/>
        <v>1.98</v>
      </c>
      <c r="Y18" s="203">
        <f t="shared" si="21"/>
        <v>15.49</v>
      </c>
      <c r="Z18" s="197">
        <f t="shared" si="81"/>
        <v>30.670200000000001</v>
      </c>
      <c r="AA18" s="198">
        <f t="shared" si="22"/>
        <v>-0.22886728395061726</v>
      </c>
      <c r="AB18" s="199">
        <f t="shared" si="1"/>
        <v>19.999999999999716</v>
      </c>
      <c r="AC18" s="206">
        <f t="shared" si="23"/>
        <v>0.57360185185184909</v>
      </c>
      <c r="AD18" s="40" t="s">
        <v>43</v>
      </c>
      <c r="AE18" s="3">
        <v>0.76388888888888828</v>
      </c>
      <c r="AF18" s="3">
        <v>0.78472222222222165</v>
      </c>
      <c r="AG18" s="203">
        <f t="shared" si="98"/>
        <v>14.999999999999787</v>
      </c>
      <c r="AH18" s="31">
        <f t="shared" si="24"/>
        <v>1.7</v>
      </c>
      <c r="AI18" s="203">
        <f t="shared" si="25"/>
        <v>14.91</v>
      </c>
      <c r="AJ18" s="197">
        <f t="shared" si="82"/>
        <v>25.347000000000001</v>
      </c>
      <c r="AK18" s="198">
        <f t="shared" si="26"/>
        <v>-0.18412222222222219</v>
      </c>
      <c r="AL18" s="199">
        <f t="shared" si="2"/>
        <v>19.999999999999716</v>
      </c>
      <c r="AM18" s="226">
        <f t="shared" si="27"/>
        <v>0.61834691358024352</v>
      </c>
      <c r="AN18" s="40" t="s">
        <v>42</v>
      </c>
      <c r="AO18" s="3">
        <v>0.74305555555555503</v>
      </c>
      <c r="AP18" s="3">
        <v>0.78472222222222165</v>
      </c>
      <c r="AQ18" s="203">
        <f t="shared" si="99"/>
        <v>14.999999999999787</v>
      </c>
      <c r="AR18" s="31">
        <f t="shared" si="28"/>
        <v>1.98</v>
      </c>
      <c r="AS18" s="203">
        <f t="shared" si="29"/>
        <v>15.49</v>
      </c>
      <c r="AT18" s="197">
        <f t="shared" si="83"/>
        <v>30.670200000000001</v>
      </c>
      <c r="AU18" s="198">
        <f t="shared" si="30"/>
        <v>-0.21598209876543215</v>
      </c>
      <c r="AV18" s="199">
        <f t="shared" si="3"/>
        <v>19.999999999999716</v>
      </c>
      <c r="AW18" s="226">
        <f t="shared" si="31"/>
        <v>0.5864870370370342</v>
      </c>
      <c r="AX18" s="40" t="s">
        <v>43</v>
      </c>
      <c r="AY18" s="59">
        <v>0.77430555555555491</v>
      </c>
      <c r="AZ18" s="3">
        <v>0.79513888888888828</v>
      </c>
      <c r="BA18" s="203">
        <f t="shared" si="100"/>
        <v>14.999999999999787</v>
      </c>
      <c r="BB18" s="31">
        <f t="shared" si="32"/>
        <v>1.7</v>
      </c>
      <c r="BC18" s="203">
        <f t="shared" si="33"/>
        <v>14.91</v>
      </c>
      <c r="BD18" s="197">
        <f t="shared" si="84"/>
        <v>25.347000000000001</v>
      </c>
      <c r="BE18" s="198">
        <f t="shared" si="34"/>
        <v>-0.18412222222222219</v>
      </c>
      <c r="BF18" s="199">
        <f t="shared" si="4"/>
        <v>19.999999999999716</v>
      </c>
      <c r="BG18" s="226">
        <f t="shared" si="35"/>
        <v>0.61834691358024374</v>
      </c>
      <c r="BH18" s="40" t="s">
        <v>42</v>
      </c>
      <c r="BI18" s="3">
        <v>0.75347222222222165</v>
      </c>
      <c r="BJ18" s="3">
        <v>0.79513888888888828</v>
      </c>
      <c r="BK18" s="203">
        <f t="shared" si="101"/>
        <v>14.999999999999787</v>
      </c>
      <c r="BL18" s="31">
        <f t="shared" si="36"/>
        <v>1.98</v>
      </c>
      <c r="BM18" s="203">
        <f t="shared" si="37"/>
        <v>15.49</v>
      </c>
      <c r="BN18" s="197">
        <f t="shared" si="85"/>
        <v>30.670200000000001</v>
      </c>
      <c r="BO18" s="198">
        <f t="shared" si="38"/>
        <v>-0.22936851851851855</v>
      </c>
      <c r="BP18" s="199">
        <f t="shared" si="5"/>
        <v>19.999999999999716</v>
      </c>
      <c r="BQ18" s="226">
        <f t="shared" si="39"/>
        <v>0.57310061728394734</v>
      </c>
      <c r="BR18" s="40" t="s">
        <v>42</v>
      </c>
      <c r="BS18" s="59">
        <v>0.76388888888888828</v>
      </c>
      <c r="BT18" s="3">
        <v>0.80555555555555491</v>
      </c>
      <c r="BU18" s="203">
        <f t="shared" si="102"/>
        <v>14.999999999999787</v>
      </c>
      <c r="BV18" s="31">
        <f t="shared" si="40"/>
        <v>1.98</v>
      </c>
      <c r="BW18" s="203">
        <f t="shared" si="41"/>
        <v>15.49</v>
      </c>
      <c r="BX18" s="197">
        <f t="shared" si="86"/>
        <v>30.670200000000001</v>
      </c>
      <c r="BY18" s="198">
        <f t="shared" si="42"/>
        <v>-0.22936851851851855</v>
      </c>
      <c r="BZ18" s="199">
        <f t="shared" si="6"/>
        <v>19.999999999999716</v>
      </c>
      <c r="CA18" s="226">
        <f t="shared" si="43"/>
        <v>0.57310061728394712</v>
      </c>
      <c r="CB18" s="40" t="s">
        <v>42</v>
      </c>
      <c r="CC18" s="59">
        <v>0.77430555555555491</v>
      </c>
      <c r="CD18" s="3">
        <v>0.81597222222222154</v>
      </c>
      <c r="CE18" s="203">
        <f t="shared" si="103"/>
        <v>14.999999999999787</v>
      </c>
      <c r="CF18" s="31">
        <f t="shared" si="44"/>
        <v>1.98</v>
      </c>
      <c r="CG18" s="203">
        <f t="shared" si="45"/>
        <v>15.49</v>
      </c>
      <c r="CH18" s="197">
        <f t="shared" si="87"/>
        <v>30.670200000000001</v>
      </c>
      <c r="CI18" s="198">
        <f t="shared" si="46"/>
        <v>-0.22936851851851855</v>
      </c>
      <c r="CJ18" s="199">
        <f t="shared" si="7"/>
        <v>19.999999999999716</v>
      </c>
      <c r="CK18" s="226">
        <f t="shared" si="47"/>
        <v>0.57310061728394635</v>
      </c>
      <c r="CL18" s="40" t="s">
        <v>43</v>
      </c>
      <c r="CM18" s="3">
        <v>0.86805555555555458</v>
      </c>
      <c r="CN18" s="3">
        <v>0.88888888888888795</v>
      </c>
      <c r="CO18" s="203">
        <f t="shared" si="104"/>
        <v>19.999999999999769</v>
      </c>
      <c r="CP18" s="31">
        <f t="shared" si="48"/>
        <v>1.7</v>
      </c>
      <c r="CQ18" s="203">
        <f t="shared" si="49"/>
        <v>14.91</v>
      </c>
      <c r="CR18" s="197">
        <f t="shared" si="88"/>
        <v>25.347000000000001</v>
      </c>
      <c r="CS18" s="198">
        <f t="shared" si="50"/>
        <v>-0.16454382716049384</v>
      </c>
      <c r="CT18" s="199">
        <f t="shared" si="8"/>
        <v>26.666666666666359</v>
      </c>
      <c r="CU18" s="226">
        <f t="shared" si="51"/>
        <v>0.65850144032921254</v>
      </c>
      <c r="CV18" s="40" t="s">
        <v>42</v>
      </c>
      <c r="CW18" s="3">
        <v>0.84722222222222132</v>
      </c>
      <c r="CX18" s="3">
        <v>0.88888888888888795</v>
      </c>
      <c r="CY18" s="203">
        <f t="shared" si="105"/>
        <v>19.999999999999769</v>
      </c>
      <c r="CZ18" s="31">
        <f t="shared" si="52"/>
        <v>1.7</v>
      </c>
      <c r="DA18" s="203">
        <f t="shared" si="53"/>
        <v>15.49</v>
      </c>
      <c r="DB18" s="197">
        <f t="shared" si="89"/>
        <v>26.332999999999998</v>
      </c>
      <c r="DC18" s="198">
        <f t="shared" si="54"/>
        <v>-0.20309691358024687</v>
      </c>
      <c r="DD18" s="199">
        <f t="shared" si="9"/>
        <v>26.666666666666359</v>
      </c>
      <c r="DE18" s="206">
        <f t="shared" si="55"/>
        <v>0.61994835390945924</v>
      </c>
      <c r="DF18" s="39" t="s">
        <v>43</v>
      </c>
      <c r="DG18" s="3">
        <v>0.87847222222222121</v>
      </c>
      <c r="DH18" s="3">
        <v>0.89930555555555458</v>
      </c>
      <c r="DI18" s="203">
        <f t="shared" si="106"/>
        <v>14.999999999999787</v>
      </c>
      <c r="DJ18" s="31">
        <f t="shared" si="56"/>
        <v>1.7</v>
      </c>
      <c r="DK18" s="203">
        <f t="shared" si="57"/>
        <v>14.91</v>
      </c>
      <c r="DL18" s="197">
        <f t="shared" si="90"/>
        <v>25.347000000000001</v>
      </c>
      <c r="DM18" s="198">
        <f t="shared" si="58"/>
        <v>-0.15810123456790123</v>
      </c>
      <c r="DN18" s="199">
        <f t="shared" si="10"/>
        <v>19.999999999999716</v>
      </c>
      <c r="DO18" s="206">
        <f t="shared" si="59"/>
        <v>0.66494403292180415</v>
      </c>
      <c r="DP18" s="31" t="s">
        <v>42</v>
      </c>
      <c r="DQ18" s="3">
        <v>0.85763888888888795</v>
      </c>
      <c r="DR18" s="3">
        <v>0.89930555555555458</v>
      </c>
      <c r="DS18" s="203">
        <f t="shared" si="107"/>
        <v>14.999999999999787</v>
      </c>
      <c r="DT18" s="31">
        <f t="shared" si="60"/>
        <v>1.7</v>
      </c>
      <c r="DU18" s="203">
        <f t="shared" si="61"/>
        <v>15.49</v>
      </c>
      <c r="DV18" s="197">
        <f t="shared" si="91"/>
        <v>26.332999999999998</v>
      </c>
      <c r="DW18" s="198">
        <f t="shared" si="62"/>
        <v>-0.20309691358024687</v>
      </c>
      <c r="DX18" s="199">
        <f t="shared" si="11"/>
        <v>19.999999999999716</v>
      </c>
      <c r="DY18" s="206">
        <f t="shared" si="63"/>
        <v>0.61994835390945924</v>
      </c>
      <c r="DZ18" s="31" t="s">
        <v>43</v>
      </c>
      <c r="EA18" s="3">
        <v>0.88888888888888784</v>
      </c>
      <c r="EB18" s="3">
        <v>0.90972222222222121</v>
      </c>
      <c r="EC18" s="203">
        <f t="shared" si="108"/>
        <v>14.999999999999787</v>
      </c>
      <c r="ED18" s="31">
        <f t="shared" si="64"/>
        <v>1.7</v>
      </c>
      <c r="EE18" s="203">
        <f t="shared" si="65"/>
        <v>14.91</v>
      </c>
      <c r="EF18" s="197">
        <f t="shared" si="92"/>
        <v>25.347000000000001</v>
      </c>
      <c r="EG18" s="198">
        <f t="shared" si="66"/>
        <v>-0.16479444444444427</v>
      </c>
      <c r="EH18" s="199">
        <f t="shared" si="12"/>
        <v>19.999999999999716</v>
      </c>
      <c r="EI18" s="206">
        <f t="shared" si="67"/>
        <v>0.65825082304526139</v>
      </c>
      <c r="EJ18" s="40" t="s">
        <v>42</v>
      </c>
      <c r="EK18" s="3">
        <v>0.86805555555555458</v>
      </c>
      <c r="EL18" s="3">
        <v>0.90972222222222121</v>
      </c>
      <c r="EM18" s="203">
        <f t="shared" si="109"/>
        <v>14.999999999999787</v>
      </c>
      <c r="EN18" s="31">
        <f t="shared" si="68"/>
        <v>1.7</v>
      </c>
      <c r="EO18" s="203">
        <f t="shared" si="69"/>
        <v>15.49</v>
      </c>
      <c r="EP18" s="197">
        <f t="shared" si="93"/>
        <v>26.332999999999998</v>
      </c>
      <c r="EQ18" s="198">
        <f t="shared" si="70"/>
        <v>-0.20953950617283945</v>
      </c>
      <c r="ER18" s="199">
        <f t="shared" si="13"/>
        <v>19.999999999999716</v>
      </c>
      <c r="ES18" s="206">
        <f t="shared" si="71"/>
        <v>0.61350576131686618</v>
      </c>
      <c r="ET18" s="40" t="s">
        <v>42</v>
      </c>
      <c r="EU18" s="3">
        <v>0.87847222222222121</v>
      </c>
      <c r="EV18" s="3">
        <v>0.92013888888888784</v>
      </c>
      <c r="EW18" s="203">
        <f t="shared" si="110"/>
        <v>14.999999999999787</v>
      </c>
      <c r="EX18" s="31">
        <f t="shared" si="72"/>
        <v>1.7</v>
      </c>
      <c r="EY18" s="203">
        <f t="shared" si="73"/>
        <v>15.49</v>
      </c>
      <c r="EZ18" s="197">
        <f t="shared" si="94"/>
        <v>26.332999999999998</v>
      </c>
      <c r="FA18" s="198">
        <f t="shared" si="74"/>
        <v>-0.18945987654320984</v>
      </c>
      <c r="FB18" s="199">
        <f t="shared" si="14"/>
        <v>19.999999999999716</v>
      </c>
      <c r="FC18" s="206">
        <f t="shared" si="75"/>
        <v>0.63358539094649557</v>
      </c>
      <c r="FD18" s="40" t="s">
        <v>42</v>
      </c>
      <c r="FE18" s="3">
        <v>0.88888888888888784</v>
      </c>
      <c r="FF18" s="3">
        <v>0.93055555555555447</v>
      </c>
      <c r="FG18" s="203">
        <f t="shared" si="111"/>
        <v>14.999999999999787</v>
      </c>
      <c r="FH18" s="31">
        <f t="shared" si="76"/>
        <v>1.7</v>
      </c>
      <c r="FI18" s="203">
        <f t="shared" si="77"/>
        <v>15.49</v>
      </c>
      <c r="FJ18" s="197">
        <f t="shared" si="95"/>
        <v>26.332999999999998</v>
      </c>
      <c r="FK18" s="198">
        <f t="shared" si="78"/>
        <v>-0.18945987654320984</v>
      </c>
      <c r="FL18" s="199">
        <f t="shared" si="15"/>
        <v>19.999999999999716</v>
      </c>
      <c r="FM18" s="206">
        <f t="shared" si="79"/>
        <v>0.63358539094649502</v>
      </c>
    </row>
    <row r="19" spans="2:169" ht="15" customHeight="1" thickBot="1" x14ac:dyDescent="0.3">
      <c r="B19" s="40">
        <v>19</v>
      </c>
      <c r="C19" s="197">
        <f>'Média Passageiros'!AD18</f>
        <v>1.7</v>
      </c>
      <c r="D19" s="157">
        <f>'Média Passageiros'!AE18</f>
        <v>1.56</v>
      </c>
      <c r="J19" s="40" t="s">
        <v>42</v>
      </c>
      <c r="K19" s="3">
        <v>0.78472222222222154</v>
      </c>
      <c r="L19" s="3">
        <v>0.82638888888888817</v>
      </c>
      <c r="M19" s="203">
        <f t="shared" si="96"/>
        <v>14.999999999999787</v>
      </c>
      <c r="N19" s="31">
        <f t="shared" si="16"/>
        <v>1.98</v>
      </c>
      <c r="O19" s="203">
        <f t="shared" si="17"/>
        <v>15.49</v>
      </c>
      <c r="P19" s="197">
        <f t="shared" si="80"/>
        <v>30.670200000000001</v>
      </c>
      <c r="Q19" s="198">
        <f t="shared" si="18"/>
        <v>-0.28547654320987648</v>
      </c>
      <c r="R19" s="199">
        <f t="shared" si="0"/>
        <v>19.999999999999716</v>
      </c>
      <c r="S19" s="226">
        <f t="shared" si="19"/>
        <v>0.57872098765431701</v>
      </c>
      <c r="T19" s="40" t="s">
        <v>43</v>
      </c>
      <c r="U19" s="3">
        <v>0.78472222222222154</v>
      </c>
      <c r="V19" s="3">
        <v>0.80555555555555491</v>
      </c>
      <c r="W19" s="203">
        <f t="shared" si="97"/>
        <v>14.999999999999787</v>
      </c>
      <c r="X19" s="31">
        <f t="shared" si="20"/>
        <v>1.7</v>
      </c>
      <c r="Y19" s="203">
        <f t="shared" si="21"/>
        <v>14.91</v>
      </c>
      <c r="Z19" s="197">
        <f t="shared" si="81"/>
        <v>25.347000000000001</v>
      </c>
      <c r="AA19" s="198">
        <f t="shared" si="22"/>
        <v>-0.30709876543209874</v>
      </c>
      <c r="AB19" s="199">
        <f t="shared" si="1"/>
        <v>19.999999999999716</v>
      </c>
      <c r="AC19" s="206">
        <f t="shared" si="23"/>
        <v>0.55709876543209513</v>
      </c>
      <c r="AD19" s="40" t="s">
        <v>42</v>
      </c>
      <c r="AE19" s="3">
        <v>0.79513888888888817</v>
      </c>
      <c r="AF19" s="3">
        <v>0.8368055555555548</v>
      </c>
      <c r="AG19" s="203">
        <f t="shared" si="98"/>
        <v>14.999999999999787</v>
      </c>
      <c r="AH19" s="31">
        <f t="shared" si="24"/>
        <v>1.7</v>
      </c>
      <c r="AI19" s="203">
        <f t="shared" si="25"/>
        <v>15.49</v>
      </c>
      <c r="AJ19" s="197">
        <f t="shared" si="82"/>
        <v>26.332999999999998</v>
      </c>
      <c r="AK19" s="198">
        <f t="shared" si="26"/>
        <v>-0.26539691358024686</v>
      </c>
      <c r="AL19" s="199">
        <f t="shared" si="2"/>
        <v>19.999999999999716</v>
      </c>
      <c r="AM19" s="226">
        <f t="shared" si="27"/>
        <v>0.5988006172839464</v>
      </c>
      <c r="AN19" s="40" t="s">
        <v>43</v>
      </c>
      <c r="AO19" s="3">
        <v>0.79513888888888817</v>
      </c>
      <c r="AP19" s="3">
        <v>0.81597222222222154</v>
      </c>
      <c r="AQ19" s="203">
        <f t="shared" si="99"/>
        <v>14.999999999999787</v>
      </c>
      <c r="AR19" s="31">
        <f t="shared" si="28"/>
        <v>1.56</v>
      </c>
      <c r="AS19" s="203">
        <f t="shared" si="29"/>
        <v>14.91</v>
      </c>
      <c r="AT19" s="197">
        <f t="shared" si="83"/>
        <v>23.259600000000002</v>
      </c>
      <c r="AU19" s="198">
        <f t="shared" si="30"/>
        <v>-0.28777098765432108</v>
      </c>
      <c r="AV19" s="199">
        <f t="shared" si="3"/>
        <v>19.999999999999716</v>
      </c>
      <c r="AW19" s="226">
        <f t="shared" si="31"/>
        <v>0.57642654320987274</v>
      </c>
      <c r="AX19" s="40" t="s">
        <v>42</v>
      </c>
      <c r="AY19" s="59">
        <v>0.8055555555555548</v>
      </c>
      <c r="AZ19" s="3">
        <v>0.84722222222222143</v>
      </c>
      <c r="BA19" s="203">
        <f t="shared" si="100"/>
        <v>14.999999999999787</v>
      </c>
      <c r="BB19" s="31">
        <f t="shared" si="32"/>
        <v>1.7</v>
      </c>
      <c r="BC19" s="203">
        <f t="shared" si="33"/>
        <v>15.49</v>
      </c>
      <c r="BD19" s="197">
        <f t="shared" si="84"/>
        <v>26.332999999999998</v>
      </c>
      <c r="BE19" s="198">
        <f t="shared" si="34"/>
        <v>-0.26539691358024686</v>
      </c>
      <c r="BF19" s="199">
        <f t="shared" si="4"/>
        <v>19.999999999999716</v>
      </c>
      <c r="BG19" s="226">
        <f t="shared" si="35"/>
        <v>0.59880061728394662</v>
      </c>
      <c r="BH19" s="40" t="s">
        <v>43</v>
      </c>
      <c r="BI19" s="3">
        <v>0.8055555555555548</v>
      </c>
      <c r="BJ19" s="3">
        <v>0.82638888888888817</v>
      </c>
      <c r="BK19" s="203">
        <f t="shared" si="101"/>
        <v>14.999999999999787</v>
      </c>
      <c r="BL19" s="31">
        <f t="shared" si="36"/>
        <v>1.56</v>
      </c>
      <c r="BM19" s="203">
        <f t="shared" si="37"/>
        <v>14.91</v>
      </c>
      <c r="BN19" s="197">
        <f t="shared" si="85"/>
        <v>23.259600000000002</v>
      </c>
      <c r="BO19" s="198">
        <f t="shared" si="38"/>
        <v>-0.30115740740740748</v>
      </c>
      <c r="BP19" s="199">
        <f t="shared" si="5"/>
        <v>19.999999999999716</v>
      </c>
      <c r="BQ19" s="226">
        <f t="shared" si="39"/>
        <v>0.563040123456786</v>
      </c>
      <c r="BR19" s="40" t="s">
        <v>43</v>
      </c>
      <c r="BS19" s="59">
        <v>0.81597222222222143</v>
      </c>
      <c r="BT19" s="3">
        <v>0.8368055555555548</v>
      </c>
      <c r="BU19" s="203">
        <f t="shared" si="102"/>
        <v>14.999999999999787</v>
      </c>
      <c r="BV19" s="31">
        <f t="shared" si="40"/>
        <v>1.56</v>
      </c>
      <c r="BW19" s="203">
        <f t="shared" si="41"/>
        <v>14.91</v>
      </c>
      <c r="BX19" s="197">
        <f t="shared" si="86"/>
        <v>23.259600000000002</v>
      </c>
      <c r="BY19" s="198">
        <f t="shared" si="42"/>
        <v>-0.30115740740740748</v>
      </c>
      <c r="BZ19" s="199">
        <f t="shared" si="6"/>
        <v>19.999999999999716</v>
      </c>
      <c r="CA19" s="226">
        <f t="shared" si="43"/>
        <v>0.56304012345678578</v>
      </c>
      <c r="CB19" s="43" t="s">
        <v>100</v>
      </c>
      <c r="CC19" s="49"/>
      <c r="CD19" s="49"/>
      <c r="CE19" s="44">
        <v>0</v>
      </c>
      <c r="CF19" s="44">
        <f t="shared" si="44"/>
        <v>1.46</v>
      </c>
      <c r="CG19" s="208">
        <f>IF(RIGHT(CB18,1)="C",$H$5,$H$6)</f>
        <v>17.5</v>
      </c>
      <c r="CH19" s="209">
        <f t="shared" si="87"/>
        <v>25.55</v>
      </c>
      <c r="CI19" s="210">
        <f t="shared" si="46"/>
        <v>-0.30822654320987658</v>
      </c>
      <c r="CJ19" s="211">
        <f t="shared" si="7"/>
        <v>0</v>
      </c>
      <c r="CK19" s="227">
        <f t="shared" si="47"/>
        <v>0.49424259259258829</v>
      </c>
      <c r="CL19" s="40" t="s">
        <v>42</v>
      </c>
      <c r="CM19" s="3">
        <v>0.89930555555555447</v>
      </c>
      <c r="CN19" s="3">
        <v>0.9409722222222211</v>
      </c>
      <c r="CO19" s="203">
        <f t="shared" si="104"/>
        <v>14.999999999999787</v>
      </c>
      <c r="CP19" s="31">
        <f t="shared" si="48"/>
        <v>1.7</v>
      </c>
      <c r="CQ19" s="203">
        <f t="shared" si="49"/>
        <v>15.49</v>
      </c>
      <c r="CR19" s="197">
        <f t="shared" si="88"/>
        <v>26.332999999999998</v>
      </c>
      <c r="CS19" s="198">
        <f t="shared" si="50"/>
        <v>-0.24581851851851852</v>
      </c>
      <c r="CT19" s="199">
        <f t="shared" si="8"/>
        <v>19.999999999999716</v>
      </c>
      <c r="CU19" s="226">
        <f t="shared" si="51"/>
        <v>0.63895514403291542</v>
      </c>
      <c r="CV19" s="40" t="s">
        <v>43</v>
      </c>
      <c r="CW19" s="3">
        <v>0.89930555555555447</v>
      </c>
      <c r="CX19" s="3">
        <v>0.92013888888888784</v>
      </c>
      <c r="CY19" s="203">
        <f t="shared" si="105"/>
        <v>14.999999999999787</v>
      </c>
      <c r="CZ19" s="31">
        <f t="shared" si="52"/>
        <v>1.7</v>
      </c>
      <c r="DA19" s="203">
        <f t="shared" si="53"/>
        <v>14.91</v>
      </c>
      <c r="DB19" s="197">
        <f t="shared" si="89"/>
        <v>25.347000000000001</v>
      </c>
      <c r="DC19" s="198">
        <f t="shared" si="54"/>
        <v>-0.28132839506172835</v>
      </c>
      <c r="DD19" s="199">
        <f t="shared" si="9"/>
        <v>19.999999999999716</v>
      </c>
      <c r="DE19" s="206">
        <f t="shared" si="55"/>
        <v>0.60344526748970528</v>
      </c>
      <c r="DF19" s="39" t="s">
        <v>42</v>
      </c>
      <c r="DG19" s="3">
        <v>0.9097222222222211</v>
      </c>
      <c r="DH19" s="3">
        <v>0.95138888888888773</v>
      </c>
      <c r="DI19" s="203">
        <f t="shared" si="106"/>
        <v>14.999999999999787</v>
      </c>
      <c r="DJ19" s="31">
        <f t="shared" si="56"/>
        <v>1.7</v>
      </c>
      <c r="DK19" s="203">
        <f t="shared" si="57"/>
        <v>15.49</v>
      </c>
      <c r="DL19" s="197">
        <f t="shared" si="90"/>
        <v>26.332999999999998</v>
      </c>
      <c r="DM19" s="198">
        <f t="shared" si="58"/>
        <v>-0.23937592592592594</v>
      </c>
      <c r="DN19" s="199">
        <f t="shared" si="10"/>
        <v>19.999999999999716</v>
      </c>
      <c r="DO19" s="206">
        <f t="shared" si="59"/>
        <v>0.64539773662550692</v>
      </c>
      <c r="DP19" s="31" t="s">
        <v>43</v>
      </c>
      <c r="DQ19" s="3">
        <v>0.9097222222222211</v>
      </c>
      <c r="DR19" s="3">
        <v>0.93055555555555447</v>
      </c>
      <c r="DS19" s="203">
        <f t="shared" si="107"/>
        <v>14.999999999999787</v>
      </c>
      <c r="DT19" s="31">
        <f t="shared" si="60"/>
        <v>1.7</v>
      </c>
      <c r="DU19" s="203">
        <f t="shared" si="61"/>
        <v>14.91</v>
      </c>
      <c r="DV19" s="197">
        <f t="shared" si="91"/>
        <v>25.347000000000001</v>
      </c>
      <c r="DW19" s="198">
        <f t="shared" si="62"/>
        <v>-0.28132839506172835</v>
      </c>
      <c r="DX19" s="199">
        <f t="shared" si="11"/>
        <v>19.999999999999716</v>
      </c>
      <c r="DY19" s="206">
        <f t="shared" si="63"/>
        <v>0.60344526748970528</v>
      </c>
      <c r="DZ19" s="31" t="s">
        <v>42</v>
      </c>
      <c r="EA19" s="3">
        <v>0.92013888888888773</v>
      </c>
      <c r="EB19" s="3">
        <v>0.96180555555555436</v>
      </c>
      <c r="EC19" s="203">
        <f t="shared" si="108"/>
        <v>14.999999999999787</v>
      </c>
      <c r="ED19" s="31">
        <f t="shared" si="64"/>
        <v>1.7</v>
      </c>
      <c r="EE19" s="203">
        <f t="shared" si="65"/>
        <v>15.49</v>
      </c>
      <c r="EF19" s="197">
        <f t="shared" si="92"/>
        <v>26.332999999999998</v>
      </c>
      <c r="EG19" s="198">
        <f t="shared" si="66"/>
        <v>-0.24606913580246895</v>
      </c>
      <c r="EH19" s="199">
        <f t="shared" si="12"/>
        <v>19.999999999999716</v>
      </c>
      <c r="EI19" s="206">
        <f t="shared" si="67"/>
        <v>0.63870452674896416</v>
      </c>
      <c r="EJ19" s="40" t="s">
        <v>43</v>
      </c>
      <c r="EK19" s="3">
        <v>0.92013888888888773</v>
      </c>
      <c r="EL19" s="3">
        <v>0.9409722222222211</v>
      </c>
      <c r="EM19" s="203">
        <f t="shared" si="109"/>
        <v>14.999999999999787</v>
      </c>
      <c r="EN19" s="31">
        <f t="shared" si="68"/>
        <v>1.7</v>
      </c>
      <c r="EO19" s="203">
        <f t="shared" si="69"/>
        <v>14.91</v>
      </c>
      <c r="EP19" s="197">
        <f t="shared" si="93"/>
        <v>25.347000000000001</v>
      </c>
      <c r="EQ19" s="198">
        <f t="shared" si="70"/>
        <v>-0.28777098765432096</v>
      </c>
      <c r="ER19" s="199">
        <f t="shared" si="13"/>
        <v>19.999999999999716</v>
      </c>
      <c r="ES19" s="206">
        <f t="shared" si="71"/>
        <v>0.59700267489711223</v>
      </c>
      <c r="ET19" s="40" t="s">
        <v>43</v>
      </c>
      <c r="EU19" s="3">
        <v>0.93055555555555436</v>
      </c>
      <c r="EV19" s="3">
        <v>0.95138888888888773</v>
      </c>
      <c r="EW19" s="203">
        <f t="shared" si="110"/>
        <v>14.999999999999787</v>
      </c>
      <c r="EX19" s="31">
        <f t="shared" si="72"/>
        <v>1.7</v>
      </c>
      <c r="EY19" s="203">
        <f t="shared" si="73"/>
        <v>14.91</v>
      </c>
      <c r="EZ19" s="197">
        <f t="shared" si="94"/>
        <v>25.347000000000001</v>
      </c>
      <c r="FA19" s="198">
        <f t="shared" si="74"/>
        <v>-0.26769135802469135</v>
      </c>
      <c r="FB19" s="199">
        <f t="shared" si="14"/>
        <v>19.999999999999716</v>
      </c>
      <c r="FC19" s="206">
        <f t="shared" si="75"/>
        <v>0.61708230452674162</v>
      </c>
      <c r="FD19" s="40" t="s">
        <v>43</v>
      </c>
      <c r="FE19" s="3">
        <v>0.94097222222222099</v>
      </c>
      <c r="FF19" s="3">
        <v>0.96180555555555436</v>
      </c>
      <c r="FG19" s="203">
        <f t="shared" si="111"/>
        <v>14.999999999999787</v>
      </c>
      <c r="FH19" s="31">
        <f t="shared" si="76"/>
        <v>1.7</v>
      </c>
      <c r="FI19" s="203">
        <f t="shared" si="77"/>
        <v>14.91</v>
      </c>
      <c r="FJ19" s="197">
        <f t="shared" si="95"/>
        <v>25.347000000000001</v>
      </c>
      <c r="FK19" s="198">
        <f t="shared" si="78"/>
        <v>-0.26769135802469135</v>
      </c>
      <c r="FL19" s="199">
        <f t="shared" si="15"/>
        <v>19.999999999999716</v>
      </c>
      <c r="FM19" s="206">
        <f t="shared" si="79"/>
        <v>0.61708230452674107</v>
      </c>
    </row>
    <row r="20" spans="2:169" ht="15.75" customHeight="1" thickBot="1" x14ac:dyDescent="0.3">
      <c r="B20" s="180">
        <v>20</v>
      </c>
      <c r="C20" s="521">
        <f>'Média Passageiros'!AD19</f>
        <v>1.7</v>
      </c>
      <c r="D20" s="183">
        <f>'Média Passageiros'!AE19</f>
        <v>1.7</v>
      </c>
      <c r="J20" s="207" t="s">
        <v>100</v>
      </c>
      <c r="K20" s="44" t="s">
        <v>106</v>
      </c>
      <c r="L20" s="44" t="s">
        <v>106</v>
      </c>
      <c r="M20" s="44">
        <v>0</v>
      </c>
      <c r="N20" s="44">
        <f t="shared" si="16"/>
        <v>1.46</v>
      </c>
      <c r="O20" s="208">
        <f>IF(RIGHT(J19,1)="C",$H$5,$H$6)</f>
        <v>17.5</v>
      </c>
      <c r="P20" s="209">
        <f t="shared" si="80"/>
        <v>25.55</v>
      </c>
      <c r="Q20" s="210">
        <f t="shared" si="18"/>
        <v>-0.36433456790123453</v>
      </c>
      <c r="R20" s="211">
        <f t="shared" si="0"/>
        <v>0</v>
      </c>
      <c r="S20" s="227">
        <f t="shared" si="19"/>
        <v>0.49986296296295896</v>
      </c>
      <c r="T20" s="40" t="s">
        <v>42</v>
      </c>
      <c r="U20" s="3">
        <v>0.81597222222222143</v>
      </c>
      <c r="V20" s="3">
        <v>0.85763888888888806</v>
      </c>
      <c r="W20" s="31">
        <v>0</v>
      </c>
      <c r="X20" s="31">
        <f t="shared" si="20"/>
        <v>1.7</v>
      </c>
      <c r="Y20" s="202">
        <f>IF(RIGHT(T19,1)="C",$H$5,$H$6)</f>
        <v>9</v>
      </c>
      <c r="Z20" s="197">
        <f t="shared" si="81"/>
        <v>15.299999999999999</v>
      </c>
      <c r="AA20" s="198">
        <f t="shared" si="22"/>
        <v>-0.35432098765432096</v>
      </c>
      <c r="AB20" s="199">
        <f t="shared" si="1"/>
        <v>0</v>
      </c>
      <c r="AC20" s="206">
        <f t="shared" si="23"/>
        <v>0.50987654320987286</v>
      </c>
      <c r="AD20" s="43" t="s">
        <v>100</v>
      </c>
      <c r="AE20" s="44" t="s">
        <v>106</v>
      </c>
      <c r="AF20" s="44" t="s">
        <v>106</v>
      </c>
      <c r="AG20" s="44">
        <v>0</v>
      </c>
      <c r="AH20" s="44">
        <f t="shared" si="24"/>
        <v>1.46</v>
      </c>
      <c r="AI20" s="208">
        <f>IF(RIGHT(AD19,1)="C",$H$5,$H$6)</f>
        <v>17.5</v>
      </c>
      <c r="AJ20" s="209">
        <f t="shared" si="82"/>
        <v>25.55</v>
      </c>
      <c r="AK20" s="210">
        <f t="shared" si="26"/>
        <v>-0.34425493827160486</v>
      </c>
      <c r="AL20" s="211">
        <f t="shared" si="2"/>
        <v>0</v>
      </c>
      <c r="AM20" s="227">
        <f t="shared" si="27"/>
        <v>0.51994259259258835</v>
      </c>
      <c r="AN20" s="43" t="s">
        <v>100</v>
      </c>
      <c r="AO20" s="49"/>
      <c r="AP20" s="49"/>
      <c r="AQ20" s="44">
        <v>0</v>
      </c>
      <c r="AR20" s="44">
        <f t="shared" si="28"/>
        <v>1.46</v>
      </c>
      <c r="AS20" s="208">
        <f>IF(RIGHT(AN19,1)="C",$H$5,$H$6)</f>
        <v>9</v>
      </c>
      <c r="AT20" s="209">
        <f t="shared" si="83"/>
        <v>13.14</v>
      </c>
      <c r="AU20" s="210">
        <f t="shared" si="30"/>
        <v>-0.32832654320987659</v>
      </c>
      <c r="AV20" s="211">
        <f t="shared" si="3"/>
        <v>0</v>
      </c>
      <c r="AW20" s="227">
        <f t="shared" si="31"/>
        <v>0.53587098765431718</v>
      </c>
      <c r="AX20" s="43" t="s">
        <v>100</v>
      </c>
      <c r="AY20" s="49"/>
      <c r="AZ20" s="49"/>
      <c r="BA20" s="44">
        <v>0</v>
      </c>
      <c r="BB20" s="44">
        <f t="shared" si="32"/>
        <v>1.46</v>
      </c>
      <c r="BC20" s="208">
        <f>IF(RIGHT(AX19,1)="C",$H$5,$H$6)</f>
        <v>17.5</v>
      </c>
      <c r="BD20" s="209">
        <f t="shared" si="84"/>
        <v>25.55</v>
      </c>
      <c r="BE20" s="210">
        <f t="shared" si="34"/>
        <v>-0.34425493827160486</v>
      </c>
      <c r="BF20" s="211">
        <f t="shared" si="4"/>
        <v>0</v>
      </c>
      <c r="BG20" s="227">
        <f t="shared" si="35"/>
        <v>0.51994259259258857</v>
      </c>
      <c r="BH20" s="43" t="s">
        <v>100</v>
      </c>
      <c r="BI20" s="49"/>
      <c r="BJ20" s="49"/>
      <c r="BK20" s="44">
        <v>0</v>
      </c>
      <c r="BL20" s="44">
        <f t="shared" si="36"/>
        <v>1.46</v>
      </c>
      <c r="BM20" s="208">
        <f>IF(RIGHT(BH19,1)="C",$H$5,$H$6)</f>
        <v>9</v>
      </c>
      <c r="BN20" s="209">
        <f t="shared" si="85"/>
        <v>13.14</v>
      </c>
      <c r="BO20" s="210">
        <f t="shared" si="38"/>
        <v>-0.34171296296296305</v>
      </c>
      <c r="BP20" s="211">
        <f t="shared" si="5"/>
        <v>0</v>
      </c>
      <c r="BQ20" s="227">
        <f t="shared" si="39"/>
        <v>0.52248456790123043</v>
      </c>
      <c r="BR20" s="43" t="s">
        <v>100</v>
      </c>
      <c r="BS20" s="49"/>
      <c r="BT20" s="49"/>
      <c r="BU20" s="44">
        <v>0</v>
      </c>
      <c r="BV20" s="44">
        <f t="shared" si="40"/>
        <v>1.46</v>
      </c>
      <c r="BW20" s="208">
        <f>IF(RIGHT(BR19,1)="C",$H$5,$H$6)</f>
        <v>9</v>
      </c>
      <c r="BX20" s="209">
        <f t="shared" si="86"/>
        <v>13.14</v>
      </c>
      <c r="BY20" s="210">
        <f t="shared" si="42"/>
        <v>-0.34171296296296305</v>
      </c>
      <c r="BZ20" s="211">
        <f t="shared" si="6"/>
        <v>0</v>
      </c>
      <c r="CA20" s="212">
        <f t="shared" si="43"/>
        <v>0.52248456790123021</v>
      </c>
      <c r="CL20" s="40" t="s">
        <v>43</v>
      </c>
      <c r="CM20" s="3">
        <v>0.95138888888888762</v>
      </c>
      <c r="CN20" s="3">
        <v>0.97222222222222099</v>
      </c>
      <c r="CO20" s="203">
        <f t="shared" si="104"/>
        <v>14.999999999999787</v>
      </c>
      <c r="CP20" s="31">
        <f t="shared" si="48"/>
        <v>1.7</v>
      </c>
      <c r="CQ20" s="202">
        <f>IF(RIGHT(CL19,1)="C",$H$5,$H$6)</f>
        <v>17.5</v>
      </c>
      <c r="CR20" s="197">
        <f t="shared" si="88"/>
        <v>29.75</v>
      </c>
      <c r="CS20" s="198">
        <f t="shared" si="50"/>
        <v>-0.3376395061728395</v>
      </c>
      <c r="CT20" s="199">
        <f t="shared" si="8"/>
        <v>19.999999999999716</v>
      </c>
      <c r="CU20" s="226">
        <f t="shared" si="51"/>
        <v>0.60886255144032198</v>
      </c>
      <c r="CV20" s="40" t="s">
        <v>42</v>
      </c>
      <c r="CW20" s="3">
        <v>0.93055555555555436</v>
      </c>
      <c r="CX20" s="3">
        <v>0.97222222222222099</v>
      </c>
      <c r="CY20" s="203">
        <f t="shared" si="105"/>
        <v>14.999999999999787</v>
      </c>
      <c r="CZ20" s="31">
        <f t="shared" si="52"/>
        <v>1.7</v>
      </c>
      <c r="DA20" s="202">
        <f>IF(RIGHT(CV19,1)="C",$H$5,$H$6)</f>
        <v>9</v>
      </c>
      <c r="DB20" s="197">
        <f t="shared" si="89"/>
        <v>15.299999999999999</v>
      </c>
      <c r="DC20" s="198">
        <f t="shared" si="54"/>
        <v>-0.32855061728395057</v>
      </c>
      <c r="DD20" s="199">
        <f t="shared" si="9"/>
        <v>19.999999999999716</v>
      </c>
      <c r="DE20" s="206">
        <f t="shared" si="55"/>
        <v>0.61795144032921057</v>
      </c>
      <c r="DF20" s="39" t="s">
        <v>43</v>
      </c>
      <c r="DG20" s="3">
        <v>0.96180555555555425</v>
      </c>
      <c r="DH20" s="3">
        <v>0.98263888888888762</v>
      </c>
      <c r="DI20" s="203">
        <f t="shared" si="106"/>
        <v>14.999999999999787</v>
      </c>
      <c r="DJ20" s="31">
        <f t="shared" si="56"/>
        <v>1.56</v>
      </c>
      <c r="DK20" s="202">
        <f>IF(RIGHT(DF19,1)="C",$H$5,$H$6)</f>
        <v>17.5</v>
      </c>
      <c r="DL20" s="197">
        <f t="shared" si="90"/>
        <v>27.3</v>
      </c>
      <c r="DM20" s="198">
        <f t="shared" si="58"/>
        <v>-0.32363518518518519</v>
      </c>
      <c r="DN20" s="199">
        <f t="shared" si="10"/>
        <v>19.999999999999716</v>
      </c>
      <c r="DO20" s="206">
        <f t="shared" si="59"/>
        <v>0.62286687242797523</v>
      </c>
      <c r="DP20" s="31" t="s">
        <v>42</v>
      </c>
      <c r="DQ20" s="3">
        <v>0.94097222222222099</v>
      </c>
      <c r="DR20" s="3">
        <v>0.98263888888888762</v>
      </c>
      <c r="DS20" s="203">
        <f t="shared" si="107"/>
        <v>14.999999999999787</v>
      </c>
      <c r="DT20" s="31">
        <f t="shared" si="60"/>
        <v>1.7</v>
      </c>
      <c r="DU20" s="202">
        <f>IF(RIGHT(DP19,1)="C",$H$5,$H$6)</f>
        <v>9</v>
      </c>
      <c r="DV20" s="197">
        <f t="shared" si="91"/>
        <v>15.299999999999999</v>
      </c>
      <c r="DW20" s="198">
        <f t="shared" si="62"/>
        <v>-0.32855061728395057</v>
      </c>
      <c r="DX20" s="199">
        <f t="shared" si="11"/>
        <v>19.999999999999716</v>
      </c>
      <c r="DY20" s="206">
        <f t="shared" si="63"/>
        <v>0.61795144032921057</v>
      </c>
      <c r="DZ20" s="31" t="s">
        <v>43</v>
      </c>
      <c r="EA20" s="3">
        <v>0.97222222222222088</v>
      </c>
      <c r="EB20" s="3">
        <v>0.99305555555555425</v>
      </c>
      <c r="EC20" s="203">
        <f t="shared" si="108"/>
        <v>14.999999999999787</v>
      </c>
      <c r="ED20" s="31">
        <f t="shared" si="64"/>
        <v>1.56</v>
      </c>
      <c r="EE20" s="202">
        <f>IF(RIGHT(DZ19,1)="C",$H$5,$H$6)</f>
        <v>17.5</v>
      </c>
      <c r="EF20" s="197">
        <f t="shared" si="92"/>
        <v>27.3</v>
      </c>
      <c r="EG20" s="198">
        <f t="shared" si="66"/>
        <v>-0.33032839506172823</v>
      </c>
      <c r="EH20" s="199">
        <f t="shared" si="12"/>
        <v>19.999999999999716</v>
      </c>
      <c r="EI20" s="206">
        <f t="shared" si="67"/>
        <v>0.61617366255143247</v>
      </c>
      <c r="EJ20" s="40" t="s">
        <v>42</v>
      </c>
      <c r="EK20" s="3">
        <v>0.95138888888888762</v>
      </c>
      <c r="EL20" s="3">
        <v>0.99305555555555425</v>
      </c>
      <c r="EM20" s="203">
        <f t="shared" si="109"/>
        <v>14.999999999999787</v>
      </c>
      <c r="EN20" s="31">
        <f t="shared" si="68"/>
        <v>1.7</v>
      </c>
      <c r="EO20" s="202">
        <f>IF(RIGHT(EJ19,1)="C",$H$5,$H$6)</f>
        <v>9</v>
      </c>
      <c r="EP20" s="197">
        <f t="shared" si="93"/>
        <v>15.299999999999999</v>
      </c>
      <c r="EQ20" s="198">
        <f t="shared" si="70"/>
        <v>-0.33499320987654319</v>
      </c>
      <c r="ER20" s="199">
        <f t="shared" si="13"/>
        <v>19.999999999999716</v>
      </c>
      <c r="ES20" s="206">
        <f t="shared" si="71"/>
        <v>0.61150884773661751</v>
      </c>
      <c r="ET20" s="40" t="s">
        <v>42</v>
      </c>
      <c r="EU20" s="3">
        <v>0.96180555555555425</v>
      </c>
      <c r="EV20" s="3">
        <v>1.003472222222221</v>
      </c>
      <c r="EW20" s="203">
        <f t="shared" si="110"/>
        <v>14.999999999999787</v>
      </c>
      <c r="EX20" s="31">
        <f t="shared" si="72"/>
        <v>1.56</v>
      </c>
      <c r="EY20" s="202">
        <f>IF(RIGHT(ET19,1)="C",$H$5,$H$6)</f>
        <v>9</v>
      </c>
      <c r="EZ20" s="197">
        <f t="shared" si="94"/>
        <v>14.040000000000001</v>
      </c>
      <c r="FA20" s="198">
        <f t="shared" si="74"/>
        <v>-0.31102469135802469</v>
      </c>
      <c r="FB20" s="199">
        <f t="shared" si="14"/>
        <v>19.999999999999716</v>
      </c>
      <c r="FC20" s="206">
        <f t="shared" si="75"/>
        <v>0.63547736625513584</v>
      </c>
      <c r="FD20" s="40" t="s">
        <v>42</v>
      </c>
      <c r="FE20" s="3">
        <v>0.97222222222222088</v>
      </c>
      <c r="FF20" s="3">
        <v>1.0138888888888875</v>
      </c>
      <c r="FG20" s="203">
        <f t="shared" si="111"/>
        <v>14.999999999999787</v>
      </c>
      <c r="FH20" s="31">
        <f t="shared" si="76"/>
        <v>1.56</v>
      </c>
      <c r="FI20" s="202">
        <f>IF(RIGHT(FD19,1)="C",$H$5,$H$6)</f>
        <v>9</v>
      </c>
      <c r="FJ20" s="197">
        <f t="shared" si="95"/>
        <v>14.040000000000001</v>
      </c>
      <c r="FK20" s="198">
        <f t="shared" si="78"/>
        <v>-0.31102469135802469</v>
      </c>
      <c r="FL20" s="199">
        <f t="shared" si="15"/>
        <v>19.999999999999716</v>
      </c>
      <c r="FM20" s="206">
        <f t="shared" si="79"/>
        <v>0.63547736625513529</v>
      </c>
    </row>
    <row r="21" spans="2:169" ht="15" customHeight="1" thickBot="1" x14ac:dyDescent="0.3">
      <c r="B21" s="40">
        <v>21</v>
      </c>
      <c r="C21" s="197">
        <f>'Média Passageiros'!AD20</f>
        <v>1.7</v>
      </c>
      <c r="D21" s="157">
        <f>'Média Passageiros'!AE20</f>
        <v>1.7</v>
      </c>
      <c r="J21"/>
      <c r="K21"/>
      <c r="L21"/>
      <c r="M21"/>
      <c r="N21"/>
      <c r="O21"/>
      <c r="P21" s="201"/>
      <c r="Q21" s="200"/>
      <c r="R21"/>
      <c r="S21"/>
      <c r="T21" s="43" t="s">
        <v>100</v>
      </c>
      <c r="U21" s="44" t="s">
        <v>106</v>
      </c>
      <c r="V21" s="44" t="s">
        <v>106</v>
      </c>
      <c r="W21" s="44">
        <v>0</v>
      </c>
      <c r="X21" s="44">
        <f t="shared" si="20"/>
        <v>1.46</v>
      </c>
      <c r="Y21" s="208">
        <f>IF(RIGHT(T20,1)="C",$H$5,$H$6)</f>
        <v>17.5</v>
      </c>
      <c r="Z21" s="209">
        <f t="shared" si="81"/>
        <v>25.55</v>
      </c>
      <c r="AA21" s="210">
        <f t="shared" si="22"/>
        <v>-0.43317901234567902</v>
      </c>
      <c r="AB21" s="211">
        <f t="shared" si="1"/>
        <v>0</v>
      </c>
      <c r="AC21" s="212">
        <f t="shared" si="23"/>
        <v>0.43101851851851475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BH21"/>
      <c r="BI21"/>
      <c r="BJ21"/>
      <c r="BK21"/>
      <c r="BL21"/>
      <c r="BM21"/>
      <c r="BN21"/>
      <c r="BO21"/>
      <c r="BP21"/>
      <c r="BQ21"/>
      <c r="CL21" s="40" t="s">
        <v>42</v>
      </c>
      <c r="CM21" s="3">
        <v>0.98263888888888751</v>
      </c>
      <c r="CN21" s="3">
        <v>1.0243055555555542</v>
      </c>
      <c r="CO21" s="203">
        <f t="shared" si="104"/>
        <v>14.999999999999787</v>
      </c>
      <c r="CP21" s="31">
        <f t="shared" ref="CP21:CP22" si="112">IF(CL21="Garagem",$C$24,INDEX($C$4:$D$23,MATCH(HOUR(CM21),$B$4:$B$23,0),MATCH(CL21,$C$3:$D$3,0)))</f>
        <v>1.56</v>
      </c>
      <c r="CQ21" s="202">
        <f>IF(RIGHT(CL20,1)="C",$H$5,$H$6)</f>
        <v>9</v>
      </c>
      <c r="CR21" s="197">
        <f t="shared" ref="CR21:CR22" si="113">CP21*CQ21</f>
        <v>14.040000000000001</v>
      </c>
      <c r="CS21" s="198">
        <f t="shared" si="50"/>
        <v>-0.38097283950617289</v>
      </c>
      <c r="CT21" s="199">
        <f t="shared" si="8"/>
        <v>19.999999999999716</v>
      </c>
      <c r="CU21" s="226">
        <f t="shared" si="51"/>
        <v>0.6272576131687162</v>
      </c>
      <c r="CV21" s="40" t="s">
        <v>43</v>
      </c>
      <c r="CW21" s="3">
        <v>0.98263888888888751</v>
      </c>
      <c r="CX21" s="3">
        <v>1.0034722222222208</v>
      </c>
      <c r="CY21" s="203">
        <f t="shared" si="105"/>
        <v>14.999999999999787</v>
      </c>
      <c r="CZ21" s="31">
        <f t="shared" si="52"/>
        <v>1.56</v>
      </c>
      <c r="DA21" s="202">
        <f>IF(RIGHT(CV20,1)="C",$H$5,$H$6)</f>
        <v>17.5</v>
      </c>
      <c r="DB21" s="197">
        <f t="shared" si="89"/>
        <v>27.3</v>
      </c>
      <c r="DC21" s="198">
        <f t="shared" si="54"/>
        <v>-0.41280987654320983</v>
      </c>
      <c r="DD21" s="199">
        <f t="shared" si="9"/>
        <v>19.999999999999716</v>
      </c>
      <c r="DE21" s="206">
        <f t="shared" si="55"/>
        <v>0.59542057613167876</v>
      </c>
      <c r="DF21" s="39" t="s">
        <v>42</v>
      </c>
      <c r="DG21" s="3">
        <v>0.99305555555555414</v>
      </c>
      <c r="DH21" s="3">
        <v>1.0347222222222208</v>
      </c>
      <c r="DI21" s="203">
        <f t="shared" si="106"/>
        <v>14.999999999999787</v>
      </c>
      <c r="DJ21" s="31">
        <f t="shared" si="56"/>
        <v>1.56</v>
      </c>
      <c r="DK21" s="202">
        <f>IF(RIGHT(DF20,1)="C",$H$5,$H$6)</f>
        <v>9</v>
      </c>
      <c r="DL21" s="197">
        <f t="shared" si="90"/>
        <v>14.040000000000001</v>
      </c>
      <c r="DM21" s="198">
        <f t="shared" si="58"/>
        <v>-0.36696851851851853</v>
      </c>
      <c r="DN21" s="199">
        <f t="shared" si="10"/>
        <v>19.999999999999716</v>
      </c>
      <c r="DO21" s="206">
        <f t="shared" si="59"/>
        <v>0.64126193415636934</v>
      </c>
      <c r="DP21" s="31" t="s">
        <v>43</v>
      </c>
      <c r="DQ21" s="3">
        <v>0.99305555555555414</v>
      </c>
      <c r="DR21" s="3">
        <v>1.0138888888888875</v>
      </c>
      <c r="DS21" s="203">
        <f t="shared" si="107"/>
        <v>14.999999999999787</v>
      </c>
      <c r="DT21" s="31">
        <f t="shared" si="60"/>
        <v>1.56</v>
      </c>
      <c r="DU21" s="202">
        <f>IF(RIGHT(DP20,1)="C",$H$5,$H$6)</f>
        <v>17.5</v>
      </c>
      <c r="DV21" s="197">
        <f t="shared" si="91"/>
        <v>27.3</v>
      </c>
      <c r="DW21" s="198">
        <f t="shared" si="62"/>
        <v>-0.41280987654320983</v>
      </c>
      <c r="DX21" s="199">
        <f t="shared" si="11"/>
        <v>19.999999999999716</v>
      </c>
      <c r="DY21" s="206">
        <f t="shared" si="63"/>
        <v>0.59542057613167876</v>
      </c>
      <c r="DZ21" s="31" t="s">
        <v>100</v>
      </c>
      <c r="EA21" s="38"/>
      <c r="EB21" s="38"/>
      <c r="EC21" s="44">
        <v>0</v>
      </c>
      <c r="ED21" s="44">
        <f t="shared" si="64"/>
        <v>1.46</v>
      </c>
      <c r="EE21" s="208">
        <f>IF(RIGHT(DZ20,1)="C",$H$5,$H$6)</f>
        <v>9</v>
      </c>
      <c r="EF21" s="209">
        <f t="shared" si="92"/>
        <v>13.14</v>
      </c>
      <c r="EG21" s="210">
        <f t="shared" si="66"/>
        <v>-0.3708839506172838</v>
      </c>
      <c r="EH21" s="211">
        <f t="shared" si="12"/>
        <v>0</v>
      </c>
      <c r="EI21" s="212">
        <f t="shared" si="67"/>
        <v>0.5756181069958769</v>
      </c>
      <c r="EJ21" s="43" t="s">
        <v>100</v>
      </c>
      <c r="EK21" s="49"/>
      <c r="EL21" s="49"/>
      <c r="EM21" s="44">
        <v>0</v>
      </c>
      <c r="EN21" s="44">
        <f t="shared" si="68"/>
        <v>1.46</v>
      </c>
      <c r="EO21" s="208">
        <f>IF(RIGHT(EJ20,1)="C",$H$5,$H$6)</f>
        <v>17.5</v>
      </c>
      <c r="EP21" s="209">
        <f t="shared" si="93"/>
        <v>25.55</v>
      </c>
      <c r="EQ21" s="210">
        <f t="shared" si="70"/>
        <v>-0.41385123456790118</v>
      </c>
      <c r="ER21" s="211">
        <f t="shared" si="13"/>
        <v>0</v>
      </c>
      <c r="ES21" s="212">
        <f t="shared" si="71"/>
        <v>0.53265082304525946</v>
      </c>
      <c r="ET21" s="43" t="s">
        <v>100</v>
      </c>
      <c r="EU21" s="49"/>
      <c r="EV21" s="49"/>
      <c r="EW21" s="44">
        <v>0</v>
      </c>
      <c r="EX21" s="44">
        <f t="shared" si="72"/>
        <v>1.46</v>
      </c>
      <c r="EY21" s="208">
        <f>IF(RIGHT(ET20,1)="C",$H$5,$H$6)</f>
        <v>17.5</v>
      </c>
      <c r="EZ21" s="209">
        <f t="shared" si="94"/>
        <v>25.55</v>
      </c>
      <c r="FA21" s="210">
        <f t="shared" si="74"/>
        <v>-0.38988271604938268</v>
      </c>
      <c r="FB21" s="211">
        <f t="shared" si="14"/>
        <v>0</v>
      </c>
      <c r="FC21" s="212">
        <f t="shared" si="75"/>
        <v>0.55661934156377779</v>
      </c>
      <c r="FD21" s="43" t="s">
        <v>100</v>
      </c>
      <c r="FE21" s="49"/>
      <c r="FF21" s="49"/>
      <c r="FG21" s="44">
        <v>0</v>
      </c>
      <c r="FH21" s="44">
        <f t="shared" si="76"/>
        <v>1.46</v>
      </c>
      <c r="FI21" s="208">
        <f>IF(RIGHT(FD20,1)="C",$H$5,$H$6)</f>
        <v>17.5</v>
      </c>
      <c r="FJ21" s="209">
        <f t="shared" si="95"/>
        <v>25.55</v>
      </c>
      <c r="FK21" s="210">
        <f t="shared" si="78"/>
        <v>-0.38988271604938268</v>
      </c>
      <c r="FL21" s="211">
        <f t="shared" si="15"/>
        <v>0</v>
      </c>
      <c r="FM21" s="212">
        <f t="shared" si="79"/>
        <v>0.55661934156377724</v>
      </c>
    </row>
    <row r="22" spans="2:169" ht="15.75" thickBot="1" x14ac:dyDescent="0.3">
      <c r="B22" s="180">
        <v>22</v>
      </c>
      <c r="C22" s="186">
        <f>'Média Passageiros'!AD21</f>
        <v>1.7</v>
      </c>
      <c r="D22" s="181">
        <f>'Média Passageiros'!AE21</f>
        <v>1.7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BH22"/>
      <c r="BI22"/>
      <c r="BJ22"/>
      <c r="BK22"/>
      <c r="BL22"/>
      <c r="BM22"/>
      <c r="BN22"/>
      <c r="BO22"/>
      <c r="BP22"/>
      <c r="BQ22"/>
      <c r="CL22" s="43" t="s">
        <v>100</v>
      </c>
      <c r="CM22" s="49"/>
      <c r="CN22" s="49"/>
      <c r="CO22" s="44">
        <v>0</v>
      </c>
      <c r="CP22" s="44">
        <f t="shared" si="112"/>
        <v>1.46</v>
      </c>
      <c r="CQ22" s="208">
        <f>IF(RIGHT(CL21,1)="C",$H$5,$H$6)</f>
        <v>17.5</v>
      </c>
      <c r="CR22" s="209">
        <f t="shared" si="113"/>
        <v>25.55</v>
      </c>
      <c r="CS22" s="210">
        <f t="shared" si="50"/>
        <v>-0.45983086419753094</v>
      </c>
      <c r="CT22" s="211">
        <f t="shared" si="8"/>
        <v>0</v>
      </c>
      <c r="CU22" s="227">
        <f t="shared" si="51"/>
        <v>0.54839958847735815</v>
      </c>
      <c r="CV22" s="43" t="s">
        <v>100</v>
      </c>
      <c r="CW22" s="49"/>
      <c r="CX22" s="49"/>
      <c r="CY22" s="44">
        <v>0</v>
      </c>
      <c r="CZ22" s="44">
        <f t="shared" si="52"/>
        <v>1.46</v>
      </c>
      <c r="DA22" s="208">
        <f>IF(RIGHT(CV21,1)="C",$H$5,$H$6)</f>
        <v>9</v>
      </c>
      <c r="DB22" s="209">
        <f t="shared" si="89"/>
        <v>13.14</v>
      </c>
      <c r="DC22" s="210">
        <f t="shared" si="54"/>
        <v>-0.45336543209876545</v>
      </c>
      <c r="DD22" s="211">
        <f t="shared" si="9"/>
        <v>0</v>
      </c>
      <c r="DE22" s="212">
        <f t="shared" si="55"/>
        <v>0.55486502057612319</v>
      </c>
      <c r="DF22" s="39" t="s">
        <v>100</v>
      </c>
      <c r="DG22" s="38"/>
      <c r="DH22" s="38"/>
      <c r="DI22" s="44">
        <v>0</v>
      </c>
      <c r="DJ22" s="44">
        <f t="shared" si="56"/>
        <v>1.46</v>
      </c>
      <c r="DK22" s="208">
        <f>IF(RIGHT(DF21,1)="C",$H$5,$H$6)</f>
        <v>17.5</v>
      </c>
      <c r="DL22" s="209">
        <f t="shared" si="90"/>
        <v>25.55</v>
      </c>
      <c r="DM22" s="210">
        <f t="shared" si="58"/>
        <v>-0.44582654320987652</v>
      </c>
      <c r="DN22" s="211">
        <f t="shared" si="10"/>
        <v>0</v>
      </c>
      <c r="DO22" s="212">
        <f t="shared" si="59"/>
        <v>0.56240390946501129</v>
      </c>
      <c r="DP22" s="31" t="s">
        <v>100</v>
      </c>
      <c r="DQ22" s="38"/>
      <c r="DR22" s="38"/>
      <c r="DS22" s="44">
        <v>0</v>
      </c>
      <c r="DT22" s="44">
        <f t="shared" si="60"/>
        <v>1.46</v>
      </c>
      <c r="DU22" s="208">
        <f>IF(RIGHT(DP21,1)="C",$H$5,$H$6)</f>
        <v>9</v>
      </c>
      <c r="DV22" s="209">
        <f t="shared" si="91"/>
        <v>13.14</v>
      </c>
      <c r="DW22" s="210">
        <f t="shared" si="62"/>
        <v>-0.45336543209876545</v>
      </c>
      <c r="DX22" s="211">
        <f t="shared" si="11"/>
        <v>0</v>
      </c>
      <c r="DY22" s="212">
        <f t="shared" si="63"/>
        <v>0.55486502057612319</v>
      </c>
    </row>
    <row r="23" spans="2:169" ht="15.75" thickBot="1" x14ac:dyDescent="0.3">
      <c r="B23" s="43">
        <v>23</v>
      </c>
      <c r="C23" s="44">
        <f>'Média Passageiros'!AD22</f>
        <v>1.56</v>
      </c>
      <c r="D23" s="45">
        <f>'Média Passageiros'!AE22</f>
        <v>1.56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BH23"/>
      <c r="BI23"/>
      <c r="BJ23"/>
      <c r="BK23"/>
      <c r="BL23"/>
      <c r="BM23"/>
      <c r="BN23"/>
      <c r="BO23"/>
      <c r="BP23"/>
      <c r="BQ23"/>
    </row>
    <row r="24" spans="2:169" x14ac:dyDescent="0.25">
      <c r="B24" s="1" t="s">
        <v>100</v>
      </c>
      <c r="C24" s="1">
        <f>'Média Passageiros'!AK18</f>
        <v>1.46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BH24"/>
      <c r="BI24"/>
      <c r="BJ24"/>
      <c r="BK24"/>
      <c r="BL24"/>
      <c r="BM24"/>
      <c r="BN24"/>
      <c r="BO24"/>
      <c r="BP24"/>
      <c r="BQ24"/>
    </row>
    <row r="25" spans="2:169" ht="15" customHeight="1" x14ac:dyDescent="0.25"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BH25"/>
      <c r="BI25"/>
      <c r="BJ25"/>
      <c r="BK25"/>
      <c r="BL25"/>
      <c r="BM25"/>
      <c r="BN25"/>
      <c r="BO25"/>
      <c r="BP25"/>
      <c r="BQ25"/>
    </row>
    <row r="26" spans="2:169" ht="15" customHeight="1" x14ac:dyDescent="0.25"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BH26"/>
      <c r="BI26"/>
      <c r="BJ26"/>
      <c r="BK26"/>
      <c r="BL26"/>
      <c r="BM26"/>
      <c r="BN26"/>
      <c r="BO26"/>
      <c r="BP26"/>
      <c r="BQ26"/>
    </row>
    <row r="27" spans="2:169" ht="15" customHeight="1" x14ac:dyDescent="0.25"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BH27"/>
      <c r="BI27"/>
      <c r="BJ27"/>
      <c r="BK27"/>
      <c r="BL27"/>
      <c r="BM27"/>
      <c r="BN27"/>
      <c r="BO27"/>
      <c r="BP27"/>
      <c r="BQ27"/>
    </row>
    <row r="28" spans="2:169" ht="15.75" customHeight="1" x14ac:dyDescent="0.25"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BH28"/>
      <c r="BI28"/>
      <c r="BJ28"/>
      <c r="BK28"/>
      <c r="BL28"/>
      <c r="BM28"/>
      <c r="BN28"/>
      <c r="BO28"/>
      <c r="BP28"/>
      <c r="BQ28"/>
    </row>
    <row r="29" spans="2:169" x14ac:dyDescent="0.25"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BH29"/>
      <c r="BI29"/>
      <c r="BJ29"/>
      <c r="BK29"/>
      <c r="BL29"/>
      <c r="BM29"/>
      <c r="BN29"/>
      <c r="BO29"/>
      <c r="BP29"/>
      <c r="BQ29"/>
    </row>
    <row r="30" spans="2:169" x14ac:dyDescent="0.25"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BH30"/>
      <c r="BI30"/>
      <c r="BJ30"/>
      <c r="BK30"/>
      <c r="BL30"/>
      <c r="BM30"/>
      <c r="BN30"/>
      <c r="BO30"/>
      <c r="BP30"/>
      <c r="BQ30"/>
    </row>
    <row r="31" spans="2:169" x14ac:dyDescent="0.25"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BH31"/>
      <c r="BI31"/>
      <c r="BJ31"/>
      <c r="BK31"/>
      <c r="BL31"/>
      <c r="BM31"/>
      <c r="BN31"/>
      <c r="BO31"/>
      <c r="BP31"/>
      <c r="BQ31"/>
    </row>
    <row r="32" spans="2:169" x14ac:dyDescent="0.25"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BH32"/>
      <c r="BI32"/>
      <c r="BJ32"/>
      <c r="BK32"/>
      <c r="BL32"/>
      <c r="BM32"/>
      <c r="BN32"/>
      <c r="BO32"/>
      <c r="BP32"/>
      <c r="BQ32"/>
    </row>
    <row r="33" spans="10:69" ht="15" customHeight="1" x14ac:dyDescent="0.25"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BH33"/>
      <c r="BI33"/>
      <c r="BJ33"/>
      <c r="BK33"/>
      <c r="BL33"/>
      <c r="BM33"/>
      <c r="BN33"/>
      <c r="BO33"/>
      <c r="BP33"/>
      <c r="BQ33"/>
    </row>
    <row r="34" spans="10:69" ht="15" customHeight="1" x14ac:dyDescent="0.25"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BH34"/>
      <c r="BI34"/>
      <c r="BJ34"/>
      <c r="BK34"/>
      <c r="BL34"/>
      <c r="BM34"/>
      <c r="BN34"/>
      <c r="BO34"/>
      <c r="BP34"/>
      <c r="BQ34"/>
    </row>
    <row r="35" spans="10:69" ht="15" customHeight="1" x14ac:dyDescent="0.25"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BH35"/>
      <c r="BI35"/>
      <c r="BJ35"/>
      <c r="BK35"/>
      <c r="BL35"/>
      <c r="BM35"/>
      <c r="BN35"/>
      <c r="BO35"/>
      <c r="BP35"/>
      <c r="BQ35"/>
    </row>
    <row r="36" spans="10:69" ht="15.75" customHeight="1" x14ac:dyDescent="0.25"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BH36"/>
      <c r="BI36"/>
      <c r="BJ36"/>
      <c r="BK36"/>
      <c r="BL36"/>
      <c r="BM36"/>
      <c r="BN36"/>
      <c r="BO36"/>
      <c r="BP36"/>
      <c r="BQ36"/>
    </row>
    <row r="37" spans="10:69" x14ac:dyDescent="0.25"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BH37"/>
      <c r="BI37"/>
      <c r="BJ37"/>
      <c r="BK37"/>
      <c r="BL37"/>
      <c r="BM37"/>
      <c r="BN37"/>
      <c r="BO37"/>
      <c r="BP37"/>
      <c r="BQ37"/>
    </row>
    <row r="38" spans="10:69" x14ac:dyDescent="0.25"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BH38"/>
      <c r="BI38"/>
      <c r="BJ38"/>
      <c r="BK38"/>
      <c r="BL38"/>
      <c r="BM38"/>
      <c r="BN38"/>
      <c r="BO38"/>
      <c r="BP38"/>
      <c r="BQ38"/>
    </row>
    <row r="39" spans="10:69" x14ac:dyDescent="0.25"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BH39"/>
      <c r="BI39"/>
      <c r="BJ39"/>
      <c r="BK39"/>
      <c r="BL39"/>
      <c r="BM39"/>
      <c r="BN39"/>
      <c r="BO39"/>
      <c r="BP39"/>
      <c r="BQ39"/>
    </row>
    <row r="40" spans="10:69" x14ac:dyDescent="0.25"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BH40"/>
      <c r="BI40"/>
      <c r="BJ40"/>
      <c r="BK40"/>
      <c r="BL40"/>
      <c r="BM40"/>
      <c r="BN40"/>
      <c r="BO40"/>
      <c r="BP40"/>
      <c r="BQ40"/>
    </row>
    <row r="41" spans="10:69" ht="15" customHeight="1" x14ac:dyDescent="0.25"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BH41"/>
      <c r="BI41"/>
      <c r="BJ41"/>
      <c r="BK41"/>
      <c r="BL41"/>
      <c r="BM41"/>
      <c r="BN41"/>
      <c r="BO41"/>
      <c r="BP41"/>
      <c r="BQ41"/>
    </row>
    <row r="42" spans="10:69" ht="15" customHeight="1" x14ac:dyDescent="0.25"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BH42"/>
      <c r="BI42"/>
      <c r="BJ42"/>
      <c r="BK42"/>
      <c r="BL42"/>
      <c r="BM42"/>
      <c r="BN42"/>
      <c r="BO42"/>
      <c r="BP42"/>
      <c r="BQ42"/>
    </row>
    <row r="43" spans="10:69" ht="15" customHeight="1" x14ac:dyDescent="0.25"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BH43"/>
      <c r="BI43"/>
      <c r="BJ43"/>
      <c r="BK43"/>
      <c r="BL43"/>
      <c r="BM43"/>
      <c r="BN43"/>
      <c r="BO43"/>
      <c r="BP43"/>
      <c r="BQ43"/>
    </row>
    <row r="44" spans="10:69" ht="15.75" customHeight="1" x14ac:dyDescent="0.25"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BH44"/>
      <c r="BI44"/>
      <c r="BJ44"/>
      <c r="BK44"/>
      <c r="BL44"/>
      <c r="BM44"/>
      <c r="BN44"/>
      <c r="BO44"/>
      <c r="BP44"/>
      <c r="BQ44"/>
    </row>
    <row r="45" spans="10:69" x14ac:dyDescent="0.25"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BH45"/>
      <c r="BI45"/>
      <c r="BJ45"/>
      <c r="BK45"/>
      <c r="BL45"/>
      <c r="BM45"/>
      <c r="BN45"/>
      <c r="BO45"/>
      <c r="BP45"/>
      <c r="BQ45"/>
    </row>
    <row r="46" spans="10:69" x14ac:dyDescent="0.25"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BH46"/>
      <c r="BI46"/>
      <c r="BJ46"/>
      <c r="BK46"/>
      <c r="BL46"/>
      <c r="BM46"/>
      <c r="BN46"/>
      <c r="BO46"/>
      <c r="BP46"/>
      <c r="BQ46"/>
    </row>
    <row r="47" spans="10:69" x14ac:dyDescent="0.25"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BH47"/>
      <c r="BI47"/>
      <c r="BJ47"/>
      <c r="BK47"/>
      <c r="BL47"/>
      <c r="BM47"/>
      <c r="BN47"/>
      <c r="BO47"/>
      <c r="BP47"/>
      <c r="BQ47"/>
    </row>
    <row r="48" spans="10:69" x14ac:dyDescent="0.25"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BH48"/>
      <c r="BI48"/>
      <c r="BJ48"/>
      <c r="BK48"/>
      <c r="BL48"/>
      <c r="BM48"/>
      <c r="BN48"/>
      <c r="BO48"/>
      <c r="BP48"/>
      <c r="BQ48"/>
    </row>
    <row r="49" spans="10:69" ht="15" customHeight="1" x14ac:dyDescent="0.25"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BH49"/>
      <c r="BI49"/>
      <c r="BJ49"/>
      <c r="BK49"/>
      <c r="BL49"/>
      <c r="BM49"/>
      <c r="BN49"/>
      <c r="BO49"/>
      <c r="BP49"/>
      <c r="BQ49"/>
    </row>
    <row r="50" spans="10:69" ht="15" customHeight="1" x14ac:dyDescent="0.25"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BH50"/>
      <c r="BI50"/>
      <c r="BJ50"/>
      <c r="BK50"/>
      <c r="BL50"/>
      <c r="BM50"/>
      <c r="BN50"/>
      <c r="BO50"/>
      <c r="BP50"/>
      <c r="BQ50"/>
    </row>
    <row r="51" spans="10:69" ht="15" customHeight="1" x14ac:dyDescent="0.25"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BH51"/>
      <c r="BI51"/>
      <c r="BJ51"/>
      <c r="BK51"/>
      <c r="BL51"/>
      <c r="BM51"/>
      <c r="BN51"/>
      <c r="BO51"/>
      <c r="BP51"/>
      <c r="BQ51"/>
    </row>
    <row r="52" spans="10:69" ht="15.75" customHeight="1" x14ac:dyDescent="0.25"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BH52"/>
      <c r="BI52"/>
      <c r="BJ52"/>
      <c r="BK52"/>
      <c r="BL52"/>
      <c r="BM52"/>
      <c r="BN52"/>
      <c r="BO52"/>
      <c r="BP52"/>
      <c r="BQ52"/>
    </row>
    <row r="53" spans="10:69" x14ac:dyDescent="0.25"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BH53"/>
      <c r="BI53"/>
      <c r="BJ53"/>
      <c r="BK53"/>
      <c r="BL53"/>
      <c r="BM53"/>
      <c r="BN53"/>
      <c r="BO53"/>
      <c r="BP53"/>
      <c r="BQ53"/>
    </row>
    <row r="54" spans="10:69" x14ac:dyDescent="0.25"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BH54"/>
      <c r="BI54"/>
      <c r="BJ54"/>
      <c r="BK54"/>
      <c r="BL54"/>
      <c r="BM54"/>
      <c r="BN54"/>
      <c r="BO54"/>
      <c r="BP54"/>
      <c r="BQ54"/>
    </row>
    <row r="55" spans="10:69" x14ac:dyDescent="0.25"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BH55"/>
      <c r="BI55"/>
      <c r="BJ55"/>
      <c r="BK55"/>
      <c r="BL55"/>
      <c r="BM55"/>
      <c r="BN55"/>
      <c r="BO55"/>
      <c r="BP55"/>
      <c r="BQ55"/>
    </row>
    <row r="56" spans="10:69" x14ac:dyDescent="0.25"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BH56"/>
      <c r="BI56"/>
      <c r="BJ56"/>
      <c r="BK56"/>
      <c r="BL56"/>
      <c r="BM56"/>
      <c r="BN56"/>
      <c r="BO56"/>
      <c r="BP56"/>
      <c r="BQ56"/>
    </row>
    <row r="57" spans="10:69" ht="15" customHeight="1" x14ac:dyDescent="0.25"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BH57"/>
      <c r="BI57"/>
      <c r="BJ57"/>
      <c r="BK57"/>
      <c r="BL57"/>
      <c r="BM57"/>
      <c r="BN57"/>
      <c r="BO57"/>
      <c r="BP57"/>
      <c r="BQ57"/>
    </row>
    <row r="58" spans="10:69" ht="15" customHeight="1" x14ac:dyDescent="0.25"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BH58"/>
      <c r="BI58"/>
      <c r="BJ58"/>
      <c r="BK58"/>
      <c r="BL58"/>
      <c r="BM58"/>
      <c r="BN58"/>
      <c r="BO58"/>
      <c r="BP58"/>
      <c r="BQ58"/>
    </row>
    <row r="59" spans="10:69" ht="15" customHeight="1" x14ac:dyDescent="0.25"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BH59"/>
      <c r="BI59"/>
      <c r="BJ59"/>
      <c r="BK59"/>
      <c r="BL59"/>
      <c r="BM59"/>
      <c r="BN59"/>
      <c r="BO59"/>
      <c r="BP59"/>
      <c r="BQ59"/>
    </row>
    <row r="60" spans="10:69" ht="15.75" customHeight="1" x14ac:dyDescent="0.25"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BH60"/>
      <c r="BI60"/>
      <c r="BJ60"/>
      <c r="BK60"/>
      <c r="BL60"/>
      <c r="BM60"/>
      <c r="BN60"/>
      <c r="BO60"/>
      <c r="BP60"/>
      <c r="BQ60"/>
    </row>
    <row r="61" spans="10:69" x14ac:dyDescent="0.25"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BH61"/>
      <c r="BI61"/>
      <c r="BJ61"/>
      <c r="BK61"/>
      <c r="BL61"/>
      <c r="BM61"/>
      <c r="BN61"/>
      <c r="BO61"/>
      <c r="BP61"/>
      <c r="BQ61"/>
    </row>
    <row r="62" spans="10:69" x14ac:dyDescent="0.25"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BH62"/>
      <c r="BI62"/>
      <c r="BJ62"/>
      <c r="BK62"/>
      <c r="BL62"/>
      <c r="BM62"/>
      <c r="BN62"/>
      <c r="BO62"/>
      <c r="BP62"/>
      <c r="BQ62"/>
    </row>
    <row r="63" spans="10:69" x14ac:dyDescent="0.25"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BH63"/>
      <c r="BI63"/>
      <c r="BJ63"/>
      <c r="BK63"/>
      <c r="BL63"/>
      <c r="BM63"/>
      <c r="BN63"/>
      <c r="BO63"/>
      <c r="BP63"/>
      <c r="BQ63"/>
    </row>
    <row r="64" spans="10:69" x14ac:dyDescent="0.25"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BH64"/>
      <c r="BI64"/>
      <c r="BJ64"/>
      <c r="BK64"/>
      <c r="BL64"/>
      <c r="BM64"/>
      <c r="BN64"/>
      <c r="BO64"/>
      <c r="BP64"/>
      <c r="BQ64"/>
    </row>
    <row r="65" spans="10:69" ht="15" customHeight="1" x14ac:dyDescent="0.25"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BH65"/>
      <c r="BI65"/>
      <c r="BJ65"/>
      <c r="BK65"/>
      <c r="BL65"/>
      <c r="BM65"/>
      <c r="BN65"/>
      <c r="BO65"/>
      <c r="BP65"/>
      <c r="BQ65"/>
    </row>
    <row r="66" spans="10:69" ht="15" customHeight="1" x14ac:dyDescent="0.25"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BH66"/>
      <c r="BI66"/>
      <c r="BJ66"/>
      <c r="BK66"/>
      <c r="BL66"/>
      <c r="BM66"/>
      <c r="BN66"/>
      <c r="BO66"/>
      <c r="BP66"/>
      <c r="BQ66"/>
    </row>
    <row r="67" spans="10:69" ht="15" customHeight="1" x14ac:dyDescent="0.25"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BH67"/>
      <c r="BI67"/>
      <c r="BJ67"/>
      <c r="BK67"/>
      <c r="BL67"/>
      <c r="BM67"/>
      <c r="BN67"/>
      <c r="BO67"/>
      <c r="BP67"/>
      <c r="BQ67"/>
    </row>
    <row r="68" spans="10:69" ht="15.75" customHeight="1" x14ac:dyDescent="0.25"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BH68"/>
      <c r="BI68"/>
      <c r="BJ68"/>
      <c r="BK68"/>
      <c r="BL68"/>
      <c r="BM68"/>
      <c r="BN68"/>
      <c r="BO68"/>
      <c r="BP68"/>
      <c r="BQ68"/>
    </row>
    <row r="69" spans="10:69" x14ac:dyDescent="0.25"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BH69"/>
      <c r="BI69"/>
      <c r="BJ69"/>
      <c r="BK69"/>
      <c r="BL69"/>
      <c r="BM69"/>
      <c r="BN69"/>
      <c r="BO69"/>
      <c r="BP69"/>
      <c r="BQ69"/>
    </row>
    <row r="70" spans="10:69" x14ac:dyDescent="0.25"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BH70"/>
      <c r="BI70"/>
      <c r="BJ70"/>
      <c r="BK70"/>
      <c r="BL70"/>
      <c r="BM70"/>
      <c r="BN70"/>
      <c r="BO70"/>
      <c r="BP70"/>
      <c r="BQ70"/>
    </row>
    <row r="71" spans="10:69" x14ac:dyDescent="0.25"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BH71"/>
      <c r="BI71"/>
      <c r="BJ71"/>
      <c r="BK71"/>
      <c r="BL71"/>
      <c r="BM71"/>
      <c r="BN71"/>
      <c r="BO71"/>
      <c r="BP71"/>
      <c r="BQ71"/>
    </row>
    <row r="72" spans="10:69" x14ac:dyDescent="0.25"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BH72"/>
      <c r="BI72"/>
      <c r="BJ72"/>
      <c r="BK72"/>
      <c r="BL72"/>
      <c r="BM72"/>
      <c r="BN72"/>
      <c r="BO72"/>
      <c r="BP72"/>
      <c r="BQ72"/>
    </row>
    <row r="73" spans="10:69" ht="15" customHeight="1" x14ac:dyDescent="0.25"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BH73"/>
      <c r="BI73"/>
      <c r="BJ73"/>
      <c r="BK73"/>
      <c r="BL73"/>
      <c r="BM73"/>
      <c r="BN73"/>
      <c r="BO73"/>
      <c r="BP73"/>
      <c r="BQ73"/>
    </row>
    <row r="74" spans="10:69" ht="15" customHeight="1" x14ac:dyDescent="0.25"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BH74"/>
      <c r="BI74"/>
      <c r="BJ74"/>
      <c r="BK74"/>
      <c r="BL74"/>
      <c r="BM74"/>
      <c r="BN74"/>
      <c r="BO74"/>
      <c r="BP74"/>
      <c r="BQ74"/>
    </row>
    <row r="75" spans="10:69" ht="15" customHeight="1" x14ac:dyDescent="0.25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BH75"/>
      <c r="BI75"/>
      <c r="BJ75"/>
      <c r="BK75"/>
      <c r="BL75"/>
      <c r="BM75"/>
      <c r="BN75"/>
      <c r="BO75"/>
      <c r="BP75"/>
      <c r="BQ75"/>
    </row>
    <row r="76" spans="10:69" ht="15.75" customHeight="1" x14ac:dyDescent="0.25"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BH76"/>
      <c r="BI76"/>
      <c r="BJ76"/>
      <c r="BK76"/>
      <c r="BL76"/>
      <c r="BM76"/>
      <c r="BN76"/>
      <c r="BO76"/>
      <c r="BP76"/>
      <c r="BQ76"/>
    </row>
    <row r="77" spans="10:69" x14ac:dyDescent="0.25"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BH77"/>
      <c r="BI77"/>
      <c r="BJ77"/>
      <c r="BK77"/>
      <c r="BL77"/>
      <c r="BM77"/>
      <c r="BN77"/>
      <c r="BO77"/>
      <c r="BP77"/>
      <c r="BQ77"/>
    </row>
    <row r="78" spans="10:69" x14ac:dyDescent="0.25"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BH78"/>
      <c r="BI78"/>
      <c r="BJ78"/>
      <c r="BK78"/>
      <c r="BL78"/>
      <c r="BM78"/>
      <c r="BN78"/>
      <c r="BO78"/>
      <c r="BP78"/>
      <c r="BQ78"/>
    </row>
    <row r="79" spans="10:69" x14ac:dyDescent="0.25"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BH79"/>
      <c r="BI79"/>
      <c r="BJ79"/>
      <c r="BK79"/>
      <c r="BL79"/>
      <c r="BM79"/>
      <c r="BN79"/>
      <c r="BO79"/>
      <c r="BP79"/>
      <c r="BQ79"/>
    </row>
    <row r="80" spans="10:69" x14ac:dyDescent="0.25"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BH80"/>
      <c r="BI80"/>
      <c r="BJ80"/>
      <c r="BK80"/>
      <c r="BL80"/>
      <c r="BM80"/>
      <c r="BN80"/>
      <c r="BO80"/>
      <c r="BP80"/>
      <c r="BQ80"/>
    </row>
    <row r="81" spans="10:69" x14ac:dyDescent="0.25"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BH81"/>
      <c r="BI81"/>
      <c r="BJ81"/>
      <c r="BK81"/>
      <c r="BL81"/>
      <c r="BM81"/>
      <c r="BN81"/>
      <c r="BO81"/>
      <c r="BP81"/>
      <c r="BQ81"/>
    </row>
    <row r="82" spans="10:69" x14ac:dyDescent="0.25"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BH82"/>
      <c r="BI82"/>
      <c r="BJ82"/>
      <c r="BK82"/>
      <c r="BL82"/>
      <c r="BM82"/>
      <c r="BN82"/>
      <c r="BO82"/>
      <c r="BP82"/>
      <c r="BQ82"/>
    </row>
    <row r="83" spans="10:69" x14ac:dyDescent="0.25"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BH83"/>
      <c r="BI83"/>
      <c r="BJ83"/>
      <c r="BK83"/>
      <c r="BL83"/>
      <c r="BM83"/>
      <c r="BN83"/>
      <c r="BO83"/>
      <c r="BP83"/>
      <c r="BQ83"/>
    </row>
    <row r="84" spans="10:69" x14ac:dyDescent="0.25"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BH84"/>
      <c r="BI84"/>
      <c r="BJ84"/>
      <c r="BK84"/>
      <c r="BL84"/>
      <c r="BM84"/>
      <c r="BN84"/>
      <c r="BO84"/>
      <c r="BP84"/>
      <c r="BQ84"/>
    </row>
    <row r="85" spans="10:69" x14ac:dyDescent="0.25"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BH85"/>
      <c r="BI85"/>
      <c r="BJ85"/>
      <c r="BK85"/>
      <c r="BL85"/>
      <c r="BM85"/>
      <c r="BN85"/>
      <c r="BO85"/>
      <c r="BP85"/>
      <c r="BQ85"/>
    </row>
    <row r="86" spans="10:69" x14ac:dyDescent="0.25"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BH86"/>
      <c r="BI86"/>
      <c r="BJ86"/>
      <c r="BK86"/>
      <c r="BL86"/>
      <c r="BM86"/>
      <c r="BN86"/>
      <c r="BO86"/>
      <c r="BP86"/>
      <c r="BQ86"/>
    </row>
    <row r="87" spans="10:69" x14ac:dyDescent="0.25"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BH87"/>
      <c r="BI87"/>
      <c r="BJ87"/>
      <c r="BK87"/>
      <c r="BL87"/>
      <c r="BM87"/>
      <c r="BN87"/>
      <c r="BO87"/>
      <c r="BP87"/>
      <c r="BQ87"/>
    </row>
    <row r="88" spans="10:69" x14ac:dyDescent="0.25"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BH88"/>
      <c r="BI88"/>
      <c r="BJ88"/>
      <c r="BK88"/>
      <c r="BL88"/>
      <c r="BM88"/>
      <c r="BN88"/>
      <c r="BO88"/>
      <c r="BP88"/>
      <c r="BQ88"/>
    </row>
    <row r="89" spans="10:69" x14ac:dyDescent="0.25"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BH89"/>
      <c r="BI89"/>
      <c r="BJ89"/>
      <c r="BK89"/>
      <c r="BL89"/>
      <c r="BM89"/>
      <c r="BN89"/>
      <c r="BO89"/>
      <c r="BP89"/>
      <c r="BQ89"/>
    </row>
  </sheetData>
  <mergeCells count="17">
    <mergeCell ref="CV2:DE2"/>
    <mergeCell ref="DF2:DO2"/>
    <mergeCell ref="FD2:FM2"/>
    <mergeCell ref="ET2:FC2"/>
    <mergeCell ref="DP2:DY2"/>
    <mergeCell ref="DZ2:EI2"/>
    <mergeCell ref="EJ2:ES2"/>
    <mergeCell ref="AX2:BG2"/>
    <mergeCell ref="BH2:BQ2"/>
    <mergeCell ref="BR2:CA2"/>
    <mergeCell ref="CB2:CK2"/>
    <mergeCell ref="CL2:CU2"/>
    <mergeCell ref="B2:D2"/>
    <mergeCell ref="J2:S2"/>
    <mergeCell ref="T2:AC2"/>
    <mergeCell ref="AD2:AM2"/>
    <mergeCell ref="AN2:AW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0593-2548-4EBC-AD35-0727058B0B2D}">
  <dimension ref="B1:Z320"/>
  <sheetViews>
    <sheetView showGridLines="0" topLeftCell="D1" zoomScaleNormal="100" workbookViewId="0">
      <selection activeCell="C13" sqref="C13"/>
    </sheetView>
  </sheetViews>
  <sheetFormatPr defaultRowHeight="15" x14ac:dyDescent="0.25"/>
  <cols>
    <col min="1" max="1" width="1.85546875" customWidth="1"/>
    <col min="2" max="2" width="8.85546875" style="1" bestFit="1" customWidth="1"/>
    <col min="3" max="3" width="5.7109375" style="1" bestFit="1" customWidth="1"/>
    <col min="4" max="4" width="8.5703125" style="1" bestFit="1" customWidth="1"/>
    <col min="5" max="5" width="8" style="1" customWidth="1"/>
    <col min="6" max="6" width="9.42578125" style="1" customWidth="1"/>
    <col min="7" max="7" width="8.7109375" style="1" customWidth="1"/>
    <col min="8" max="8" width="9.140625" style="1"/>
    <col min="9" max="9" width="3.140625" style="1" customWidth="1"/>
    <col min="10" max="10" width="9.140625" style="1"/>
    <col min="11" max="12" width="10.7109375" style="1" customWidth="1"/>
    <col min="13" max="13" width="9.140625" style="1"/>
    <col min="14" max="14" width="1.85546875" style="1" customWidth="1"/>
    <col min="15" max="15" width="7.42578125" style="1" bestFit="1" customWidth="1"/>
    <col min="16" max="16" width="7.7109375" style="1" bestFit="1" customWidth="1"/>
    <col min="17" max="18" width="10.85546875" style="1" customWidth="1"/>
    <col min="19" max="19" width="9.7109375" style="1" customWidth="1"/>
    <col min="20" max="20" width="1.7109375" style="1" customWidth="1"/>
    <col min="21" max="21" width="8.85546875" style="1" bestFit="1" customWidth="1"/>
    <col min="22" max="22" width="8.5703125" style="1" customWidth="1"/>
    <col min="23" max="25" width="10" style="1" customWidth="1"/>
    <col min="26" max="26" width="2.5703125" style="1" customWidth="1"/>
    <col min="27" max="27" width="7.5703125" bestFit="1" customWidth="1"/>
    <col min="28" max="28" width="11.7109375" bestFit="1" customWidth="1"/>
    <col min="29" max="29" width="12.28515625" bestFit="1" customWidth="1"/>
    <col min="30" max="33" width="10.85546875" customWidth="1"/>
    <col min="34" max="34" width="8.5703125" customWidth="1"/>
    <col min="35" max="35" width="8.85546875" bestFit="1" customWidth="1"/>
    <col min="36" max="36" width="6.28515625" customWidth="1"/>
    <col min="37" max="37" width="8.5703125" bestFit="1" customWidth="1"/>
    <col min="38" max="38" width="8.5703125" customWidth="1"/>
    <col min="39" max="39" width="12.28515625" bestFit="1" customWidth="1"/>
    <col min="40" max="40" width="8.5703125" customWidth="1"/>
    <col min="41" max="41" width="8.85546875" bestFit="1" customWidth="1"/>
    <col min="42" max="42" width="6.140625" bestFit="1" customWidth="1"/>
    <col min="43" max="43" width="8.5703125" bestFit="1" customWidth="1"/>
    <col min="44" max="44" width="8.5703125" customWidth="1"/>
    <col min="45" max="45" width="12.28515625" bestFit="1" customWidth="1"/>
    <col min="46" max="46" width="8.5703125" customWidth="1"/>
    <col min="47" max="47" width="8.85546875" bestFit="1" customWidth="1"/>
    <col min="48" max="48" width="5.7109375" bestFit="1" customWidth="1"/>
    <col min="49" max="49" width="8.5703125" bestFit="1" customWidth="1"/>
    <col min="50" max="50" width="8.5703125" customWidth="1"/>
    <col min="51" max="51" width="12.28515625" bestFit="1" customWidth="1"/>
    <col min="52" max="52" width="8.5703125" customWidth="1"/>
    <col min="53" max="53" width="8.85546875" bestFit="1" customWidth="1"/>
    <col min="54" max="54" width="5.7109375" bestFit="1" customWidth="1"/>
    <col min="55" max="55" width="8.5703125" bestFit="1" customWidth="1"/>
    <col min="56" max="56" width="8.5703125" customWidth="1"/>
    <col min="57" max="57" width="12.28515625" bestFit="1" customWidth="1"/>
    <col min="58" max="58" width="8.5703125" customWidth="1"/>
    <col min="59" max="59" width="8.85546875" bestFit="1" customWidth="1"/>
    <col min="60" max="60" width="5.7109375" bestFit="1" customWidth="1"/>
    <col min="61" max="61" width="8.5703125" bestFit="1" customWidth="1"/>
    <col min="62" max="62" width="8.5703125" customWidth="1"/>
    <col min="63" max="63" width="12.28515625" bestFit="1" customWidth="1"/>
    <col min="64" max="64" width="8.5703125" customWidth="1"/>
    <col min="65" max="65" width="8.85546875" bestFit="1" customWidth="1"/>
    <col min="66" max="66" width="5.5703125" bestFit="1" customWidth="1"/>
    <col min="67" max="67" width="7.5703125" bestFit="1" customWidth="1"/>
    <col min="68" max="68" width="8" bestFit="1" customWidth="1"/>
    <col min="69" max="69" width="12.28515625" bestFit="1" customWidth="1"/>
    <col min="70" max="70" width="8.140625" bestFit="1" customWidth="1"/>
    <col min="71" max="71" width="8.85546875" bestFit="1" customWidth="1"/>
    <col min="72" max="72" width="5.5703125" bestFit="1" customWidth="1"/>
    <col min="73" max="73" width="7.5703125" bestFit="1" customWidth="1"/>
    <col min="74" max="74" width="8" bestFit="1" customWidth="1"/>
    <col min="75" max="75" width="12.28515625" bestFit="1" customWidth="1"/>
    <col min="76" max="76" width="8.140625" bestFit="1" customWidth="1"/>
    <col min="77" max="77" width="8.85546875" bestFit="1" customWidth="1"/>
    <col min="78" max="78" width="5.5703125" bestFit="1" customWidth="1"/>
    <col min="79" max="79" width="7.5703125" bestFit="1" customWidth="1"/>
    <col min="80" max="80" width="8" bestFit="1" customWidth="1"/>
    <col min="81" max="81" width="12.28515625" bestFit="1" customWidth="1"/>
    <col min="82" max="82" width="8.140625" bestFit="1" customWidth="1"/>
    <col min="83" max="83" width="8.85546875" bestFit="1" customWidth="1"/>
    <col min="84" max="84" width="5.5703125" bestFit="1" customWidth="1"/>
    <col min="85" max="85" width="7.5703125" bestFit="1" customWidth="1"/>
    <col min="86" max="86" width="8" bestFit="1" customWidth="1"/>
    <col min="87" max="87" width="12.28515625" bestFit="1" customWidth="1"/>
    <col min="88" max="88" width="8.140625" bestFit="1" customWidth="1"/>
    <col min="89" max="89" width="8.85546875" bestFit="1" customWidth="1"/>
    <col min="90" max="90" width="5.5703125" bestFit="1" customWidth="1"/>
    <col min="91" max="91" width="7.5703125" bestFit="1" customWidth="1"/>
    <col min="92" max="92" width="8" bestFit="1" customWidth="1"/>
    <col min="93" max="93" width="12.28515625" bestFit="1" customWidth="1"/>
    <col min="94" max="94" width="8.140625" bestFit="1" customWidth="1"/>
    <col min="95" max="95" width="8.85546875" bestFit="1" customWidth="1"/>
    <col min="96" max="96" width="5.5703125" bestFit="1" customWidth="1"/>
    <col min="97" max="97" width="7.5703125" bestFit="1" customWidth="1"/>
    <col min="98" max="98" width="8" bestFit="1" customWidth="1"/>
    <col min="99" max="99" width="12.28515625" bestFit="1" customWidth="1"/>
    <col min="100" max="100" width="8.140625" bestFit="1" customWidth="1"/>
  </cols>
  <sheetData>
    <row r="1" spans="2:26" ht="15.75" thickBot="1" x14ac:dyDescent="0.3"/>
    <row r="2" spans="2:26" ht="15.75" thickBot="1" x14ac:dyDescent="0.3">
      <c r="B2" s="204" t="s">
        <v>41</v>
      </c>
      <c r="C2" s="205"/>
      <c r="D2" s="205"/>
      <c r="E2" s="205"/>
      <c r="F2" s="205"/>
      <c r="G2" s="205"/>
      <c r="H2" s="261" t="s">
        <v>41</v>
      </c>
      <c r="K2"/>
      <c r="L2"/>
      <c r="M2"/>
    </row>
    <row r="3" spans="2:26" ht="36.75" thickBot="1" x14ac:dyDescent="0.3">
      <c r="B3" s="217" t="s">
        <v>47</v>
      </c>
      <c r="C3" s="218" t="s">
        <v>44</v>
      </c>
      <c r="D3" s="218" t="s">
        <v>46</v>
      </c>
      <c r="E3" s="219" t="s">
        <v>105</v>
      </c>
      <c r="F3" s="219" t="s">
        <v>111</v>
      </c>
      <c r="G3" s="258" t="s">
        <v>112</v>
      </c>
      <c r="H3" s="261" t="s">
        <v>41</v>
      </c>
      <c r="J3" s="31" t="s">
        <v>114</v>
      </c>
      <c r="K3" s="313" t="s">
        <v>119</v>
      </c>
      <c r="L3" s="313" t="s">
        <v>120</v>
      </c>
      <c r="M3" s="31" t="s">
        <v>113</v>
      </c>
      <c r="O3" s="31" t="s">
        <v>114</v>
      </c>
      <c r="P3" s="31" t="s">
        <v>113</v>
      </c>
      <c r="Q3" s="313" t="s">
        <v>119</v>
      </c>
      <c r="R3" s="313" t="s">
        <v>120</v>
      </c>
      <c r="S3" s="313" t="s">
        <v>122</v>
      </c>
      <c r="U3" s="31" t="s">
        <v>114</v>
      </c>
      <c r="V3" s="31" t="s">
        <v>113</v>
      </c>
      <c r="W3" s="313" t="s">
        <v>119</v>
      </c>
      <c r="X3" s="313" t="s">
        <v>120</v>
      </c>
      <c r="Y3" s="313" t="s">
        <v>122</v>
      </c>
    </row>
    <row r="4" spans="2:26" x14ac:dyDescent="0.25">
      <c r="B4" s="171" t="s">
        <v>100</v>
      </c>
      <c r="C4" s="71" t="s">
        <v>106</v>
      </c>
      <c r="D4" s="71" t="s">
        <v>106</v>
      </c>
      <c r="E4" s="71">
        <v>0</v>
      </c>
      <c r="F4" s="3" t="str">
        <f>IF(E4&lt;&gt;0,D3,"")</f>
        <v/>
      </c>
      <c r="G4" s="15" t="str">
        <f>IF(E4&lt;&gt;0,C4,"")</f>
        <v/>
      </c>
      <c r="H4" s="261" t="s">
        <v>41</v>
      </c>
      <c r="J4" s="31" t="str">
        <f t="array" ref="J4">IF(RIGHT(INDEX($B$2:$B$317,MATCH(M4&amp;K4,$H$2:$H$317&amp;$F$2:$F$317,0)),1)="C","Central","G. Osório")</f>
        <v>G. Osório</v>
      </c>
      <c r="K4" s="3">
        <v>0.22222222222222221</v>
      </c>
      <c r="L4" s="15">
        <v>0.23263888888888884</v>
      </c>
      <c r="M4" s="262" t="s">
        <v>45</v>
      </c>
      <c r="O4" s="31" t="s">
        <v>115</v>
      </c>
      <c r="P4" s="261" t="s">
        <v>41</v>
      </c>
      <c r="Q4" s="3">
        <v>0.24305555555555552</v>
      </c>
      <c r="R4" s="15">
        <v>0.25347222222222215</v>
      </c>
      <c r="S4" s="315">
        <f t="shared" ref="S4:S35" si="0">((R4-Q4)*24)*80</f>
        <v>19.999999999999929</v>
      </c>
      <c r="U4" s="31" t="s">
        <v>116</v>
      </c>
      <c r="V4" s="262" t="s">
        <v>45</v>
      </c>
      <c r="W4" s="3">
        <v>0.22222222222222221</v>
      </c>
      <c r="X4" s="15">
        <v>0.23263888888888884</v>
      </c>
      <c r="Y4" s="315">
        <f>((X4-W4)*24)*80</f>
        <v>19.999999999999929</v>
      </c>
    </row>
    <row r="5" spans="2:26" x14ac:dyDescent="0.25">
      <c r="B5" s="40" t="s">
        <v>42</v>
      </c>
      <c r="C5" s="3">
        <v>0.20138888888888887</v>
      </c>
      <c r="D5" s="3">
        <v>0.24305555555555552</v>
      </c>
      <c r="E5" s="203">
        <v>0</v>
      </c>
      <c r="F5" s="3" t="str">
        <f t="shared" ref="F5:F20" si="1">IF(E5&lt;&gt;0,D4,"")</f>
        <v/>
      </c>
      <c r="G5" s="15" t="str">
        <f t="shared" ref="G5:G20" si="2">IF(E5&lt;&gt;0,C5,"")</f>
        <v/>
      </c>
      <c r="H5" s="261" t="s">
        <v>41</v>
      </c>
      <c r="J5" s="31" t="str">
        <f t="array" ref="J5">IF(RIGHT(INDEX($B$2:$B$317,MATCH(M5&amp;K5,$H$2:$H$317&amp;$F$2:$F$317,0)),1)="C","Central","G. Osório")</f>
        <v>G. Osório</v>
      </c>
      <c r="K5" s="3">
        <v>0.23263888888888887</v>
      </c>
      <c r="L5" s="15">
        <v>0.2430555555555555</v>
      </c>
      <c r="M5" s="264" t="s">
        <v>50</v>
      </c>
      <c r="O5" s="31" t="s">
        <v>115</v>
      </c>
      <c r="P5" s="263" t="s">
        <v>49</v>
      </c>
      <c r="Q5" s="3">
        <v>0.25347222222222221</v>
      </c>
      <c r="R5" s="15">
        <v>0.26388888888888884</v>
      </c>
      <c r="S5" s="315">
        <f t="shared" si="0"/>
        <v>19.999999999999929</v>
      </c>
      <c r="U5" s="31" t="s">
        <v>116</v>
      </c>
      <c r="V5" s="264" t="s">
        <v>50</v>
      </c>
      <c r="W5" s="3">
        <v>0.23263888888888887</v>
      </c>
      <c r="X5" s="15">
        <v>0.2430555555555555</v>
      </c>
      <c r="Y5" s="315">
        <f t="shared" ref="Y5:Y68" si="3">((X5-W5)*24)*80</f>
        <v>19.999999999999929</v>
      </c>
      <c r="Z5" s="312"/>
    </row>
    <row r="6" spans="2:26" x14ac:dyDescent="0.25">
      <c r="B6" s="40" t="s">
        <v>43</v>
      </c>
      <c r="C6" s="3">
        <v>0.25347222222222215</v>
      </c>
      <c r="D6" s="3">
        <v>0.27430555555555547</v>
      </c>
      <c r="E6" s="203">
        <f>(C6-D5)*24*60</f>
        <v>14.999999999999947</v>
      </c>
      <c r="F6" s="3">
        <f t="shared" si="1"/>
        <v>0.24305555555555552</v>
      </c>
      <c r="G6" s="15">
        <f t="shared" si="2"/>
        <v>0.25347222222222215</v>
      </c>
      <c r="H6" s="261" t="s">
        <v>41</v>
      </c>
      <c r="J6" s="31" t="str">
        <f t="array" ref="J6">IF(RIGHT(INDEX($B$2:$B$317,MATCH(M6&amp;K6,$H$2:$H$317&amp;$F$2:$F$317,0)),1)="C","Central","G. Osório")</f>
        <v>Central</v>
      </c>
      <c r="K6" s="3">
        <v>0.24305555555555552</v>
      </c>
      <c r="L6" s="15">
        <v>0.25347222222222215</v>
      </c>
      <c r="M6" s="261" t="s">
        <v>41</v>
      </c>
      <c r="O6" s="31" t="s">
        <v>115</v>
      </c>
      <c r="P6" s="265" t="s">
        <v>51</v>
      </c>
      <c r="Q6" s="3">
        <v>0.26388888888888884</v>
      </c>
      <c r="R6" s="15">
        <v>0.27430555555555552</v>
      </c>
      <c r="S6" s="315">
        <f t="shared" si="0"/>
        <v>20.000000000000036</v>
      </c>
      <c r="U6" s="31" t="s">
        <v>116</v>
      </c>
      <c r="V6" s="266" t="s">
        <v>52</v>
      </c>
      <c r="W6" s="3">
        <v>0.24305555555555552</v>
      </c>
      <c r="X6" s="15">
        <v>0.25347222222222215</v>
      </c>
      <c r="Y6" s="315">
        <f t="shared" si="3"/>
        <v>19.999999999999929</v>
      </c>
    </row>
    <row r="7" spans="2:26" x14ac:dyDescent="0.25">
      <c r="B7" s="40" t="s">
        <v>42</v>
      </c>
      <c r="C7" s="3">
        <v>0.28472222222222221</v>
      </c>
      <c r="D7" s="3">
        <v>0.3263888888888889</v>
      </c>
      <c r="E7" s="203">
        <f>(C7-D6)*24*60</f>
        <v>15.000000000000107</v>
      </c>
      <c r="F7" s="3">
        <f t="shared" si="1"/>
        <v>0.27430555555555547</v>
      </c>
      <c r="G7" s="15">
        <f t="shared" si="2"/>
        <v>0.28472222222222221</v>
      </c>
      <c r="H7" s="261" t="s">
        <v>41</v>
      </c>
      <c r="J7" s="31" t="str">
        <f t="array" ref="J7">IF(RIGHT(INDEX($B$2:$B$317,MATCH(M7&amp;K7,$H$2:$H$317&amp;$F$2:$F$317,0)),1)="C","Central","G. Osório")</f>
        <v>G. Osório</v>
      </c>
      <c r="K7" s="3">
        <v>0.24305555555555552</v>
      </c>
      <c r="L7" s="15">
        <v>0.25347222222222215</v>
      </c>
      <c r="M7" s="266" t="s">
        <v>52</v>
      </c>
      <c r="O7" s="31" t="s">
        <v>115</v>
      </c>
      <c r="P7" s="262" t="s">
        <v>45</v>
      </c>
      <c r="Q7" s="3">
        <v>0.27430555555555552</v>
      </c>
      <c r="R7" s="15">
        <v>0.28472222222222221</v>
      </c>
      <c r="S7" s="315">
        <f t="shared" si="0"/>
        <v>20.000000000000036</v>
      </c>
      <c r="U7" s="31" t="s">
        <v>116</v>
      </c>
      <c r="V7" s="267" t="s">
        <v>63</v>
      </c>
      <c r="W7" s="3">
        <v>0.25347222222222215</v>
      </c>
      <c r="X7" s="15">
        <v>0.26388888888888884</v>
      </c>
      <c r="Y7" s="315">
        <f t="shared" si="3"/>
        <v>20.000000000000036</v>
      </c>
    </row>
    <row r="8" spans="2:26" x14ac:dyDescent="0.25">
      <c r="B8" s="40" t="s">
        <v>43</v>
      </c>
      <c r="C8" s="3">
        <v>0.33680555555555564</v>
      </c>
      <c r="D8" s="3">
        <v>0.35763888888888895</v>
      </c>
      <c r="E8" s="203">
        <f t="shared" ref="E8:E19" si="4">(C8-D7)*24*60</f>
        <v>15.000000000000107</v>
      </c>
      <c r="F8" s="3">
        <f t="shared" si="1"/>
        <v>0.3263888888888889</v>
      </c>
      <c r="G8" s="15">
        <f t="shared" si="2"/>
        <v>0.33680555555555564</v>
      </c>
      <c r="H8" s="261" t="s">
        <v>41</v>
      </c>
      <c r="J8" s="31" t="str">
        <f t="array" ref="J8">IF(RIGHT(INDEX($B$2:$B$317,MATCH(M8&amp;K8,$H$2:$H$317&amp;$F$2:$F$317,0)),1)="C","Central","G. Osório")</f>
        <v>G. Osório</v>
      </c>
      <c r="K8" s="3">
        <v>0.25347222222222215</v>
      </c>
      <c r="L8" s="15">
        <v>0.26388888888888884</v>
      </c>
      <c r="M8" s="267" t="s">
        <v>63</v>
      </c>
      <c r="O8" s="31" t="s">
        <v>115</v>
      </c>
      <c r="P8" s="264" t="s">
        <v>50</v>
      </c>
      <c r="Q8" s="3">
        <v>0.28472222222222215</v>
      </c>
      <c r="R8" s="15">
        <v>0.2951388888888889</v>
      </c>
      <c r="S8" s="315">
        <f t="shared" si="0"/>
        <v>20.000000000000142</v>
      </c>
      <c r="U8" s="31" t="s">
        <v>116</v>
      </c>
      <c r="V8" s="268" t="s">
        <v>53</v>
      </c>
      <c r="W8" s="3">
        <v>0.26388888888888884</v>
      </c>
      <c r="X8" s="15">
        <v>0.27430555555555552</v>
      </c>
      <c r="Y8" s="315">
        <f t="shared" si="3"/>
        <v>20.000000000000036</v>
      </c>
    </row>
    <row r="9" spans="2:26" x14ac:dyDescent="0.25">
      <c r="B9" s="40" t="s">
        <v>42</v>
      </c>
      <c r="C9" s="3">
        <v>0.36805555555555569</v>
      </c>
      <c r="D9" s="3">
        <v>0.40972222222222238</v>
      </c>
      <c r="E9" s="203">
        <f t="shared" si="4"/>
        <v>15.000000000000107</v>
      </c>
      <c r="F9" s="3">
        <f t="shared" si="1"/>
        <v>0.35763888888888895</v>
      </c>
      <c r="G9" s="15">
        <f t="shared" si="2"/>
        <v>0.36805555555555569</v>
      </c>
      <c r="H9" s="261" t="s">
        <v>41</v>
      </c>
      <c r="J9" s="31" t="str">
        <f t="array" ref="J9">IF(RIGHT(INDEX($B$2:$B$317,MATCH(M9&amp;K9,$H$2:$H$317&amp;$F$2:$F$317,0)),1)="C","Central","G. Osório")</f>
        <v>Central</v>
      </c>
      <c r="K9" s="3">
        <v>0.25347222222222221</v>
      </c>
      <c r="L9" s="15">
        <v>0.26388888888888884</v>
      </c>
      <c r="M9" s="263" t="s">
        <v>49</v>
      </c>
      <c r="O9" s="31" t="s">
        <v>115</v>
      </c>
      <c r="P9" s="266" t="s">
        <v>52</v>
      </c>
      <c r="Q9" s="3">
        <v>0.29513888888888884</v>
      </c>
      <c r="R9" s="15">
        <v>0.30555555555555558</v>
      </c>
      <c r="S9" s="315">
        <f t="shared" si="0"/>
        <v>20.000000000000142</v>
      </c>
      <c r="U9" s="31" t="s">
        <v>116</v>
      </c>
      <c r="V9" s="261" t="s">
        <v>41</v>
      </c>
      <c r="W9" s="3">
        <v>0.27430555555555547</v>
      </c>
      <c r="X9" s="15">
        <v>0.28472222222222221</v>
      </c>
      <c r="Y9" s="315">
        <f t="shared" si="3"/>
        <v>20.000000000000142</v>
      </c>
    </row>
    <row r="10" spans="2:26" x14ac:dyDescent="0.25">
      <c r="B10" s="40" t="s">
        <v>43</v>
      </c>
      <c r="C10" s="3">
        <v>0.42013888888888912</v>
      </c>
      <c r="D10" s="3">
        <v>0.44097222222222243</v>
      </c>
      <c r="E10" s="203">
        <f t="shared" si="4"/>
        <v>15.000000000000107</v>
      </c>
      <c r="F10" s="3">
        <f t="shared" si="1"/>
        <v>0.40972222222222238</v>
      </c>
      <c r="G10" s="15">
        <f t="shared" si="2"/>
        <v>0.42013888888888912</v>
      </c>
      <c r="H10" s="261" t="s">
        <v>41</v>
      </c>
      <c r="J10" s="31" t="str">
        <f t="array" ref="J10">IF(RIGHT(INDEX($B$2:$B$317,MATCH(M10&amp;K10,$H$2:$H$317&amp;$F$2:$F$317,0)),1)="C","Central","G. Osório")</f>
        <v>Central</v>
      </c>
      <c r="K10" s="3">
        <v>0.26388888888888884</v>
      </c>
      <c r="L10" s="15">
        <v>0.27430555555555552</v>
      </c>
      <c r="M10" s="265" t="s">
        <v>51</v>
      </c>
      <c r="O10" s="31" t="s">
        <v>115</v>
      </c>
      <c r="P10" s="267" t="s">
        <v>63</v>
      </c>
      <c r="Q10" s="3">
        <v>0.30555555555555552</v>
      </c>
      <c r="R10" s="15">
        <v>0.31597222222222227</v>
      </c>
      <c r="S10" s="315">
        <f t="shared" si="0"/>
        <v>20.000000000000142</v>
      </c>
      <c r="U10" s="31" t="s">
        <v>116</v>
      </c>
      <c r="V10" s="263" t="s">
        <v>49</v>
      </c>
      <c r="W10" s="3">
        <v>0.28472222222222215</v>
      </c>
      <c r="X10" s="15">
        <v>0.2951388888888889</v>
      </c>
      <c r="Y10" s="315">
        <f t="shared" si="3"/>
        <v>20.000000000000142</v>
      </c>
    </row>
    <row r="11" spans="2:26" x14ac:dyDescent="0.25">
      <c r="B11" s="40" t="s">
        <v>42</v>
      </c>
      <c r="C11" s="3">
        <v>0.45138888888888917</v>
      </c>
      <c r="D11" s="3">
        <v>0.49305555555555586</v>
      </c>
      <c r="E11" s="203">
        <f t="shared" si="4"/>
        <v>15.000000000000107</v>
      </c>
      <c r="F11" s="3">
        <f t="shared" si="1"/>
        <v>0.44097222222222243</v>
      </c>
      <c r="G11" s="15">
        <f t="shared" si="2"/>
        <v>0.45138888888888917</v>
      </c>
      <c r="H11" s="261" t="s">
        <v>41</v>
      </c>
      <c r="J11" s="31" t="str">
        <f t="array" ref="J11">IF(RIGHT(INDEX($B$2:$B$317,MATCH(M11&amp;K11,$H$2:$H$317&amp;$F$2:$F$317,0)),1)="C","Central","G. Osório")</f>
        <v>G. Osório</v>
      </c>
      <c r="K11" s="3">
        <v>0.26388888888888884</v>
      </c>
      <c r="L11" s="15">
        <v>0.27430555555555552</v>
      </c>
      <c r="M11" s="268" t="s">
        <v>53</v>
      </c>
      <c r="O11" s="31" t="s">
        <v>115</v>
      </c>
      <c r="P11" s="268" t="s">
        <v>53</v>
      </c>
      <c r="Q11" s="3">
        <v>0.31597222222222221</v>
      </c>
      <c r="R11" s="15">
        <v>0.32638888888888895</v>
      </c>
      <c r="S11" s="315">
        <f t="shared" si="0"/>
        <v>20.000000000000142</v>
      </c>
      <c r="U11" s="31" t="s">
        <v>116</v>
      </c>
      <c r="V11" s="265" t="s">
        <v>51</v>
      </c>
      <c r="W11" s="3">
        <v>0.29513888888888884</v>
      </c>
      <c r="X11" s="15">
        <v>0.30555555555555558</v>
      </c>
      <c r="Y11" s="315">
        <f t="shared" si="3"/>
        <v>20.000000000000142</v>
      </c>
    </row>
    <row r="12" spans="2:26" x14ac:dyDescent="0.25">
      <c r="B12" s="40" t="s">
        <v>43</v>
      </c>
      <c r="C12" s="3">
        <v>0.50347222222222254</v>
      </c>
      <c r="D12" s="3">
        <v>0.52430555555555591</v>
      </c>
      <c r="E12" s="203">
        <f t="shared" si="4"/>
        <v>15.000000000000027</v>
      </c>
      <c r="F12" s="3">
        <f t="shared" si="1"/>
        <v>0.49305555555555586</v>
      </c>
      <c r="G12" s="15">
        <f t="shared" si="2"/>
        <v>0.50347222222222254</v>
      </c>
      <c r="H12" s="261" t="s">
        <v>41</v>
      </c>
      <c r="J12" s="31" t="str">
        <f t="array" ref="J12">IF(RIGHT(INDEX($B$2:$B$317,MATCH(M12&amp;K12,$H$2:$H$317&amp;$F$2:$F$317,0)),1)="C","Central","G. Osório")</f>
        <v>G. Osório</v>
      </c>
      <c r="K12" s="3">
        <v>0.27430555555555547</v>
      </c>
      <c r="L12" s="15">
        <v>0.28472222222222221</v>
      </c>
      <c r="M12" s="261" t="s">
        <v>41</v>
      </c>
      <c r="O12" s="31" t="s">
        <v>115</v>
      </c>
      <c r="P12" s="261" t="s">
        <v>41</v>
      </c>
      <c r="Q12" s="3">
        <v>0.3263888888888889</v>
      </c>
      <c r="R12" s="15">
        <v>0.33680555555555564</v>
      </c>
      <c r="S12" s="315">
        <f t="shared" si="0"/>
        <v>20.000000000000142</v>
      </c>
      <c r="U12" s="31" t="s">
        <v>116</v>
      </c>
      <c r="V12" s="262" t="s">
        <v>45</v>
      </c>
      <c r="W12" s="3">
        <v>0.30555555555555552</v>
      </c>
      <c r="X12" s="15">
        <v>0.31597222222222227</v>
      </c>
      <c r="Y12" s="315">
        <f t="shared" si="3"/>
        <v>20.000000000000142</v>
      </c>
    </row>
    <row r="13" spans="2:26" x14ac:dyDescent="0.25">
      <c r="B13" s="40" t="s">
        <v>42</v>
      </c>
      <c r="C13" s="3">
        <v>0.53472222222222243</v>
      </c>
      <c r="D13" s="3">
        <v>0.57638888888888906</v>
      </c>
      <c r="E13" s="203">
        <f t="shared" si="4"/>
        <v>14.999999999999787</v>
      </c>
      <c r="F13" s="3">
        <f t="shared" si="1"/>
        <v>0.52430555555555591</v>
      </c>
      <c r="G13" s="15">
        <f t="shared" si="2"/>
        <v>0.53472222222222243</v>
      </c>
      <c r="H13" s="261" t="s">
        <v>41</v>
      </c>
      <c r="J13" s="31" t="str">
        <f t="array" ref="J13">IF(RIGHT(INDEX($B$2:$B$317,MATCH(M13&amp;K13,$H$2:$H$317&amp;$F$2:$F$317,0)),1)="C","Central","G. Osório")</f>
        <v>Central</v>
      </c>
      <c r="K13" s="3">
        <v>0.27430555555555552</v>
      </c>
      <c r="L13" s="15">
        <v>0.28472222222222221</v>
      </c>
      <c r="M13" s="262" t="s">
        <v>45</v>
      </c>
      <c r="O13" s="31" t="s">
        <v>115</v>
      </c>
      <c r="P13" s="263" t="s">
        <v>49</v>
      </c>
      <c r="Q13" s="3">
        <v>0.33680555555555558</v>
      </c>
      <c r="R13" s="15">
        <v>0.34722222222222232</v>
      </c>
      <c r="S13" s="315">
        <f t="shared" si="0"/>
        <v>20.000000000000142</v>
      </c>
      <c r="U13" s="31" t="s">
        <v>116</v>
      </c>
      <c r="V13" s="264" t="s">
        <v>50</v>
      </c>
      <c r="W13" s="3">
        <v>0.31597222222222221</v>
      </c>
      <c r="X13" s="15">
        <v>0.32638888888888895</v>
      </c>
      <c r="Y13" s="315">
        <f t="shared" si="3"/>
        <v>20.000000000000142</v>
      </c>
    </row>
    <row r="14" spans="2:26" x14ac:dyDescent="0.25">
      <c r="B14" s="40" t="s">
        <v>43</v>
      </c>
      <c r="C14" s="3">
        <v>0.58680555555555558</v>
      </c>
      <c r="D14" s="3">
        <v>0.60763888888888895</v>
      </c>
      <c r="E14" s="203">
        <f t="shared" si="4"/>
        <v>14.999999999999787</v>
      </c>
      <c r="F14" s="3">
        <f t="shared" si="1"/>
        <v>0.57638888888888906</v>
      </c>
      <c r="G14" s="15">
        <f t="shared" si="2"/>
        <v>0.58680555555555558</v>
      </c>
      <c r="H14" s="261" t="s">
        <v>41</v>
      </c>
      <c r="J14" s="31" t="str">
        <f t="array" ref="J14">IF(RIGHT(INDEX($B$2:$B$317,MATCH(M14&amp;K14,$H$2:$H$317&amp;$F$2:$F$317,0)),1)="C","Central","G. Osório")</f>
        <v>G. Osório</v>
      </c>
      <c r="K14" s="3">
        <v>0.28472222222222215</v>
      </c>
      <c r="L14" s="15">
        <v>0.2951388888888889</v>
      </c>
      <c r="M14" s="263" t="s">
        <v>49</v>
      </c>
      <c r="O14" s="31" t="s">
        <v>115</v>
      </c>
      <c r="P14" s="265" t="s">
        <v>51</v>
      </c>
      <c r="Q14" s="3">
        <v>0.34722222222222227</v>
      </c>
      <c r="R14" s="15">
        <v>0.35763888888888901</v>
      </c>
      <c r="S14" s="315">
        <f t="shared" si="0"/>
        <v>20.000000000000142</v>
      </c>
      <c r="U14" s="31" t="s">
        <v>116</v>
      </c>
      <c r="V14" s="266" t="s">
        <v>52</v>
      </c>
      <c r="W14" s="3">
        <v>0.3263888888888889</v>
      </c>
      <c r="X14" s="15">
        <v>0.33680555555555564</v>
      </c>
      <c r="Y14" s="315">
        <f t="shared" si="3"/>
        <v>20.000000000000142</v>
      </c>
    </row>
    <row r="15" spans="2:26" x14ac:dyDescent="0.25">
      <c r="B15" s="40" t="s">
        <v>42</v>
      </c>
      <c r="C15" s="3">
        <v>0.61805555555555547</v>
      </c>
      <c r="D15" s="3">
        <v>0.6597222222222221</v>
      </c>
      <c r="E15" s="203">
        <f t="shared" si="4"/>
        <v>14.999999999999787</v>
      </c>
      <c r="F15" s="3">
        <f t="shared" si="1"/>
        <v>0.60763888888888895</v>
      </c>
      <c r="G15" s="15">
        <f t="shared" si="2"/>
        <v>0.61805555555555547</v>
      </c>
      <c r="H15" s="261" t="s">
        <v>41</v>
      </c>
      <c r="J15" s="31" t="str">
        <f t="array" ref="J15">IF(RIGHT(INDEX($B$2:$B$317,MATCH(M15&amp;K15,$H$2:$H$317&amp;$F$2:$F$317,0)),1)="C","Central","G. Osório")</f>
        <v>Central</v>
      </c>
      <c r="K15" s="3">
        <v>0.28472222222222215</v>
      </c>
      <c r="L15" s="15">
        <v>0.2951388888888889</v>
      </c>
      <c r="M15" s="264" t="s">
        <v>50</v>
      </c>
      <c r="O15" s="31" t="s">
        <v>115</v>
      </c>
      <c r="P15" s="269" t="s">
        <v>54</v>
      </c>
      <c r="Q15" s="3">
        <v>0.35416666666666669</v>
      </c>
      <c r="R15" s="15">
        <v>0.36458333333333343</v>
      </c>
      <c r="S15" s="315">
        <f t="shared" si="0"/>
        <v>20.000000000000142</v>
      </c>
      <c r="U15" s="31" t="s">
        <v>116</v>
      </c>
      <c r="V15" s="270" t="s">
        <v>55</v>
      </c>
      <c r="W15" s="3">
        <v>0.33333333333333331</v>
      </c>
      <c r="X15" s="15">
        <v>0.34375000000000006</v>
      </c>
      <c r="Y15" s="315">
        <f t="shared" si="3"/>
        <v>20.000000000000142</v>
      </c>
    </row>
    <row r="16" spans="2:26" x14ac:dyDescent="0.25">
      <c r="B16" s="40" t="s">
        <v>43</v>
      </c>
      <c r="C16" s="3">
        <v>0.67013888888888862</v>
      </c>
      <c r="D16" s="3">
        <v>0.69097222222222199</v>
      </c>
      <c r="E16" s="203">
        <f t="shared" si="4"/>
        <v>14.999999999999787</v>
      </c>
      <c r="F16" s="3">
        <f t="shared" si="1"/>
        <v>0.6597222222222221</v>
      </c>
      <c r="G16" s="15">
        <f t="shared" si="2"/>
        <v>0.67013888888888862</v>
      </c>
      <c r="H16" s="261" t="s">
        <v>41</v>
      </c>
      <c r="J16" s="31" t="str">
        <f t="array" ref="J16">IF(RIGHT(INDEX($B$2:$B$317,MATCH(M16&amp;K16,$H$2:$H$317&amp;$F$2:$F$317,0)),1)="C","Central","G. Osório")</f>
        <v>G. Osório</v>
      </c>
      <c r="K16" s="3">
        <v>0.29513888888888884</v>
      </c>
      <c r="L16" s="15">
        <v>0.30555555555555558</v>
      </c>
      <c r="M16" s="265" t="s">
        <v>51</v>
      </c>
      <c r="O16" s="31" t="s">
        <v>115</v>
      </c>
      <c r="P16" s="262" t="s">
        <v>45</v>
      </c>
      <c r="Q16" s="3">
        <v>0.35763888888888895</v>
      </c>
      <c r="R16" s="15">
        <v>0.36805555555555569</v>
      </c>
      <c r="S16" s="315">
        <f t="shared" si="0"/>
        <v>20.000000000000142</v>
      </c>
      <c r="U16" s="31" t="s">
        <v>116</v>
      </c>
      <c r="V16" s="267" t="s">
        <v>63</v>
      </c>
      <c r="W16" s="3">
        <v>0.33680555555555558</v>
      </c>
      <c r="X16" s="15">
        <v>0.34722222222222232</v>
      </c>
      <c r="Y16" s="315">
        <f t="shared" si="3"/>
        <v>20.000000000000142</v>
      </c>
    </row>
    <row r="17" spans="2:26" x14ac:dyDescent="0.25">
      <c r="B17" s="40" t="s">
        <v>42</v>
      </c>
      <c r="C17" s="3">
        <v>0.70138888888888851</v>
      </c>
      <c r="D17" s="3">
        <v>0.74305555555555514</v>
      </c>
      <c r="E17" s="203">
        <f t="shared" si="4"/>
        <v>14.999999999999787</v>
      </c>
      <c r="F17" s="3">
        <f t="shared" si="1"/>
        <v>0.69097222222222199</v>
      </c>
      <c r="G17" s="15">
        <f t="shared" si="2"/>
        <v>0.70138888888888851</v>
      </c>
      <c r="H17" s="261" t="s">
        <v>41</v>
      </c>
      <c r="J17" s="31" t="str">
        <f t="array" ref="J17">IF(RIGHT(INDEX($B$2:$B$317,MATCH(M17&amp;K17,$H$2:$H$317&amp;$F$2:$F$317,0)),1)="C","Central","G. Osório")</f>
        <v>Central</v>
      </c>
      <c r="K17" s="3">
        <v>0.29513888888888884</v>
      </c>
      <c r="L17" s="15">
        <v>0.30555555555555558</v>
      </c>
      <c r="M17" s="266" t="s">
        <v>52</v>
      </c>
      <c r="O17" s="31" t="s">
        <v>115</v>
      </c>
      <c r="P17" s="271" t="s">
        <v>56</v>
      </c>
      <c r="Q17" s="3">
        <v>0.36458333333333337</v>
      </c>
      <c r="R17" s="15">
        <v>0.37500000000000011</v>
      </c>
      <c r="S17" s="315">
        <f t="shared" si="0"/>
        <v>20.000000000000142</v>
      </c>
      <c r="U17" s="31" t="s">
        <v>116</v>
      </c>
      <c r="V17" s="272" t="s">
        <v>57</v>
      </c>
      <c r="W17" s="3">
        <v>0.34375</v>
      </c>
      <c r="X17" s="15">
        <v>0.35416666666666674</v>
      </c>
      <c r="Y17" s="315">
        <f t="shared" si="3"/>
        <v>20.000000000000142</v>
      </c>
      <c r="Z17" s="312"/>
    </row>
    <row r="18" spans="2:26" x14ac:dyDescent="0.25">
      <c r="B18" s="40" t="s">
        <v>43</v>
      </c>
      <c r="C18" s="3">
        <v>0.75347222222222165</v>
      </c>
      <c r="D18" s="3">
        <v>0.77430555555555503</v>
      </c>
      <c r="E18" s="203">
        <f t="shared" si="4"/>
        <v>14.999999999999787</v>
      </c>
      <c r="F18" s="3">
        <f t="shared" si="1"/>
        <v>0.74305555555555514</v>
      </c>
      <c r="G18" s="15">
        <f t="shared" si="2"/>
        <v>0.75347222222222165</v>
      </c>
      <c r="H18" s="261" t="s">
        <v>41</v>
      </c>
      <c r="J18" s="31" t="str">
        <f t="array" ref="J18">IF(RIGHT(INDEX($B$2:$B$317,MATCH(M18&amp;K18,$H$2:$H$317&amp;$F$2:$F$317,0)),1)="C","Central","G. Osório")</f>
        <v>G. Osório</v>
      </c>
      <c r="K18" s="3">
        <v>0.30555555555555552</v>
      </c>
      <c r="L18" s="15">
        <v>0.31597222222222227</v>
      </c>
      <c r="M18" s="262" t="s">
        <v>45</v>
      </c>
      <c r="O18" s="31" t="s">
        <v>115</v>
      </c>
      <c r="P18" s="264" t="s">
        <v>50</v>
      </c>
      <c r="Q18" s="3">
        <v>0.36805555555555564</v>
      </c>
      <c r="R18" s="15">
        <v>0.37847222222222238</v>
      </c>
      <c r="S18" s="315">
        <f t="shared" si="0"/>
        <v>20.000000000000142</v>
      </c>
      <c r="U18" s="31" t="s">
        <v>116</v>
      </c>
      <c r="V18" s="268" t="s">
        <v>53</v>
      </c>
      <c r="W18" s="3">
        <v>0.34722222222222227</v>
      </c>
      <c r="X18" s="15">
        <v>0.35763888888888901</v>
      </c>
      <c r="Y18" s="315">
        <f t="shared" si="3"/>
        <v>20.000000000000142</v>
      </c>
    </row>
    <row r="19" spans="2:26" x14ac:dyDescent="0.25">
      <c r="B19" s="40" t="s">
        <v>42</v>
      </c>
      <c r="C19" s="3">
        <v>0.78472222222222154</v>
      </c>
      <c r="D19" s="3">
        <v>0.82638888888888817</v>
      </c>
      <c r="E19" s="203">
        <f t="shared" si="4"/>
        <v>14.999999999999787</v>
      </c>
      <c r="F19" s="3">
        <f t="shared" si="1"/>
        <v>0.77430555555555503</v>
      </c>
      <c r="G19" s="15">
        <f t="shared" si="2"/>
        <v>0.78472222222222154</v>
      </c>
      <c r="H19" s="261" t="s">
        <v>41</v>
      </c>
      <c r="J19" s="31" t="str">
        <f t="array" ref="J19">IF(RIGHT(INDEX($B$2:$B$317,MATCH(M19&amp;K19,$H$2:$H$317&amp;$F$2:$F$317,0)),1)="C","Central","G. Osório")</f>
        <v>Central</v>
      </c>
      <c r="K19" s="3">
        <v>0.30555555555555552</v>
      </c>
      <c r="L19" s="15">
        <v>0.31597222222222227</v>
      </c>
      <c r="M19" s="267" t="s">
        <v>63</v>
      </c>
      <c r="O19" s="31" t="s">
        <v>115</v>
      </c>
      <c r="P19" s="273" t="s">
        <v>58</v>
      </c>
      <c r="Q19" s="3">
        <v>0.37500000000000006</v>
      </c>
      <c r="R19" s="15">
        <v>0.3854166666666668</v>
      </c>
      <c r="S19" s="315">
        <f t="shared" si="0"/>
        <v>20.000000000000142</v>
      </c>
      <c r="U19" s="31" t="s">
        <v>116</v>
      </c>
      <c r="V19" s="274" t="s">
        <v>59</v>
      </c>
      <c r="W19" s="3">
        <v>0.35416666666666669</v>
      </c>
      <c r="X19" s="15">
        <v>0.36458333333333343</v>
      </c>
      <c r="Y19" s="315">
        <f t="shared" si="3"/>
        <v>20.000000000000142</v>
      </c>
    </row>
    <row r="20" spans="2:26" ht="15.75" thickBot="1" x14ac:dyDescent="0.3">
      <c r="B20" s="207" t="s">
        <v>100</v>
      </c>
      <c r="C20" s="44" t="s">
        <v>106</v>
      </c>
      <c r="D20" s="44" t="s">
        <v>106</v>
      </c>
      <c r="E20" s="44">
        <v>0</v>
      </c>
      <c r="F20" s="3" t="str">
        <f t="shared" si="1"/>
        <v/>
      </c>
      <c r="G20" s="15" t="str">
        <f t="shared" si="2"/>
        <v/>
      </c>
      <c r="H20" s="261" t="s">
        <v>41</v>
      </c>
      <c r="J20" s="31" t="str">
        <f t="array" ref="J20">IF(RIGHT(INDEX($B$2:$B$317,MATCH(M20&amp;K20,$H$2:$H$317&amp;$F$2:$F$317,0)),1)="C","Central","G. Osório")</f>
        <v>G. Osório</v>
      </c>
      <c r="K20" s="3">
        <v>0.31597222222222221</v>
      </c>
      <c r="L20" s="15">
        <v>0.32638888888888895</v>
      </c>
      <c r="M20" s="264" t="s">
        <v>50</v>
      </c>
      <c r="O20" s="31" t="s">
        <v>115</v>
      </c>
      <c r="P20" s="266" t="s">
        <v>52</v>
      </c>
      <c r="Q20" s="3">
        <v>0.37847222222222232</v>
      </c>
      <c r="R20" s="15">
        <v>0.38888888888888906</v>
      </c>
      <c r="S20" s="315">
        <f t="shared" si="0"/>
        <v>20.000000000000142</v>
      </c>
      <c r="U20" s="31" t="s">
        <v>116</v>
      </c>
      <c r="V20" s="261" t="s">
        <v>41</v>
      </c>
      <c r="W20" s="3">
        <v>0.35763888888888895</v>
      </c>
      <c r="X20" s="15">
        <v>0.36805555555555569</v>
      </c>
      <c r="Y20" s="315">
        <f t="shared" si="3"/>
        <v>20.000000000000142</v>
      </c>
    </row>
    <row r="21" spans="2:26" ht="15.75" thickBot="1" x14ac:dyDescent="0.3">
      <c r="B21" s="309" t="s">
        <v>45</v>
      </c>
      <c r="C21" s="310"/>
      <c r="D21" s="310"/>
      <c r="E21" s="310"/>
      <c r="F21" s="310"/>
      <c r="G21" s="311"/>
      <c r="H21" s="262" t="s">
        <v>45</v>
      </c>
      <c r="J21" s="31" t="str">
        <f t="array" ref="J21">IF(RIGHT(INDEX($B$2:$B$317,MATCH(M21&amp;K21,$H$2:$H$317&amp;$F$2:$F$317,0)),1)="C","Central","G. Osório")</f>
        <v>Central</v>
      </c>
      <c r="K21" s="3">
        <v>0.31597222222222221</v>
      </c>
      <c r="L21" s="15">
        <v>0.32638888888888895</v>
      </c>
      <c r="M21" s="268" t="s">
        <v>53</v>
      </c>
      <c r="O21" s="31" t="s">
        <v>115</v>
      </c>
      <c r="P21" s="270" t="s">
        <v>55</v>
      </c>
      <c r="Q21" s="3">
        <v>0.38541666666666674</v>
      </c>
      <c r="R21" s="15">
        <v>0.39583333333333348</v>
      </c>
      <c r="S21" s="315">
        <f t="shared" si="0"/>
        <v>20.000000000000142</v>
      </c>
      <c r="T21"/>
      <c r="U21" s="31" t="s">
        <v>116</v>
      </c>
      <c r="V21" s="275" t="s">
        <v>60</v>
      </c>
      <c r="W21" s="3">
        <v>0.36458333333333337</v>
      </c>
      <c r="X21" s="15">
        <v>0.37500000000000011</v>
      </c>
      <c r="Y21" s="315">
        <f t="shared" si="3"/>
        <v>20.000000000000142</v>
      </c>
      <c r="Z21"/>
    </row>
    <row r="22" spans="2:26" ht="36.75" thickBot="1" x14ac:dyDescent="0.3">
      <c r="B22" s="217" t="s">
        <v>47</v>
      </c>
      <c r="C22" s="218" t="s">
        <v>44</v>
      </c>
      <c r="D22" s="218" t="s">
        <v>46</v>
      </c>
      <c r="E22" s="219" t="s">
        <v>105</v>
      </c>
      <c r="F22" s="219" t="s">
        <v>111</v>
      </c>
      <c r="G22" s="258" t="s">
        <v>112</v>
      </c>
      <c r="H22" s="262" t="s">
        <v>45</v>
      </c>
      <c r="J22" s="31" t="str">
        <f t="array" ref="J22">IF(RIGHT(INDEX($B$2:$B$317,MATCH(M22&amp;K22,$H$2:$H$317&amp;$F$2:$F$317,0)),1)="C","Central","G. Osório")</f>
        <v>Central</v>
      </c>
      <c r="K22" s="3">
        <v>0.3263888888888889</v>
      </c>
      <c r="L22" s="15">
        <v>0.33680555555555564</v>
      </c>
      <c r="M22" s="261" t="s">
        <v>41</v>
      </c>
      <c r="O22" s="31" t="s">
        <v>115</v>
      </c>
      <c r="P22" s="267" t="s">
        <v>63</v>
      </c>
      <c r="Q22" s="3">
        <v>0.38888888888888901</v>
      </c>
      <c r="R22" s="15">
        <v>0.39930555555555575</v>
      </c>
      <c r="S22" s="315">
        <f t="shared" si="0"/>
        <v>20.000000000000142</v>
      </c>
      <c r="T22"/>
      <c r="U22" s="31" t="s">
        <v>116</v>
      </c>
      <c r="V22" s="263" t="s">
        <v>49</v>
      </c>
      <c r="W22" s="3">
        <v>0.36805555555555564</v>
      </c>
      <c r="X22" s="15">
        <v>0.37847222222222238</v>
      </c>
      <c r="Y22" s="315">
        <f t="shared" si="3"/>
        <v>20.000000000000142</v>
      </c>
      <c r="Z22"/>
    </row>
    <row r="23" spans="2:26" x14ac:dyDescent="0.25">
      <c r="B23" s="51" t="s">
        <v>100</v>
      </c>
      <c r="C23" s="71" t="s">
        <v>106</v>
      </c>
      <c r="D23" s="71" t="s">
        <v>106</v>
      </c>
      <c r="E23" s="71">
        <v>0</v>
      </c>
      <c r="F23" s="4" t="str">
        <f t="shared" ref="F23:F39" si="5">IF(E23&lt;&gt;0,D22,"")</f>
        <v/>
      </c>
      <c r="G23" s="259" t="str">
        <f t="shared" ref="G23:G39" si="6">IF(E23&lt;&gt;0,C23,"")</f>
        <v/>
      </c>
      <c r="H23" s="262" t="s">
        <v>45</v>
      </c>
      <c r="J23" s="31" t="str">
        <f t="array" ref="J23">IF(RIGHT(INDEX($B$2:$B$317,MATCH(M23&amp;K23,$H$2:$H$317&amp;$F$2:$F$317,0)),1)="C","Central","G. Osório")</f>
        <v>G. Osório</v>
      </c>
      <c r="K23" s="3">
        <v>0.3263888888888889</v>
      </c>
      <c r="L23" s="15">
        <v>0.33680555555555564</v>
      </c>
      <c r="M23" s="266" t="s">
        <v>52</v>
      </c>
      <c r="O23" s="31" t="s">
        <v>115</v>
      </c>
      <c r="P23" s="272" t="s">
        <v>57</v>
      </c>
      <c r="Q23" s="3">
        <v>0.39583333333333343</v>
      </c>
      <c r="R23" s="15">
        <v>0.40625000000000017</v>
      </c>
      <c r="S23" s="315">
        <f t="shared" si="0"/>
        <v>20.000000000000142</v>
      </c>
      <c r="T23"/>
      <c r="U23" s="31" t="s">
        <v>116</v>
      </c>
      <c r="V23" s="276" t="s">
        <v>61</v>
      </c>
      <c r="W23" s="3">
        <v>0.37500000000000006</v>
      </c>
      <c r="X23" s="15">
        <v>0.3854166666666668</v>
      </c>
      <c r="Y23" s="315">
        <f t="shared" si="3"/>
        <v>20.000000000000142</v>
      </c>
      <c r="Z23"/>
    </row>
    <row r="24" spans="2:26" x14ac:dyDescent="0.25">
      <c r="B24" s="40" t="s">
        <v>43</v>
      </c>
      <c r="C24" s="3">
        <v>0.20138888888888887</v>
      </c>
      <c r="D24" s="3">
        <v>0.22222222222222221</v>
      </c>
      <c r="E24" s="203">
        <v>0</v>
      </c>
      <c r="F24" s="3" t="str">
        <f t="shared" si="5"/>
        <v/>
      </c>
      <c r="G24" s="15" t="str">
        <f t="shared" si="6"/>
        <v/>
      </c>
      <c r="H24" s="262" t="s">
        <v>45</v>
      </c>
      <c r="J24" s="31" t="str">
        <f t="array" ref="J24">IF(RIGHT(INDEX($B$2:$B$317,MATCH(M24&amp;K24,$H$2:$H$317&amp;$F$2:$F$317,0)),1)="C","Central","G. Osório")</f>
        <v>G. Osório</v>
      </c>
      <c r="K24" s="3">
        <v>0.33333333333333331</v>
      </c>
      <c r="L24" s="15">
        <v>0.34375000000000006</v>
      </c>
      <c r="M24" s="270" t="s">
        <v>55</v>
      </c>
      <c r="O24" s="31" t="s">
        <v>115</v>
      </c>
      <c r="P24" s="268" t="s">
        <v>53</v>
      </c>
      <c r="Q24" s="3">
        <v>0.39930555555555569</v>
      </c>
      <c r="R24" s="15">
        <v>0.40972222222222243</v>
      </c>
      <c r="S24" s="315">
        <f t="shared" si="0"/>
        <v>20.000000000000142</v>
      </c>
      <c r="T24"/>
      <c r="U24" s="31" t="s">
        <v>116</v>
      </c>
      <c r="V24" s="265" t="s">
        <v>51</v>
      </c>
      <c r="W24" s="3">
        <v>0.37847222222222232</v>
      </c>
      <c r="X24" s="15">
        <v>0.38888888888888906</v>
      </c>
      <c r="Y24" s="315">
        <f t="shared" si="3"/>
        <v>20.000000000000142</v>
      </c>
      <c r="Z24"/>
    </row>
    <row r="25" spans="2:26" x14ac:dyDescent="0.25">
      <c r="B25" s="40" t="s">
        <v>42</v>
      </c>
      <c r="C25" s="3">
        <v>0.23263888888888884</v>
      </c>
      <c r="D25" s="3">
        <v>0.27430555555555552</v>
      </c>
      <c r="E25" s="203">
        <f>(C25-D24)*24*60</f>
        <v>14.999999999999947</v>
      </c>
      <c r="F25" s="3">
        <f t="shared" si="5"/>
        <v>0.22222222222222221</v>
      </c>
      <c r="G25" s="15">
        <f t="shared" si="6"/>
        <v>0.23263888888888884</v>
      </c>
      <c r="H25" s="262" t="s">
        <v>45</v>
      </c>
      <c r="J25" s="31" t="str">
        <f t="array" ref="J25">IF(RIGHT(INDEX($B$2:$B$317,MATCH(M25&amp;K25,$H$2:$H$317&amp;$F$2:$F$317,0)),1)="C","Central","G. Osório")</f>
        <v>Central</v>
      </c>
      <c r="K25" s="3">
        <v>0.33680555555555558</v>
      </c>
      <c r="L25" s="15">
        <v>0.34722222222222232</v>
      </c>
      <c r="M25" s="263" t="s">
        <v>49</v>
      </c>
      <c r="O25" s="31" t="s">
        <v>115</v>
      </c>
      <c r="P25" s="274" t="s">
        <v>59</v>
      </c>
      <c r="Q25" s="3">
        <v>0.40625000000000011</v>
      </c>
      <c r="R25" s="15">
        <v>0.41666666666666685</v>
      </c>
      <c r="S25" s="315">
        <f t="shared" si="0"/>
        <v>20.000000000000142</v>
      </c>
      <c r="T25"/>
      <c r="U25" s="31" t="s">
        <v>116</v>
      </c>
      <c r="V25" s="269" t="s">
        <v>54</v>
      </c>
      <c r="W25" s="3">
        <v>0.38541666666666674</v>
      </c>
      <c r="X25" s="15">
        <v>0.39583333333333348</v>
      </c>
      <c r="Y25" s="315">
        <f t="shared" si="3"/>
        <v>20.000000000000142</v>
      </c>
      <c r="Z25"/>
    </row>
    <row r="26" spans="2:26" x14ac:dyDescent="0.25">
      <c r="B26" s="40" t="s">
        <v>43</v>
      </c>
      <c r="C26" s="3">
        <v>0.28472222222222221</v>
      </c>
      <c r="D26" s="3">
        <v>0.30555555555555552</v>
      </c>
      <c r="E26" s="203">
        <f>(C26-D25)*24*60</f>
        <v>15.000000000000027</v>
      </c>
      <c r="F26" s="3">
        <f t="shared" si="5"/>
        <v>0.27430555555555552</v>
      </c>
      <c r="G26" s="15">
        <f t="shared" si="6"/>
        <v>0.28472222222222221</v>
      </c>
      <c r="H26" s="262" t="s">
        <v>45</v>
      </c>
      <c r="J26" s="31" t="str">
        <f t="array" ref="J26">IF(RIGHT(INDEX($B$2:$B$317,MATCH(M26&amp;K26,$H$2:$H$317&amp;$F$2:$F$317,0)),1)="C","Central","G. Osório")</f>
        <v>G. Osório</v>
      </c>
      <c r="K26" s="3">
        <v>0.33680555555555558</v>
      </c>
      <c r="L26" s="15">
        <v>0.34722222222222232</v>
      </c>
      <c r="M26" s="267" t="s">
        <v>63</v>
      </c>
      <c r="O26" s="31" t="s">
        <v>115</v>
      </c>
      <c r="P26" s="261" t="s">
        <v>41</v>
      </c>
      <c r="Q26" s="3">
        <v>0.40972222222222238</v>
      </c>
      <c r="R26" s="15">
        <v>0.42013888888888912</v>
      </c>
      <c r="S26" s="315">
        <f t="shared" si="0"/>
        <v>20.000000000000142</v>
      </c>
      <c r="T26"/>
      <c r="U26" s="31" t="s">
        <v>116</v>
      </c>
      <c r="V26" s="262" t="s">
        <v>45</v>
      </c>
      <c r="W26" s="3">
        <v>0.38888888888888901</v>
      </c>
      <c r="X26" s="15">
        <v>0.39930555555555575</v>
      </c>
      <c r="Y26" s="315">
        <f t="shared" si="3"/>
        <v>20.000000000000142</v>
      </c>
      <c r="Z26"/>
    </row>
    <row r="27" spans="2:26" x14ac:dyDescent="0.25">
      <c r="B27" s="40" t="s">
        <v>42</v>
      </c>
      <c r="C27" s="3">
        <v>0.31597222222222227</v>
      </c>
      <c r="D27" s="3">
        <v>0.35763888888888895</v>
      </c>
      <c r="E27" s="203">
        <f t="shared" ref="E27:E38" si="7">(C27-D26)*24*60</f>
        <v>15.000000000000107</v>
      </c>
      <c r="F27" s="3">
        <f t="shared" si="5"/>
        <v>0.30555555555555552</v>
      </c>
      <c r="G27" s="15">
        <f t="shared" si="6"/>
        <v>0.31597222222222227</v>
      </c>
      <c r="H27" s="262" t="s">
        <v>45</v>
      </c>
      <c r="J27" s="31" t="str">
        <f t="array" ref="J27">IF(RIGHT(INDEX($B$2:$B$317,MATCH(M27&amp;K27,$H$2:$H$317&amp;$F$2:$F$317,0)),1)="C","Central","G. Osório")</f>
        <v>G. Osório</v>
      </c>
      <c r="K27" s="3">
        <v>0.34375</v>
      </c>
      <c r="L27" s="15">
        <v>0.35416666666666674</v>
      </c>
      <c r="M27" s="272" t="s">
        <v>57</v>
      </c>
      <c r="O27" s="31" t="s">
        <v>115</v>
      </c>
      <c r="P27" s="275" t="s">
        <v>60</v>
      </c>
      <c r="Q27" s="3">
        <v>0.4166666666666668</v>
      </c>
      <c r="R27" s="15">
        <v>0.42708333333333354</v>
      </c>
      <c r="S27" s="315">
        <f t="shared" si="0"/>
        <v>20.000000000000142</v>
      </c>
      <c r="T27"/>
      <c r="U27" s="31" t="s">
        <v>116</v>
      </c>
      <c r="V27" s="271" t="s">
        <v>56</v>
      </c>
      <c r="W27" s="3">
        <v>0.39583333333333343</v>
      </c>
      <c r="X27" s="15">
        <v>0.40625000000000017</v>
      </c>
      <c r="Y27" s="315">
        <f t="shared" si="3"/>
        <v>20.000000000000142</v>
      </c>
      <c r="Z27"/>
    </row>
    <row r="28" spans="2:26" x14ac:dyDescent="0.25">
      <c r="B28" s="40" t="s">
        <v>43</v>
      </c>
      <c r="C28" s="3">
        <v>0.36805555555555569</v>
      </c>
      <c r="D28" s="3">
        <v>0.38888888888888901</v>
      </c>
      <c r="E28" s="203">
        <f t="shared" si="7"/>
        <v>15.000000000000107</v>
      </c>
      <c r="F28" s="3">
        <f t="shared" si="5"/>
        <v>0.35763888888888895</v>
      </c>
      <c r="G28" s="15">
        <f t="shared" si="6"/>
        <v>0.36805555555555569</v>
      </c>
      <c r="H28" s="262" t="s">
        <v>45</v>
      </c>
      <c r="J28" s="31" t="str">
        <f t="array" ref="J28">IF(RIGHT(INDEX($B$2:$B$317,MATCH(M28&amp;K28,$H$2:$H$317&amp;$F$2:$F$317,0)),1)="C","Central","G. Osório")</f>
        <v>Central</v>
      </c>
      <c r="K28" s="3">
        <v>0.34722222222222227</v>
      </c>
      <c r="L28" s="15">
        <v>0.35763888888888901</v>
      </c>
      <c r="M28" s="265" t="s">
        <v>51</v>
      </c>
      <c r="O28" s="31" t="s">
        <v>115</v>
      </c>
      <c r="P28" s="263" t="s">
        <v>49</v>
      </c>
      <c r="Q28" s="3">
        <v>0.42013888888888906</v>
      </c>
      <c r="R28" s="15">
        <v>0.4305555555555558</v>
      </c>
      <c r="S28" s="315">
        <f t="shared" si="0"/>
        <v>20.000000000000142</v>
      </c>
      <c r="T28"/>
      <c r="U28" s="31" t="s">
        <v>116</v>
      </c>
      <c r="V28" s="264" t="s">
        <v>50</v>
      </c>
      <c r="W28" s="3">
        <v>0.39930555555555569</v>
      </c>
      <c r="X28" s="15">
        <v>0.40972222222222243</v>
      </c>
      <c r="Y28" s="315">
        <f t="shared" si="3"/>
        <v>20.000000000000142</v>
      </c>
      <c r="Z28"/>
    </row>
    <row r="29" spans="2:26" x14ac:dyDescent="0.25">
      <c r="B29" s="40" t="s">
        <v>42</v>
      </c>
      <c r="C29" s="3">
        <v>0.39930555555555575</v>
      </c>
      <c r="D29" s="3">
        <v>0.44097222222222243</v>
      </c>
      <c r="E29" s="203">
        <f t="shared" si="7"/>
        <v>15.000000000000107</v>
      </c>
      <c r="F29" s="3">
        <f t="shared" si="5"/>
        <v>0.38888888888888901</v>
      </c>
      <c r="G29" s="15">
        <f t="shared" si="6"/>
        <v>0.39930555555555575</v>
      </c>
      <c r="H29" s="262" t="s">
        <v>45</v>
      </c>
      <c r="J29" s="31" t="str">
        <f t="array" ref="J29">IF(RIGHT(INDEX($B$2:$B$317,MATCH(M29&amp;K29,$H$2:$H$317&amp;$F$2:$F$317,0)),1)="C","Central","G. Osório")</f>
        <v>G. Osório</v>
      </c>
      <c r="K29" s="3">
        <v>0.34722222222222227</v>
      </c>
      <c r="L29" s="15">
        <v>0.35763888888888901</v>
      </c>
      <c r="M29" s="268" t="s">
        <v>53</v>
      </c>
      <c r="O29" s="31" t="s">
        <v>115</v>
      </c>
      <c r="P29" s="276" t="s">
        <v>61</v>
      </c>
      <c r="Q29" s="3">
        <v>0.42708333333333348</v>
      </c>
      <c r="R29" s="15">
        <v>0.43750000000000022</v>
      </c>
      <c r="S29" s="315">
        <f t="shared" si="0"/>
        <v>20.000000000000142</v>
      </c>
      <c r="T29"/>
      <c r="U29" s="31" t="s">
        <v>116</v>
      </c>
      <c r="V29" s="273" t="s">
        <v>58</v>
      </c>
      <c r="W29" s="3">
        <v>0.40625000000000011</v>
      </c>
      <c r="X29" s="15">
        <v>0.41666666666666685</v>
      </c>
      <c r="Y29" s="315">
        <f t="shared" si="3"/>
        <v>20.000000000000142</v>
      </c>
      <c r="Z29"/>
    </row>
    <row r="30" spans="2:26" x14ac:dyDescent="0.25">
      <c r="B30" s="40" t="s">
        <v>43</v>
      </c>
      <c r="C30" s="3">
        <v>0.45138888888888917</v>
      </c>
      <c r="D30" s="3">
        <v>0.47222222222222249</v>
      </c>
      <c r="E30" s="203">
        <f t="shared" si="7"/>
        <v>15.000000000000107</v>
      </c>
      <c r="F30" s="3">
        <f t="shared" si="5"/>
        <v>0.44097222222222243</v>
      </c>
      <c r="G30" s="15">
        <f t="shared" si="6"/>
        <v>0.45138888888888917</v>
      </c>
      <c r="H30" s="262" t="s">
        <v>45</v>
      </c>
      <c r="J30" s="31" t="str">
        <f t="array" ref="J30">IF(RIGHT(INDEX($B$2:$B$317,MATCH(M30&amp;K30,$H$2:$H$317&amp;$F$2:$F$317,0)),1)="C","Central","G. Osório")</f>
        <v>Central</v>
      </c>
      <c r="K30" s="3">
        <v>0.35416666666666669</v>
      </c>
      <c r="L30" s="15">
        <v>0.36458333333333343</v>
      </c>
      <c r="M30" s="269" t="s">
        <v>54</v>
      </c>
      <c r="O30" s="31" t="s">
        <v>115</v>
      </c>
      <c r="P30" s="265" t="s">
        <v>51</v>
      </c>
      <c r="Q30" s="3">
        <v>0.43055555555555575</v>
      </c>
      <c r="R30" s="15">
        <v>0.44097222222222249</v>
      </c>
      <c r="S30" s="315">
        <f t="shared" si="0"/>
        <v>20.000000000000142</v>
      </c>
      <c r="T30"/>
      <c r="U30" s="31" t="s">
        <v>116</v>
      </c>
      <c r="V30" s="266" t="s">
        <v>52</v>
      </c>
      <c r="W30" s="3">
        <v>0.40972222222222238</v>
      </c>
      <c r="X30" s="15">
        <v>0.42013888888888912</v>
      </c>
      <c r="Y30" s="315">
        <f t="shared" si="3"/>
        <v>20.000000000000142</v>
      </c>
      <c r="Z30"/>
    </row>
    <row r="31" spans="2:26" x14ac:dyDescent="0.25">
      <c r="B31" s="40" t="s">
        <v>42</v>
      </c>
      <c r="C31" s="3">
        <v>0.48263888888888923</v>
      </c>
      <c r="D31" s="3">
        <v>0.52430555555555591</v>
      </c>
      <c r="E31" s="203">
        <f t="shared" si="7"/>
        <v>15.000000000000107</v>
      </c>
      <c r="F31" s="3">
        <f t="shared" si="5"/>
        <v>0.47222222222222249</v>
      </c>
      <c r="G31" s="15">
        <f t="shared" si="6"/>
        <v>0.48263888888888923</v>
      </c>
      <c r="H31" s="262" t="s">
        <v>45</v>
      </c>
      <c r="J31" s="31" t="str">
        <f t="array" ref="J31">IF(RIGHT(INDEX($B$2:$B$317,MATCH(M31&amp;K31,$H$2:$H$317&amp;$F$2:$F$317,0)),1)="C","Central","G. Osório")</f>
        <v>G. Osório</v>
      </c>
      <c r="K31" s="3">
        <v>0.35416666666666669</v>
      </c>
      <c r="L31" s="15">
        <v>0.36458333333333343</v>
      </c>
      <c r="M31" s="274" t="s">
        <v>59</v>
      </c>
      <c r="O31" s="31" t="s">
        <v>115</v>
      </c>
      <c r="P31" s="269" t="s">
        <v>54</v>
      </c>
      <c r="Q31" s="3">
        <v>0.43750000000000017</v>
      </c>
      <c r="R31" s="15">
        <v>0.44791666666666691</v>
      </c>
      <c r="S31" s="315">
        <f t="shared" si="0"/>
        <v>20.000000000000142</v>
      </c>
      <c r="T31"/>
      <c r="U31" s="31" t="s">
        <v>116</v>
      </c>
      <c r="V31" s="270" t="s">
        <v>55</v>
      </c>
      <c r="W31" s="3">
        <v>0.4166666666666668</v>
      </c>
      <c r="X31" s="15">
        <v>0.42708333333333354</v>
      </c>
      <c r="Y31" s="315">
        <f t="shared" si="3"/>
        <v>20.000000000000142</v>
      </c>
      <c r="Z31"/>
    </row>
    <row r="32" spans="2:26" x14ac:dyDescent="0.25">
      <c r="B32" s="40" t="s">
        <v>43</v>
      </c>
      <c r="C32" s="3">
        <v>0.53472222222222243</v>
      </c>
      <c r="D32" s="3">
        <v>0.5555555555555558</v>
      </c>
      <c r="E32" s="203">
        <f t="shared" si="7"/>
        <v>14.999999999999787</v>
      </c>
      <c r="F32" s="3">
        <f t="shared" si="5"/>
        <v>0.52430555555555591</v>
      </c>
      <c r="G32" s="15">
        <f t="shared" si="6"/>
        <v>0.53472222222222243</v>
      </c>
      <c r="H32" s="262" t="s">
        <v>45</v>
      </c>
      <c r="J32" s="31" t="str">
        <f t="array" ref="J32">IF(RIGHT(INDEX($B$2:$B$317,MATCH(M32&amp;K32,$H$2:$H$317&amp;$F$2:$F$317,0)),1)="C","Central","G. Osório")</f>
        <v>G. Osório</v>
      </c>
      <c r="K32" s="3">
        <v>0.35763888888888895</v>
      </c>
      <c r="L32" s="15">
        <v>0.36805555555555569</v>
      </c>
      <c r="M32" s="261" t="s">
        <v>41</v>
      </c>
      <c r="O32" s="31" t="s">
        <v>115</v>
      </c>
      <c r="P32" s="262" t="s">
        <v>45</v>
      </c>
      <c r="Q32" s="3">
        <v>0.44097222222222243</v>
      </c>
      <c r="R32" s="15">
        <v>0.45138888888888917</v>
      </c>
      <c r="S32" s="315">
        <f t="shared" si="0"/>
        <v>20.000000000000142</v>
      </c>
      <c r="T32"/>
      <c r="U32" s="31" t="s">
        <v>116</v>
      </c>
      <c r="V32" s="267" t="s">
        <v>63</v>
      </c>
      <c r="W32" s="3">
        <v>0.42013888888888906</v>
      </c>
      <c r="X32" s="15">
        <v>0.4305555555555558</v>
      </c>
      <c r="Y32" s="315">
        <f t="shared" si="3"/>
        <v>20.000000000000142</v>
      </c>
      <c r="Z32"/>
    </row>
    <row r="33" spans="2:26" x14ac:dyDescent="0.25">
      <c r="B33" s="40" t="s">
        <v>42</v>
      </c>
      <c r="C33" s="3">
        <v>0.56597222222222232</v>
      </c>
      <c r="D33" s="3">
        <v>0.60763888888888895</v>
      </c>
      <c r="E33" s="203">
        <f t="shared" si="7"/>
        <v>14.999999999999787</v>
      </c>
      <c r="F33" s="3">
        <f t="shared" si="5"/>
        <v>0.5555555555555558</v>
      </c>
      <c r="G33" s="15">
        <f t="shared" si="6"/>
        <v>0.56597222222222232</v>
      </c>
      <c r="H33" s="262" t="s">
        <v>45</v>
      </c>
      <c r="J33" s="31" t="str">
        <f t="array" ref="J33">IF(RIGHT(INDEX($B$2:$B$317,MATCH(M33&amp;K33,$H$2:$H$317&amp;$F$2:$F$317,0)),1)="C","Central","G. Osório")</f>
        <v>Central</v>
      </c>
      <c r="K33" s="3">
        <v>0.35763888888888895</v>
      </c>
      <c r="L33" s="15">
        <v>0.36805555555555569</v>
      </c>
      <c r="M33" s="262" t="s">
        <v>45</v>
      </c>
      <c r="O33" s="31" t="s">
        <v>115</v>
      </c>
      <c r="P33" s="271" t="s">
        <v>56</v>
      </c>
      <c r="Q33" s="3">
        <v>0.44791666666666685</v>
      </c>
      <c r="R33" s="15">
        <v>0.45833333333333359</v>
      </c>
      <c r="S33" s="315">
        <f t="shared" si="0"/>
        <v>20.000000000000142</v>
      </c>
      <c r="T33"/>
      <c r="U33" s="31" t="s">
        <v>116</v>
      </c>
      <c r="V33" s="272" t="s">
        <v>57</v>
      </c>
      <c r="W33" s="3">
        <v>0.42708333333333348</v>
      </c>
      <c r="X33" s="15">
        <v>0.43750000000000022</v>
      </c>
      <c r="Y33" s="315">
        <f t="shared" si="3"/>
        <v>20.000000000000142</v>
      </c>
      <c r="Z33"/>
    </row>
    <row r="34" spans="2:26" x14ac:dyDescent="0.25">
      <c r="B34" s="40" t="s">
        <v>43</v>
      </c>
      <c r="C34" s="3">
        <v>0.61805555555555547</v>
      </c>
      <c r="D34" s="3">
        <v>0.63888888888888884</v>
      </c>
      <c r="E34" s="203">
        <f t="shared" si="7"/>
        <v>14.999999999999787</v>
      </c>
      <c r="F34" s="3">
        <f t="shared" si="5"/>
        <v>0.60763888888888895</v>
      </c>
      <c r="G34" s="15">
        <f t="shared" si="6"/>
        <v>0.61805555555555547</v>
      </c>
      <c r="H34" s="262" t="s">
        <v>45</v>
      </c>
      <c r="J34" s="31" t="str">
        <f t="array" ref="J34">IF(RIGHT(INDEX($B$2:$B$317,MATCH(M34&amp;K34,$H$2:$H$317&amp;$F$2:$F$317,0)),1)="C","Central","G. Osório")</f>
        <v>Central</v>
      </c>
      <c r="K34" s="3">
        <v>0.36458333333333337</v>
      </c>
      <c r="L34" s="15">
        <v>0.37500000000000011</v>
      </c>
      <c r="M34" s="271" t="s">
        <v>56</v>
      </c>
      <c r="N34"/>
      <c r="O34" s="31" t="s">
        <v>115</v>
      </c>
      <c r="P34" s="264" t="s">
        <v>50</v>
      </c>
      <c r="Q34" s="3">
        <v>0.45138888888888912</v>
      </c>
      <c r="R34" s="15">
        <v>0.46180555555555586</v>
      </c>
      <c r="S34" s="315">
        <f t="shared" si="0"/>
        <v>20.000000000000142</v>
      </c>
      <c r="T34"/>
      <c r="U34" s="31" t="s">
        <v>116</v>
      </c>
      <c r="V34" s="268" t="s">
        <v>53</v>
      </c>
      <c r="W34" s="3">
        <v>0.43055555555555575</v>
      </c>
      <c r="X34" s="15">
        <v>0.44097222222222249</v>
      </c>
      <c r="Y34" s="315">
        <f t="shared" si="3"/>
        <v>20.000000000000142</v>
      </c>
      <c r="Z34"/>
    </row>
    <row r="35" spans="2:26" x14ac:dyDescent="0.25">
      <c r="B35" s="40" t="s">
        <v>42</v>
      </c>
      <c r="C35" s="3">
        <v>0.64930555555555536</v>
      </c>
      <c r="D35" s="3">
        <v>0.69097222222222199</v>
      </c>
      <c r="E35" s="203">
        <f t="shared" si="7"/>
        <v>14.999999999999787</v>
      </c>
      <c r="F35" s="3">
        <f t="shared" si="5"/>
        <v>0.63888888888888884</v>
      </c>
      <c r="G35" s="15">
        <f t="shared" si="6"/>
        <v>0.64930555555555536</v>
      </c>
      <c r="H35" s="262" t="s">
        <v>45</v>
      </c>
      <c r="J35" s="31" t="str">
        <f t="array" ref="J35">IF(RIGHT(INDEX($B$2:$B$317,MATCH(M35&amp;K35,$H$2:$H$317&amp;$F$2:$F$317,0)),1)="C","Central","G. Osório")</f>
        <v>G. Osório</v>
      </c>
      <c r="K35" s="3">
        <v>0.36458333333333337</v>
      </c>
      <c r="L35" s="15">
        <v>0.37500000000000011</v>
      </c>
      <c r="M35" s="275" t="s">
        <v>60</v>
      </c>
      <c r="N35"/>
      <c r="O35" s="31" t="s">
        <v>115</v>
      </c>
      <c r="P35" s="273" t="s">
        <v>58</v>
      </c>
      <c r="Q35" s="3">
        <v>0.45833333333333354</v>
      </c>
      <c r="R35" s="15">
        <v>0.46875000000000028</v>
      </c>
      <c r="S35" s="315">
        <f t="shared" si="0"/>
        <v>20.000000000000142</v>
      </c>
      <c r="T35"/>
      <c r="U35" s="31" t="s">
        <v>116</v>
      </c>
      <c r="V35" s="274" t="s">
        <v>59</v>
      </c>
      <c r="W35" s="3">
        <v>0.43750000000000017</v>
      </c>
      <c r="X35" s="15">
        <v>0.44791666666666691</v>
      </c>
      <c r="Y35" s="315">
        <f t="shared" si="3"/>
        <v>20.000000000000142</v>
      </c>
      <c r="Z35"/>
    </row>
    <row r="36" spans="2:26" x14ac:dyDescent="0.25">
      <c r="B36" s="40" t="s">
        <v>43</v>
      </c>
      <c r="C36" s="3">
        <v>0.70138888888888851</v>
      </c>
      <c r="D36" s="3">
        <v>0.72222222222222188</v>
      </c>
      <c r="E36" s="203">
        <f t="shared" si="7"/>
        <v>14.999999999999787</v>
      </c>
      <c r="F36" s="3">
        <f t="shared" si="5"/>
        <v>0.69097222222222199</v>
      </c>
      <c r="G36" s="15">
        <f t="shared" si="6"/>
        <v>0.70138888888888851</v>
      </c>
      <c r="H36" s="262" t="s">
        <v>45</v>
      </c>
      <c r="J36" s="31" t="str">
        <f t="array" ref="J36">IF(RIGHT(INDEX($B$2:$B$317,MATCH(M36&amp;K36,$H$2:$H$317&amp;$F$2:$F$317,0)),1)="C","Central","G. Osório")</f>
        <v>G. Osório</v>
      </c>
      <c r="K36" s="3">
        <v>0.36805555555555564</v>
      </c>
      <c r="L36" s="15">
        <v>0.37847222222222238</v>
      </c>
      <c r="M36" s="263" t="s">
        <v>49</v>
      </c>
      <c r="N36"/>
      <c r="O36" s="31" t="s">
        <v>115</v>
      </c>
      <c r="P36" s="266" t="s">
        <v>52</v>
      </c>
      <c r="Q36" s="3">
        <v>0.4618055555555558</v>
      </c>
      <c r="R36" s="15">
        <v>0.47222222222222254</v>
      </c>
      <c r="S36" s="315">
        <f t="shared" ref="S36:S67" si="8">((R36-Q36)*24)*80</f>
        <v>20.000000000000142</v>
      </c>
      <c r="T36"/>
      <c r="U36" s="31" t="s">
        <v>116</v>
      </c>
      <c r="V36" s="261" t="s">
        <v>41</v>
      </c>
      <c r="W36" s="3">
        <v>0.44097222222222243</v>
      </c>
      <c r="X36" s="15">
        <v>0.45138888888888917</v>
      </c>
      <c r="Y36" s="315">
        <f t="shared" si="3"/>
        <v>20.000000000000142</v>
      </c>
      <c r="Z36"/>
    </row>
    <row r="37" spans="2:26" x14ac:dyDescent="0.25">
      <c r="B37" s="40" t="s">
        <v>42</v>
      </c>
      <c r="C37" s="3">
        <v>0.7326388888888884</v>
      </c>
      <c r="D37" s="3">
        <v>0.77430555555555503</v>
      </c>
      <c r="E37" s="203">
        <f t="shared" si="7"/>
        <v>14.999999999999787</v>
      </c>
      <c r="F37" s="3">
        <f t="shared" si="5"/>
        <v>0.72222222222222188</v>
      </c>
      <c r="G37" s="15">
        <f t="shared" si="6"/>
        <v>0.7326388888888884</v>
      </c>
      <c r="H37" s="262" t="s">
        <v>45</v>
      </c>
      <c r="J37" s="31" t="str">
        <f t="array" ref="J37">IF(RIGHT(INDEX($B$2:$B$317,MATCH(M37&amp;K37,$H$2:$H$317&amp;$F$2:$F$317,0)),1)="C","Central","G. Osório")</f>
        <v>Central</v>
      </c>
      <c r="K37" s="3">
        <v>0.36805555555555564</v>
      </c>
      <c r="L37" s="15">
        <v>0.37847222222222238</v>
      </c>
      <c r="M37" s="264" t="s">
        <v>50</v>
      </c>
      <c r="N37"/>
      <c r="O37" s="31" t="s">
        <v>115</v>
      </c>
      <c r="P37" s="270" t="s">
        <v>55</v>
      </c>
      <c r="Q37" s="3">
        <v>0.46875000000000022</v>
      </c>
      <c r="R37" s="15">
        <v>0.47916666666666696</v>
      </c>
      <c r="S37" s="315">
        <f t="shared" si="8"/>
        <v>20.000000000000142</v>
      </c>
      <c r="T37"/>
      <c r="U37" s="31" t="s">
        <v>116</v>
      </c>
      <c r="V37" s="275" t="s">
        <v>60</v>
      </c>
      <c r="W37" s="3">
        <v>0.44791666666666685</v>
      </c>
      <c r="X37" s="15">
        <v>0.45833333333333359</v>
      </c>
      <c r="Y37" s="315">
        <f t="shared" si="3"/>
        <v>20.000000000000142</v>
      </c>
      <c r="Z37"/>
    </row>
    <row r="38" spans="2:26" x14ac:dyDescent="0.25">
      <c r="B38" s="40" t="s">
        <v>43</v>
      </c>
      <c r="C38" s="3">
        <v>0.78472222222222154</v>
      </c>
      <c r="D38" s="3">
        <v>0.80555555555555491</v>
      </c>
      <c r="E38" s="203">
        <f t="shared" si="7"/>
        <v>14.999999999999787</v>
      </c>
      <c r="F38" s="3">
        <f t="shared" si="5"/>
        <v>0.77430555555555503</v>
      </c>
      <c r="G38" s="15">
        <f t="shared" si="6"/>
        <v>0.78472222222222154</v>
      </c>
      <c r="H38" s="262" t="s">
        <v>45</v>
      </c>
      <c r="J38" s="31" t="str">
        <f t="array" ref="J38">IF(RIGHT(INDEX($B$2:$B$317,MATCH(M38&amp;K38,$H$2:$H$317&amp;$F$2:$F$317,0)),1)="C","Central","G. Osório")</f>
        <v>Central</v>
      </c>
      <c r="K38" s="3">
        <v>0.37500000000000006</v>
      </c>
      <c r="L38" s="15">
        <v>0.3854166666666668</v>
      </c>
      <c r="M38" s="273" t="s">
        <v>58</v>
      </c>
      <c r="N38"/>
      <c r="O38" s="31" t="s">
        <v>115</v>
      </c>
      <c r="P38" s="267" t="s">
        <v>63</v>
      </c>
      <c r="Q38" s="3">
        <v>0.47222222222222249</v>
      </c>
      <c r="R38" s="15">
        <v>0.48263888888888923</v>
      </c>
      <c r="S38" s="315">
        <f t="shared" si="8"/>
        <v>20.000000000000142</v>
      </c>
      <c r="T38"/>
      <c r="U38" s="31" t="s">
        <v>116</v>
      </c>
      <c r="V38" s="263" t="s">
        <v>49</v>
      </c>
      <c r="W38" s="3">
        <v>0.45138888888888912</v>
      </c>
      <c r="X38" s="15">
        <v>0.46180555555555586</v>
      </c>
      <c r="Y38" s="315">
        <f t="shared" si="3"/>
        <v>20.000000000000142</v>
      </c>
      <c r="Z38"/>
    </row>
    <row r="39" spans="2:26" x14ac:dyDescent="0.25">
      <c r="B39" s="40" t="s">
        <v>42</v>
      </c>
      <c r="C39" s="3">
        <v>0.81597222222222143</v>
      </c>
      <c r="D39" s="3">
        <v>0.85763888888888806</v>
      </c>
      <c r="E39" s="31">
        <v>0</v>
      </c>
      <c r="F39" s="3" t="str">
        <f t="shared" si="5"/>
        <v/>
      </c>
      <c r="G39" s="96" t="str">
        <f t="shared" si="6"/>
        <v/>
      </c>
      <c r="H39" s="262" t="s">
        <v>45</v>
      </c>
      <c r="J39" s="31" t="str">
        <f t="array" ref="J39">IF(RIGHT(INDEX($B$2:$B$317,MATCH(M39&amp;K39,$H$2:$H$317&amp;$F$2:$F$317,0)),1)="C","Central","G. Osório")</f>
        <v>G. Osório</v>
      </c>
      <c r="K39" s="3">
        <v>0.37500000000000006</v>
      </c>
      <c r="L39" s="15">
        <v>0.3854166666666668</v>
      </c>
      <c r="M39" s="276" t="s">
        <v>61</v>
      </c>
      <c r="N39"/>
      <c r="O39" s="31" t="s">
        <v>115</v>
      </c>
      <c r="P39" s="272" t="s">
        <v>57</v>
      </c>
      <c r="Q39" s="3">
        <v>0.47916666666666691</v>
      </c>
      <c r="R39" s="15">
        <v>0.48958333333333365</v>
      </c>
      <c r="S39" s="315">
        <f t="shared" si="8"/>
        <v>20.000000000000142</v>
      </c>
      <c r="T39"/>
      <c r="U39" s="31" t="s">
        <v>116</v>
      </c>
      <c r="V39" s="276" t="s">
        <v>61</v>
      </c>
      <c r="W39" s="3">
        <v>0.45833333333333354</v>
      </c>
      <c r="X39" s="15">
        <v>0.46875000000000028</v>
      </c>
      <c r="Y39" s="315">
        <f t="shared" si="3"/>
        <v>20.000000000000142</v>
      </c>
      <c r="Z39"/>
    </row>
    <row r="40" spans="2:26" ht="15.75" thickBot="1" x14ac:dyDescent="0.3">
      <c r="B40" s="43" t="s">
        <v>100</v>
      </c>
      <c r="C40" s="44" t="s">
        <v>106</v>
      </c>
      <c r="D40" s="44" t="s">
        <v>106</v>
      </c>
      <c r="E40" s="44">
        <v>0</v>
      </c>
      <c r="F40" s="44" t="str">
        <f>IF(E40&lt;&gt;0,D39,"")</f>
        <v/>
      </c>
      <c r="G40" s="260" t="str">
        <f>IF(E40&lt;&gt;0,C40,"")</f>
        <v/>
      </c>
      <c r="H40" s="262" t="s">
        <v>45</v>
      </c>
      <c r="J40" s="31" t="str">
        <f t="array" ref="J40">IF(RIGHT(INDEX($B$2:$B$317,MATCH(M40&amp;K40,$H$2:$H$317&amp;$F$2:$F$317,0)),1)="C","Central","G. Osório")</f>
        <v>G. Osório</v>
      </c>
      <c r="K40" s="3">
        <v>0.37847222222222232</v>
      </c>
      <c r="L40" s="15">
        <v>0.38888888888888906</v>
      </c>
      <c r="M40" s="265" t="s">
        <v>51</v>
      </c>
      <c r="N40"/>
      <c r="O40" s="31" t="s">
        <v>115</v>
      </c>
      <c r="P40" s="268" t="s">
        <v>53</v>
      </c>
      <c r="Q40" s="3">
        <v>0.48263888888888917</v>
      </c>
      <c r="R40" s="15">
        <v>0.49305555555555591</v>
      </c>
      <c r="S40" s="315">
        <f t="shared" si="8"/>
        <v>20.000000000000142</v>
      </c>
      <c r="T40"/>
      <c r="U40" s="31" t="s">
        <v>116</v>
      </c>
      <c r="V40" s="265" t="s">
        <v>51</v>
      </c>
      <c r="W40" s="3">
        <v>0.4618055555555558</v>
      </c>
      <c r="X40" s="15">
        <v>0.47222222222222254</v>
      </c>
      <c r="Y40" s="315">
        <f t="shared" si="3"/>
        <v>20.000000000000142</v>
      </c>
      <c r="Z40"/>
    </row>
    <row r="41" spans="2:26" ht="15.75" thickBot="1" x14ac:dyDescent="0.3">
      <c r="B41" s="307" t="s">
        <v>49</v>
      </c>
      <c r="C41" s="308"/>
      <c r="D41" s="308"/>
      <c r="E41" s="308"/>
      <c r="F41" s="308"/>
      <c r="G41" s="308"/>
      <c r="H41" s="263" t="s">
        <v>49</v>
      </c>
      <c r="J41" s="31" t="str">
        <f t="array" ref="J41">IF(RIGHT(INDEX($B$2:$B$317,MATCH(M41&amp;K41,$H$2:$H$317&amp;$F$2:$F$317,0)),1)="C","Central","G. Osório")</f>
        <v>Central</v>
      </c>
      <c r="K41" s="3">
        <v>0.37847222222222232</v>
      </c>
      <c r="L41" s="15">
        <v>0.38888888888888906</v>
      </c>
      <c r="M41" s="266" t="s">
        <v>52</v>
      </c>
      <c r="N41"/>
      <c r="O41" s="31" t="s">
        <v>115</v>
      </c>
      <c r="P41" s="274" t="s">
        <v>59</v>
      </c>
      <c r="Q41" s="3">
        <v>0.48958333333333359</v>
      </c>
      <c r="R41" s="15">
        <v>0.50000000000000033</v>
      </c>
      <c r="S41" s="315">
        <f t="shared" si="8"/>
        <v>20.000000000000142</v>
      </c>
      <c r="T41"/>
      <c r="U41" s="31" t="s">
        <v>116</v>
      </c>
      <c r="V41" s="269" t="s">
        <v>54</v>
      </c>
      <c r="W41" s="3">
        <v>0.46875000000000022</v>
      </c>
      <c r="X41" s="15">
        <v>0.47916666666666696</v>
      </c>
      <c r="Y41" s="315">
        <f t="shared" si="3"/>
        <v>20.000000000000142</v>
      </c>
      <c r="Z41"/>
    </row>
    <row r="42" spans="2:26" ht="36.75" thickBot="1" x14ac:dyDescent="0.3">
      <c r="B42" s="217" t="s">
        <v>47</v>
      </c>
      <c r="C42" s="218" t="s">
        <v>44</v>
      </c>
      <c r="D42" s="218" t="s">
        <v>46</v>
      </c>
      <c r="E42" s="219" t="s">
        <v>105</v>
      </c>
      <c r="F42" s="219" t="s">
        <v>111</v>
      </c>
      <c r="G42" s="258" t="s">
        <v>112</v>
      </c>
      <c r="H42" s="263" t="s">
        <v>49</v>
      </c>
      <c r="J42" s="31" t="str">
        <f t="array" ref="J42">IF(RIGHT(INDEX($B$2:$B$317,MATCH(M42&amp;K42,$H$2:$H$317&amp;$F$2:$F$317,0)),1)="C","Central","G. Osório")</f>
        <v>G. Osório</v>
      </c>
      <c r="K42" s="3">
        <v>0.38541666666666674</v>
      </c>
      <c r="L42" s="15">
        <v>0.39583333333333348</v>
      </c>
      <c r="M42" s="269" t="s">
        <v>54</v>
      </c>
      <c r="N42"/>
      <c r="O42" s="31" t="s">
        <v>115</v>
      </c>
      <c r="P42" s="261" t="s">
        <v>41</v>
      </c>
      <c r="Q42" s="3">
        <v>0.49305555555555586</v>
      </c>
      <c r="R42" s="15">
        <v>0.50347222222222254</v>
      </c>
      <c r="S42" s="315">
        <f t="shared" si="8"/>
        <v>20.000000000000036</v>
      </c>
      <c r="T42"/>
      <c r="U42" s="31" t="s">
        <v>116</v>
      </c>
      <c r="V42" s="262" t="s">
        <v>45</v>
      </c>
      <c r="W42" s="3">
        <v>0.47222222222222249</v>
      </c>
      <c r="X42" s="15">
        <v>0.48263888888888923</v>
      </c>
      <c r="Y42" s="315">
        <f t="shared" si="3"/>
        <v>20.000000000000142</v>
      </c>
      <c r="Z42"/>
    </row>
    <row r="43" spans="2:26" x14ac:dyDescent="0.25">
      <c r="B43" s="73" t="s">
        <v>100</v>
      </c>
      <c r="C43" s="228" t="s">
        <v>106</v>
      </c>
      <c r="D43" s="228" t="s">
        <v>106</v>
      </c>
      <c r="E43" s="228">
        <v>0</v>
      </c>
      <c r="F43" s="5" t="str">
        <f t="shared" ref="F43:F59" si="9">IF(E43&lt;&gt;0,D42,"")</f>
        <v/>
      </c>
      <c r="G43" s="17" t="str">
        <f t="shared" ref="G43:G59" si="10">IF(E43&lt;&gt;0,C43,"")</f>
        <v/>
      </c>
      <c r="H43" s="263" t="s">
        <v>49</v>
      </c>
      <c r="J43" s="31" t="str">
        <f t="array" ref="J43">IF(RIGHT(INDEX($B$2:$B$317,MATCH(M43&amp;K43,$H$2:$H$317&amp;$F$2:$F$317,0)),1)="C","Central","G. Osório")</f>
        <v>Central</v>
      </c>
      <c r="K43" s="3">
        <v>0.38541666666666674</v>
      </c>
      <c r="L43" s="15">
        <v>0.39583333333333348</v>
      </c>
      <c r="M43" s="270" t="s">
        <v>55</v>
      </c>
      <c r="N43"/>
      <c r="O43" s="31" t="s">
        <v>115</v>
      </c>
      <c r="P43" s="275" t="s">
        <v>60</v>
      </c>
      <c r="Q43" s="3">
        <v>0.50000000000000022</v>
      </c>
      <c r="R43" s="15">
        <v>0.51041666666666696</v>
      </c>
      <c r="S43" s="315">
        <f t="shared" si="8"/>
        <v>20.000000000000142</v>
      </c>
      <c r="T43"/>
      <c r="U43" s="31" t="s">
        <v>116</v>
      </c>
      <c r="V43" s="271" t="s">
        <v>56</v>
      </c>
      <c r="W43" s="3">
        <v>0.47916666666666691</v>
      </c>
      <c r="X43" s="15">
        <v>0.48958333333333365</v>
      </c>
      <c r="Y43" s="315">
        <f t="shared" si="3"/>
        <v>20.000000000000142</v>
      </c>
      <c r="Z43"/>
    </row>
    <row r="44" spans="2:26" x14ac:dyDescent="0.25">
      <c r="B44" s="40" t="s">
        <v>42</v>
      </c>
      <c r="C44" s="3">
        <v>0.21180555555555552</v>
      </c>
      <c r="D44" s="3">
        <v>0.25347222222222221</v>
      </c>
      <c r="E44" s="203">
        <v>0</v>
      </c>
      <c r="F44" s="3" t="str">
        <f t="shared" si="9"/>
        <v/>
      </c>
      <c r="G44" s="15" t="str">
        <f t="shared" si="10"/>
        <v/>
      </c>
      <c r="H44" s="263" t="s">
        <v>49</v>
      </c>
      <c r="J44" s="31" t="str">
        <f t="array" ref="J44">IF(RIGHT(INDEX($B$2:$B$317,MATCH(M44&amp;K44,$H$2:$H$317&amp;$F$2:$F$317,0)),1)="C","Central","G. Osório")</f>
        <v>G. Osório</v>
      </c>
      <c r="K44" s="3">
        <v>0.38888888888888901</v>
      </c>
      <c r="L44" s="15">
        <v>0.39930555555555575</v>
      </c>
      <c r="M44" s="262" t="s">
        <v>45</v>
      </c>
      <c r="N44"/>
      <c r="O44" s="31" t="s">
        <v>115</v>
      </c>
      <c r="P44" s="263" t="s">
        <v>49</v>
      </c>
      <c r="Q44" s="3">
        <v>0.50347222222222254</v>
      </c>
      <c r="R44" s="15">
        <v>0.51388888888888917</v>
      </c>
      <c r="S44" s="315">
        <f t="shared" si="8"/>
        <v>19.999999999999929</v>
      </c>
      <c r="T44"/>
      <c r="U44" s="31" t="s">
        <v>116</v>
      </c>
      <c r="V44" s="264" t="s">
        <v>50</v>
      </c>
      <c r="W44" s="3">
        <v>0.48263888888888917</v>
      </c>
      <c r="X44" s="15">
        <v>0.49305555555555591</v>
      </c>
      <c r="Y44" s="315">
        <f t="shared" si="3"/>
        <v>20.000000000000142</v>
      </c>
      <c r="Z44"/>
    </row>
    <row r="45" spans="2:26" x14ac:dyDescent="0.25">
      <c r="B45" s="40" t="s">
        <v>43</v>
      </c>
      <c r="C45" s="3">
        <v>0.26388888888888884</v>
      </c>
      <c r="D45" s="3">
        <v>0.28472222222222215</v>
      </c>
      <c r="E45" s="203">
        <f>(C45-D44)*24*60</f>
        <v>14.999999999999947</v>
      </c>
      <c r="F45" s="3">
        <f t="shared" si="9"/>
        <v>0.25347222222222221</v>
      </c>
      <c r="G45" s="15">
        <f t="shared" si="10"/>
        <v>0.26388888888888884</v>
      </c>
      <c r="H45" s="263" t="s">
        <v>49</v>
      </c>
      <c r="J45" s="31" t="str">
        <f t="array" ref="J45">IF(RIGHT(INDEX($B$2:$B$317,MATCH(M45&amp;K45,$H$2:$H$317&amp;$F$2:$F$317,0)),1)="C","Central","G. Osório")</f>
        <v>Central</v>
      </c>
      <c r="K45" s="3">
        <v>0.38888888888888901</v>
      </c>
      <c r="L45" s="15">
        <v>0.39930555555555575</v>
      </c>
      <c r="M45" s="267" t="s">
        <v>63</v>
      </c>
      <c r="N45"/>
      <c r="O45" s="31" t="s">
        <v>115</v>
      </c>
      <c r="P45" s="276" t="s">
        <v>61</v>
      </c>
      <c r="Q45" s="3">
        <v>0.51041666666666696</v>
      </c>
      <c r="R45" s="15">
        <v>0.52083333333333359</v>
      </c>
      <c r="S45" s="315">
        <f t="shared" si="8"/>
        <v>19.999999999999929</v>
      </c>
      <c r="T45"/>
      <c r="U45" s="31" t="s">
        <v>116</v>
      </c>
      <c r="V45" s="273" t="s">
        <v>58</v>
      </c>
      <c r="W45" s="3">
        <v>0.48958333333333359</v>
      </c>
      <c r="X45" s="15">
        <v>0.50000000000000033</v>
      </c>
      <c r="Y45" s="315">
        <f t="shared" si="3"/>
        <v>20.000000000000142</v>
      </c>
      <c r="Z45"/>
    </row>
    <row r="46" spans="2:26" x14ac:dyDescent="0.25">
      <c r="B46" s="40" t="s">
        <v>42</v>
      </c>
      <c r="C46" s="3">
        <v>0.2951388888888889</v>
      </c>
      <c r="D46" s="3">
        <v>0.33680555555555558</v>
      </c>
      <c r="E46" s="203">
        <f>(C46-D45)*24*60</f>
        <v>15.000000000000107</v>
      </c>
      <c r="F46" s="3">
        <f t="shared" si="9"/>
        <v>0.28472222222222215</v>
      </c>
      <c r="G46" s="15">
        <f t="shared" si="10"/>
        <v>0.2951388888888889</v>
      </c>
      <c r="H46" s="263" t="s">
        <v>49</v>
      </c>
      <c r="J46" s="31" t="str">
        <f t="array" ref="J46">IF(RIGHT(INDEX($B$2:$B$317,MATCH(M46&amp;K46,$H$2:$H$317&amp;$F$2:$F$317,0)),1)="C","Central","G. Osório")</f>
        <v>G. Osório</v>
      </c>
      <c r="K46" s="3">
        <v>0.39583333333333343</v>
      </c>
      <c r="L46" s="15">
        <v>0.40625000000000017</v>
      </c>
      <c r="M46" s="271" t="s">
        <v>56</v>
      </c>
      <c r="N46"/>
      <c r="O46" s="31" t="s">
        <v>115</v>
      </c>
      <c r="P46" s="265" t="s">
        <v>51</v>
      </c>
      <c r="Q46" s="3">
        <v>0.51388888888888917</v>
      </c>
      <c r="R46" s="15">
        <v>0.5243055555555558</v>
      </c>
      <c r="S46" s="315">
        <f t="shared" si="8"/>
        <v>19.999999999999929</v>
      </c>
      <c r="T46"/>
      <c r="U46" s="31" t="s">
        <v>116</v>
      </c>
      <c r="V46" s="266" t="s">
        <v>52</v>
      </c>
      <c r="W46" s="3">
        <v>0.49305555555555586</v>
      </c>
      <c r="X46" s="15">
        <v>0.50347222222222254</v>
      </c>
      <c r="Y46" s="315">
        <f t="shared" si="3"/>
        <v>20.000000000000036</v>
      </c>
      <c r="Z46"/>
    </row>
    <row r="47" spans="2:26" x14ac:dyDescent="0.25">
      <c r="B47" s="40" t="s">
        <v>43</v>
      </c>
      <c r="C47" s="3">
        <v>0.34722222222222232</v>
      </c>
      <c r="D47" s="3">
        <v>0.36805555555555564</v>
      </c>
      <c r="E47" s="203">
        <f t="shared" ref="E47:E58" si="11">(C47-D46)*24*60</f>
        <v>15.000000000000107</v>
      </c>
      <c r="F47" s="3">
        <f t="shared" si="9"/>
        <v>0.33680555555555558</v>
      </c>
      <c r="G47" s="15">
        <f t="shared" si="10"/>
        <v>0.34722222222222232</v>
      </c>
      <c r="H47" s="263" t="s">
        <v>49</v>
      </c>
      <c r="J47" s="31" t="str">
        <f t="array" ref="J47">IF(RIGHT(INDEX($B$2:$B$317,MATCH(M47&amp;K47,$H$2:$H$317&amp;$F$2:$F$317,0)),1)="C","Central","G. Osório")</f>
        <v>Central</v>
      </c>
      <c r="K47" s="3">
        <v>0.39583333333333343</v>
      </c>
      <c r="L47" s="15">
        <v>0.40625000000000017</v>
      </c>
      <c r="M47" s="272" t="s">
        <v>57</v>
      </c>
      <c r="O47" s="31" t="s">
        <v>115</v>
      </c>
      <c r="P47" s="269" t="s">
        <v>54</v>
      </c>
      <c r="Q47" s="3">
        <v>0.52083333333333359</v>
      </c>
      <c r="R47" s="15">
        <v>0.53125000000000022</v>
      </c>
      <c r="S47" s="315">
        <f t="shared" si="8"/>
        <v>19.999999999999929</v>
      </c>
      <c r="T47"/>
      <c r="U47" s="31" t="s">
        <v>116</v>
      </c>
      <c r="V47" s="270" t="s">
        <v>55</v>
      </c>
      <c r="W47" s="3">
        <v>0.50000000000000033</v>
      </c>
      <c r="X47" s="15">
        <v>0.51041666666666696</v>
      </c>
      <c r="Y47" s="315">
        <f t="shared" si="3"/>
        <v>19.999999999999929</v>
      </c>
      <c r="Z47"/>
    </row>
    <row r="48" spans="2:26" x14ac:dyDescent="0.25">
      <c r="B48" s="40" t="s">
        <v>42</v>
      </c>
      <c r="C48" s="3">
        <v>0.37847222222222238</v>
      </c>
      <c r="D48" s="3">
        <v>0.42013888888888906</v>
      </c>
      <c r="E48" s="203">
        <f t="shared" si="11"/>
        <v>15.000000000000107</v>
      </c>
      <c r="F48" s="3">
        <f t="shared" si="9"/>
        <v>0.36805555555555564</v>
      </c>
      <c r="G48" s="15">
        <f t="shared" si="10"/>
        <v>0.37847222222222238</v>
      </c>
      <c r="H48" s="263" t="s">
        <v>49</v>
      </c>
      <c r="J48" s="31" t="str">
        <f t="array" ref="J48">IF(RIGHT(INDEX($B$2:$B$317,MATCH(M48&amp;K48,$H$2:$H$317&amp;$F$2:$F$317,0)),1)="C","Central","G. Osório")</f>
        <v>G. Osório</v>
      </c>
      <c r="K48" s="3">
        <v>0.39930555555555569</v>
      </c>
      <c r="L48" s="15">
        <v>0.40972222222222243</v>
      </c>
      <c r="M48" s="264" t="s">
        <v>50</v>
      </c>
      <c r="O48" s="31" t="s">
        <v>115</v>
      </c>
      <c r="P48" s="262" t="s">
        <v>45</v>
      </c>
      <c r="Q48" s="3">
        <v>0.52430555555555591</v>
      </c>
      <c r="R48" s="15">
        <v>0.53472222222222243</v>
      </c>
      <c r="S48" s="315">
        <f t="shared" si="8"/>
        <v>19.999999999999716</v>
      </c>
      <c r="T48"/>
      <c r="U48" s="31" t="s">
        <v>116</v>
      </c>
      <c r="V48" s="267" t="s">
        <v>63</v>
      </c>
      <c r="W48" s="3">
        <v>0.50347222222222254</v>
      </c>
      <c r="X48" s="15">
        <v>0.51388888888888917</v>
      </c>
      <c r="Y48" s="315">
        <f t="shared" si="3"/>
        <v>19.999999999999929</v>
      </c>
      <c r="Z48"/>
    </row>
    <row r="49" spans="2:26" x14ac:dyDescent="0.25">
      <c r="B49" s="40" t="s">
        <v>43</v>
      </c>
      <c r="C49" s="3">
        <v>0.4305555555555558</v>
      </c>
      <c r="D49" s="3">
        <v>0.45138888888888912</v>
      </c>
      <c r="E49" s="203">
        <f t="shared" si="11"/>
        <v>15.000000000000107</v>
      </c>
      <c r="F49" s="3">
        <f t="shared" si="9"/>
        <v>0.42013888888888906</v>
      </c>
      <c r="G49" s="15">
        <f t="shared" si="10"/>
        <v>0.4305555555555558</v>
      </c>
      <c r="H49" s="263" t="s">
        <v>49</v>
      </c>
      <c r="J49" s="31" t="str">
        <f t="array" ref="J49">IF(RIGHT(INDEX($B$2:$B$317,MATCH(M49&amp;K49,$H$2:$H$317&amp;$F$2:$F$317,0)),1)="C","Central","G. Osório")</f>
        <v>Central</v>
      </c>
      <c r="K49" s="3">
        <v>0.39930555555555569</v>
      </c>
      <c r="L49" s="15">
        <v>0.40972222222222243</v>
      </c>
      <c r="M49" s="268" t="s">
        <v>53</v>
      </c>
      <c r="O49" s="31" t="s">
        <v>115</v>
      </c>
      <c r="P49" s="271" t="s">
        <v>56</v>
      </c>
      <c r="Q49" s="3">
        <v>0.53125000000000033</v>
      </c>
      <c r="R49" s="15">
        <v>0.54166666666666685</v>
      </c>
      <c r="S49" s="315">
        <f t="shared" si="8"/>
        <v>19.999999999999716</v>
      </c>
      <c r="T49"/>
      <c r="U49" s="31" t="s">
        <v>116</v>
      </c>
      <c r="V49" s="272" t="s">
        <v>57</v>
      </c>
      <c r="W49" s="3">
        <v>0.51041666666666696</v>
      </c>
      <c r="X49" s="15">
        <v>0.52083333333333359</v>
      </c>
      <c r="Y49" s="315">
        <f t="shared" si="3"/>
        <v>19.999999999999929</v>
      </c>
      <c r="Z49"/>
    </row>
    <row r="50" spans="2:26" x14ac:dyDescent="0.25">
      <c r="B50" s="40" t="s">
        <v>42</v>
      </c>
      <c r="C50" s="3">
        <v>0.46180555555555586</v>
      </c>
      <c r="D50" s="3">
        <v>0.50347222222222254</v>
      </c>
      <c r="E50" s="203">
        <f t="shared" si="11"/>
        <v>15.000000000000107</v>
      </c>
      <c r="F50" s="3">
        <f t="shared" si="9"/>
        <v>0.45138888888888912</v>
      </c>
      <c r="G50" s="15">
        <f t="shared" si="10"/>
        <v>0.46180555555555586</v>
      </c>
      <c r="H50" s="263" t="s">
        <v>49</v>
      </c>
      <c r="J50" s="31" t="str">
        <f t="array" ref="J50">IF(RIGHT(INDEX($B$2:$B$317,MATCH(M50&amp;K50,$H$2:$H$317&amp;$F$2:$F$317,0)),1)="C","Central","G. Osório")</f>
        <v>G. Osório</v>
      </c>
      <c r="K50" s="3">
        <v>0.40625000000000011</v>
      </c>
      <c r="L50" s="15">
        <v>0.41666666666666685</v>
      </c>
      <c r="M50" s="273" t="s">
        <v>58</v>
      </c>
      <c r="O50" s="31" t="s">
        <v>115</v>
      </c>
      <c r="P50" s="264" t="s">
        <v>50</v>
      </c>
      <c r="Q50" s="3">
        <v>0.53472222222222254</v>
      </c>
      <c r="R50" s="15">
        <v>0.54513888888888906</v>
      </c>
      <c r="S50" s="315">
        <f t="shared" si="8"/>
        <v>19.999999999999716</v>
      </c>
      <c r="T50"/>
      <c r="U50" s="31" t="s">
        <v>116</v>
      </c>
      <c r="V50" s="268" t="s">
        <v>53</v>
      </c>
      <c r="W50" s="3">
        <v>0.51388888888888928</v>
      </c>
      <c r="X50" s="15">
        <v>0.5243055555555558</v>
      </c>
      <c r="Y50" s="315">
        <f t="shared" si="3"/>
        <v>19.999999999999716</v>
      </c>
      <c r="Z50"/>
    </row>
    <row r="51" spans="2:26" x14ac:dyDescent="0.25">
      <c r="B51" s="40" t="s">
        <v>43</v>
      </c>
      <c r="C51" s="3">
        <v>0.51388888888888917</v>
      </c>
      <c r="D51" s="3">
        <v>0.53472222222222254</v>
      </c>
      <c r="E51" s="203">
        <f t="shared" si="11"/>
        <v>14.999999999999947</v>
      </c>
      <c r="F51" s="3">
        <f t="shared" si="9"/>
        <v>0.50347222222222254</v>
      </c>
      <c r="G51" s="15">
        <f t="shared" si="10"/>
        <v>0.51388888888888917</v>
      </c>
      <c r="H51" s="263" t="s">
        <v>49</v>
      </c>
      <c r="J51" s="31" t="str">
        <f t="array" ref="J51">IF(RIGHT(INDEX($B$2:$B$317,MATCH(M51&amp;K51,$H$2:$H$317&amp;$F$2:$F$317,0)),1)="C","Central","G. Osório")</f>
        <v>Central</v>
      </c>
      <c r="K51" s="3">
        <v>0.40625000000000011</v>
      </c>
      <c r="L51" s="15">
        <v>0.41666666666666685</v>
      </c>
      <c r="M51" s="274" t="s">
        <v>59</v>
      </c>
      <c r="O51" s="31" t="s">
        <v>115</v>
      </c>
      <c r="P51" s="273" t="s">
        <v>58</v>
      </c>
      <c r="Q51" s="3">
        <v>0.54166666666666696</v>
      </c>
      <c r="R51" s="15">
        <v>0.55208333333333348</v>
      </c>
      <c r="S51" s="315">
        <f t="shared" si="8"/>
        <v>19.999999999999716</v>
      </c>
      <c r="T51"/>
      <c r="U51" s="31" t="s">
        <v>116</v>
      </c>
      <c r="V51" s="274" t="s">
        <v>59</v>
      </c>
      <c r="W51" s="3">
        <v>0.5208333333333337</v>
      </c>
      <c r="X51" s="15">
        <v>0.53125000000000022</v>
      </c>
      <c r="Y51" s="315">
        <f t="shared" si="3"/>
        <v>19.999999999999716</v>
      </c>
      <c r="Z51"/>
    </row>
    <row r="52" spans="2:26" x14ac:dyDescent="0.25">
      <c r="B52" s="40" t="s">
        <v>42</v>
      </c>
      <c r="C52" s="3">
        <v>0.54513888888888906</v>
      </c>
      <c r="D52" s="3">
        <v>0.58680555555555569</v>
      </c>
      <c r="E52" s="203">
        <f t="shared" si="11"/>
        <v>14.999999999999787</v>
      </c>
      <c r="F52" s="3">
        <f t="shared" si="9"/>
        <v>0.53472222222222254</v>
      </c>
      <c r="G52" s="15">
        <f t="shared" si="10"/>
        <v>0.54513888888888906</v>
      </c>
      <c r="H52" s="263" t="s">
        <v>49</v>
      </c>
      <c r="J52" s="31" t="str">
        <f t="array" ref="J52">IF(RIGHT(INDEX($B$2:$B$317,MATCH(M52&amp;K52,$H$2:$H$317&amp;$F$2:$F$317,0)),1)="C","Central","G. Osório")</f>
        <v>Central</v>
      </c>
      <c r="K52" s="3">
        <v>0.40972222222222238</v>
      </c>
      <c r="L52" s="15">
        <v>0.42013888888888912</v>
      </c>
      <c r="M52" s="261" t="s">
        <v>41</v>
      </c>
      <c r="O52" s="31" t="s">
        <v>115</v>
      </c>
      <c r="P52" s="266" t="s">
        <v>52</v>
      </c>
      <c r="Q52" s="3">
        <v>0.54513888888888917</v>
      </c>
      <c r="R52" s="15">
        <v>0.55555555555555569</v>
      </c>
      <c r="S52" s="315">
        <f t="shared" si="8"/>
        <v>19.999999999999716</v>
      </c>
      <c r="T52"/>
      <c r="U52" s="31" t="s">
        <v>116</v>
      </c>
      <c r="V52" s="261" t="s">
        <v>41</v>
      </c>
      <c r="W52" s="3">
        <v>0.52430555555555591</v>
      </c>
      <c r="X52" s="15">
        <v>0.53472222222222243</v>
      </c>
      <c r="Y52" s="315">
        <f t="shared" si="3"/>
        <v>19.999999999999716</v>
      </c>
      <c r="Z52"/>
    </row>
    <row r="53" spans="2:26" x14ac:dyDescent="0.25">
      <c r="B53" s="40" t="s">
        <v>43</v>
      </c>
      <c r="C53" s="3">
        <v>0.59722222222222221</v>
      </c>
      <c r="D53" s="3">
        <v>0.61805555555555558</v>
      </c>
      <c r="E53" s="203">
        <f t="shared" si="11"/>
        <v>14.999999999999787</v>
      </c>
      <c r="F53" s="3">
        <f t="shared" si="9"/>
        <v>0.58680555555555569</v>
      </c>
      <c r="G53" s="15">
        <f t="shared" si="10"/>
        <v>0.59722222222222221</v>
      </c>
      <c r="H53" s="263" t="s">
        <v>49</v>
      </c>
      <c r="J53" s="31" t="str">
        <f t="array" ref="J53">IF(RIGHT(INDEX($B$2:$B$317,MATCH(M53&amp;K53,$H$2:$H$317&amp;$F$2:$F$317,0)),1)="C","Central","G. Osório")</f>
        <v>G. Osório</v>
      </c>
      <c r="K53" s="3">
        <v>0.40972222222222238</v>
      </c>
      <c r="L53" s="15">
        <v>0.42013888888888912</v>
      </c>
      <c r="M53" s="266" t="s">
        <v>52</v>
      </c>
      <c r="O53" s="31" t="s">
        <v>115</v>
      </c>
      <c r="P53" s="270" t="s">
        <v>55</v>
      </c>
      <c r="Q53" s="3">
        <v>0.55208333333333359</v>
      </c>
      <c r="R53" s="15">
        <v>0.56250000000000011</v>
      </c>
      <c r="S53" s="315">
        <f t="shared" si="8"/>
        <v>19.999999999999716</v>
      </c>
      <c r="T53"/>
      <c r="U53" s="31" t="s">
        <v>116</v>
      </c>
      <c r="V53" s="275" t="s">
        <v>60</v>
      </c>
      <c r="W53" s="3">
        <v>0.53125000000000033</v>
      </c>
      <c r="X53" s="15">
        <v>0.54166666666666685</v>
      </c>
      <c r="Y53" s="315">
        <f t="shared" si="3"/>
        <v>19.999999999999716</v>
      </c>
      <c r="Z53"/>
    </row>
    <row r="54" spans="2:26" x14ac:dyDescent="0.25">
      <c r="B54" s="40" t="s">
        <v>42</v>
      </c>
      <c r="C54" s="3">
        <v>0.6284722222222221</v>
      </c>
      <c r="D54" s="3">
        <v>0.67013888888888873</v>
      </c>
      <c r="E54" s="203">
        <f t="shared" si="11"/>
        <v>14.999999999999787</v>
      </c>
      <c r="F54" s="3">
        <f t="shared" si="9"/>
        <v>0.61805555555555558</v>
      </c>
      <c r="G54" s="15">
        <f t="shared" si="10"/>
        <v>0.6284722222222221</v>
      </c>
      <c r="H54" s="263" t="s">
        <v>49</v>
      </c>
      <c r="J54" s="31" t="str">
        <f t="array" ref="J54">IF(RIGHT(INDEX($B$2:$B$317,MATCH(M54&amp;K54,$H$2:$H$317&amp;$F$2:$F$317,0)),1)="C","Central","G. Osório")</f>
        <v>G. Osório</v>
      </c>
      <c r="K54" s="3">
        <v>0.4166666666666668</v>
      </c>
      <c r="L54" s="15">
        <v>0.42708333333333354</v>
      </c>
      <c r="M54" s="270" t="s">
        <v>55</v>
      </c>
      <c r="O54" s="31" t="s">
        <v>115</v>
      </c>
      <c r="P54" s="267" t="s">
        <v>63</v>
      </c>
      <c r="Q54" s="3">
        <v>0.5555555555555558</v>
      </c>
      <c r="R54" s="15">
        <v>0.56597222222222232</v>
      </c>
      <c r="S54" s="315">
        <f t="shared" si="8"/>
        <v>19.999999999999716</v>
      </c>
      <c r="T54"/>
      <c r="U54" s="31" t="s">
        <v>116</v>
      </c>
      <c r="V54" s="263" t="s">
        <v>49</v>
      </c>
      <c r="W54" s="3">
        <v>0.53472222222222254</v>
      </c>
      <c r="X54" s="15">
        <v>0.54513888888888906</v>
      </c>
      <c r="Y54" s="315">
        <f t="shared" si="3"/>
        <v>19.999999999999716</v>
      </c>
      <c r="Z54"/>
    </row>
    <row r="55" spans="2:26" x14ac:dyDescent="0.25">
      <c r="B55" s="40" t="s">
        <v>43</v>
      </c>
      <c r="C55" s="3">
        <v>0.68055555555555525</v>
      </c>
      <c r="D55" s="3">
        <v>0.70138888888888862</v>
      </c>
      <c r="E55" s="203">
        <f t="shared" si="11"/>
        <v>14.999999999999787</v>
      </c>
      <c r="F55" s="3">
        <f t="shared" si="9"/>
        <v>0.67013888888888873</v>
      </c>
      <c r="G55" s="15">
        <f t="shared" si="10"/>
        <v>0.68055555555555525</v>
      </c>
      <c r="H55" s="263" t="s">
        <v>49</v>
      </c>
      <c r="J55" s="31" t="str">
        <f t="array" ref="J55">IF(RIGHT(INDEX($B$2:$B$317,MATCH(M55&amp;K55,$H$2:$H$317&amp;$F$2:$F$317,0)),1)="C","Central","G. Osório")</f>
        <v>Central</v>
      </c>
      <c r="K55" s="3">
        <v>0.4166666666666668</v>
      </c>
      <c r="L55" s="15">
        <v>0.42708333333333354</v>
      </c>
      <c r="M55" s="275" t="s">
        <v>60</v>
      </c>
      <c r="O55" s="31" t="s">
        <v>115</v>
      </c>
      <c r="P55" s="272" t="s">
        <v>57</v>
      </c>
      <c r="Q55" s="3">
        <v>0.56250000000000022</v>
      </c>
      <c r="R55" s="15">
        <v>0.57291666666666674</v>
      </c>
      <c r="S55" s="315">
        <f t="shared" si="8"/>
        <v>19.999999999999716</v>
      </c>
      <c r="T55"/>
      <c r="U55" s="31" t="s">
        <v>116</v>
      </c>
      <c r="V55" s="276" t="s">
        <v>61</v>
      </c>
      <c r="W55" s="3">
        <v>0.54166666666666696</v>
      </c>
      <c r="X55" s="15">
        <v>0.55208333333333348</v>
      </c>
      <c r="Y55" s="315">
        <f t="shared" si="3"/>
        <v>19.999999999999716</v>
      </c>
      <c r="Z55"/>
    </row>
    <row r="56" spans="2:26" x14ac:dyDescent="0.25">
      <c r="B56" s="40" t="s">
        <v>42</v>
      </c>
      <c r="C56" s="3">
        <v>0.71180555555555514</v>
      </c>
      <c r="D56" s="3">
        <v>0.75347222222222177</v>
      </c>
      <c r="E56" s="203">
        <f t="shared" si="11"/>
        <v>14.999999999999787</v>
      </c>
      <c r="F56" s="3">
        <f t="shared" si="9"/>
        <v>0.70138888888888862</v>
      </c>
      <c r="G56" s="15">
        <f t="shared" si="10"/>
        <v>0.71180555555555514</v>
      </c>
      <c r="H56" s="263" t="s">
        <v>49</v>
      </c>
      <c r="J56" s="31" t="str">
        <f t="array" ref="J56">IF(RIGHT(INDEX($B$2:$B$317,MATCH(M56&amp;K56,$H$2:$H$317&amp;$F$2:$F$317,0)),1)="C","Central","G. Osório")</f>
        <v>Central</v>
      </c>
      <c r="K56" s="3">
        <v>0.42013888888888906</v>
      </c>
      <c r="L56" s="15">
        <v>0.4305555555555558</v>
      </c>
      <c r="M56" s="263" t="s">
        <v>49</v>
      </c>
      <c r="O56" s="31" t="s">
        <v>115</v>
      </c>
      <c r="P56" s="268" t="s">
        <v>53</v>
      </c>
      <c r="Q56" s="3">
        <v>0.56597222222222243</v>
      </c>
      <c r="R56" s="15">
        <v>0.57638888888888895</v>
      </c>
      <c r="S56" s="315">
        <f t="shared" si="8"/>
        <v>19.999999999999716</v>
      </c>
      <c r="T56"/>
      <c r="U56" s="31" t="s">
        <v>116</v>
      </c>
      <c r="V56" s="265" t="s">
        <v>51</v>
      </c>
      <c r="W56" s="3">
        <v>0.54513888888888917</v>
      </c>
      <c r="X56" s="15">
        <v>0.55555555555555569</v>
      </c>
      <c r="Y56" s="315">
        <f t="shared" si="3"/>
        <v>19.999999999999716</v>
      </c>
      <c r="Z56"/>
    </row>
    <row r="57" spans="2:26" x14ac:dyDescent="0.25">
      <c r="B57" s="40" t="s">
        <v>43</v>
      </c>
      <c r="C57" s="3">
        <v>0.76388888888888828</v>
      </c>
      <c r="D57" s="3">
        <v>0.78472222222222165</v>
      </c>
      <c r="E57" s="203">
        <f t="shared" si="11"/>
        <v>14.999999999999787</v>
      </c>
      <c r="F57" s="3">
        <f t="shared" si="9"/>
        <v>0.75347222222222177</v>
      </c>
      <c r="G57" s="15">
        <f t="shared" si="10"/>
        <v>0.76388888888888828</v>
      </c>
      <c r="H57" s="263" t="s">
        <v>49</v>
      </c>
      <c r="J57" s="31" t="str">
        <f t="array" ref="J57">IF(RIGHT(INDEX($B$2:$B$317,MATCH(M57&amp;K57,$H$2:$H$317&amp;$F$2:$F$317,0)),1)="C","Central","G. Osório")</f>
        <v>G. Osório</v>
      </c>
      <c r="K57" s="3">
        <v>0.42013888888888906</v>
      </c>
      <c r="L57" s="15">
        <v>0.4305555555555558</v>
      </c>
      <c r="M57" s="267" t="s">
        <v>63</v>
      </c>
      <c r="O57" s="31" t="s">
        <v>115</v>
      </c>
      <c r="P57" s="274" t="s">
        <v>59</v>
      </c>
      <c r="Q57" s="3">
        <v>0.57291666666666685</v>
      </c>
      <c r="R57" s="15">
        <v>0.58333333333333337</v>
      </c>
      <c r="S57" s="315">
        <f t="shared" si="8"/>
        <v>19.999999999999716</v>
      </c>
      <c r="T57"/>
      <c r="U57" s="31" t="s">
        <v>116</v>
      </c>
      <c r="V57" s="269" t="s">
        <v>54</v>
      </c>
      <c r="W57" s="3">
        <v>0.55208333333333359</v>
      </c>
      <c r="X57" s="15">
        <v>0.56250000000000011</v>
      </c>
      <c r="Y57" s="315">
        <f t="shared" si="3"/>
        <v>19.999999999999716</v>
      </c>
      <c r="Z57"/>
    </row>
    <row r="58" spans="2:26" x14ac:dyDescent="0.25">
      <c r="B58" s="40" t="s">
        <v>42</v>
      </c>
      <c r="C58" s="3">
        <v>0.79513888888888817</v>
      </c>
      <c r="D58" s="3">
        <v>0.8368055555555548</v>
      </c>
      <c r="E58" s="203">
        <f t="shared" si="11"/>
        <v>14.999999999999787</v>
      </c>
      <c r="F58" s="3">
        <f t="shared" si="9"/>
        <v>0.78472222222222165</v>
      </c>
      <c r="G58" s="15">
        <f t="shared" si="10"/>
        <v>0.79513888888888817</v>
      </c>
      <c r="H58" s="263" t="s">
        <v>49</v>
      </c>
      <c r="J58" s="31" t="str">
        <f t="array" ref="J58">IF(RIGHT(INDEX($B$2:$B$317,MATCH(M58&amp;K58,$H$2:$H$317&amp;$F$2:$F$317,0)),1)="C","Central","G. Osório")</f>
        <v>G. Osório</v>
      </c>
      <c r="K58" s="3">
        <v>0.42708333333333348</v>
      </c>
      <c r="L58" s="15">
        <v>0.43750000000000022</v>
      </c>
      <c r="M58" s="272" t="s">
        <v>57</v>
      </c>
      <c r="O58" s="31" t="s">
        <v>115</v>
      </c>
      <c r="P58" s="261" t="s">
        <v>41</v>
      </c>
      <c r="Q58" s="3">
        <v>0.57638888888888906</v>
      </c>
      <c r="R58" s="15">
        <v>0.58680555555555558</v>
      </c>
      <c r="S58" s="315">
        <f t="shared" si="8"/>
        <v>19.999999999999716</v>
      </c>
      <c r="T58"/>
      <c r="U58" s="31" t="s">
        <v>116</v>
      </c>
      <c r="V58" s="262" t="s">
        <v>45</v>
      </c>
      <c r="W58" s="3">
        <v>0.5555555555555558</v>
      </c>
      <c r="X58" s="15">
        <v>0.56597222222222232</v>
      </c>
      <c r="Y58" s="315">
        <f t="shared" si="3"/>
        <v>19.999999999999716</v>
      </c>
      <c r="Z58"/>
    </row>
    <row r="59" spans="2:26" ht="15.75" thickBot="1" x14ac:dyDescent="0.3">
      <c r="B59" s="43" t="s">
        <v>100</v>
      </c>
      <c r="C59" s="44" t="s">
        <v>106</v>
      </c>
      <c r="D59" s="44" t="s">
        <v>106</v>
      </c>
      <c r="E59" s="44">
        <v>0</v>
      </c>
      <c r="F59" s="6" t="str">
        <f t="shared" si="9"/>
        <v/>
      </c>
      <c r="G59" s="95" t="str">
        <f t="shared" si="10"/>
        <v/>
      </c>
      <c r="H59" s="263" t="s">
        <v>49</v>
      </c>
      <c r="J59" s="31" t="str">
        <f t="array" ref="J59">IF(RIGHT(INDEX($B$2:$B$317,MATCH(M59&amp;K59,$H$2:$H$317&amp;$F$2:$F$317,0)),1)="C","Central","G. Osório")</f>
        <v>Central</v>
      </c>
      <c r="K59" s="3">
        <v>0.42708333333333348</v>
      </c>
      <c r="L59" s="15">
        <v>0.43750000000000022</v>
      </c>
      <c r="M59" s="276" t="s">
        <v>61</v>
      </c>
      <c r="O59" s="31" t="s">
        <v>115</v>
      </c>
      <c r="P59" s="275" t="s">
        <v>60</v>
      </c>
      <c r="Q59" s="3">
        <v>0.58333333333333348</v>
      </c>
      <c r="R59" s="15">
        <v>0.59375</v>
      </c>
      <c r="S59" s="315">
        <f t="shared" si="8"/>
        <v>19.999999999999716</v>
      </c>
      <c r="T59"/>
      <c r="U59" s="31" t="s">
        <v>116</v>
      </c>
      <c r="V59" s="271" t="s">
        <v>56</v>
      </c>
      <c r="W59" s="3">
        <v>0.56250000000000022</v>
      </c>
      <c r="X59" s="15">
        <v>0.57291666666666674</v>
      </c>
      <c r="Y59" s="315">
        <f t="shared" si="3"/>
        <v>19.999999999999716</v>
      </c>
      <c r="Z59"/>
    </row>
    <row r="60" spans="2:26" ht="15.75" thickBot="1" x14ac:dyDescent="0.3">
      <c r="B60" s="305" t="s">
        <v>50</v>
      </c>
      <c r="C60" s="306"/>
      <c r="D60" s="306"/>
      <c r="E60" s="306"/>
      <c r="F60" s="306"/>
      <c r="G60" s="306"/>
      <c r="H60" s="264" t="s">
        <v>50</v>
      </c>
      <c r="J60" s="31" t="str">
        <f t="array" ref="J60">IF(RIGHT(INDEX($B$2:$B$317,MATCH(M60&amp;K60,$H$2:$H$317&amp;$F$2:$F$317,0)),1)="C","Central","G. Osório")</f>
        <v>Central</v>
      </c>
      <c r="K60" s="3">
        <v>0.43055555555555575</v>
      </c>
      <c r="L60" s="15">
        <v>0.44097222222222249</v>
      </c>
      <c r="M60" s="265" t="s">
        <v>51</v>
      </c>
      <c r="O60" s="31" t="s">
        <v>115</v>
      </c>
      <c r="P60" s="263" t="s">
        <v>49</v>
      </c>
      <c r="Q60" s="3">
        <v>0.58680555555555569</v>
      </c>
      <c r="R60" s="15">
        <v>0.59722222222222221</v>
      </c>
      <c r="S60" s="315">
        <f t="shared" si="8"/>
        <v>19.999999999999716</v>
      </c>
      <c r="T60"/>
      <c r="U60" s="31" t="s">
        <v>116</v>
      </c>
      <c r="V60" s="264" t="s">
        <v>50</v>
      </c>
      <c r="W60" s="3">
        <v>0.56597222222222243</v>
      </c>
      <c r="X60" s="15">
        <v>0.57638888888888895</v>
      </c>
      <c r="Y60" s="315">
        <f t="shared" si="3"/>
        <v>19.999999999999716</v>
      </c>
      <c r="Z60"/>
    </row>
    <row r="61" spans="2:26" ht="36.75" thickBot="1" x14ac:dyDescent="0.3">
      <c r="B61" s="217" t="s">
        <v>47</v>
      </c>
      <c r="C61" s="218" t="s">
        <v>44</v>
      </c>
      <c r="D61" s="218" t="s">
        <v>46</v>
      </c>
      <c r="E61" s="219" t="s">
        <v>105</v>
      </c>
      <c r="F61" s="219" t="s">
        <v>111</v>
      </c>
      <c r="G61" s="258" t="s">
        <v>112</v>
      </c>
      <c r="H61" s="264" t="s">
        <v>50</v>
      </c>
      <c r="J61" s="31" t="str">
        <f t="array" ref="J61">IF(RIGHT(INDEX($B$2:$B$317,MATCH(M61&amp;K61,$H$2:$H$317&amp;$F$2:$F$317,0)),1)="C","Central","G. Osório")</f>
        <v>G. Osório</v>
      </c>
      <c r="K61" s="3">
        <v>0.43055555555555575</v>
      </c>
      <c r="L61" s="15">
        <v>0.44097222222222249</v>
      </c>
      <c r="M61" s="268" t="s">
        <v>53</v>
      </c>
      <c r="O61" s="31" t="s">
        <v>115</v>
      </c>
      <c r="P61" s="276" t="s">
        <v>61</v>
      </c>
      <c r="Q61" s="3">
        <v>0.59375000000000011</v>
      </c>
      <c r="R61" s="15">
        <v>0.60416666666666663</v>
      </c>
      <c r="S61" s="315">
        <f t="shared" si="8"/>
        <v>19.999999999999716</v>
      </c>
      <c r="T61"/>
      <c r="U61" s="31" t="s">
        <v>116</v>
      </c>
      <c r="V61" s="273" t="s">
        <v>58</v>
      </c>
      <c r="W61" s="3">
        <v>0.57291666666666685</v>
      </c>
      <c r="X61" s="15">
        <v>0.58333333333333337</v>
      </c>
      <c r="Y61" s="315">
        <f t="shared" si="3"/>
        <v>19.999999999999716</v>
      </c>
      <c r="Z61"/>
    </row>
    <row r="62" spans="2:26" x14ac:dyDescent="0.25">
      <c r="B62" s="73" t="s">
        <v>100</v>
      </c>
      <c r="C62" s="228"/>
      <c r="D62" s="228"/>
      <c r="E62" s="228">
        <v>0</v>
      </c>
      <c r="F62" s="5" t="str">
        <f t="shared" ref="F62:F78" si="12">IF(E62&lt;&gt;0,D61,"")</f>
        <v/>
      </c>
      <c r="G62" s="17" t="str">
        <f t="shared" ref="G62:G78" si="13">IF(E62&lt;&gt;0,C62,"")</f>
        <v/>
      </c>
      <c r="H62" s="264" t="s">
        <v>50</v>
      </c>
      <c r="J62" s="31" t="str">
        <f t="array" ref="J62">IF(RIGHT(INDEX($B$2:$B$317,MATCH(M62&amp;K62,$H$2:$H$317&amp;$F$2:$F$317,0)),1)="C","Central","G. Osório")</f>
        <v>Central</v>
      </c>
      <c r="K62" s="3">
        <v>0.43750000000000017</v>
      </c>
      <c r="L62" s="15">
        <v>0.44791666666666691</v>
      </c>
      <c r="M62" s="269" t="s">
        <v>54</v>
      </c>
      <c r="O62" s="31" t="s">
        <v>115</v>
      </c>
      <c r="P62" s="265" t="s">
        <v>51</v>
      </c>
      <c r="Q62" s="3">
        <v>0.59722222222222232</v>
      </c>
      <c r="R62" s="15">
        <v>0.60763888888888884</v>
      </c>
      <c r="S62" s="315">
        <f t="shared" si="8"/>
        <v>19.999999999999716</v>
      </c>
      <c r="T62"/>
      <c r="U62" s="31" t="s">
        <v>116</v>
      </c>
      <c r="V62" s="266" t="s">
        <v>52</v>
      </c>
      <c r="W62" s="3">
        <v>0.57638888888888906</v>
      </c>
      <c r="X62" s="15">
        <v>0.58680555555555558</v>
      </c>
      <c r="Y62" s="315">
        <f t="shared" si="3"/>
        <v>19.999999999999716</v>
      </c>
      <c r="Z62"/>
    </row>
    <row r="63" spans="2:26" x14ac:dyDescent="0.25">
      <c r="B63" s="40" t="s">
        <v>43</v>
      </c>
      <c r="C63" s="3">
        <v>0.21180555555555552</v>
      </c>
      <c r="D63" s="3">
        <v>0.23263888888888887</v>
      </c>
      <c r="E63" s="203">
        <v>0</v>
      </c>
      <c r="F63" s="3" t="str">
        <f t="shared" si="12"/>
        <v/>
      </c>
      <c r="G63" s="15" t="str">
        <f t="shared" si="13"/>
        <v/>
      </c>
      <c r="H63" s="264" t="s">
        <v>50</v>
      </c>
      <c r="J63" s="31" t="str">
        <f t="array" ref="J63">IF(RIGHT(INDEX($B$2:$B$317,MATCH(M63&amp;K63,$H$2:$H$317&amp;$F$2:$F$317,0)),1)="C","Central","G. Osório")</f>
        <v>G. Osório</v>
      </c>
      <c r="K63" s="3">
        <v>0.43750000000000017</v>
      </c>
      <c r="L63" s="15">
        <v>0.44791666666666691</v>
      </c>
      <c r="M63" s="274" t="s">
        <v>59</v>
      </c>
      <c r="O63" s="31" t="s">
        <v>115</v>
      </c>
      <c r="P63" s="269" t="s">
        <v>54</v>
      </c>
      <c r="Q63" s="3">
        <v>0.60416666666666674</v>
      </c>
      <c r="R63" s="15">
        <v>0.61458333333333326</v>
      </c>
      <c r="S63" s="315">
        <f t="shared" si="8"/>
        <v>19.999999999999716</v>
      </c>
      <c r="T63"/>
      <c r="U63" s="31" t="s">
        <v>116</v>
      </c>
      <c r="V63" s="270" t="s">
        <v>55</v>
      </c>
      <c r="W63" s="3">
        <v>0.58333333333333348</v>
      </c>
      <c r="X63" s="15">
        <v>0.59375</v>
      </c>
      <c r="Y63" s="315">
        <f t="shared" si="3"/>
        <v>19.999999999999716</v>
      </c>
      <c r="Z63"/>
    </row>
    <row r="64" spans="2:26" x14ac:dyDescent="0.25">
      <c r="B64" s="40" t="s">
        <v>42</v>
      </c>
      <c r="C64" s="3">
        <v>0.2430555555555555</v>
      </c>
      <c r="D64" s="3">
        <v>0.28472222222222215</v>
      </c>
      <c r="E64" s="203">
        <f>(C64-D63)*24*60</f>
        <v>14.999999999999947</v>
      </c>
      <c r="F64" s="3">
        <f t="shared" si="12"/>
        <v>0.23263888888888887</v>
      </c>
      <c r="G64" s="15">
        <f t="shared" si="13"/>
        <v>0.2430555555555555</v>
      </c>
      <c r="H64" s="264" t="s">
        <v>50</v>
      </c>
      <c r="J64" s="31" t="str">
        <f t="array" ref="J64">IF(RIGHT(INDEX($B$2:$B$317,MATCH(M64&amp;K64,$H$2:$H$317&amp;$F$2:$F$317,0)),1)="C","Central","G. Osório")</f>
        <v>G. Osório</v>
      </c>
      <c r="K64" s="3">
        <v>0.44097222222222243</v>
      </c>
      <c r="L64" s="15">
        <v>0.45138888888888917</v>
      </c>
      <c r="M64" s="261" t="s">
        <v>41</v>
      </c>
      <c r="O64" s="31" t="s">
        <v>115</v>
      </c>
      <c r="P64" s="262" t="s">
        <v>45</v>
      </c>
      <c r="Q64" s="3">
        <v>0.60763888888888895</v>
      </c>
      <c r="R64" s="15">
        <v>0.61805555555555547</v>
      </c>
      <c r="S64" s="315">
        <f t="shared" si="8"/>
        <v>19.999999999999716</v>
      </c>
      <c r="T64"/>
      <c r="U64" s="31" t="s">
        <v>116</v>
      </c>
      <c r="V64" s="267" t="s">
        <v>63</v>
      </c>
      <c r="W64" s="3">
        <v>0.58680555555555569</v>
      </c>
      <c r="X64" s="15">
        <v>0.59722222222222221</v>
      </c>
      <c r="Y64" s="315">
        <f t="shared" si="3"/>
        <v>19.999999999999716</v>
      </c>
      <c r="Z64"/>
    </row>
    <row r="65" spans="2:26" x14ac:dyDescent="0.25">
      <c r="B65" s="40" t="s">
        <v>43</v>
      </c>
      <c r="C65" s="3">
        <v>0.2951388888888889</v>
      </c>
      <c r="D65" s="3">
        <v>0.31597222222222221</v>
      </c>
      <c r="E65" s="203">
        <f>(C65-D64)*24*60</f>
        <v>15.000000000000107</v>
      </c>
      <c r="F65" s="3">
        <f t="shared" si="12"/>
        <v>0.28472222222222215</v>
      </c>
      <c r="G65" s="15">
        <f t="shared" si="13"/>
        <v>0.2951388888888889</v>
      </c>
      <c r="H65" s="264" t="s">
        <v>50</v>
      </c>
      <c r="J65" s="31" t="str">
        <f t="array" ref="J65">IF(RIGHT(INDEX($B$2:$B$317,MATCH(M65&amp;K65,$H$2:$H$317&amp;$F$2:$F$317,0)),1)="C","Central","G. Osório")</f>
        <v>Central</v>
      </c>
      <c r="K65" s="3">
        <v>0.44097222222222243</v>
      </c>
      <c r="L65" s="15">
        <v>0.45138888888888917</v>
      </c>
      <c r="M65" s="262" t="s">
        <v>45</v>
      </c>
      <c r="O65" s="31" t="s">
        <v>115</v>
      </c>
      <c r="P65" s="271" t="s">
        <v>56</v>
      </c>
      <c r="Q65" s="3">
        <v>0.61458333333333337</v>
      </c>
      <c r="R65" s="15">
        <v>0.62499999999999989</v>
      </c>
      <c r="S65" s="315">
        <f t="shared" si="8"/>
        <v>19.999999999999716</v>
      </c>
      <c r="T65"/>
      <c r="U65" s="31" t="s">
        <v>116</v>
      </c>
      <c r="V65" s="272" t="s">
        <v>57</v>
      </c>
      <c r="W65" s="3">
        <v>0.59375000000000011</v>
      </c>
      <c r="X65" s="15">
        <v>0.60416666666666663</v>
      </c>
      <c r="Y65" s="315">
        <f t="shared" si="3"/>
        <v>19.999999999999716</v>
      </c>
      <c r="Z65"/>
    </row>
    <row r="66" spans="2:26" x14ac:dyDescent="0.25">
      <c r="B66" s="40" t="s">
        <v>42</v>
      </c>
      <c r="C66" s="3">
        <v>0.32638888888888895</v>
      </c>
      <c r="D66" s="3">
        <v>0.36805555555555564</v>
      </c>
      <c r="E66" s="203">
        <f t="shared" ref="E66:E77" si="14">(C66-D65)*24*60</f>
        <v>15.000000000000107</v>
      </c>
      <c r="F66" s="3">
        <f t="shared" si="12"/>
        <v>0.31597222222222221</v>
      </c>
      <c r="G66" s="15">
        <f t="shared" si="13"/>
        <v>0.32638888888888895</v>
      </c>
      <c r="H66" s="264" t="s">
        <v>50</v>
      </c>
      <c r="I66"/>
      <c r="J66" s="31" t="str">
        <f t="array" ref="J66">IF(RIGHT(INDEX($B$2:$B$317,MATCH(M66&amp;K66,$H$2:$H$317&amp;$F$2:$F$317,0)),1)="C","Central","G. Osório")</f>
        <v>Central</v>
      </c>
      <c r="K66" s="3">
        <v>0.44791666666666685</v>
      </c>
      <c r="L66" s="15">
        <v>0.45833333333333359</v>
      </c>
      <c r="M66" s="271" t="s">
        <v>56</v>
      </c>
      <c r="N66"/>
      <c r="O66" s="31" t="s">
        <v>115</v>
      </c>
      <c r="P66" s="264" t="s">
        <v>50</v>
      </c>
      <c r="Q66" s="3">
        <v>0.61805555555555558</v>
      </c>
      <c r="R66" s="15">
        <v>0.6284722222222221</v>
      </c>
      <c r="S66" s="315">
        <f t="shared" si="8"/>
        <v>19.999999999999716</v>
      </c>
      <c r="T66"/>
      <c r="U66" s="31" t="s">
        <v>116</v>
      </c>
      <c r="V66" s="268" t="s">
        <v>53</v>
      </c>
      <c r="W66" s="3">
        <v>0.59722222222222232</v>
      </c>
      <c r="X66" s="15">
        <v>0.60763888888888884</v>
      </c>
      <c r="Y66" s="315">
        <f t="shared" si="3"/>
        <v>19.999999999999716</v>
      </c>
      <c r="Z66"/>
    </row>
    <row r="67" spans="2:26" x14ac:dyDescent="0.25">
      <c r="B67" s="40" t="s">
        <v>43</v>
      </c>
      <c r="C67" s="3">
        <v>0.37847222222222238</v>
      </c>
      <c r="D67" s="3">
        <v>0.39930555555555569</v>
      </c>
      <c r="E67" s="203">
        <f t="shared" si="14"/>
        <v>15.000000000000107</v>
      </c>
      <c r="F67" s="3">
        <f t="shared" si="12"/>
        <v>0.36805555555555564</v>
      </c>
      <c r="G67" s="15">
        <f t="shared" si="13"/>
        <v>0.37847222222222238</v>
      </c>
      <c r="H67" s="264" t="s">
        <v>50</v>
      </c>
      <c r="I67"/>
      <c r="J67" s="31" t="str">
        <f t="array" ref="J67">IF(RIGHT(INDEX($B$2:$B$317,MATCH(M67&amp;K67,$H$2:$H$317&amp;$F$2:$F$317,0)),1)="C","Central","G. Osório")</f>
        <v>G. Osório</v>
      </c>
      <c r="K67" s="3">
        <v>0.44791666666666685</v>
      </c>
      <c r="L67" s="15">
        <v>0.45833333333333359</v>
      </c>
      <c r="M67" s="275" t="s">
        <v>60</v>
      </c>
      <c r="N67"/>
      <c r="O67" s="31" t="s">
        <v>115</v>
      </c>
      <c r="P67" s="273" t="s">
        <v>58</v>
      </c>
      <c r="Q67" s="3">
        <v>0.625</v>
      </c>
      <c r="R67" s="15">
        <v>0.63541666666666652</v>
      </c>
      <c r="S67" s="315">
        <f t="shared" si="8"/>
        <v>19.999999999999716</v>
      </c>
      <c r="T67"/>
      <c r="U67" s="31" t="s">
        <v>116</v>
      </c>
      <c r="V67" s="274" t="s">
        <v>59</v>
      </c>
      <c r="W67" s="3">
        <v>0.60416666666666674</v>
      </c>
      <c r="X67" s="15">
        <v>0.61458333333333326</v>
      </c>
      <c r="Y67" s="315">
        <f t="shared" si="3"/>
        <v>19.999999999999716</v>
      </c>
      <c r="Z67"/>
    </row>
    <row r="68" spans="2:26" x14ac:dyDescent="0.25">
      <c r="B68" s="40" t="s">
        <v>42</v>
      </c>
      <c r="C68" s="3">
        <v>0.40972222222222243</v>
      </c>
      <c r="D68" s="3">
        <v>0.45138888888888912</v>
      </c>
      <c r="E68" s="203">
        <f t="shared" si="14"/>
        <v>15.000000000000107</v>
      </c>
      <c r="F68" s="3">
        <f t="shared" si="12"/>
        <v>0.39930555555555569</v>
      </c>
      <c r="G68" s="15">
        <f t="shared" si="13"/>
        <v>0.40972222222222243</v>
      </c>
      <c r="H68" s="264" t="s">
        <v>50</v>
      </c>
      <c r="I68"/>
      <c r="J68" s="31" t="str">
        <f t="array" ref="J68">IF(RIGHT(INDEX($B$2:$B$317,MATCH(M68&amp;K68,$H$2:$H$317&amp;$F$2:$F$317,0)),1)="C","Central","G. Osório")</f>
        <v>G. Osório</v>
      </c>
      <c r="K68" s="3">
        <v>0.45138888888888912</v>
      </c>
      <c r="L68" s="15">
        <v>0.46180555555555586</v>
      </c>
      <c r="M68" s="263" t="s">
        <v>49</v>
      </c>
      <c r="N68"/>
      <c r="O68" s="31" t="s">
        <v>115</v>
      </c>
      <c r="P68" s="266" t="s">
        <v>52</v>
      </c>
      <c r="Q68" s="3">
        <v>0.62847222222222221</v>
      </c>
      <c r="R68" s="15">
        <v>0.63888888888888873</v>
      </c>
      <c r="S68" s="315">
        <f t="shared" ref="S68:S99" si="15">((R68-Q68)*24)*80</f>
        <v>19.999999999999716</v>
      </c>
      <c r="T68"/>
      <c r="U68" s="31" t="s">
        <v>116</v>
      </c>
      <c r="V68" s="261" t="s">
        <v>41</v>
      </c>
      <c r="W68" s="3">
        <v>0.60763888888888895</v>
      </c>
      <c r="X68" s="15">
        <v>0.61805555555555547</v>
      </c>
      <c r="Y68" s="315">
        <f t="shared" si="3"/>
        <v>19.999999999999716</v>
      </c>
      <c r="Z68"/>
    </row>
    <row r="69" spans="2:26" x14ac:dyDescent="0.25">
      <c r="B69" s="40" t="s">
        <v>43</v>
      </c>
      <c r="C69" s="3">
        <v>0.46180555555555586</v>
      </c>
      <c r="D69" s="3">
        <v>0.48263888888888917</v>
      </c>
      <c r="E69" s="203">
        <f t="shared" si="14"/>
        <v>15.000000000000107</v>
      </c>
      <c r="F69" s="3">
        <f t="shared" si="12"/>
        <v>0.45138888888888912</v>
      </c>
      <c r="G69" s="15">
        <f t="shared" si="13"/>
        <v>0.46180555555555586</v>
      </c>
      <c r="H69" s="264" t="s">
        <v>50</v>
      </c>
      <c r="I69"/>
      <c r="J69" s="31" t="str">
        <f t="array" ref="J69">IF(RIGHT(INDEX($B$2:$B$317,MATCH(M69&amp;K69,$H$2:$H$317&amp;$F$2:$F$317,0)),1)="C","Central","G. Osório")</f>
        <v>Central</v>
      </c>
      <c r="K69" s="3">
        <v>0.45138888888888912</v>
      </c>
      <c r="L69" s="15">
        <v>0.46180555555555586</v>
      </c>
      <c r="M69" s="264" t="s">
        <v>50</v>
      </c>
      <c r="N69"/>
      <c r="O69" s="31" t="s">
        <v>115</v>
      </c>
      <c r="P69" s="270" t="s">
        <v>55</v>
      </c>
      <c r="Q69" s="3">
        <v>0.63541666666666663</v>
      </c>
      <c r="R69" s="15">
        <v>0.64583333333333315</v>
      </c>
      <c r="S69" s="315">
        <f t="shared" si="15"/>
        <v>19.999999999999716</v>
      </c>
      <c r="T69"/>
      <c r="U69" s="31" t="s">
        <v>116</v>
      </c>
      <c r="V69" s="275" t="s">
        <v>60</v>
      </c>
      <c r="W69" s="3">
        <v>0.61458333333333337</v>
      </c>
      <c r="X69" s="15">
        <v>0.62499999999999989</v>
      </c>
      <c r="Y69" s="315">
        <f t="shared" ref="Y69:Y122" si="16">((X69-W69)*24)*80</f>
        <v>19.999999999999716</v>
      </c>
      <c r="Z69"/>
    </row>
    <row r="70" spans="2:26" x14ac:dyDescent="0.25">
      <c r="B70" s="40" t="s">
        <v>42</v>
      </c>
      <c r="C70" s="3">
        <v>0.49305555555555591</v>
      </c>
      <c r="D70" s="3">
        <v>0.53472222222222254</v>
      </c>
      <c r="E70" s="203">
        <f t="shared" si="14"/>
        <v>15.000000000000107</v>
      </c>
      <c r="F70" s="3">
        <f t="shared" si="12"/>
        <v>0.48263888888888917</v>
      </c>
      <c r="G70" s="15">
        <f t="shared" si="13"/>
        <v>0.49305555555555591</v>
      </c>
      <c r="H70" s="264" t="s">
        <v>50</v>
      </c>
      <c r="I70"/>
      <c r="J70" s="31" t="str">
        <f t="array" ref="J70">IF(RIGHT(INDEX($B$2:$B$317,MATCH(M70&amp;K70,$H$2:$H$317&amp;$F$2:$F$317,0)),1)="C","Central","G. Osório")</f>
        <v>Central</v>
      </c>
      <c r="K70" s="3">
        <v>0.45833333333333354</v>
      </c>
      <c r="L70" s="15">
        <v>0.46875000000000028</v>
      </c>
      <c r="M70" s="273" t="s">
        <v>58</v>
      </c>
      <c r="N70"/>
      <c r="O70" s="31" t="s">
        <v>115</v>
      </c>
      <c r="P70" s="267" t="s">
        <v>63</v>
      </c>
      <c r="Q70" s="3">
        <v>0.63888888888888884</v>
      </c>
      <c r="R70" s="15">
        <v>0.64930555555555536</v>
      </c>
      <c r="S70" s="315">
        <f t="shared" si="15"/>
        <v>19.999999999999716</v>
      </c>
      <c r="T70"/>
      <c r="U70" s="31" t="s">
        <v>116</v>
      </c>
      <c r="V70" s="263" t="s">
        <v>49</v>
      </c>
      <c r="W70" s="3">
        <v>0.61805555555555558</v>
      </c>
      <c r="X70" s="15">
        <v>0.6284722222222221</v>
      </c>
      <c r="Y70" s="315">
        <f t="shared" si="16"/>
        <v>19.999999999999716</v>
      </c>
      <c r="Z70"/>
    </row>
    <row r="71" spans="2:26" x14ac:dyDescent="0.25">
      <c r="B71" s="40" t="s">
        <v>43</v>
      </c>
      <c r="C71" s="3">
        <v>0.54513888888888906</v>
      </c>
      <c r="D71" s="3">
        <v>0.56597222222222243</v>
      </c>
      <c r="E71" s="203">
        <f t="shared" si="14"/>
        <v>14.999999999999787</v>
      </c>
      <c r="F71" s="3">
        <f t="shared" si="12"/>
        <v>0.53472222222222254</v>
      </c>
      <c r="G71" s="15">
        <f t="shared" si="13"/>
        <v>0.54513888888888906</v>
      </c>
      <c r="H71" s="264" t="s">
        <v>50</v>
      </c>
      <c r="I71"/>
      <c r="J71" s="31" t="str">
        <f t="array" ref="J71">IF(RIGHT(INDEX($B$2:$B$317,MATCH(M71&amp;K71,$H$2:$H$317&amp;$F$2:$F$317,0)),1)="C","Central","G. Osório")</f>
        <v>G. Osório</v>
      </c>
      <c r="K71" s="3">
        <v>0.45833333333333354</v>
      </c>
      <c r="L71" s="15">
        <v>0.46875000000000028</v>
      </c>
      <c r="M71" s="276" t="s">
        <v>61</v>
      </c>
      <c r="N71"/>
      <c r="O71" s="31" t="s">
        <v>115</v>
      </c>
      <c r="P71" s="272" t="s">
        <v>57</v>
      </c>
      <c r="Q71" s="3">
        <v>0.64583333333333326</v>
      </c>
      <c r="R71" s="15">
        <v>0.65624999999999978</v>
      </c>
      <c r="S71" s="315">
        <f t="shared" si="15"/>
        <v>19.999999999999716</v>
      </c>
      <c r="T71"/>
      <c r="U71" s="31" t="s">
        <v>116</v>
      </c>
      <c r="V71" s="276" t="s">
        <v>61</v>
      </c>
      <c r="W71" s="3">
        <v>0.625</v>
      </c>
      <c r="X71" s="15">
        <v>0.63541666666666652</v>
      </c>
      <c r="Y71" s="315">
        <f t="shared" si="16"/>
        <v>19.999999999999716</v>
      </c>
      <c r="Z71"/>
    </row>
    <row r="72" spans="2:26" x14ac:dyDescent="0.25">
      <c r="B72" s="40" t="s">
        <v>42</v>
      </c>
      <c r="C72" s="3">
        <v>0.57638888888888895</v>
      </c>
      <c r="D72" s="3">
        <v>0.61805555555555558</v>
      </c>
      <c r="E72" s="203">
        <f t="shared" si="14"/>
        <v>14.999999999999787</v>
      </c>
      <c r="F72" s="3">
        <f t="shared" si="12"/>
        <v>0.56597222222222243</v>
      </c>
      <c r="G72" s="15">
        <f t="shared" si="13"/>
        <v>0.57638888888888895</v>
      </c>
      <c r="H72" s="264" t="s">
        <v>50</v>
      </c>
      <c r="I72"/>
      <c r="J72" s="31" t="str">
        <f t="array" ref="J72">IF(RIGHT(INDEX($B$2:$B$317,MATCH(M72&amp;K72,$H$2:$H$317&amp;$F$2:$F$317,0)),1)="C","Central","G. Osório")</f>
        <v>G. Osório</v>
      </c>
      <c r="K72" s="3">
        <v>0.4618055555555558</v>
      </c>
      <c r="L72" s="15">
        <v>0.47222222222222254</v>
      </c>
      <c r="M72" s="265" t="s">
        <v>51</v>
      </c>
      <c r="N72"/>
      <c r="O72" s="31" t="s">
        <v>115</v>
      </c>
      <c r="P72" s="268" t="s">
        <v>53</v>
      </c>
      <c r="Q72" s="3">
        <v>0.64930555555555547</v>
      </c>
      <c r="R72" s="15">
        <v>0.65972222222222199</v>
      </c>
      <c r="S72" s="315">
        <f t="shared" si="15"/>
        <v>19.999999999999716</v>
      </c>
      <c r="T72"/>
      <c r="U72" s="31" t="s">
        <v>116</v>
      </c>
      <c r="V72" s="265" t="s">
        <v>51</v>
      </c>
      <c r="W72" s="3">
        <v>0.62847222222222221</v>
      </c>
      <c r="X72" s="15">
        <v>0.63888888888888873</v>
      </c>
      <c r="Y72" s="315">
        <f t="shared" si="16"/>
        <v>19.999999999999716</v>
      </c>
      <c r="Z72"/>
    </row>
    <row r="73" spans="2:26" x14ac:dyDescent="0.25">
      <c r="B73" s="40" t="s">
        <v>43</v>
      </c>
      <c r="C73" s="3">
        <v>0.6284722222222221</v>
      </c>
      <c r="D73" s="3">
        <v>0.64930555555555547</v>
      </c>
      <c r="E73" s="203">
        <f t="shared" si="14"/>
        <v>14.999999999999787</v>
      </c>
      <c r="F73" s="3">
        <f t="shared" si="12"/>
        <v>0.61805555555555558</v>
      </c>
      <c r="G73" s="15">
        <f t="shared" si="13"/>
        <v>0.6284722222222221</v>
      </c>
      <c r="H73" s="264" t="s">
        <v>50</v>
      </c>
      <c r="I73"/>
      <c r="J73" s="31" t="str">
        <f t="array" ref="J73">IF(RIGHT(INDEX($B$2:$B$317,MATCH(M73&amp;K73,$H$2:$H$317&amp;$F$2:$F$317,0)),1)="C","Central","G. Osório")</f>
        <v>Central</v>
      </c>
      <c r="K73" s="3">
        <v>0.4618055555555558</v>
      </c>
      <c r="L73" s="15">
        <v>0.47222222222222254</v>
      </c>
      <c r="M73" s="266" t="s">
        <v>52</v>
      </c>
      <c r="N73"/>
      <c r="O73" s="31" t="s">
        <v>115</v>
      </c>
      <c r="P73" s="274" t="s">
        <v>59</v>
      </c>
      <c r="Q73" s="3">
        <v>0.65624999999999989</v>
      </c>
      <c r="R73" s="15">
        <v>0.66666666666666641</v>
      </c>
      <c r="S73" s="315">
        <f t="shared" si="15"/>
        <v>19.999999999999716</v>
      </c>
      <c r="T73"/>
      <c r="U73" s="31" t="s">
        <v>116</v>
      </c>
      <c r="V73" s="269" t="s">
        <v>54</v>
      </c>
      <c r="W73" s="3">
        <v>0.63541666666666663</v>
      </c>
      <c r="X73" s="15">
        <v>0.64583333333333315</v>
      </c>
      <c r="Y73" s="315">
        <f t="shared" si="16"/>
        <v>19.999999999999716</v>
      </c>
      <c r="Z73"/>
    </row>
    <row r="74" spans="2:26" x14ac:dyDescent="0.25">
      <c r="B74" s="40" t="s">
        <v>42</v>
      </c>
      <c r="C74" s="3">
        <v>0.65972222222222199</v>
      </c>
      <c r="D74" s="3">
        <v>0.70138888888888862</v>
      </c>
      <c r="E74" s="203">
        <f t="shared" si="14"/>
        <v>14.999999999999787</v>
      </c>
      <c r="F74" s="3">
        <f t="shared" si="12"/>
        <v>0.64930555555555547</v>
      </c>
      <c r="G74" s="15">
        <f t="shared" si="13"/>
        <v>0.65972222222222199</v>
      </c>
      <c r="H74" s="264" t="s">
        <v>50</v>
      </c>
      <c r="I74"/>
      <c r="J74" s="31" t="str">
        <f t="array" ref="J74">IF(RIGHT(INDEX($B$2:$B$317,MATCH(M74&amp;K74,$H$2:$H$317&amp;$F$2:$F$317,0)),1)="C","Central","G. Osório")</f>
        <v>G. Osório</v>
      </c>
      <c r="K74" s="3">
        <v>0.46875000000000022</v>
      </c>
      <c r="L74" s="15">
        <v>0.47916666666666696</v>
      </c>
      <c r="M74" s="269" t="s">
        <v>54</v>
      </c>
      <c r="N74"/>
      <c r="O74" s="31" t="s">
        <v>115</v>
      </c>
      <c r="P74" s="261" t="s">
        <v>41</v>
      </c>
      <c r="Q74" s="3">
        <v>0.6597222222222221</v>
      </c>
      <c r="R74" s="15">
        <v>0.67013888888888862</v>
      </c>
      <c r="S74" s="315">
        <f t="shared" si="15"/>
        <v>19.999999999999716</v>
      </c>
      <c r="T74"/>
      <c r="U74" s="31" t="s">
        <v>116</v>
      </c>
      <c r="V74" s="262" t="s">
        <v>45</v>
      </c>
      <c r="W74" s="3">
        <v>0.63888888888888884</v>
      </c>
      <c r="X74" s="15">
        <v>0.64930555555555536</v>
      </c>
      <c r="Y74" s="315">
        <f t="shared" si="16"/>
        <v>19.999999999999716</v>
      </c>
      <c r="Z74"/>
    </row>
    <row r="75" spans="2:26" x14ac:dyDescent="0.25">
      <c r="B75" s="40" t="s">
        <v>43</v>
      </c>
      <c r="C75" s="3">
        <v>0.71180555555555514</v>
      </c>
      <c r="D75" s="3">
        <v>0.73263888888888851</v>
      </c>
      <c r="E75" s="203">
        <f t="shared" si="14"/>
        <v>14.999999999999787</v>
      </c>
      <c r="F75" s="3">
        <f t="shared" si="12"/>
        <v>0.70138888888888862</v>
      </c>
      <c r="G75" s="15">
        <f t="shared" si="13"/>
        <v>0.71180555555555514</v>
      </c>
      <c r="H75" s="264" t="s">
        <v>50</v>
      </c>
      <c r="I75"/>
      <c r="J75" s="31" t="str">
        <f t="array" ref="J75">IF(RIGHT(INDEX($B$2:$B$317,MATCH(M75&amp;K75,$H$2:$H$317&amp;$F$2:$F$317,0)),1)="C","Central","G. Osório")</f>
        <v>Central</v>
      </c>
      <c r="K75" s="3">
        <v>0.46875000000000022</v>
      </c>
      <c r="L75" s="15">
        <v>0.47916666666666696</v>
      </c>
      <c r="M75" s="270" t="s">
        <v>55</v>
      </c>
      <c r="N75"/>
      <c r="O75" s="31" t="s">
        <v>115</v>
      </c>
      <c r="P75" s="275" t="s">
        <v>60</v>
      </c>
      <c r="Q75" s="3">
        <v>0.66666666666666652</v>
      </c>
      <c r="R75" s="15">
        <v>0.67708333333333304</v>
      </c>
      <c r="S75" s="315">
        <f t="shared" si="15"/>
        <v>19.999999999999716</v>
      </c>
      <c r="T75"/>
      <c r="U75" s="31" t="s">
        <v>116</v>
      </c>
      <c r="V75" s="271" t="s">
        <v>56</v>
      </c>
      <c r="W75" s="3">
        <v>0.64583333333333326</v>
      </c>
      <c r="X75" s="15">
        <v>0.65624999999999978</v>
      </c>
      <c r="Y75" s="315">
        <f t="shared" si="16"/>
        <v>19.999999999999716</v>
      </c>
      <c r="Z75"/>
    </row>
    <row r="76" spans="2:26" x14ac:dyDescent="0.25">
      <c r="B76" s="40" t="s">
        <v>42</v>
      </c>
      <c r="C76" s="3">
        <v>0.74305555555555503</v>
      </c>
      <c r="D76" s="3">
        <v>0.78472222222222165</v>
      </c>
      <c r="E76" s="203">
        <f t="shared" si="14"/>
        <v>14.999999999999787</v>
      </c>
      <c r="F76" s="3">
        <f t="shared" si="12"/>
        <v>0.73263888888888851</v>
      </c>
      <c r="G76" s="15">
        <f t="shared" si="13"/>
        <v>0.74305555555555503</v>
      </c>
      <c r="H76" s="264" t="s">
        <v>50</v>
      </c>
      <c r="I76"/>
      <c r="J76" s="31" t="str">
        <f t="array" ref="J76">IF(RIGHT(INDEX($B$2:$B$317,MATCH(M76&amp;K76,$H$2:$H$317&amp;$F$2:$F$317,0)),1)="C","Central","G. Osório")</f>
        <v>G. Osório</v>
      </c>
      <c r="K76" s="3">
        <v>0.47222222222222249</v>
      </c>
      <c r="L76" s="15">
        <v>0.48263888888888923</v>
      </c>
      <c r="M76" s="262" t="s">
        <v>45</v>
      </c>
      <c r="N76"/>
      <c r="O76" s="31" t="s">
        <v>115</v>
      </c>
      <c r="P76" s="263" t="s">
        <v>49</v>
      </c>
      <c r="Q76" s="3">
        <v>0.67013888888888873</v>
      </c>
      <c r="R76" s="15">
        <v>0.68055555555555525</v>
      </c>
      <c r="S76" s="315">
        <f t="shared" si="15"/>
        <v>19.999999999999716</v>
      </c>
      <c r="T76"/>
      <c r="U76" s="31" t="s">
        <v>116</v>
      </c>
      <c r="V76" s="264" t="s">
        <v>50</v>
      </c>
      <c r="W76" s="3">
        <v>0.64930555555555547</v>
      </c>
      <c r="X76" s="15">
        <v>0.65972222222222199</v>
      </c>
      <c r="Y76" s="315">
        <f t="shared" si="16"/>
        <v>19.999999999999716</v>
      </c>
      <c r="Z76"/>
    </row>
    <row r="77" spans="2:26" x14ac:dyDescent="0.25">
      <c r="B77" s="40" t="s">
        <v>43</v>
      </c>
      <c r="C77" s="3">
        <v>0.79513888888888817</v>
      </c>
      <c r="D77" s="3">
        <v>0.81597222222222154</v>
      </c>
      <c r="E77" s="203">
        <f t="shared" si="14"/>
        <v>14.999999999999787</v>
      </c>
      <c r="F77" s="3">
        <f t="shared" si="12"/>
        <v>0.78472222222222165</v>
      </c>
      <c r="G77" s="15">
        <f t="shared" si="13"/>
        <v>0.79513888888888817</v>
      </c>
      <c r="H77" s="264" t="s">
        <v>50</v>
      </c>
      <c r="I77"/>
      <c r="J77" s="31" t="str">
        <f t="array" ref="J77">IF(RIGHT(INDEX($B$2:$B$317,MATCH(M77&amp;K77,$H$2:$H$317&amp;$F$2:$F$317,0)),1)="C","Central","G. Osório")</f>
        <v>Central</v>
      </c>
      <c r="K77" s="3">
        <v>0.47222222222222249</v>
      </c>
      <c r="L77" s="15">
        <v>0.48263888888888923</v>
      </c>
      <c r="M77" s="267" t="s">
        <v>63</v>
      </c>
      <c r="N77"/>
      <c r="O77" s="31" t="s">
        <v>115</v>
      </c>
      <c r="P77" s="276" t="s">
        <v>61</v>
      </c>
      <c r="Q77" s="3">
        <v>0.67708333333333315</v>
      </c>
      <c r="R77" s="15">
        <v>0.68749999999999967</v>
      </c>
      <c r="S77" s="315">
        <f t="shared" si="15"/>
        <v>19.999999999999716</v>
      </c>
      <c r="T77"/>
      <c r="U77" s="31" t="s">
        <v>116</v>
      </c>
      <c r="V77" s="273" t="s">
        <v>58</v>
      </c>
      <c r="W77" s="3">
        <v>0.65624999999999989</v>
      </c>
      <c r="X77" s="15">
        <v>0.66666666666666641</v>
      </c>
      <c r="Y77" s="315">
        <f t="shared" si="16"/>
        <v>19.999999999999716</v>
      </c>
      <c r="Z77"/>
    </row>
    <row r="78" spans="2:26" ht="15.75" thickBot="1" x14ac:dyDescent="0.3">
      <c r="B78" s="43" t="s">
        <v>100</v>
      </c>
      <c r="C78" s="49"/>
      <c r="D78" s="49"/>
      <c r="E78" s="44">
        <v>0</v>
      </c>
      <c r="F78" s="6" t="str">
        <f t="shared" si="12"/>
        <v/>
      </c>
      <c r="G78" s="95" t="str">
        <f t="shared" si="13"/>
        <v/>
      </c>
      <c r="H78" s="264" t="s">
        <v>50</v>
      </c>
      <c r="I78"/>
      <c r="J78" s="31" t="str">
        <f t="array" ref="J78">IF(RIGHT(INDEX($B$2:$B$317,MATCH(M78&amp;K78,$H$2:$H$317&amp;$F$2:$F$317,0)),1)="C","Central","G. Osório")</f>
        <v>G. Osório</v>
      </c>
      <c r="K78" s="3">
        <v>0.47916666666666691</v>
      </c>
      <c r="L78" s="15">
        <v>0.48958333333333365</v>
      </c>
      <c r="M78" s="271" t="s">
        <v>56</v>
      </c>
      <c r="N78"/>
      <c r="O78" s="31" t="s">
        <v>115</v>
      </c>
      <c r="P78" s="265" t="s">
        <v>51</v>
      </c>
      <c r="Q78" s="3">
        <v>0.68055555555555536</v>
      </c>
      <c r="R78" s="15">
        <v>0.69097222222222188</v>
      </c>
      <c r="S78" s="315">
        <f t="shared" si="15"/>
        <v>19.999999999999716</v>
      </c>
      <c r="T78"/>
      <c r="U78" s="31" t="s">
        <v>116</v>
      </c>
      <c r="V78" s="266" t="s">
        <v>52</v>
      </c>
      <c r="W78" s="3">
        <v>0.6597222222222221</v>
      </c>
      <c r="X78" s="15">
        <v>0.67013888888888862</v>
      </c>
      <c r="Y78" s="315">
        <f t="shared" si="16"/>
        <v>19.999999999999716</v>
      </c>
      <c r="Z78"/>
    </row>
    <row r="79" spans="2:26" ht="15.75" thickBot="1" x14ac:dyDescent="0.3">
      <c r="B79" s="303" t="s">
        <v>51</v>
      </c>
      <c r="C79" s="304"/>
      <c r="D79" s="304"/>
      <c r="E79" s="304"/>
      <c r="F79" s="304"/>
      <c r="G79" s="304"/>
      <c r="H79" s="265" t="s">
        <v>51</v>
      </c>
      <c r="J79" s="31" t="str">
        <f t="array" ref="J79">IF(RIGHT(INDEX($B$2:$B$317,MATCH(M79&amp;K79,$H$2:$H$317&amp;$F$2:$F$317,0)),1)="C","Central","G. Osório")</f>
        <v>Central</v>
      </c>
      <c r="K79" s="3">
        <v>0.47916666666666691</v>
      </c>
      <c r="L79" s="15">
        <v>0.48958333333333365</v>
      </c>
      <c r="M79" s="272" t="s">
        <v>57</v>
      </c>
      <c r="O79" s="31" t="s">
        <v>115</v>
      </c>
      <c r="P79" s="269" t="s">
        <v>54</v>
      </c>
      <c r="Q79" s="3">
        <v>0.68749999999999978</v>
      </c>
      <c r="R79" s="15">
        <v>0.6979166666666663</v>
      </c>
      <c r="S79" s="315">
        <f t="shared" si="15"/>
        <v>19.999999999999716</v>
      </c>
      <c r="U79" s="31" t="s">
        <v>116</v>
      </c>
      <c r="V79" s="270" t="s">
        <v>55</v>
      </c>
      <c r="W79" s="3">
        <v>0.66666666666666652</v>
      </c>
      <c r="X79" s="15">
        <v>0.67708333333333304</v>
      </c>
      <c r="Y79" s="315">
        <f t="shared" si="16"/>
        <v>19.999999999999716</v>
      </c>
      <c r="Z79"/>
    </row>
    <row r="80" spans="2:26" ht="36.75" thickBot="1" x14ac:dyDescent="0.3">
      <c r="B80" s="217" t="s">
        <v>47</v>
      </c>
      <c r="C80" s="218" t="s">
        <v>44</v>
      </c>
      <c r="D80" s="218" t="s">
        <v>46</v>
      </c>
      <c r="E80" s="219" t="s">
        <v>105</v>
      </c>
      <c r="F80" s="219" t="s">
        <v>111</v>
      </c>
      <c r="G80" s="258" t="s">
        <v>112</v>
      </c>
      <c r="H80" s="265" t="s">
        <v>51</v>
      </c>
      <c r="J80" s="31" t="str">
        <f t="array" ref="J80">IF(RIGHT(INDEX($B$2:$B$317,MATCH(M80&amp;K80,$H$2:$H$317&amp;$F$2:$F$317,0)),1)="C","Central","G. Osório")</f>
        <v>G. Osório</v>
      </c>
      <c r="K80" s="3">
        <v>0.48263888888888917</v>
      </c>
      <c r="L80" s="15">
        <v>0.49305555555555591</v>
      </c>
      <c r="M80" s="264" t="s">
        <v>50</v>
      </c>
      <c r="O80" s="31" t="s">
        <v>115</v>
      </c>
      <c r="P80" s="262" t="s">
        <v>45</v>
      </c>
      <c r="Q80" s="3">
        <v>0.69097222222222199</v>
      </c>
      <c r="R80" s="15">
        <v>0.70138888888888851</v>
      </c>
      <c r="S80" s="315">
        <f t="shared" si="15"/>
        <v>19.999999999999716</v>
      </c>
      <c r="U80" s="31" t="s">
        <v>116</v>
      </c>
      <c r="V80" s="267" t="s">
        <v>63</v>
      </c>
      <c r="W80" s="3">
        <v>0.67013888888888873</v>
      </c>
      <c r="X80" s="15">
        <v>0.68055555555555525</v>
      </c>
      <c r="Y80" s="315">
        <f t="shared" si="16"/>
        <v>19.999999999999716</v>
      </c>
      <c r="Z80"/>
    </row>
    <row r="81" spans="2:26" x14ac:dyDescent="0.25">
      <c r="B81" s="73" t="s">
        <v>100</v>
      </c>
      <c r="C81" s="234"/>
      <c r="D81" s="234"/>
      <c r="E81" s="228">
        <v>0</v>
      </c>
      <c r="F81" s="5" t="str">
        <f t="shared" ref="F81:F97" si="17">IF(E81&lt;&gt;0,D80,"")</f>
        <v/>
      </c>
      <c r="G81" s="17" t="str">
        <f t="shared" ref="G81:G97" si="18">IF(E81&lt;&gt;0,C81,"")</f>
        <v/>
      </c>
      <c r="H81" s="265" t="s">
        <v>51</v>
      </c>
      <c r="J81" s="31" t="str">
        <f t="array" ref="J81">IF(RIGHT(INDEX($B$2:$B$317,MATCH(M81&amp;K81,$H$2:$H$317&amp;$F$2:$F$317,0)),1)="C","Central","G. Osório")</f>
        <v>Central</v>
      </c>
      <c r="K81" s="3">
        <v>0.48263888888888917</v>
      </c>
      <c r="L81" s="15">
        <v>0.49305555555555591</v>
      </c>
      <c r="M81" s="268" t="s">
        <v>53</v>
      </c>
      <c r="O81" s="31" t="s">
        <v>115</v>
      </c>
      <c r="P81" s="271" t="s">
        <v>56</v>
      </c>
      <c r="Q81" s="3">
        <v>0.69791666666666641</v>
      </c>
      <c r="R81" s="15">
        <v>0.70833333333333293</v>
      </c>
      <c r="S81" s="315">
        <f t="shared" si="15"/>
        <v>19.999999999999716</v>
      </c>
      <c r="U81" s="31" t="s">
        <v>116</v>
      </c>
      <c r="V81" s="272" t="s">
        <v>57</v>
      </c>
      <c r="W81" s="3">
        <v>0.67708333333333315</v>
      </c>
      <c r="X81" s="15">
        <v>0.68749999999999967</v>
      </c>
      <c r="Y81" s="315">
        <f t="shared" si="16"/>
        <v>19.999999999999716</v>
      </c>
      <c r="Z81"/>
    </row>
    <row r="82" spans="2:26" x14ac:dyDescent="0.25">
      <c r="B82" s="40" t="s">
        <v>42</v>
      </c>
      <c r="C82" s="59">
        <v>0.22222222222222218</v>
      </c>
      <c r="D82" s="3">
        <v>0.26388888888888884</v>
      </c>
      <c r="E82" s="203">
        <v>0</v>
      </c>
      <c r="F82" s="3" t="str">
        <f t="shared" si="17"/>
        <v/>
      </c>
      <c r="G82" s="15" t="str">
        <f t="shared" si="18"/>
        <v/>
      </c>
      <c r="H82" s="265" t="s">
        <v>51</v>
      </c>
      <c r="J82" s="31" t="str">
        <f t="array" ref="J82">IF(RIGHT(INDEX($B$2:$B$317,MATCH(M82&amp;K82,$H$2:$H$317&amp;$F$2:$F$317,0)),1)="C","Central","G. Osório")</f>
        <v>G. Osório</v>
      </c>
      <c r="K82" s="3">
        <v>0.48958333333333359</v>
      </c>
      <c r="L82" s="15">
        <v>0.50000000000000033</v>
      </c>
      <c r="M82" s="273" t="s">
        <v>58</v>
      </c>
      <c r="O82" s="31" t="s">
        <v>115</v>
      </c>
      <c r="P82" s="264" t="s">
        <v>50</v>
      </c>
      <c r="Q82" s="3">
        <v>0.70138888888888862</v>
      </c>
      <c r="R82" s="15">
        <v>0.71180555555555514</v>
      </c>
      <c r="S82" s="315">
        <f t="shared" si="15"/>
        <v>19.999999999999716</v>
      </c>
      <c r="U82" s="31" t="s">
        <v>116</v>
      </c>
      <c r="V82" s="268" t="s">
        <v>53</v>
      </c>
      <c r="W82" s="3">
        <v>0.68055555555555536</v>
      </c>
      <c r="X82" s="15">
        <v>0.69097222222222188</v>
      </c>
      <c r="Y82" s="315">
        <f t="shared" si="16"/>
        <v>19.999999999999716</v>
      </c>
      <c r="Z82"/>
    </row>
    <row r="83" spans="2:26" x14ac:dyDescent="0.25">
      <c r="B83" s="40" t="s">
        <v>43</v>
      </c>
      <c r="C83" s="59">
        <v>0.27430555555555552</v>
      </c>
      <c r="D83" s="3">
        <v>0.29513888888888884</v>
      </c>
      <c r="E83" s="203">
        <f>(C83-D82)*24*60</f>
        <v>15.000000000000027</v>
      </c>
      <c r="F83" s="3">
        <f t="shared" si="17"/>
        <v>0.26388888888888884</v>
      </c>
      <c r="G83" s="15">
        <f t="shared" si="18"/>
        <v>0.27430555555555552</v>
      </c>
      <c r="H83" s="265" t="s">
        <v>51</v>
      </c>
      <c r="J83" s="31" t="str">
        <f t="array" ref="J83">IF(RIGHT(INDEX($B$2:$B$317,MATCH(M83&amp;K83,$H$2:$H$317&amp;$F$2:$F$317,0)),1)="C","Central","G. Osório")</f>
        <v>Central</v>
      </c>
      <c r="K83" s="3">
        <v>0.48958333333333359</v>
      </c>
      <c r="L83" s="15">
        <v>0.50000000000000033</v>
      </c>
      <c r="M83" s="274" t="s">
        <v>59</v>
      </c>
      <c r="O83" s="31" t="s">
        <v>115</v>
      </c>
      <c r="P83" s="273" t="s">
        <v>58</v>
      </c>
      <c r="Q83" s="3">
        <v>0.70833333333333304</v>
      </c>
      <c r="R83" s="15">
        <v>0.71874999999999956</v>
      </c>
      <c r="S83" s="315">
        <f t="shared" si="15"/>
        <v>19.999999999999716</v>
      </c>
      <c r="U83" s="31" t="s">
        <v>116</v>
      </c>
      <c r="V83" s="274" t="s">
        <v>59</v>
      </c>
      <c r="W83" s="3">
        <v>0.68749999999999978</v>
      </c>
      <c r="X83" s="15">
        <v>0.6979166666666663</v>
      </c>
      <c r="Y83" s="315">
        <f t="shared" si="16"/>
        <v>19.999999999999716</v>
      </c>
      <c r="Z83"/>
    </row>
    <row r="84" spans="2:26" x14ac:dyDescent="0.25">
      <c r="B84" s="40" t="s">
        <v>42</v>
      </c>
      <c r="C84" s="59">
        <v>0.30555555555555558</v>
      </c>
      <c r="D84" s="3">
        <v>0.34722222222222227</v>
      </c>
      <c r="E84" s="203">
        <f>(C84-D83)*24*60</f>
        <v>15.000000000000107</v>
      </c>
      <c r="F84" s="3">
        <f t="shared" si="17"/>
        <v>0.29513888888888884</v>
      </c>
      <c r="G84" s="15">
        <f t="shared" si="18"/>
        <v>0.30555555555555558</v>
      </c>
      <c r="H84" s="265" t="s">
        <v>51</v>
      </c>
      <c r="J84" s="31" t="str">
        <f t="array" ref="J84">IF(RIGHT(INDEX($B$2:$B$317,MATCH(M84&amp;K84,$H$2:$H$317&amp;$F$2:$F$317,0)),1)="C","Central","G. Osório")</f>
        <v>Central</v>
      </c>
      <c r="K84" s="3">
        <v>0.49305555555555586</v>
      </c>
      <c r="L84" s="15">
        <v>0.50347222222222254</v>
      </c>
      <c r="M84" s="261" t="s">
        <v>41</v>
      </c>
      <c r="O84" s="31" t="s">
        <v>115</v>
      </c>
      <c r="P84" s="266" t="s">
        <v>52</v>
      </c>
      <c r="Q84" s="3">
        <v>0.71180555555555525</v>
      </c>
      <c r="R84" s="15">
        <v>0.72222222222222177</v>
      </c>
      <c r="S84" s="315">
        <f t="shared" si="15"/>
        <v>19.999999999999716</v>
      </c>
      <c r="U84" s="31" t="s">
        <v>116</v>
      </c>
      <c r="V84" s="261" t="s">
        <v>41</v>
      </c>
      <c r="W84" s="3">
        <v>0.69097222222222199</v>
      </c>
      <c r="X84" s="15">
        <v>0.70138888888888851</v>
      </c>
      <c r="Y84" s="315">
        <f t="shared" si="16"/>
        <v>19.999999999999716</v>
      </c>
      <c r="Z84"/>
    </row>
    <row r="85" spans="2:26" x14ac:dyDescent="0.25">
      <c r="B85" s="40" t="s">
        <v>43</v>
      </c>
      <c r="C85" s="59">
        <v>0.35763888888888901</v>
      </c>
      <c r="D85" s="3">
        <v>0.37847222222222232</v>
      </c>
      <c r="E85" s="203">
        <f t="shared" ref="E85:E96" si="19">(C85-D84)*24*60</f>
        <v>15.000000000000107</v>
      </c>
      <c r="F85" s="3">
        <f t="shared" si="17"/>
        <v>0.34722222222222227</v>
      </c>
      <c r="G85" s="15">
        <f t="shared" si="18"/>
        <v>0.35763888888888901</v>
      </c>
      <c r="H85" s="265" t="s">
        <v>51</v>
      </c>
      <c r="J85" s="31" t="str">
        <f t="array" ref="J85">IF(RIGHT(INDEX($B$2:$B$317,MATCH(M85&amp;K85,$H$2:$H$317&amp;$F$2:$F$317,0)),1)="C","Central","G. Osório")</f>
        <v>G. Osório</v>
      </c>
      <c r="K85" s="3">
        <v>0.49305555555555586</v>
      </c>
      <c r="L85" s="15">
        <v>0.50347222222222254</v>
      </c>
      <c r="M85" s="266" t="s">
        <v>52</v>
      </c>
      <c r="O85" s="31" t="s">
        <v>115</v>
      </c>
      <c r="P85" s="270" t="s">
        <v>55</v>
      </c>
      <c r="Q85" s="3">
        <v>0.71874999999999967</v>
      </c>
      <c r="R85" s="15">
        <v>0.72916666666666619</v>
      </c>
      <c r="S85" s="315">
        <f t="shared" si="15"/>
        <v>19.999999999999716</v>
      </c>
      <c r="U85" s="31" t="s">
        <v>116</v>
      </c>
      <c r="V85" s="275" t="s">
        <v>60</v>
      </c>
      <c r="W85" s="3">
        <v>0.69791666666666641</v>
      </c>
      <c r="X85" s="15">
        <v>0.70833333333333293</v>
      </c>
      <c r="Y85" s="315">
        <f t="shared" si="16"/>
        <v>19.999999999999716</v>
      </c>
      <c r="Z85"/>
    </row>
    <row r="86" spans="2:26" x14ac:dyDescent="0.25">
      <c r="B86" s="40" t="s">
        <v>42</v>
      </c>
      <c r="C86" s="59">
        <v>0.38888888888888906</v>
      </c>
      <c r="D86" s="3">
        <v>0.43055555555555575</v>
      </c>
      <c r="E86" s="203">
        <f t="shared" si="19"/>
        <v>15.000000000000107</v>
      </c>
      <c r="F86" s="3">
        <f t="shared" si="17"/>
        <v>0.37847222222222232</v>
      </c>
      <c r="G86" s="15">
        <f t="shared" si="18"/>
        <v>0.38888888888888906</v>
      </c>
      <c r="H86" s="265" t="s">
        <v>51</v>
      </c>
      <c r="J86" s="31" t="str">
        <f t="array" ref="J86">IF(RIGHT(INDEX($B$2:$B$317,MATCH(M86&amp;K86,$H$2:$H$317&amp;$F$2:$F$317,0)),1)="C","Central","G. Osório")</f>
        <v>Central</v>
      </c>
      <c r="K86" s="3">
        <v>0.50000000000000022</v>
      </c>
      <c r="L86" s="15">
        <v>0.51041666666666696</v>
      </c>
      <c r="M86" s="275" t="s">
        <v>60</v>
      </c>
      <c r="O86" s="31" t="s">
        <v>115</v>
      </c>
      <c r="P86" s="267" t="s">
        <v>63</v>
      </c>
      <c r="Q86" s="3">
        <v>0.72222222222222188</v>
      </c>
      <c r="R86" s="15">
        <v>0.7326388888888884</v>
      </c>
      <c r="S86" s="315">
        <f t="shared" si="15"/>
        <v>19.999999999999716</v>
      </c>
      <c r="U86" s="31" t="s">
        <v>116</v>
      </c>
      <c r="V86" s="263" t="s">
        <v>49</v>
      </c>
      <c r="W86" s="3">
        <v>0.70138888888888862</v>
      </c>
      <c r="X86" s="15">
        <v>0.71180555555555514</v>
      </c>
      <c r="Y86" s="315">
        <f t="shared" si="16"/>
        <v>19.999999999999716</v>
      </c>
      <c r="Z86"/>
    </row>
    <row r="87" spans="2:26" x14ac:dyDescent="0.25">
      <c r="B87" s="40" t="s">
        <v>43</v>
      </c>
      <c r="C87" s="59">
        <v>0.44097222222222249</v>
      </c>
      <c r="D87" s="3">
        <v>0.4618055555555558</v>
      </c>
      <c r="E87" s="203">
        <f t="shared" si="19"/>
        <v>15.000000000000107</v>
      </c>
      <c r="F87" s="3">
        <f t="shared" si="17"/>
        <v>0.43055555555555575</v>
      </c>
      <c r="G87" s="15">
        <f t="shared" si="18"/>
        <v>0.44097222222222249</v>
      </c>
      <c r="H87" s="265" t="s">
        <v>51</v>
      </c>
      <c r="J87" s="31" t="str">
        <f t="array" ref="J87">IF(RIGHT(INDEX($B$2:$B$317,MATCH(M87&amp;K87,$H$2:$H$317&amp;$F$2:$F$317,0)),1)="C","Central","G. Osório")</f>
        <v>G. Osório</v>
      </c>
      <c r="K87" s="3">
        <v>0.50000000000000033</v>
      </c>
      <c r="L87" s="15">
        <v>0.51041666666666696</v>
      </c>
      <c r="M87" s="270" t="s">
        <v>55</v>
      </c>
      <c r="O87" s="31" t="s">
        <v>115</v>
      </c>
      <c r="P87" s="272" t="s">
        <v>57</v>
      </c>
      <c r="Q87" s="3">
        <v>0.7291666666666663</v>
      </c>
      <c r="R87" s="15">
        <v>0.73958333333333282</v>
      </c>
      <c r="S87" s="315">
        <f t="shared" si="15"/>
        <v>19.999999999999716</v>
      </c>
      <c r="U87" s="31" t="s">
        <v>116</v>
      </c>
      <c r="V87" s="276" t="s">
        <v>61</v>
      </c>
      <c r="W87" s="3">
        <v>0.70833333333333304</v>
      </c>
      <c r="X87" s="15">
        <v>0.71874999999999956</v>
      </c>
      <c r="Y87" s="315">
        <f t="shared" si="16"/>
        <v>19.999999999999716</v>
      </c>
      <c r="Z87"/>
    </row>
    <row r="88" spans="2:26" x14ac:dyDescent="0.25">
      <c r="B88" s="40" t="s">
        <v>42</v>
      </c>
      <c r="C88" s="59">
        <v>0.47222222222222254</v>
      </c>
      <c r="D88" s="3">
        <v>0.51388888888888917</v>
      </c>
      <c r="E88" s="203">
        <f t="shared" si="19"/>
        <v>15.000000000000107</v>
      </c>
      <c r="F88" s="3">
        <f t="shared" si="17"/>
        <v>0.4618055555555558</v>
      </c>
      <c r="G88" s="15">
        <f t="shared" si="18"/>
        <v>0.47222222222222254</v>
      </c>
      <c r="H88" s="265" t="s">
        <v>51</v>
      </c>
      <c r="J88" s="31" t="str">
        <f t="array" ref="J88">IF(RIGHT(INDEX($B$2:$B$317,MATCH(M88&amp;K88,$H$2:$H$317&amp;$F$2:$F$317,0)),1)="C","Central","G. Osório")</f>
        <v>Central</v>
      </c>
      <c r="K88" s="3">
        <v>0.50347222222222254</v>
      </c>
      <c r="L88" s="15">
        <v>0.51388888888888917</v>
      </c>
      <c r="M88" s="263" t="s">
        <v>49</v>
      </c>
      <c r="O88" s="31" t="s">
        <v>115</v>
      </c>
      <c r="P88" s="268" t="s">
        <v>53</v>
      </c>
      <c r="Q88" s="3">
        <v>0.73263888888888851</v>
      </c>
      <c r="R88" s="15">
        <v>0.74305555555555503</v>
      </c>
      <c r="S88" s="315">
        <f t="shared" si="15"/>
        <v>19.999999999999716</v>
      </c>
      <c r="U88" s="31" t="s">
        <v>116</v>
      </c>
      <c r="V88" s="265" t="s">
        <v>51</v>
      </c>
      <c r="W88" s="3">
        <v>0.71180555555555525</v>
      </c>
      <c r="X88" s="15">
        <v>0.72222222222222177</v>
      </c>
      <c r="Y88" s="315">
        <f t="shared" si="16"/>
        <v>19.999999999999716</v>
      </c>
      <c r="Z88"/>
    </row>
    <row r="89" spans="2:26" x14ac:dyDescent="0.25">
      <c r="B89" s="40" t="s">
        <v>43</v>
      </c>
      <c r="C89" s="59">
        <v>0.5243055555555558</v>
      </c>
      <c r="D89" s="3">
        <v>0.54513888888888917</v>
      </c>
      <c r="E89" s="203">
        <f t="shared" si="19"/>
        <v>14.999999999999947</v>
      </c>
      <c r="F89" s="3">
        <f t="shared" si="17"/>
        <v>0.51388888888888917</v>
      </c>
      <c r="G89" s="15">
        <f t="shared" si="18"/>
        <v>0.5243055555555558</v>
      </c>
      <c r="H89" s="265" t="s">
        <v>51</v>
      </c>
      <c r="J89" s="31" t="str">
        <f t="array" ref="J89">IF(RIGHT(INDEX($B$2:$B$317,MATCH(M89&amp;K89,$H$2:$H$317&amp;$F$2:$F$317,0)),1)="C","Central","G. Osório")</f>
        <v>G. Osório</v>
      </c>
      <c r="K89" s="3">
        <v>0.50347222222222254</v>
      </c>
      <c r="L89" s="15">
        <v>0.51388888888888917</v>
      </c>
      <c r="M89" s="267" t="s">
        <v>63</v>
      </c>
      <c r="O89" s="31" t="s">
        <v>115</v>
      </c>
      <c r="P89" s="274" t="s">
        <v>59</v>
      </c>
      <c r="Q89" s="3">
        <v>0.73958333333333293</v>
      </c>
      <c r="R89" s="15">
        <v>0.74999999999999944</v>
      </c>
      <c r="S89" s="315">
        <f t="shared" si="15"/>
        <v>19.999999999999716</v>
      </c>
      <c r="U89" s="31" t="s">
        <v>116</v>
      </c>
      <c r="V89" s="269" t="s">
        <v>54</v>
      </c>
      <c r="W89" s="3">
        <v>0.71874999999999967</v>
      </c>
      <c r="X89" s="15">
        <v>0.72916666666666619</v>
      </c>
      <c r="Y89" s="315">
        <f t="shared" si="16"/>
        <v>19.999999999999716</v>
      </c>
      <c r="Z89"/>
    </row>
    <row r="90" spans="2:26" x14ac:dyDescent="0.25">
      <c r="B90" s="40" t="s">
        <v>42</v>
      </c>
      <c r="C90" s="59">
        <v>0.55555555555555569</v>
      </c>
      <c r="D90" s="3">
        <v>0.59722222222222232</v>
      </c>
      <c r="E90" s="203">
        <f t="shared" si="19"/>
        <v>14.999999999999787</v>
      </c>
      <c r="F90" s="3">
        <f t="shared" si="17"/>
        <v>0.54513888888888917</v>
      </c>
      <c r="G90" s="15">
        <f t="shared" si="18"/>
        <v>0.55555555555555569</v>
      </c>
      <c r="H90" s="265" t="s">
        <v>51</v>
      </c>
      <c r="J90" s="31" t="str">
        <f t="array" ref="J90">IF(RIGHT(INDEX($B$2:$B$317,MATCH(M90&amp;K90,$H$2:$H$317&amp;$F$2:$F$317,0)),1)="C","Central","G. Osório")</f>
        <v>G. Osório</v>
      </c>
      <c r="K90" s="3">
        <v>0.51041666666666696</v>
      </c>
      <c r="L90" s="15">
        <v>0.52083333333333359</v>
      </c>
      <c r="M90" s="272" t="s">
        <v>57</v>
      </c>
      <c r="O90" s="31" t="s">
        <v>115</v>
      </c>
      <c r="P90" s="261" t="s">
        <v>41</v>
      </c>
      <c r="Q90" s="3">
        <v>0.74305555555555514</v>
      </c>
      <c r="R90" s="15">
        <v>0.75347222222222165</v>
      </c>
      <c r="S90" s="315">
        <f t="shared" si="15"/>
        <v>19.999999999999716</v>
      </c>
      <c r="U90" s="31" t="s">
        <v>116</v>
      </c>
      <c r="V90" s="262" t="s">
        <v>45</v>
      </c>
      <c r="W90" s="3">
        <v>0.72222222222222188</v>
      </c>
      <c r="X90" s="15">
        <v>0.7326388888888884</v>
      </c>
      <c r="Y90" s="315">
        <f t="shared" si="16"/>
        <v>19.999999999999716</v>
      </c>
    </row>
    <row r="91" spans="2:26" x14ac:dyDescent="0.25">
      <c r="B91" s="40" t="s">
        <v>43</v>
      </c>
      <c r="C91" s="59">
        <v>0.60763888888888884</v>
      </c>
      <c r="D91" s="3">
        <v>0.62847222222222221</v>
      </c>
      <c r="E91" s="203">
        <f t="shared" si="19"/>
        <v>14.999999999999787</v>
      </c>
      <c r="F91" s="3">
        <f t="shared" si="17"/>
        <v>0.59722222222222232</v>
      </c>
      <c r="G91" s="15">
        <f t="shared" si="18"/>
        <v>0.60763888888888884</v>
      </c>
      <c r="H91" s="265" t="s">
        <v>51</v>
      </c>
      <c r="J91" s="31" t="str">
        <f t="array" ref="J91">IF(RIGHT(INDEX($B$2:$B$317,MATCH(M91&amp;K91,$H$2:$H$317&amp;$F$2:$F$317,0)),1)="C","Central","G. Osório")</f>
        <v>Central</v>
      </c>
      <c r="K91" s="3">
        <v>0.51041666666666696</v>
      </c>
      <c r="L91" s="15">
        <v>0.52083333333333359</v>
      </c>
      <c r="M91" s="276" t="s">
        <v>61</v>
      </c>
      <c r="O91" s="31" t="s">
        <v>115</v>
      </c>
      <c r="P91" s="275" t="s">
        <v>60</v>
      </c>
      <c r="Q91" s="3">
        <v>0.74999999999999956</v>
      </c>
      <c r="R91" s="15">
        <v>0.76041666666666607</v>
      </c>
      <c r="S91" s="315">
        <f t="shared" si="15"/>
        <v>19.999999999999716</v>
      </c>
      <c r="U91" s="31" t="s">
        <v>116</v>
      </c>
      <c r="V91" s="271" t="s">
        <v>56</v>
      </c>
      <c r="W91" s="3">
        <v>0.7291666666666663</v>
      </c>
      <c r="X91" s="15">
        <v>0.73958333333333282</v>
      </c>
      <c r="Y91" s="315">
        <f t="shared" si="16"/>
        <v>19.999999999999716</v>
      </c>
    </row>
    <row r="92" spans="2:26" x14ac:dyDescent="0.25">
      <c r="B92" s="40" t="s">
        <v>42</v>
      </c>
      <c r="C92" s="59">
        <v>0.63888888888888873</v>
      </c>
      <c r="D92" s="3">
        <v>0.68055555555555536</v>
      </c>
      <c r="E92" s="203">
        <f t="shared" si="19"/>
        <v>14.999999999999787</v>
      </c>
      <c r="F92" s="3">
        <f t="shared" si="17"/>
        <v>0.62847222222222221</v>
      </c>
      <c r="G92" s="15">
        <f t="shared" si="18"/>
        <v>0.63888888888888873</v>
      </c>
      <c r="H92" s="265" t="s">
        <v>51</v>
      </c>
      <c r="J92" s="31" t="str">
        <f t="array" ref="J92">IF(RIGHT(INDEX($B$2:$B$317,MATCH(M92&amp;K92,$H$2:$H$317&amp;$F$2:$F$317,0)),1)="C","Central","G. Osório")</f>
        <v>Central</v>
      </c>
      <c r="K92" s="3">
        <v>0.51388888888888917</v>
      </c>
      <c r="L92" s="15">
        <v>0.5243055555555558</v>
      </c>
      <c r="M92" s="265" t="s">
        <v>51</v>
      </c>
      <c r="O92" s="31" t="s">
        <v>115</v>
      </c>
      <c r="P92" s="263" t="s">
        <v>49</v>
      </c>
      <c r="Q92" s="3">
        <v>0.75347222222222177</v>
      </c>
      <c r="R92" s="15">
        <v>0.76388888888888828</v>
      </c>
      <c r="S92" s="315">
        <f t="shared" si="15"/>
        <v>19.999999999999716</v>
      </c>
      <c r="U92" s="31" t="s">
        <v>116</v>
      </c>
      <c r="V92" s="264" t="s">
        <v>50</v>
      </c>
      <c r="W92" s="3">
        <v>0.73263888888888851</v>
      </c>
      <c r="X92" s="15">
        <v>0.74305555555555503</v>
      </c>
      <c r="Y92" s="315">
        <f t="shared" si="16"/>
        <v>19.999999999999716</v>
      </c>
    </row>
    <row r="93" spans="2:26" x14ac:dyDescent="0.25">
      <c r="B93" s="40" t="s">
        <v>43</v>
      </c>
      <c r="C93" s="59">
        <v>0.69097222222222188</v>
      </c>
      <c r="D93" s="3">
        <v>0.71180555555555525</v>
      </c>
      <c r="E93" s="203">
        <f t="shared" si="19"/>
        <v>14.999999999999787</v>
      </c>
      <c r="F93" s="3">
        <f t="shared" si="17"/>
        <v>0.68055555555555536</v>
      </c>
      <c r="G93" s="15">
        <f t="shared" si="18"/>
        <v>0.69097222222222188</v>
      </c>
      <c r="H93" s="265" t="s">
        <v>51</v>
      </c>
      <c r="J93" s="31" t="str">
        <f t="array" ref="J93">IF(RIGHT(INDEX($B$2:$B$317,MATCH(M93&amp;K93,$H$2:$H$317&amp;$F$2:$F$317,0)),1)="C","Central","G. Osório")</f>
        <v>G. Osório</v>
      </c>
      <c r="K93" s="3">
        <v>0.51388888888888928</v>
      </c>
      <c r="L93" s="15">
        <v>0.5243055555555558</v>
      </c>
      <c r="M93" s="268" t="s">
        <v>53</v>
      </c>
      <c r="O93" s="31" t="s">
        <v>115</v>
      </c>
      <c r="P93" s="276" t="s">
        <v>61</v>
      </c>
      <c r="Q93" s="3">
        <v>0.76041666666666619</v>
      </c>
      <c r="R93" s="15">
        <v>0.7708333333333327</v>
      </c>
      <c r="S93" s="315">
        <f t="shared" si="15"/>
        <v>19.999999999999716</v>
      </c>
      <c r="U93" s="31" t="s">
        <v>116</v>
      </c>
      <c r="V93" s="273" t="s">
        <v>58</v>
      </c>
      <c r="W93" s="3">
        <v>0.73958333333333293</v>
      </c>
      <c r="X93" s="15">
        <v>0.74999999999999944</v>
      </c>
      <c r="Y93" s="315">
        <f t="shared" si="16"/>
        <v>19.999999999999716</v>
      </c>
    </row>
    <row r="94" spans="2:26" x14ac:dyDescent="0.25">
      <c r="B94" s="40" t="s">
        <v>42</v>
      </c>
      <c r="C94" s="59">
        <v>0.72222222222222177</v>
      </c>
      <c r="D94" s="3">
        <v>0.7638888888888884</v>
      </c>
      <c r="E94" s="203">
        <f t="shared" si="19"/>
        <v>14.999999999999787</v>
      </c>
      <c r="F94" s="3">
        <f t="shared" si="17"/>
        <v>0.71180555555555525</v>
      </c>
      <c r="G94" s="15">
        <f t="shared" si="18"/>
        <v>0.72222222222222177</v>
      </c>
      <c r="H94" s="265" t="s">
        <v>51</v>
      </c>
      <c r="J94" s="31" t="str">
        <f t="array" ref="J94">IF(RIGHT(INDEX($B$2:$B$317,MATCH(M94&amp;K94,$H$2:$H$317&amp;$F$2:$F$317,0)),1)="C","Central","G. Osório")</f>
        <v>Central</v>
      </c>
      <c r="K94" s="3">
        <v>0.52083333333333359</v>
      </c>
      <c r="L94" s="15">
        <v>0.53125000000000022</v>
      </c>
      <c r="M94" s="269" t="s">
        <v>54</v>
      </c>
      <c r="O94" s="31" t="s">
        <v>115</v>
      </c>
      <c r="P94" s="265" t="s">
        <v>51</v>
      </c>
      <c r="Q94" s="3">
        <v>0.7638888888888884</v>
      </c>
      <c r="R94" s="15">
        <v>0.77430555555555491</v>
      </c>
      <c r="S94" s="315">
        <f t="shared" si="15"/>
        <v>19.999999999999716</v>
      </c>
      <c r="U94" s="31" t="s">
        <v>116</v>
      </c>
      <c r="V94" s="266" t="s">
        <v>52</v>
      </c>
      <c r="W94" s="3">
        <v>0.74305555555555514</v>
      </c>
      <c r="X94" s="15">
        <v>0.75347222222222165</v>
      </c>
      <c r="Y94" s="315">
        <f t="shared" si="16"/>
        <v>19.999999999999716</v>
      </c>
    </row>
    <row r="95" spans="2:26" x14ac:dyDescent="0.25">
      <c r="B95" s="40" t="s">
        <v>43</v>
      </c>
      <c r="C95" s="59">
        <v>0.77430555555555491</v>
      </c>
      <c r="D95" s="3">
        <v>0.79513888888888828</v>
      </c>
      <c r="E95" s="203">
        <f t="shared" si="19"/>
        <v>14.999999999999787</v>
      </c>
      <c r="F95" s="3">
        <f t="shared" si="17"/>
        <v>0.7638888888888884</v>
      </c>
      <c r="G95" s="15">
        <f t="shared" si="18"/>
        <v>0.77430555555555491</v>
      </c>
      <c r="H95" s="265" t="s">
        <v>51</v>
      </c>
      <c r="J95" s="31" t="str">
        <f t="array" ref="J95">IF(RIGHT(INDEX($B$2:$B$317,MATCH(M95&amp;K95,$H$2:$H$317&amp;$F$2:$F$317,0)),1)="C","Central","G. Osório")</f>
        <v>G. Osório</v>
      </c>
      <c r="K95" s="3">
        <v>0.5208333333333337</v>
      </c>
      <c r="L95" s="15">
        <v>0.53125000000000022</v>
      </c>
      <c r="M95" s="274" t="s">
        <v>59</v>
      </c>
      <c r="O95" s="31" t="s">
        <v>115</v>
      </c>
      <c r="P95" s="269" t="s">
        <v>54</v>
      </c>
      <c r="Q95" s="3">
        <v>0.77083333333333282</v>
      </c>
      <c r="R95" s="15">
        <v>0.78124999999999933</v>
      </c>
      <c r="S95" s="315">
        <f t="shared" si="15"/>
        <v>19.999999999999716</v>
      </c>
      <c r="U95" s="31" t="s">
        <v>116</v>
      </c>
      <c r="V95" s="270" t="s">
        <v>55</v>
      </c>
      <c r="W95" s="3">
        <v>0.74999999999999956</v>
      </c>
      <c r="X95" s="15">
        <v>0.76041666666666607</v>
      </c>
      <c r="Y95" s="315">
        <f t="shared" si="16"/>
        <v>19.999999999999716</v>
      </c>
    </row>
    <row r="96" spans="2:26" x14ac:dyDescent="0.25">
      <c r="B96" s="40" t="s">
        <v>42</v>
      </c>
      <c r="C96" s="59">
        <v>0.8055555555555548</v>
      </c>
      <c r="D96" s="3">
        <v>0.84722222222222143</v>
      </c>
      <c r="E96" s="203">
        <f t="shared" si="19"/>
        <v>14.999999999999787</v>
      </c>
      <c r="F96" s="3">
        <f t="shared" si="17"/>
        <v>0.79513888888888828</v>
      </c>
      <c r="G96" s="15">
        <f t="shared" si="18"/>
        <v>0.8055555555555548</v>
      </c>
      <c r="H96" s="265" t="s">
        <v>51</v>
      </c>
      <c r="J96" s="31" t="str">
        <f t="array" ref="J96">IF(RIGHT(INDEX($B$2:$B$317,MATCH(M96&amp;K96,$H$2:$H$317&amp;$F$2:$F$317,0)),1)="C","Central","G. Osório")</f>
        <v>G. Osório</v>
      </c>
      <c r="K96" s="3">
        <v>0.52430555555555591</v>
      </c>
      <c r="L96" s="15">
        <v>0.53472222222222243</v>
      </c>
      <c r="M96" s="261" t="s">
        <v>41</v>
      </c>
      <c r="O96" s="31" t="s">
        <v>115</v>
      </c>
      <c r="P96" s="262" t="s">
        <v>45</v>
      </c>
      <c r="Q96" s="3">
        <v>0.77430555555555503</v>
      </c>
      <c r="R96" s="15">
        <v>0.78472222222222154</v>
      </c>
      <c r="S96" s="315">
        <f t="shared" si="15"/>
        <v>19.999999999999716</v>
      </c>
      <c r="U96" s="31" t="s">
        <v>116</v>
      </c>
      <c r="V96" s="267" t="s">
        <v>63</v>
      </c>
      <c r="W96" s="3">
        <v>0.75347222222222177</v>
      </c>
      <c r="X96" s="15">
        <v>0.76388888888888828</v>
      </c>
      <c r="Y96" s="315">
        <f t="shared" si="16"/>
        <v>19.999999999999716</v>
      </c>
    </row>
    <row r="97" spans="2:25" ht="15.75" thickBot="1" x14ac:dyDescent="0.3">
      <c r="B97" s="43" t="s">
        <v>100</v>
      </c>
      <c r="C97" s="49"/>
      <c r="D97" s="49"/>
      <c r="E97" s="44">
        <v>0</v>
      </c>
      <c r="F97" s="6" t="str">
        <f t="shared" si="17"/>
        <v/>
      </c>
      <c r="G97" s="95" t="str">
        <f t="shared" si="18"/>
        <v/>
      </c>
      <c r="H97" s="265" t="s">
        <v>51</v>
      </c>
      <c r="J97" s="31" t="str">
        <f t="array" ref="J97">IF(RIGHT(INDEX($B$2:$B$317,MATCH(M97&amp;K97,$H$2:$H$317&amp;$F$2:$F$317,0)),1)="C","Central","G. Osório")</f>
        <v>Central</v>
      </c>
      <c r="K97" s="3">
        <v>0.52430555555555591</v>
      </c>
      <c r="L97" s="15">
        <v>0.53472222222222243</v>
      </c>
      <c r="M97" s="262" t="s">
        <v>45</v>
      </c>
      <c r="O97" s="31" t="s">
        <v>115</v>
      </c>
      <c r="P97" s="271" t="s">
        <v>56</v>
      </c>
      <c r="Q97" s="3">
        <v>0.78124999999999944</v>
      </c>
      <c r="R97" s="15">
        <v>0.79166666666666596</v>
      </c>
      <c r="S97" s="315">
        <f t="shared" si="15"/>
        <v>19.999999999999716</v>
      </c>
      <c r="U97" s="31" t="s">
        <v>116</v>
      </c>
      <c r="V97" s="272" t="s">
        <v>57</v>
      </c>
      <c r="W97" s="3">
        <v>0.76041666666666619</v>
      </c>
      <c r="X97" s="15">
        <v>0.7708333333333327</v>
      </c>
      <c r="Y97" s="315">
        <f t="shared" si="16"/>
        <v>19.999999999999716</v>
      </c>
    </row>
    <row r="98" spans="2:25" ht="15.75" thickBot="1" x14ac:dyDescent="0.3">
      <c r="B98" s="300" t="s">
        <v>52</v>
      </c>
      <c r="C98" s="301"/>
      <c r="D98" s="301"/>
      <c r="E98" s="301"/>
      <c r="F98" s="301"/>
      <c r="G98" s="302"/>
      <c r="H98" s="266" t="s">
        <v>52</v>
      </c>
      <c r="J98" s="31" t="str">
        <f t="array" ref="J98">IF(RIGHT(INDEX($B$2:$B$317,MATCH(M98&amp;K98,$H$2:$H$317&amp;$F$2:$F$317,0)),1)="C","Central","G. Osório")</f>
        <v>Central</v>
      </c>
      <c r="K98" s="3">
        <v>0.53125000000000033</v>
      </c>
      <c r="L98" s="15">
        <v>0.54166666666666685</v>
      </c>
      <c r="M98" s="271" t="s">
        <v>56</v>
      </c>
      <c r="O98" s="31" t="s">
        <v>115</v>
      </c>
      <c r="P98" s="264" t="s">
        <v>50</v>
      </c>
      <c r="Q98" s="3">
        <v>0.78472222222222165</v>
      </c>
      <c r="R98" s="15">
        <v>0.79513888888888817</v>
      </c>
      <c r="S98" s="315">
        <f t="shared" si="15"/>
        <v>19.999999999999716</v>
      </c>
      <c r="U98" s="31" t="s">
        <v>116</v>
      </c>
      <c r="V98" s="268" t="s">
        <v>53</v>
      </c>
      <c r="W98" s="3">
        <v>0.7638888888888884</v>
      </c>
      <c r="X98" s="15">
        <v>0.77430555555555491</v>
      </c>
      <c r="Y98" s="315">
        <f t="shared" si="16"/>
        <v>19.999999999999716</v>
      </c>
    </row>
    <row r="99" spans="2:25" ht="36.75" thickBot="1" x14ac:dyDescent="0.3">
      <c r="B99" s="217" t="s">
        <v>47</v>
      </c>
      <c r="C99" s="218" t="s">
        <v>44</v>
      </c>
      <c r="D99" s="218" t="s">
        <v>46</v>
      </c>
      <c r="E99" s="219" t="s">
        <v>105</v>
      </c>
      <c r="F99" s="219" t="s">
        <v>111</v>
      </c>
      <c r="G99" s="258" t="s">
        <v>112</v>
      </c>
      <c r="H99" s="266" t="s">
        <v>52</v>
      </c>
      <c r="J99" s="31" t="str">
        <f t="array" ref="J99">IF(RIGHT(INDEX($B$2:$B$317,MATCH(M99&amp;K99,$H$2:$H$317&amp;$F$2:$F$317,0)),1)="C","Central","G. Osório")</f>
        <v>G. Osório</v>
      </c>
      <c r="K99" s="3">
        <v>0.53125000000000033</v>
      </c>
      <c r="L99" s="15">
        <v>0.54166666666666685</v>
      </c>
      <c r="M99" s="275" t="s">
        <v>60</v>
      </c>
      <c r="O99" s="31" t="s">
        <v>115</v>
      </c>
      <c r="P99" s="273" t="s">
        <v>58</v>
      </c>
      <c r="Q99" s="3">
        <v>0.79166666666666607</v>
      </c>
      <c r="R99" s="15">
        <v>0.80208333333333259</v>
      </c>
      <c r="S99" s="315">
        <f t="shared" si="15"/>
        <v>19.999999999999716</v>
      </c>
      <c r="U99" s="31" t="s">
        <v>116</v>
      </c>
      <c r="V99" s="274" t="s">
        <v>59</v>
      </c>
      <c r="W99" s="3">
        <v>0.77083333333333282</v>
      </c>
      <c r="X99" s="15">
        <v>0.78124999999999933</v>
      </c>
      <c r="Y99" s="315">
        <f t="shared" si="16"/>
        <v>19.999999999999716</v>
      </c>
    </row>
    <row r="100" spans="2:25" x14ac:dyDescent="0.25">
      <c r="B100" s="51" t="s">
        <v>100</v>
      </c>
      <c r="C100" s="71"/>
      <c r="D100" s="71"/>
      <c r="E100" s="71">
        <v>0</v>
      </c>
      <c r="F100" s="4" t="str">
        <f t="shared" ref="F100:F116" si="20">IF(E100&lt;&gt;0,D99,"")</f>
        <v/>
      </c>
      <c r="G100" s="259" t="str">
        <f t="shared" ref="G100:G116" si="21">IF(E100&lt;&gt;0,C100,"")</f>
        <v/>
      </c>
      <c r="H100" s="266" t="s">
        <v>52</v>
      </c>
      <c r="J100" s="31" t="str">
        <f t="array" ref="J100">IF(RIGHT(INDEX($B$2:$B$317,MATCH(M100&amp;K100,$H$2:$H$317&amp;$F$2:$F$317,0)),1)="C","Central","G. Osório")</f>
        <v>G. Osório</v>
      </c>
      <c r="K100" s="3">
        <v>0.53472222222222254</v>
      </c>
      <c r="L100" s="15">
        <v>0.54513888888888906</v>
      </c>
      <c r="M100" s="263" t="s">
        <v>49</v>
      </c>
      <c r="O100" s="31" t="s">
        <v>115</v>
      </c>
      <c r="P100" s="266" t="s">
        <v>52</v>
      </c>
      <c r="Q100" s="3">
        <v>0.79513888888888828</v>
      </c>
      <c r="R100" s="15">
        <v>0.8055555555555548</v>
      </c>
      <c r="S100" s="315">
        <f t="shared" ref="S100:S119" si="22">((R100-Q100)*24)*80</f>
        <v>19.999999999999716</v>
      </c>
      <c r="U100" s="31" t="s">
        <v>116</v>
      </c>
      <c r="V100" s="261" t="s">
        <v>41</v>
      </c>
      <c r="W100" s="3">
        <v>0.77430555555555503</v>
      </c>
      <c r="X100" s="15">
        <v>0.78472222222222154</v>
      </c>
      <c r="Y100" s="315">
        <f t="shared" si="16"/>
        <v>19.999999999999716</v>
      </c>
    </row>
    <row r="101" spans="2:25" x14ac:dyDescent="0.25">
      <c r="B101" s="40" t="s">
        <v>43</v>
      </c>
      <c r="C101" s="3">
        <v>0.22222222222222218</v>
      </c>
      <c r="D101" s="3">
        <v>0.24305555555555552</v>
      </c>
      <c r="E101" s="203">
        <v>0</v>
      </c>
      <c r="F101" s="3" t="str">
        <f t="shared" si="20"/>
        <v/>
      </c>
      <c r="G101" s="15" t="str">
        <f t="shared" si="21"/>
        <v/>
      </c>
      <c r="H101" s="266" t="s">
        <v>52</v>
      </c>
      <c r="J101" s="31" t="str">
        <f t="array" ref="J101">IF(RIGHT(INDEX($B$2:$B$317,MATCH(M101&amp;K101,$H$2:$H$317&amp;$F$2:$F$317,0)),1)="C","Central","G. Osório")</f>
        <v>Central</v>
      </c>
      <c r="K101" s="3">
        <v>0.53472222222222254</v>
      </c>
      <c r="L101" s="15">
        <v>0.54513888888888906</v>
      </c>
      <c r="M101" s="264" t="s">
        <v>50</v>
      </c>
      <c r="O101" s="31" t="s">
        <v>115</v>
      </c>
      <c r="P101" s="270" t="s">
        <v>55</v>
      </c>
      <c r="Q101" s="3">
        <v>0.8020833333333327</v>
      </c>
      <c r="R101" s="15">
        <v>0.81249999999999922</v>
      </c>
      <c r="S101" s="315">
        <f t="shared" si="22"/>
        <v>19.999999999999716</v>
      </c>
      <c r="U101" s="31" t="s">
        <v>116</v>
      </c>
      <c r="V101" s="275" t="s">
        <v>60</v>
      </c>
      <c r="W101" s="3">
        <v>0.78124999999999944</v>
      </c>
      <c r="X101" s="15">
        <v>0.79166666666666596</v>
      </c>
      <c r="Y101" s="315">
        <f t="shared" si="16"/>
        <v>19.999999999999716</v>
      </c>
    </row>
    <row r="102" spans="2:25" x14ac:dyDescent="0.25">
      <c r="B102" s="40" t="s">
        <v>42</v>
      </c>
      <c r="C102" s="3">
        <v>0.25347222222222215</v>
      </c>
      <c r="D102" s="3">
        <v>0.29513888888888884</v>
      </c>
      <c r="E102" s="203">
        <f>(C102-D101)*24*60</f>
        <v>14.999999999999947</v>
      </c>
      <c r="F102" s="3">
        <f t="shared" si="20"/>
        <v>0.24305555555555552</v>
      </c>
      <c r="G102" s="15">
        <f t="shared" si="21"/>
        <v>0.25347222222222215</v>
      </c>
      <c r="H102" s="266" t="s">
        <v>52</v>
      </c>
      <c r="J102" s="31" t="str">
        <f t="array" ref="J102">IF(RIGHT(INDEX($B$2:$B$317,MATCH(M102&amp;K102,$H$2:$H$317&amp;$F$2:$F$317,0)),1)="C","Central","G. Osório")</f>
        <v>Central</v>
      </c>
      <c r="K102" s="3">
        <v>0.54166666666666696</v>
      </c>
      <c r="L102" s="15">
        <v>0.55208333333333348</v>
      </c>
      <c r="M102" s="273" t="s">
        <v>58</v>
      </c>
      <c r="O102" s="31" t="s">
        <v>115</v>
      </c>
      <c r="P102" s="267" t="s">
        <v>63</v>
      </c>
      <c r="Q102" s="3">
        <v>0.80555555555555491</v>
      </c>
      <c r="R102" s="15">
        <v>0.81597222222222143</v>
      </c>
      <c r="S102" s="315">
        <f t="shared" si="22"/>
        <v>19.999999999999716</v>
      </c>
      <c r="U102" s="31" t="s">
        <v>116</v>
      </c>
      <c r="V102" s="263" t="s">
        <v>49</v>
      </c>
      <c r="W102" s="3">
        <v>0.78472222222222165</v>
      </c>
      <c r="X102" s="15">
        <v>0.79513888888888817</v>
      </c>
      <c r="Y102" s="315">
        <f t="shared" si="16"/>
        <v>19.999999999999716</v>
      </c>
    </row>
    <row r="103" spans="2:25" x14ac:dyDescent="0.25">
      <c r="B103" s="40" t="s">
        <v>43</v>
      </c>
      <c r="C103" s="3">
        <v>0.30555555555555558</v>
      </c>
      <c r="D103" s="3">
        <v>0.3263888888888889</v>
      </c>
      <c r="E103" s="203">
        <f>(C103-D102)*24*60</f>
        <v>15.000000000000107</v>
      </c>
      <c r="F103" s="3">
        <f t="shared" si="20"/>
        <v>0.29513888888888884</v>
      </c>
      <c r="G103" s="15">
        <f t="shared" si="21"/>
        <v>0.30555555555555558</v>
      </c>
      <c r="H103" s="266" t="s">
        <v>52</v>
      </c>
      <c r="J103" s="31" t="str">
        <f t="array" ref="J103">IF(RIGHT(INDEX($B$2:$B$317,MATCH(M103&amp;K103,$H$2:$H$317&amp;$F$2:$F$317,0)),1)="C","Central","G. Osório")</f>
        <v>G. Osório</v>
      </c>
      <c r="K103" s="3">
        <v>0.54166666666666696</v>
      </c>
      <c r="L103" s="15">
        <v>0.55208333333333348</v>
      </c>
      <c r="M103" s="276" t="s">
        <v>61</v>
      </c>
      <c r="O103" s="31" t="s">
        <v>115</v>
      </c>
      <c r="P103" s="272" t="s">
        <v>57</v>
      </c>
      <c r="Q103" s="3">
        <v>0.81249999999999933</v>
      </c>
      <c r="R103" s="15">
        <v>0.82638888888888806</v>
      </c>
      <c r="S103" s="315">
        <f t="shared" si="22"/>
        <v>26.666666666666359</v>
      </c>
      <c r="U103" s="31" t="s">
        <v>116</v>
      </c>
      <c r="V103" s="276" t="s">
        <v>61</v>
      </c>
      <c r="W103" s="3">
        <v>0.79166666666666607</v>
      </c>
      <c r="X103" s="15">
        <v>0.80208333333333259</v>
      </c>
      <c r="Y103" s="315">
        <f t="shared" si="16"/>
        <v>19.999999999999716</v>
      </c>
    </row>
    <row r="104" spans="2:25" x14ac:dyDescent="0.25">
      <c r="B104" s="40" t="s">
        <v>42</v>
      </c>
      <c r="C104" s="3">
        <v>0.33680555555555564</v>
      </c>
      <c r="D104" s="3">
        <v>0.37847222222222232</v>
      </c>
      <c r="E104" s="203">
        <f t="shared" ref="E104:E115" si="23">(C104-D103)*24*60</f>
        <v>15.000000000000107</v>
      </c>
      <c r="F104" s="3">
        <f t="shared" si="20"/>
        <v>0.3263888888888889</v>
      </c>
      <c r="G104" s="15">
        <f t="shared" si="21"/>
        <v>0.33680555555555564</v>
      </c>
      <c r="H104" s="266" t="s">
        <v>52</v>
      </c>
      <c r="J104" s="31" t="str">
        <f t="array" ref="J104">IF(RIGHT(INDEX($B$2:$B$317,MATCH(M104&amp;K104,$H$2:$H$317&amp;$F$2:$F$317,0)),1)="C","Central","G. Osório")</f>
        <v>G. Osório</v>
      </c>
      <c r="K104" s="3">
        <v>0.54513888888888917</v>
      </c>
      <c r="L104" s="15">
        <v>0.55555555555555569</v>
      </c>
      <c r="M104" s="265" t="s">
        <v>51</v>
      </c>
      <c r="O104" s="31" t="s">
        <v>115</v>
      </c>
      <c r="P104" s="274" t="s">
        <v>59</v>
      </c>
      <c r="Q104" s="3">
        <v>0.82291666666666596</v>
      </c>
      <c r="R104" s="15">
        <v>0.83680555555555469</v>
      </c>
      <c r="S104" s="315">
        <f t="shared" si="22"/>
        <v>26.666666666666359</v>
      </c>
      <c r="U104" s="31" t="s">
        <v>116</v>
      </c>
      <c r="V104" s="265" t="s">
        <v>51</v>
      </c>
      <c r="W104" s="3">
        <v>0.79513888888888828</v>
      </c>
      <c r="X104" s="15">
        <v>0.8055555555555548</v>
      </c>
      <c r="Y104" s="315">
        <f t="shared" si="16"/>
        <v>19.999999999999716</v>
      </c>
    </row>
    <row r="105" spans="2:25" x14ac:dyDescent="0.25">
      <c r="B105" s="40" t="s">
        <v>43</v>
      </c>
      <c r="C105" s="3">
        <v>0.38888888888888906</v>
      </c>
      <c r="D105" s="3">
        <v>0.40972222222222238</v>
      </c>
      <c r="E105" s="203">
        <f t="shared" si="23"/>
        <v>15.000000000000107</v>
      </c>
      <c r="F105" s="3">
        <f t="shared" si="20"/>
        <v>0.37847222222222232</v>
      </c>
      <c r="G105" s="15">
        <f t="shared" si="21"/>
        <v>0.38888888888888906</v>
      </c>
      <c r="H105" s="266" t="s">
        <v>52</v>
      </c>
      <c r="J105" s="31" t="str">
        <f t="array" ref="J105">IF(RIGHT(INDEX($B$2:$B$317,MATCH(M105&amp;K105,$H$2:$H$317&amp;$F$2:$F$317,0)),1)="C","Central","G. Osório")</f>
        <v>Central</v>
      </c>
      <c r="K105" s="3">
        <v>0.54513888888888917</v>
      </c>
      <c r="L105" s="15">
        <v>0.55555555555555569</v>
      </c>
      <c r="M105" s="266" t="s">
        <v>52</v>
      </c>
      <c r="O105" s="31" t="s">
        <v>115</v>
      </c>
      <c r="P105" s="275" t="s">
        <v>60</v>
      </c>
      <c r="Q105" s="3">
        <v>0.83333333333333259</v>
      </c>
      <c r="R105" s="15">
        <v>0.84722222222222132</v>
      </c>
      <c r="S105" s="315">
        <f t="shared" si="22"/>
        <v>26.666666666666359</v>
      </c>
      <c r="U105" s="31" t="s">
        <v>116</v>
      </c>
      <c r="V105" s="269" t="s">
        <v>54</v>
      </c>
      <c r="W105" s="3">
        <v>0.8020833333333327</v>
      </c>
      <c r="X105" s="15">
        <v>0.81249999999999922</v>
      </c>
      <c r="Y105" s="315">
        <f t="shared" si="16"/>
        <v>19.999999999999716</v>
      </c>
    </row>
    <row r="106" spans="2:25" x14ac:dyDescent="0.25">
      <c r="B106" s="40" t="s">
        <v>42</v>
      </c>
      <c r="C106" s="3">
        <v>0.42013888888888912</v>
      </c>
      <c r="D106" s="3">
        <v>0.4618055555555558</v>
      </c>
      <c r="E106" s="203">
        <f t="shared" si="23"/>
        <v>15.000000000000107</v>
      </c>
      <c r="F106" s="3">
        <f t="shared" si="20"/>
        <v>0.40972222222222238</v>
      </c>
      <c r="G106" s="15">
        <f t="shared" si="21"/>
        <v>0.42013888888888912</v>
      </c>
      <c r="H106" s="266" t="s">
        <v>52</v>
      </c>
      <c r="J106" s="31" t="str">
        <f t="array" ref="J106">IF(RIGHT(INDEX($B$2:$B$317,MATCH(M106&amp;K106,$H$2:$H$317&amp;$F$2:$F$317,0)),1)="C","Central","G. Osório")</f>
        <v>G. Osório</v>
      </c>
      <c r="K106" s="3">
        <v>0.55208333333333359</v>
      </c>
      <c r="L106" s="15">
        <v>0.56250000000000011</v>
      </c>
      <c r="M106" s="269" t="s">
        <v>54</v>
      </c>
      <c r="O106" s="31" t="s">
        <v>115</v>
      </c>
      <c r="P106" s="276" t="s">
        <v>61</v>
      </c>
      <c r="Q106" s="3">
        <v>0.84374999999999922</v>
      </c>
      <c r="R106" s="15">
        <v>0.85763888888888795</v>
      </c>
      <c r="S106" s="315">
        <f t="shared" si="22"/>
        <v>26.666666666666359</v>
      </c>
      <c r="U106" s="31" t="s">
        <v>116</v>
      </c>
      <c r="V106" s="271" t="s">
        <v>56</v>
      </c>
      <c r="W106" s="3">
        <v>0.81249999999999933</v>
      </c>
      <c r="X106" s="15">
        <v>0.82638888888888806</v>
      </c>
      <c r="Y106" s="315">
        <f t="shared" si="16"/>
        <v>26.666666666666359</v>
      </c>
    </row>
    <row r="107" spans="2:25" x14ac:dyDescent="0.25">
      <c r="B107" s="40" t="s">
        <v>43</v>
      </c>
      <c r="C107" s="3">
        <v>0.47222222222222254</v>
      </c>
      <c r="D107" s="3">
        <v>0.49305555555555586</v>
      </c>
      <c r="E107" s="203">
        <f t="shared" si="23"/>
        <v>15.000000000000107</v>
      </c>
      <c r="F107" s="3">
        <f t="shared" si="20"/>
        <v>0.4618055555555558</v>
      </c>
      <c r="G107" s="15">
        <f t="shared" si="21"/>
        <v>0.47222222222222254</v>
      </c>
      <c r="H107" s="266" t="s">
        <v>52</v>
      </c>
      <c r="J107" s="31" t="str">
        <f t="array" ref="J107">IF(RIGHT(INDEX($B$2:$B$317,MATCH(M107&amp;K107,$H$2:$H$317&amp;$F$2:$F$317,0)),1)="C","Central","G. Osório")</f>
        <v>Central</v>
      </c>
      <c r="K107" s="3">
        <v>0.55208333333333359</v>
      </c>
      <c r="L107" s="15">
        <v>0.56250000000000011</v>
      </c>
      <c r="M107" s="270" t="s">
        <v>55</v>
      </c>
      <c r="O107" s="31" t="s">
        <v>115</v>
      </c>
      <c r="P107" s="269" t="s">
        <v>54</v>
      </c>
      <c r="Q107" s="3">
        <v>0.85416666666666585</v>
      </c>
      <c r="R107" s="15">
        <v>0.86805555555555458</v>
      </c>
      <c r="S107" s="315">
        <f t="shared" si="22"/>
        <v>26.666666666666359</v>
      </c>
      <c r="U107" s="31" t="s">
        <v>116</v>
      </c>
      <c r="V107" s="273" t="s">
        <v>58</v>
      </c>
      <c r="W107" s="3">
        <v>0.82291666666666596</v>
      </c>
      <c r="X107" s="15">
        <v>0.83680555555555469</v>
      </c>
      <c r="Y107" s="315">
        <f t="shared" si="16"/>
        <v>26.666666666666359</v>
      </c>
    </row>
    <row r="108" spans="2:25" x14ac:dyDescent="0.25">
      <c r="B108" s="40" t="s">
        <v>42</v>
      </c>
      <c r="C108" s="3">
        <v>0.50347222222222254</v>
      </c>
      <c r="D108" s="3">
        <v>0.54513888888888917</v>
      </c>
      <c r="E108" s="203">
        <f t="shared" si="23"/>
        <v>15.000000000000027</v>
      </c>
      <c r="F108" s="3">
        <f t="shared" si="20"/>
        <v>0.49305555555555586</v>
      </c>
      <c r="G108" s="15">
        <f t="shared" si="21"/>
        <v>0.50347222222222254</v>
      </c>
      <c r="H108" s="266" t="s">
        <v>52</v>
      </c>
      <c r="J108" s="31" t="str">
        <f t="array" ref="J108">IF(RIGHT(INDEX($B$2:$B$317,MATCH(M108&amp;K108,$H$2:$H$317&amp;$F$2:$F$317,0)),1)="C","Central","G. Osório")</f>
        <v>G. Osório</v>
      </c>
      <c r="K108" s="3">
        <v>0.5555555555555558</v>
      </c>
      <c r="L108" s="15">
        <v>0.56597222222222232</v>
      </c>
      <c r="M108" s="262" t="s">
        <v>45</v>
      </c>
      <c r="O108" s="31" t="s">
        <v>115</v>
      </c>
      <c r="P108" s="271" t="s">
        <v>56</v>
      </c>
      <c r="Q108" s="3">
        <v>0.86805555555555469</v>
      </c>
      <c r="R108" s="15">
        <v>0.87847222222222121</v>
      </c>
      <c r="S108" s="315">
        <f t="shared" si="22"/>
        <v>19.999999999999716</v>
      </c>
      <c r="U108" s="31" t="s">
        <v>116</v>
      </c>
      <c r="V108" s="270" t="s">
        <v>55</v>
      </c>
      <c r="W108" s="3">
        <v>0.83333333333333259</v>
      </c>
      <c r="X108" s="15">
        <v>0.84722222222222132</v>
      </c>
      <c r="Y108" s="315">
        <f t="shared" si="16"/>
        <v>26.666666666666359</v>
      </c>
    </row>
    <row r="109" spans="2:25" x14ac:dyDescent="0.25">
      <c r="B109" s="40" t="s">
        <v>43</v>
      </c>
      <c r="C109" s="3">
        <v>0.55555555555555569</v>
      </c>
      <c r="D109" s="3">
        <v>0.57638888888888906</v>
      </c>
      <c r="E109" s="203">
        <f t="shared" si="23"/>
        <v>14.999999999999787</v>
      </c>
      <c r="F109" s="3">
        <f t="shared" si="20"/>
        <v>0.54513888888888917</v>
      </c>
      <c r="G109" s="15">
        <f t="shared" si="21"/>
        <v>0.55555555555555569</v>
      </c>
      <c r="H109" s="266" t="s">
        <v>52</v>
      </c>
      <c r="J109" s="31" t="str">
        <f t="array" ref="J109">IF(RIGHT(INDEX($B$2:$B$317,MATCH(M109&amp;K109,$H$2:$H$317&amp;$F$2:$F$317,0)),1)="C","Central","G. Osório")</f>
        <v>Central</v>
      </c>
      <c r="K109" s="3">
        <v>0.5555555555555558</v>
      </c>
      <c r="L109" s="15">
        <v>0.56597222222222232</v>
      </c>
      <c r="M109" s="267" t="s">
        <v>63</v>
      </c>
      <c r="O109" s="31" t="s">
        <v>115</v>
      </c>
      <c r="P109" s="273" t="s">
        <v>58</v>
      </c>
      <c r="Q109" s="3">
        <v>0.87847222222222132</v>
      </c>
      <c r="R109" s="15">
        <v>0.88888888888888784</v>
      </c>
      <c r="S109" s="315">
        <f t="shared" si="22"/>
        <v>19.999999999999716</v>
      </c>
      <c r="U109" s="31" t="s">
        <v>116</v>
      </c>
      <c r="V109" s="272" t="s">
        <v>57</v>
      </c>
      <c r="W109" s="3">
        <v>0.84722222222222143</v>
      </c>
      <c r="X109" s="15">
        <v>0.85763888888888795</v>
      </c>
      <c r="Y109" s="315">
        <f t="shared" si="16"/>
        <v>19.999999999999716</v>
      </c>
    </row>
    <row r="110" spans="2:25" x14ac:dyDescent="0.25">
      <c r="B110" s="40" t="s">
        <v>42</v>
      </c>
      <c r="C110" s="3">
        <v>0.58680555555555558</v>
      </c>
      <c r="D110" s="3">
        <v>0.62847222222222221</v>
      </c>
      <c r="E110" s="203">
        <f t="shared" si="23"/>
        <v>14.999999999999787</v>
      </c>
      <c r="F110" s="3">
        <f t="shared" si="20"/>
        <v>0.57638888888888906</v>
      </c>
      <c r="G110" s="15">
        <f t="shared" si="21"/>
        <v>0.58680555555555558</v>
      </c>
      <c r="H110" s="266" t="s">
        <v>52</v>
      </c>
      <c r="J110" s="31" t="str">
        <f t="array" ref="J110">IF(RIGHT(INDEX($B$2:$B$317,MATCH(M110&amp;K110,$H$2:$H$317&amp;$F$2:$F$317,0)),1)="C","Central","G. Osório")</f>
        <v>G. Osório</v>
      </c>
      <c r="K110" s="3">
        <v>0.56250000000000022</v>
      </c>
      <c r="L110" s="15">
        <v>0.57291666666666674</v>
      </c>
      <c r="M110" s="271" t="s">
        <v>56</v>
      </c>
      <c r="O110" s="31" t="s">
        <v>115</v>
      </c>
      <c r="P110" s="270" t="s">
        <v>55</v>
      </c>
      <c r="Q110" s="3">
        <v>0.88888888888888795</v>
      </c>
      <c r="R110" s="15">
        <v>0.89930555555555447</v>
      </c>
      <c r="S110" s="315">
        <f t="shared" si="22"/>
        <v>19.999999999999716</v>
      </c>
      <c r="U110" s="31" t="s">
        <v>116</v>
      </c>
      <c r="V110" s="274" t="s">
        <v>59</v>
      </c>
      <c r="W110" s="3">
        <v>0.85763888888888806</v>
      </c>
      <c r="X110" s="15">
        <v>0.86805555555555458</v>
      </c>
      <c r="Y110" s="315">
        <f t="shared" si="16"/>
        <v>19.999999999999716</v>
      </c>
    </row>
    <row r="111" spans="2:25" x14ac:dyDescent="0.25">
      <c r="B111" s="40" t="s">
        <v>43</v>
      </c>
      <c r="C111" s="3">
        <v>0.63888888888888873</v>
      </c>
      <c r="D111" s="3">
        <v>0.6597222222222221</v>
      </c>
      <c r="E111" s="203">
        <f t="shared" si="23"/>
        <v>14.999999999999787</v>
      </c>
      <c r="F111" s="3">
        <f t="shared" si="20"/>
        <v>0.62847222222222221</v>
      </c>
      <c r="G111" s="15">
        <f t="shared" si="21"/>
        <v>0.63888888888888873</v>
      </c>
      <c r="H111" s="266" t="s">
        <v>52</v>
      </c>
      <c r="J111" s="31" t="str">
        <f t="array" ref="J111">IF(RIGHT(INDEX($B$2:$B$317,MATCH(M111&amp;K111,$H$2:$H$317&amp;$F$2:$F$317,0)),1)="C","Central","G. Osório")</f>
        <v>Central</v>
      </c>
      <c r="K111" s="3">
        <v>0.56250000000000022</v>
      </c>
      <c r="L111" s="15">
        <v>0.57291666666666674</v>
      </c>
      <c r="M111" s="272" t="s">
        <v>57</v>
      </c>
      <c r="O111" s="31" t="s">
        <v>115</v>
      </c>
      <c r="P111" s="272" t="s">
        <v>57</v>
      </c>
      <c r="Q111" s="3">
        <v>0.89930555555555458</v>
      </c>
      <c r="R111" s="15">
        <v>0.9097222222222211</v>
      </c>
      <c r="S111" s="315">
        <f t="shared" si="22"/>
        <v>19.999999999999716</v>
      </c>
      <c r="U111" s="31" t="s">
        <v>116</v>
      </c>
      <c r="V111" s="275" t="s">
        <v>60</v>
      </c>
      <c r="W111" s="3">
        <v>0.86805555555555469</v>
      </c>
      <c r="X111" s="15">
        <v>0.87847222222222121</v>
      </c>
      <c r="Y111" s="315">
        <f t="shared" si="16"/>
        <v>19.999999999999716</v>
      </c>
    </row>
    <row r="112" spans="2:25" x14ac:dyDescent="0.25">
      <c r="B112" s="40" t="s">
        <v>42</v>
      </c>
      <c r="C112" s="3">
        <v>0.67013888888888862</v>
      </c>
      <c r="D112" s="3">
        <v>0.71180555555555525</v>
      </c>
      <c r="E112" s="203">
        <f t="shared" si="23"/>
        <v>14.999999999999787</v>
      </c>
      <c r="F112" s="3">
        <f t="shared" si="20"/>
        <v>0.6597222222222221</v>
      </c>
      <c r="G112" s="15">
        <f t="shared" si="21"/>
        <v>0.67013888888888862</v>
      </c>
      <c r="H112" s="266" t="s">
        <v>52</v>
      </c>
      <c r="J112" s="31" t="str">
        <f t="array" ref="J112">IF(RIGHT(INDEX($B$2:$B$317,MATCH(M112&amp;K112,$H$2:$H$317&amp;$F$2:$F$317,0)),1)="C","Central","G. Osório")</f>
        <v>G. Osório</v>
      </c>
      <c r="K112" s="3">
        <v>0.56597222222222243</v>
      </c>
      <c r="L112" s="15">
        <v>0.57638888888888895</v>
      </c>
      <c r="M112" s="264" t="s">
        <v>50</v>
      </c>
      <c r="O112" s="31" t="s">
        <v>115</v>
      </c>
      <c r="P112" s="274" t="s">
        <v>59</v>
      </c>
      <c r="Q112" s="3">
        <v>0.90972222222222121</v>
      </c>
      <c r="R112" s="15">
        <v>0.92013888888888773</v>
      </c>
      <c r="S112" s="315">
        <f t="shared" si="22"/>
        <v>19.999999999999716</v>
      </c>
      <c r="U112" s="31" t="s">
        <v>116</v>
      </c>
      <c r="V112" s="276" t="s">
        <v>61</v>
      </c>
      <c r="W112" s="3">
        <v>0.87847222222222132</v>
      </c>
      <c r="X112" s="15">
        <v>0.88888888888888784</v>
      </c>
      <c r="Y112" s="315">
        <f t="shared" si="16"/>
        <v>19.999999999999716</v>
      </c>
    </row>
    <row r="113" spans="2:25" x14ac:dyDescent="0.25">
      <c r="B113" s="40" t="s">
        <v>43</v>
      </c>
      <c r="C113" s="3">
        <v>0.72222222222222177</v>
      </c>
      <c r="D113" s="3">
        <v>0.74305555555555514</v>
      </c>
      <c r="E113" s="203">
        <f t="shared" si="23"/>
        <v>14.999999999999787</v>
      </c>
      <c r="F113" s="3">
        <f t="shared" si="20"/>
        <v>0.71180555555555525</v>
      </c>
      <c r="G113" s="15">
        <f t="shared" si="21"/>
        <v>0.72222222222222177</v>
      </c>
      <c r="H113" s="266" t="s">
        <v>52</v>
      </c>
      <c r="J113" s="31" t="str">
        <f t="array" ref="J113">IF(RIGHT(INDEX($B$2:$B$317,MATCH(M113&amp;K113,$H$2:$H$317&amp;$F$2:$F$317,0)),1)="C","Central","G. Osório")</f>
        <v>Central</v>
      </c>
      <c r="K113" s="3">
        <v>0.56597222222222243</v>
      </c>
      <c r="L113" s="15">
        <v>0.57638888888888895</v>
      </c>
      <c r="M113" s="268" t="s">
        <v>53</v>
      </c>
      <c r="O113" s="31" t="s">
        <v>115</v>
      </c>
      <c r="P113" s="275" t="s">
        <v>60</v>
      </c>
      <c r="Q113" s="3">
        <v>0.92013888888888784</v>
      </c>
      <c r="R113" s="15">
        <v>0.93055555555555436</v>
      </c>
      <c r="S113" s="315">
        <f t="shared" si="22"/>
        <v>19.999999999999716</v>
      </c>
      <c r="U113" s="31" t="s">
        <v>116</v>
      </c>
      <c r="V113" s="269" t="s">
        <v>54</v>
      </c>
      <c r="W113" s="3">
        <v>0.88888888888888795</v>
      </c>
      <c r="X113" s="15">
        <v>0.89930555555555447</v>
      </c>
      <c r="Y113" s="315">
        <f t="shared" si="16"/>
        <v>19.999999999999716</v>
      </c>
    </row>
    <row r="114" spans="2:25" x14ac:dyDescent="0.25">
      <c r="B114" s="40" t="s">
        <v>42</v>
      </c>
      <c r="C114" s="3">
        <v>0.75347222222222165</v>
      </c>
      <c r="D114" s="3">
        <v>0.79513888888888828</v>
      </c>
      <c r="E114" s="203">
        <f t="shared" si="23"/>
        <v>14.999999999999787</v>
      </c>
      <c r="F114" s="3">
        <f t="shared" si="20"/>
        <v>0.74305555555555514</v>
      </c>
      <c r="G114" s="15">
        <f t="shared" si="21"/>
        <v>0.75347222222222165</v>
      </c>
      <c r="H114" s="266" t="s">
        <v>52</v>
      </c>
      <c r="J114" s="31" t="str">
        <f t="array" ref="J114">IF(RIGHT(INDEX($B$2:$B$317,MATCH(M114&amp;K114,$H$2:$H$317&amp;$F$2:$F$317,0)),1)="C","Central","G. Osório")</f>
        <v>G. Osório</v>
      </c>
      <c r="K114" s="3">
        <v>0.57291666666666685</v>
      </c>
      <c r="L114" s="15">
        <v>0.58333333333333337</v>
      </c>
      <c r="M114" s="273" t="s">
        <v>58</v>
      </c>
      <c r="O114" s="31" t="s">
        <v>115</v>
      </c>
      <c r="P114" s="276" t="s">
        <v>61</v>
      </c>
      <c r="Q114" s="3">
        <v>0.93055555555555447</v>
      </c>
      <c r="R114" s="15">
        <v>0.94097222222222099</v>
      </c>
      <c r="S114" s="315">
        <f t="shared" si="22"/>
        <v>19.999999999999716</v>
      </c>
      <c r="U114" s="31" t="s">
        <v>116</v>
      </c>
      <c r="V114" s="271" t="s">
        <v>56</v>
      </c>
      <c r="W114" s="3">
        <v>0.89930555555555458</v>
      </c>
      <c r="X114" s="15">
        <v>0.9097222222222211</v>
      </c>
      <c r="Y114" s="315">
        <f t="shared" si="16"/>
        <v>19.999999999999716</v>
      </c>
    </row>
    <row r="115" spans="2:25" x14ac:dyDescent="0.25">
      <c r="B115" s="40" t="s">
        <v>43</v>
      </c>
      <c r="C115" s="3">
        <v>0.8055555555555548</v>
      </c>
      <c r="D115" s="3">
        <v>0.82638888888888817</v>
      </c>
      <c r="E115" s="203">
        <f t="shared" si="23"/>
        <v>14.999999999999787</v>
      </c>
      <c r="F115" s="3">
        <f t="shared" si="20"/>
        <v>0.79513888888888828</v>
      </c>
      <c r="G115" s="15">
        <f t="shared" si="21"/>
        <v>0.8055555555555548</v>
      </c>
      <c r="H115" s="266" t="s">
        <v>52</v>
      </c>
      <c r="J115" s="31" t="str">
        <f t="array" ref="J115">IF(RIGHT(INDEX($B$2:$B$317,MATCH(M115&amp;K115,$H$2:$H$317&amp;$F$2:$F$317,0)),1)="C","Central","G. Osório")</f>
        <v>Central</v>
      </c>
      <c r="K115" s="3">
        <v>0.57291666666666685</v>
      </c>
      <c r="L115" s="15">
        <v>0.58333333333333337</v>
      </c>
      <c r="M115" s="274" t="s">
        <v>59</v>
      </c>
      <c r="O115" s="31" t="s">
        <v>115</v>
      </c>
      <c r="P115" s="269" t="s">
        <v>54</v>
      </c>
      <c r="Q115" s="3">
        <v>0.9409722222222211</v>
      </c>
      <c r="R115" s="96">
        <v>0.95138888888888762</v>
      </c>
      <c r="S115" s="315">
        <f t="shared" si="22"/>
        <v>19.999999999999716</v>
      </c>
      <c r="U115" s="31" t="s">
        <v>116</v>
      </c>
      <c r="V115" s="273" t="s">
        <v>58</v>
      </c>
      <c r="W115" s="3">
        <v>0.90972222222222121</v>
      </c>
      <c r="X115" s="15">
        <v>0.92013888888888773</v>
      </c>
      <c r="Y115" s="315">
        <f t="shared" si="16"/>
        <v>19.999999999999716</v>
      </c>
    </row>
    <row r="116" spans="2:25" ht="15.75" thickBot="1" x14ac:dyDescent="0.3">
      <c r="B116" s="43" t="s">
        <v>100</v>
      </c>
      <c r="C116" s="49"/>
      <c r="D116" s="49"/>
      <c r="E116" s="44">
        <v>0</v>
      </c>
      <c r="F116" s="6" t="str">
        <f t="shared" si="20"/>
        <v/>
      </c>
      <c r="G116" s="95" t="str">
        <f t="shared" si="21"/>
        <v/>
      </c>
      <c r="H116" s="266" t="s">
        <v>52</v>
      </c>
      <c r="J116" s="31" t="str">
        <f t="array" ref="J116">IF(RIGHT(INDEX($B$2:$B$317,MATCH(M116&amp;K116,$H$2:$H$317&amp;$F$2:$F$317,0)),1)="C","Central","G. Osório")</f>
        <v>Central</v>
      </c>
      <c r="K116" s="3">
        <v>0.57638888888888906</v>
      </c>
      <c r="L116" s="15">
        <v>0.58680555555555558</v>
      </c>
      <c r="M116" s="261" t="s">
        <v>41</v>
      </c>
      <c r="O116" s="31" t="s">
        <v>115</v>
      </c>
      <c r="P116" s="271" t="s">
        <v>56</v>
      </c>
      <c r="Q116" s="3">
        <v>0.95138888888888773</v>
      </c>
      <c r="R116" s="96">
        <v>0.96180555555555425</v>
      </c>
      <c r="S116" s="315">
        <f t="shared" si="22"/>
        <v>19.999999999999716</v>
      </c>
      <c r="U116" s="31" t="s">
        <v>116</v>
      </c>
      <c r="V116" s="270" t="s">
        <v>55</v>
      </c>
      <c r="W116" s="3">
        <v>0.92013888888888784</v>
      </c>
      <c r="X116" s="96">
        <v>0.93055555555555436</v>
      </c>
      <c r="Y116" s="315">
        <f t="shared" si="16"/>
        <v>19.999999999999716</v>
      </c>
    </row>
    <row r="117" spans="2:25" ht="15.75" thickBot="1" x14ac:dyDescent="0.3">
      <c r="B117" s="297" t="s">
        <v>63</v>
      </c>
      <c r="C117" s="298"/>
      <c r="D117" s="298"/>
      <c r="E117" s="298"/>
      <c r="F117" s="298"/>
      <c r="G117" s="299"/>
      <c r="H117" s="267" t="s">
        <v>63</v>
      </c>
      <c r="J117" s="31" t="str">
        <f t="array" ref="J117">IF(RIGHT(INDEX($B$2:$B$317,MATCH(M117&amp;K117,$H$2:$H$317&amp;$F$2:$F$317,0)),1)="C","Central","G. Osório")</f>
        <v>G. Osório</v>
      </c>
      <c r="K117" s="3">
        <v>0.57638888888888906</v>
      </c>
      <c r="L117" s="15">
        <v>0.58680555555555558</v>
      </c>
      <c r="M117" s="266" t="s">
        <v>52</v>
      </c>
      <c r="O117" s="31" t="s">
        <v>115</v>
      </c>
      <c r="P117" s="273" t="s">
        <v>58</v>
      </c>
      <c r="Q117" s="3">
        <v>0.96180555555555436</v>
      </c>
      <c r="R117" s="96">
        <v>0.97222222222222088</v>
      </c>
      <c r="S117" s="315">
        <f t="shared" si="22"/>
        <v>19.999999999999716</v>
      </c>
      <c r="U117" s="31" t="s">
        <v>116</v>
      </c>
      <c r="V117" s="272" t="s">
        <v>57</v>
      </c>
      <c r="W117" s="3">
        <v>0.93055555555555447</v>
      </c>
      <c r="X117" s="96">
        <v>0.94097222222222099</v>
      </c>
      <c r="Y117" s="315">
        <f t="shared" si="16"/>
        <v>19.999999999999716</v>
      </c>
    </row>
    <row r="118" spans="2:25" ht="36.75" thickBot="1" x14ac:dyDescent="0.3">
      <c r="B118" s="217" t="s">
        <v>47</v>
      </c>
      <c r="C118" s="218" t="s">
        <v>44</v>
      </c>
      <c r="D118" s="218" t="s">
        <v>46</v>
      </c>
      <c r="E118" s="219" t="s">
        <v>105</v>
      </c>
      <c r="F118" s="219" t="s">
        <v>111</v>
      </c>
      <c r="G118" s="258" t="s">
        <v>112</v>
      </c>
      <c r="H118" s="267" t="s">
        <v>63</v>
      </c>
      <c r="J118" s="31" t="str">
        <f t="array" ref="J118">IF(RIGHT(INDEX($B$2:$B$317,MATCH(M118&amp;K118,$H$2:$H$317&amp;$F$2:$F$317,0)),1)="C","Central","G. Osório")</f>
        <v>G. Osório</v>
      </c>
      <c r="K118" s="3">
        <v>0.58333333333333348</v>
      </c>
      <c r="L118" s="15">
        <v>0.59375</v>
      </c>
      <c r="M118" s="270" t="s">
        <v>55</v>
      </c>
      <c r="O118" s="31" t="s">
        <v>115</v>
      </c>
      <c r="P118" s="270" t="s">
        <v>55</v>
      </c>
      <c r="Q118" s="3">
        <v>0.97222222222222099</v>
      </c>
      <c r="R118" s="96">
        <v>0.98263888888888751</v>
      </c>
      <c r="S118" s="315">
        <f t="shared" si="22"/>
        <v>19.999999999999716</v>
      </c>
      <c r="U118" s="31" t="s">
        <v>116</v>
      </c>
      <c r="V118" s="274" t="s">
        <v>59</v>
      </c>
      <c r="W118" s="3">
        <v>0.9409722222222211</v>
      </c>
      <c r="X118" s="96">
        <v>0.95138888888888762</v>
      </c>
      <c r="Y118" s="315">
        <f t="shared" si="16"/>
        <v>19.999999999999716</v>
      </c>
    </row>
    <row r="119" spans="2:25" x14ac:dyDescent="0.25">
      <c r="B119" s="40" t="s">
        <v>100</v>
      </c>
      <c r="C119" s="38"/>
      <c r="D119" s="38"/>
      <c r="E119" s="71">
        <v>0</v>
      </c>
      <c r="F119" s="4" t="str">
        <f t="shared" ref="F119:F135" si="24">IF(E119&lt;&gt;0,D118,"")</f>
        <v/>
      </c>
      <c r="G119" s="259" t="str">
        <f t="shared" ref="G119:G135" si="25">IF(E119&lt;&gt;0,C119,"")</f>
        <v/>
      </c>
      <c r="H119" s="267" t="s">
        <v>63</v>
      </c>
      <c r="J119" s="31" t="str">
        <f t="array" ref="J119">IF(RIGHT(INDEX($B$2:$B$317,MATCH(M119&amp;K119,$H$2:$H$317&amp;$F$2:$F$317,0)),1)="C","Central","G. Osório")</f>
        <v>Central</v>
      </c>
      <c r="K119" s="3">
        <v>0.58333333333333348</v>
      </c>
      <c r="L119" s="15">
        <v>0.59375</v>
      </c>
      <c r="M119" s="275" t="s">
        <v>60</v>
      </c>
      <c r="O119" s="31" t="s">
        <v>115</v>
      </c>
      <c r="P119" s="272" t="s">
        <v>57</v>
      </c>
      <c r="Q119" s="3">
        <v>0.98263888888888762</v>
      </c>
      <c r="R119" s="96">
        <v>0.99305555555555414</v>
      </c>
      <c r="S119" s="315">
        <f t="shared" si="22"/>
        <v>19.999999999999716</v>
      </c>
      <c r="U119" s="31" t="s">
        <v>116</v>
      </c>
      <c r="V119" s="275" t="s">
        <v>60</v>
      </c>
      <c r="W119" s="3">
        <v>0.95138888888888773</v>
      </c>
      <c r="X119" s="96">
        <v>0.96180555555555425</v>
      </c>
      <c r="Y119" s="315">
        <f t="shared" si="16"/>
        <v>19.999999999999716</v>
      </c>
    </row>
    <row r="120" spans="2:25" x14ac:dyDescent="0.25">
      <c r="B120" s="40" t="s">
        <v>43</v>
      </c>
      <c r="C120" s="3">
        <v>0.23263888888888884</v>
      </c>
      <c r="D120" s="3">
        <v>0.25347222222222215</v>
      </c>
      <c r="E120" s="203">
        <v>0</v>
      </c>
      <c r="F120" s="3" t="str">
        <f t="shared" si="24"/>
        <v/>
      </c>
      <c r="G120" s="15" t="str">
        <f t="shared" si="25"/>
        <v/>
      </c>
      <c r="H120" s="267" t="s">
        <v>63</v>
      </c>
      <c r="J120" s="31" t="str">
        <f t="array" ref="J120">IF(RIGHT(INDEX($B$2:$B$317,MATCH(M120&amp;K120,$H$2:$H$317&amp;$F$2:$F$317,0)),1)="C","Central","G. Osório")</f>
        <v>Central</v>
      </c>
      <c r="K120" s="3">
        <v>0.58680555555555569</v>
      </c>
      <c r="L120" s="15">
        <v>0.59722222222222221</v>
      </c>
      <c r="M120" s="263" t="s">
        <v>49</v>
      </c>
      <c r="S120" s="316">
        <f>SUM(S4:S119)</f>
        <v>2353.3333333333176</v>
      </c>
      <c r="U120" s="31" t="s">
        <v>116</v>
      </c>
      <c r="V120" s="276" t="s">
        <v>61</v>
      </c>
      <c r="W120" s="3">
        <v>0.96180555555555436</v>
      </c>
      <c r="X120" s="96">
        <v>0.97222222222222088</v>
      </c>
      <c r="Y120" s="315">
        <f t="shared" si="16"/>
        <v>19.999999999999716</v>
      </c>
    </row>
    <row r="121" spans="2:25" x14ac:dyDescent="0.25">
      <c r="B121" s="40" t="s">
        <v>42</v>
      </c>
      <c r="C121" s="3">
        <v>0.26388888888888884</v>
      </c>
      <c r="D121" s="3">
        <v>0.30555555555555552</v>
      </c>
      <c r="E121" s="203">
        <f>(C121-D120)*24*60</f>
        <v>15.000000000000027</v>
      </c>
      <c r="F121" s="3">
        <f t="shared" si="24"/>
        <v>0.25347222222222215</v>
      </c>
      <c r="G121" s="15">
        <f t="shared" si="25"/>
        <v>0.26388888888888884</v>
      </c>
      <c r="H121" s="267" t="s">
        <v>63</v>
      </c>
      <c r="J121" s="31" t="str">
        <f t="array" ref="J121">IF(RIGHT(INDEX($B$2:$B$317,MATCH(M121&amp;K121,$H$2:$H$317&amp;$F$2:$F$317,0)),1)="C","Central","G. Osório")</f>
        <v>G. Osório</v>
      </c>
      <c r="K121" s="3">
        <v>0.58680555555555569</v>
      </c>
      <c r="L121" s="15">
        <v>0.59722222222222221</v>
      </c>
      <c r="M121" s="267" t="s">
        <v>63</v>
      </c>
      <c r="U121" s="31" t="s">
        <v>116</v>
      </c>
      <c r="V121" s="269" t="s">
        <v>54</v>
      </c>
      <c r="W121" s="3">
        <v>0.97222222222222099</v>
      </c>
      <c r="X121" s="96">
        <v>0.98263888888888751</v>
      </c>
      <c r="Y121" s="315">
        <f t="shared" si="16"/>
        <v>19.999999999999716</v>
      </c>
    </row>
    <row r="122" spans="2:25" x14ac:dyDescent="0.25">
      <c r="B122" s="40" t="s">
        <v>43</v>
      </c>
      <c r="C122" s="3">
        <v>0.31597222222222227</v>
      </c>
      <c r="D122" s="3">
        <v>0.33680555555555558</v>
      </c>
      <c r="E122" s="203">
        <f>(C122-D121)*24*60</f>
        <v>15.000000000000107</v>
      </c>
      <c r="F122" s="3">
        <f t="shared" si="24"/>
        <v>0.30555555555555552</v>
      </c>
      <c r="G122" s="15">
        <f t="shared" si="25"/>
        <v>0.31597222222222227</v>
      </c>
      <c r="H122" s="267" t="s">
        <v>63</v>
      </c>
      <c r="J122" s="31" t="str">
        <f t="array" ref="J122">IF(RIGHT(INDEX($B$2:$B$317,MATCH(M122&amp;K122,$H$2:$H$317&amp;$F$2:$F$317,0)),1)="C","Central","G. Osório")</f>
        <v>G. Osório</v>
      </c>
      <c r="K122" s="3">
        <v>0.59375000000000011</v>
      </c>
      <c r="L122" s="15">
        <v>0.60416666666666663</v>
      </c>
      <c r="M122" s="272" t="s">
        <v>57</v>
      </c>
      <c r="U122" s="31" t="s">
        <v>116</v>
      </c>
      <c r="V122" s="271" t="s">
        <v>56</v>
      </c>
      <c r="W122" s="3">
        <v>0.98263888888888762</v>
      </c>
      <c r="X122" s="96">
        <v>0.99305555555555414</v>
      </c>
      <c r="Y122" s="315">
        <f t="shared" si="16"/>
        <v>19.999999999999716</v>
      </c>
    </row>
    <row r="123" spans="2:25" x14ac:dyDescent="0.25">
      <c r="B123" s="40" t="s">
        <v>42</v>
      </c>
      <c r="C123" s="3">
        <v>0.34722222222222232</v>
      </c>
      <c r="D123" s="3">
        <v>0.38888888888888901</v>
      </c>
      <c r="E123" s="203">
        <f t="shared" ref="E123:E134" si="26">(C123-D122)*24*60</f>
        <v>15.000000000000107</v>
      </c>
      <c r="F123" s="3">
        <f t="shared" si="24"/>
        <v>0.33680555555555558</v>
      </c>
      <c r="G123" s="15">
        <f t="shared" si="25"/>
        <v>0.34722222222222232</v>
      </c>
      <c r="H123" s="267" t="s">
        <v>63</v>
      </c>
      <c r="J123" s="31" t="str">
        <f t="array" ref="J123">IF(RIGHT(INDEX($B$2:$B$317,MATCH(M123&amp;K123,$H$2:$H$317&amp;$F$2:$F$317,0)),1)="C","Central","G. Osório")</f>
        <v>Central</v>
      </c>
      <c r="K123" s="3">
        <v>0.59375000000000011</v>
      </c>
      <c r="L123" s="15">
        <v>0.60416666666666663</v>
      </c>
      <c r="M123" s="276" t="s">
        <v>61</v>
      </c>
      <c r="Y123" s="316">
        <f>SUM(Y4:Y122)</f>
        <v>2399.9999999999841</v>
      </c>
    </row>
    <row r="124" spans="2:25" x14ac:dyDescent="0.25">
      <c r="B124" s="40" t="s">
        <v>43</v>
      </c>
      <c r="C124" s="59">
        <v>0.39930555555555575</v>
      </c>
      <c r="D124" s="3">
        <v>0.42013888888888906</v>
      </c>
      <c r="E124" s="203">
        <f t="shared" si="26"/>
        <v>15.000000000000107</v>
      </c>
      <c r="F124" s="3">
        <f t="shared" si="24"/>
        <v>0.38888888888888901</v>
      </c>
      <c r="G124" s="15">
        <f t="shared" si="25"/>
        <v>0.39930555555555575</v>
      </c>
      <c r="H124" s="267" t="s">
        <v>63</v>
      </c>
      <c r="J124" s="31" t="str">
        <f t="array" ref="J124">IF(RIGHT(INDEX($B$2:$B$317,MATCH(M124&amp;K124,$H$2:$H$317&amp;$F$2:$F$317,0)),1)="C","Central","G. Osório")</f>
        <v>Central</v>
      </c>
      <c r="K124" s="3">
        <v>0.59722222222222232</v>
      </c>
      <c r="L124" s="15">
        <v>0.60763888888888884</v>
      </c>
      <c r="M124" s="265" t="s">
        <v>51</v>
      </c>
    </row>
    <row r="125" spans="2:25" x14ac:dyDescent="0.25">
      <c r="B125" s="40" t="s">
        <v>42</v>
      </c>
      <c r="C125" s="59">
        <v>0.4305555555555558</v>
      </c>
      <c r="D125" s="3">
        <v>0.47222222222222249</v>
      </c>
      <c r="E125" s="203">
        <f t="shared" si="26"/>
        <v>15.000000000000107</v>
      </c>
      <c r="F125" s="3">
        <f t="shared" si="24"/>
        <v>0.42013888888888906</v>
      </c>
      <c r="G125" s="15">
        <f t="shared" si="25"/>
        <v>0.4305555555555558</v>
      </c>
      <c r="H125" s="267" t="s">
        <v>63</v>
      </c>
      <c r="J125" s="31" t="str">
        <f t="array" ref="J125">IF(RIGHT(INDEX($B$2:$B$317,MATCH(M125&amp;K125,$H$2:$H$317&amp;$F$2:$F$317,0)),1)="C","Central","G. Osório")</f>
        <v>G. Osório</v>
      </c>
      <c r="K125" s="3">
        <v>0.59722222222222232</v>
      </c>
      <c r="L125" s="15">
        <v>0.60763888888888884</v>
      </c>
      <c r="M125" s="268" t="s">
        <v>53</v>
      </c>
    </row>
    <row r="126" spans="2:25" x14ac:dyDescent="0.25">
      <c r="B126" s="40" t="s">
        <v>43</v>
      </c>
      <c r="C126" s="59">
        <v>0.48263888888888923</v>
      </c>
      <c r="D126" s="3">
        <v>0.50347222222222254</v>
      </c>
      <c r="E126" s="203">
        <f t="shared" si="26"/>
        <v>15.000000000000107</v>
      </c>
      <c r="F126" s="3">
        <f t="shared" si="24"/>
        <v>0.47222222222222249</v>
      </c>
      <c r="G126" s="15">
        <f t="shared" si="25"/>
        <v>0.48263888888888923</v>
      </c>
      <c r="H126" s="267" t="s">
        <v>63</v>
      </c>
      <c r="J126" s="31" t="str">
        <f t="array" ref="J126">IF(RIGHT(INDEX($B$2:$B$317,MATCH(M126&amp;K126,$H$2:$H$317&amp;$F$2:$F$317,0)),1)="C","Central","G. Osório")</f>
        <v>Central</v>
      </c>
      <c r="K126" s="3">
        <v>0.60416666666666674</v>
      </c>
      <c r="L126" s="15">
        <v>0.61458333333333326</v>
      </c>
      <c r="M126" s="269" t="s">
        <v>54</v>
      </c>
    </row>
    <row r="127" spans="2:25" x14ac:dyDescent="0.25">
      <c r="B127" s="40" t="s">
        <v>42</v>
      </c>
      <c r="C127" s="59">
        <v>0.51388888888888917</v>
      </c>
      <c r="D127" s="3">
        <v>0.5555555555555558</v>
      </c>
      <c r="E127" s="203">
        <f t="shared" si="26"/>
        <v>14.999999999999947</v>
      </c>
      <c r="F127" s="3">
        <f t="shared" si="24"/>
        <v>0.50347222222222254</v>
      </c>
      <c r="G127" s="15">
        <f t="shared" si="25"/>
        <v>0.51388888888888917</v>
      </c>
      <c r="H127" s="267" t="s">
        <v>63</v>
      </c>
      <c r="J127" s="31" t="str">
        <f t="array" ref="J127">IF(RIGHT(INDEX($B$2:$B$317,MATCH(M127&amp;K127,$H$2:$H$317&amp;$F$2:$F$317,0)),1)="C","Central","G. Osório")</f>
        <v>G. Osório</v>
      </c>
      <c r="K127" s="3">
        <v>0.60416666666666674</v>
      </c>
      <c r="L127" s="15">
        <v>0.61458333333333326</v>
      </c>
      <c r="M127" s="274" t="s">
        <v>59</v>
      </c>
    </row>
    <row r="128" spans="2:25" x14ac:dyDescent="0.25">
      <c r="B128" s="40" t="s">
        <v>43</v>
      </c>
      <c r="C128" s="3">
        <v>0.56597222222222232</v>
      </c>
      <c r="D128" s="3">
        <v>0.58680555555555569</v>
      </c>
      <c r="E128" s="203">
        <f t="shared" si="26"/>
        <v>14.999999999999787</v>
      </c>
      <c r="F128" s="3">
        <f t="shared" si="24"/>
        <v>0.5555555555555558</v>
      </c>
      <c r="G128" s="15">
        <f t="shared" si="25"/>
        <v>0.56597222222222232</v>
      </c>
      <c r="H128" s="267" t="s">
        <v>63</v>
      </c>
      <c r="J128" s="31" t="str">
        <f t="array" ref="J128">IF(RIGHT(INDEX($B$2:$B$317,MATCH(M128&amp;K128,$H$2:$H$317&amp;$F$2:$F$317,0)),1)="C","Central","G. Osório")</f>
        <v>G. Osório</v>
      </c>
      <c r="K128" s="3">
        <v>0.60763888888888895</v>
      </c>
      <c r="L128" s="15">
        <v>0.61805555555555547</v>
      </c>
      <c r="M128" s="261" t="s">
        <v>41</v>
      </c>
    </row>
    <row r="129" spans="2:13" x14ac:dyDescent="0.25">
      <c r="B129" s="40" t="s">
        <v>42</v>
      </c>
      <c r="C129" s="3">
        <v>0.59722222222222221</v>
      </c>
      <c r="D129" s="3">
        <v>0.63888888888888884</v>
      </c>
      <c r="E129" s="203">
        <f t="shared" si="26"/>
        <v>14.999999999999787</v>
      </c>
      <c r="F129" s="3">
        <f t="shared" si="24"/>
        <v>0.58680555555555569</v>
      </c>
      <c r="G129" s="15">
        <f t="shared" si="25"/>
        <v>0.59722222222222221</v>
      </c>
      <c r="H129" s="267" t="s">
        <v>63</v>
      </c>
      <c r="J129" s="31" t="str">
        <f t="array" ref="J129">IF(RIGHT(INDEX($B$2:$B$317,MATCH(M129&amp;K129,$H$2:$H$317&amp;$F$2:$F$317,0)),1)="C","Central","G. Osório")</f>
        <v>Central</v>
      </c>
      <c r="K129" s="3">
        <v>0.60763888888888895</v>
      </c>
      <c r="L129" s="15">
        <v>0.61805555555555547</v>
      </c>
      <c r="M129" s="262" t="s">
        <v>45</v>
      </c>
    </row>
    <row r="130" spans="2:13" x14ac:dyDescent="0.25">
      <c r="B130" s="40" t="s">
        <v>43</v>
      </c>
      <c r="C130" s="3">
        <v>0.64930555555555536</v>
      </c>
      <c r="D130" s="3">
        <v>0.67013888888888873</v>
      </c>
      <c r="E130" s="203">
        <f t="shared" si="26"/>
        <v>14.999999999999787</v>
      </c>
      <c r="F130" s="3">
        <f t="shared" si="24"/>
        <v>0.63888888888888884</v>
      </c>
      <c r="G130" s="15">
        <f t="shared" si="25"/>
        <v>0.64930555555555536</v>
      </c>
      <c r="H130" s="267" t="s">
        <v>63</v>
      </c>
      <c r="J130" s="31" t="str">
        <f t="array" ref="J130">IF(RIGHT(INDEX($B$2:$B$317,MATCH(M130&amp;K130,$H$2:$H$317&amp;$F$2:$F$317,0)),1)="C","Central","G. Osório")</f>
        <v>Central</v>
      </c>
      <c r="K130" s="3">
        <v>0.61458333333333337</v>
      </c>
      <c r="L130" s="15">
        <v>0.62499999999999989</v>
      </c>
      <c r="M130" s="271" t="s">
        <v>56</v>
      </c>
    </row>
    <row r="131" spans="2:13" x14ac:dyDescent="0.25">
      <c r="B131" s="40" t="s">
        <v>42</v>
      </c>
      <c r="C131" s="3">
        <v>0.68055555555555525</v>
      </c>
      <c r="D131" s="3">
        <v>0.72222222222222188</v>
      </c>
      <c r="E131" s="203">
        <f t="shared" si="26"/>
        <v>14.999999999999787</v>
      </c>
      <c r="F131" s="3">
        <f t="shared" si="24"/>
        <v>0.67013888888888873</v>
      </c>
      <c r="G131" s="15">
        <f t="shared" si="25"/>
        <v>0.68055555555555525</v>
      </c>
      <c r="H131" s="267" t="s">
        <v>63</v>
      </c>
      <c r="J131" s="31" t="str">
        <f t="array" ref="J131">IF(RIGHT(INDEX($B$2:$B$317,MATCH(M131&amp;K131,$H$2:$H$317&amp;$F$2:$F$317,0)),1)="C","Central","G. Osório")</f>
        <v>G. Osório</v>
      </c>
      <c r="K131" s="3">
        <v>0.61458333333333337</v>
      </c>
      <c r="L131" s="15">
        <v>0.62499999999999989</v>
      </c>
      <c r="M131" s="275" t="s">
        <v>60</v>
      </c>
    </row>
    <row r="132" spans="2:13" x14ac:dyDescent="0.25">
      <c r="B132" s="40" t="s">
        <v>43</v>
      </c>
      <c r="C132" s="59">
        <v>0.7326388888888884</v>
      </c>
      <c r="D132" s="3">
        <v>0.75347222222222177</v>
      </c>
      <c r="E132" s="203">
        <f t="shared" si="26"/>
        <v>14.999999999999787</v>
      </c>
      <c r="F132" s="3">
        <f t="shared" si="24"/>
        <v>0.72222222222222188</v>
      </c>
      <c r="G132" s="15">
        <f t="shared" si="25"/>
        <v>0.7326388888888884</v>
      </c>
      <c r="H132" s="267" t="s">
        <v>63</v>
      </c>
      <c r="J132" s="31" t="str">
        <f t="array" ref="J132">IF(RIGHT(INDEX($B$2:$B$317,MATCH(M132&amp;K132,$H$2:$H$317&amp;$F$2:$F$317,0)),1)="C","Central","G. Osório")</f>
        <v>G. Osório</v>
      </c>
      <c r="K132" s="3">
        <v>0.61805555555555558</v>
      </c>
      <c r="L132" s="15">
        <v>0.6284722222222221</v>
      </c>
      <c r="M132" s="263" t="s">
        <v>49</v>
      </c>
    </row>
    <row r="133" spans="2:13" x14ac:dyDescent="0.25">
      <c r="B133" s="40" t="s">
        <v>42</v>
      </c>
      <c r="C133" s="59">
        <v>0.76388888888888828</v>
      </c>
      <c r="D133" s="3">
        <v>0.80555555555555491</v>
      </c>
      <c r="E133" s="203">
        <f t="shared" si="26"/>
        <v>14.999999999999787</v>
      </c>
      <c r="F133" s="3">
        <f t="shared" si="24"/>
        <v>0.75347222222222177</v>
      </c>
      <c r="G133" s="15">
        <f t="shared" si="25"/>
        <v>0.76388888888888828</v>
      </c>
      <c r="H133" s="267" t="s">
        <v>63</v>
      </c>
      <c r="J133" s="31" t="str">
        <f t="array" ref="J133">IF(RIGHT(INDEX($B$2:$B$317,MATCH(M133&amp;K133,$H$2:$H$317&amp;$F$2:$F$317,0)),1)="C","Central","G. Osório")</f>
        <v>Central</v>
      </c>
      <c r="K133" s="3">
        <v>0.61805555555555558</v>
      </c>
      <c r="L133" s="15">
        <v>0.6284722222222221</v>
      </c>
      <c r="M133" s="264" t="s">
        <v>50</v>
      </c>
    </row>
    <row r="134" spans="2:13" x14ac:dyDescent="0.25">
      <c r="B134" s="40" t="s">
        <v>43</v>
      </c>
      <c r="C134" s="59">
        <v>0.81597222222222143</v>
      </c>
      <c r="D134" s="3">
        <v>0.8368055555555548</v>
      </c>
      <c r="E134" s="203">
        <f t="shared" si="26"/>
        <v>14.999999999999787</v>
      </c>
      <c r="F134" s="3">
        <f t="shared" si="24"/>
        <v>0.80555555555555491</v>
      </c>
      <c r="G134" s="15">
        <f t="shared" si="25"/>
        <v>0.81597222222222143</v>
      </c>
      <c r="H134" s="267" t="s">
        <v>63</v>
      </c>
      <c r="J134" s="31" t="str">
        <f t="array" ref="J134">IF(RIGHT(INDEX($B$2:$B$317,MATCH(M134&amp;K134,$H$2:$H$317&amp;$F$2:$F$317,0)),1)="C","Central","G. Osório")</f>
        <v>Central</v>
      </c>
      <c r="K134" s="3">
        <v>0.625</v>
      </c>
      <c r="L134" s="15">
        <v>0.63541666666666652</v>
      </c>
      <c r="M134" s="273" t="s">
        <v>58</v>
      </c>
    </row>
    <row r="135" spans="2:13" ht="15.75" thickBot="1" x14ac:dyDescent="0.3">
      <c r="B135" s="43" t="s">
        <v>100</v>
      </c>
      <c r="C135" s="49"/>
      <c r="D135" s="49"/>
      <c r="E135" s="44">
        <v>0</v>
      </c>
      <c r="F135" s="6" t="str">
        <f t="shared" si="24"/>
        <v/>
      </c>
      <c r="G135" s="95" t="str">
        <f t="shared" si="25"/>
        <v/>
      </c>
      <c r="H135" s="267" t="s">
        <v>63</v>
      </c>
      <c r="J135" s="31" t="str">
        <f t="array" ref="J135">IF(RIGHT(INDEX($B$2:$B$317,MATCH(M135&amp;K135,$H$2:$H$317&amp;$F$2:$F$317,0)),1)="C","Central","G. Osório")</f>
        <v>G. Osório</v>
      </c>
      <c r="K135" s="3">
        <v>0.625</v>
      </c>
      <c r="L135" s="15">
        <v>0.63541666666666652</v>
      </c>
      <c r="M135" s="276" t="s">
        <v>61</v>
      </c>
    </row>
    <row r="136" spans="2:13" ht="15.75" thickBot="1" x14ac:dyDescent="0.3">
      <c r="B136" s="294" t="s">
        <v>53</v>
      </c>
      <c r="C136" s="295"/>
      <c r="D136" s="295"/>
      <c r="E136" s="295"/>
      <c r="F136" s="295"/>
      <c r="G136" s="296"/>
      <c r="H136" s="268" t="s">
        <v>53</v>
      </c>
      <c r="J136" s="31" t="str">
        <f t="array" ref="J136">IF(RIGHT(INDEX($B$2:$B$317,MATCH(M136&amp;K136,$H$2:$H$317&amp;$F$2:$F$317,0)),1)="C","Central","G. Osório")</f>
        <v>G. Osório</v>
      </c>
      <c r="K136" s="3">
        <v>0.62847222222222221</v>
      </c>
      <c r="L136" s="15">
        <v>0.63888888888888873</v>
      </c>
      <c r="M136" s="265" t="s">
        <v>51</v>
      </c>
    </row>
    <row r="137" spans="2:13" ht="36.75" thickBot="1" x14ac:dyDescent="0.3">
      <c r="B137" s="217" t="s">
        <v>47</v>
      </c>
      <c r="C137" s="218" t="s">
        <v>44</v>
      </c>
      <c r="D137" s="218" t="s">
        <v>46</v>
      </c>
      <c r="E137" s="219" t="s">
        <v>105</v>
      </c>
      <c r="F137" s="219" t="s">
        <v>111</v>
      </c>
      <c r="G137" s="258" t="s">
        <v>112</v>
      </c>
      <c r="H137" s="268" t="s">
        <v>53</v>
      </c>
      <c r="J137" s="31" t="str">
        <f t="array" ref="J137">IF(RIGHT(INDEX($B$2:$B$317,MATCH(M137&amp;K137,$H$2:$H$317&amp;$F$2:$F$317,0)),1)="C","Central","G. Osório")</f>
        <v>Central</v>
      </c>
      <c r="K137" s="3">
        <v>0.62847222222222221</v>
      </c>
      <c r="L137" s="15">
        <v>0.63888888888888873</v>
      </c>
      <c r="M137" s="266" t="s">
        <v>52</v>
      </c>
    </row>
    <row r="138" spans="2:13" x14ac:dyDescent="0.25">
      <c r="B138" s="40" t="s">
        <v>100</v>
      </c>
      <c r="C138" s="38"/>
      <c r="D138" s="38"/>
      <c r="E138" s="71">
        <v>0</v>
      </c>
      <c r="F138" s="4" t="str">
        <f t="shared" ref="F138:F153" si="27">IF(E138&lt;&gt;0,D137,"")</f>
        <v/>
      </c>
      <c r="G138" s="259" t="str">
        <f t="shared" ref="G138:G153" si="28">IF(E138&lt;&gt;0,C138,"")</f>
        <v/>
      </c>
      <c r="H138" s="268" t="s">
        <v>53</v>
      </c>
      <c r="J138" s="31" t="str">
        <f t="array" ref="J138">IF(RIGHT(INDEX($B$2:$B$317,MATCH(M138&amp;K138,$H$2:$H$317&amp;$F$2:$F$317,0)),1)="C","Central","G. Osório")</f>
        <v>G. Osório</v>
      </c>
      <c r="K138" s="3">
        <v>0.63541666666666663</v>
      </c>
      <c r="L138" s="15">
        <v>0.64583333333333315</v>
      </c>
      <c r="M138" s="269" t="s">
        <v>54</v>
      </c>
    </row>
    <row r="139" spans="2:13" x14ac:dyDescent="0.25">
      <c r="B139" s="40" t="s">
        <v>43</v>
      </c>
      <c r="C139" s="3">
        <v>0.2430555555555555</v>
      </c>
      <c r="D139" s="3">
        <v>0.26388888888888884</v>
      </c>
      <c r="E139" s="203">
        <v>0</v>
      </c>
      <c r="F139" s="3" t="str">
        <f t="shared" si="27"/>
        <v/>
      </c>
      <c r="G139" s="15" t="str">
        <f t="shared" si="28"/>
        <v/>
      </c>
      <c r="H139" s="268" t="s">
        <v>53</v>
      </c>
      <c r="J139" s="31" t="str">
        <f t="array" ref="J139">IF(RIGHT(INDEX($B$2:$B$317,MATCH(M139&amp;K139,$H$2:$H$317&amp;$F$2:$F$317,0)),1)="C","Central","G. Osório")</f>
        <v>Central</v>
      </c>
      <c r="K139" s="3">
        <v>0.63541666666666663</v>
      </c>
      <c r="L139" s="15">
        <v>0.64583333333333315</v>
      </c>
      <c r="M139" s="270" t="s">
        <v>55</v>
      </c>
    </row>
    <row r="140" spans="2:13" x14ac:dyDescent="0.25">
      <c r="B140" s="40" t="s">
        <v>42</v>
      </c>
      <c r="C140" s="3">
        <v>0.27430555555555552</v>
      </c>
      <c r="D140" s="3">
        <v>0.31597222222222221</v>
      </c>
      <c r="E140" s="203">
        <f>(C140-D139)*24*60</f>
        <v>15.000000000000027</v>
      </c>
      <c r="F140" s="3">
        <f t="shared" si="27"/>
        <v>0.26388888888888884</v>
      </c>
      <c r="G140" s="15">
        <f t="shared" si="28"/>
        <v>0.27430555555555552</v>
      </c>
      <c r="H140" s="268" t="s">
        <v>53</v>
      </c>
      <c r="J140" s="31" t="str">
        <f t="array" ref="J140">IF(RIGHT(INDEX($B$2:$B$317,MATCH(M140&amp;K140,$H$2:$H$317&amp;$F$2:$F$317,0)),1)="C","Central","G. Osório")</f>
        <v>G. Osório</v>
      </c>
      <c r="K140" s="3">
        <v>0.63888888888888884</v>
      </c>
      <c r="L140" s="15">
        <v>0.64930555555555536</v>
      </c>
      <c r="M140" s="262" t="s">
        <v>45</v>
      </c>
    </row>
    <row r="141" spans="2:13" x14ac:dyDescent="0.25">
      <c r="B141" s="40" t="s">
        <v>43</v>
      </c>
      <c r="C141" s="3">
        <v>0.32638888888888895</v>
      </c>
      <c r="D141" s="3">
        <v>0.34722222222222227</v>
      </c>
      <c r="E141" s="203">
        <f>(C141-D140)*24*60</f>
        <v>15.000000000000107</v>
      </c>
      <c r="F141" s="3">
        <f t="shared" si="27"/>
        <v>0.31597222222222221</v>
      </c>
      <c r="G141" s="15">
        <f t="shared" si="28"/>
        <v>0.32638888888888895</v>
      </c>
      <c r="H141" s="268" t="s">
        <v>53</v>
      </c>
      <c r="J141" s="31" t="str">
        <f t="array" ref="J141">IF(RIGHT(INDEX($B$2:$B$317,MATCH(M141&amp;K141,$H$2:$H$317&amp;$F$2:$F$317,0)),1)="C","Central","G. Osório")</f>
        <v>Central</v>
      </c>
      <c r="K141" s="3">
        <v>0.63888888888888884</v>
      </c>
      <c r="L141" s="15">
        <v>0.64930555555555536</v>
      </c>
      <c r="M141" s="267" t="s">
        <v>63</v>
      </c>
    </row>
    <row r="142" spans="2:13" x14ac:dyDescent="0.25">
      <c r="B142" s="40" t="s">
        <v>42</v>
      </c>
      <c r="C142" s="3">
        <v>0.35763888888888901</v>
      </c>
      <c r="D142" s="3">
        <v>0.39930555555555569</v>
      </c>
      <c r="E142" s="203">
        <f t="shared" ref="E142:E152" si="29">(C142-D141)*24*60</f>
        <v>15.000000000000107</v>
      </c>
      <c r="F142" s="3">
        <f t="shared" si="27"/>
        <v>0.34722222222222227</v>
      </c>
      <c r="G142" s="15">
        <f t="shared" si="28"/>
        <v>0.35763888888888901</v>
      </c>
      <c r="H142" s="268" t="s">
        <v>53</v>
      </c>
      <c r="J142" s="31" t="str">
        <f t="array" ref="J142">IF(RIGHT(INDEX($B$2:$B$317,MATCH(M142&amp;K142,$H$2:$H$317&amp;$F$2:$F$317,0)),1)="C","Central","G. Osório")</f>
        <v>G. Osório</v>
      </c>
      <c r="K142" s="3">
        <v>0.64583333333333326</v>
      </c>
      <c r="L142" s="15">
        <v>0.65624999999999978</v>
      </c>
      <c r="M142" s="271" t="s">
        <v>56</v>
      </c>
    </row>
    <row r="143" spans="2:13" x14ac:dyDescent="0.25">
      <c r="B143" s="40" t="s">
        <v>43</v>
      </c>
      <c r="C143" s="59">
        <v>0.40972222222222243</v>
      </c>
      <c r="D143" s="3">
        <v>0.43055555555555575</v>
      </c>
      <c r="E143" s="203">
        <f t="shared" si="29"/>
        <v>15.000000000000107</v>
      </c>
      <c r="F143" s="3">
        <f t="shared" si="27"/>
        <v>0.39930555555555569</v>
      </c>
      <c r="G143" s="15">
        <f t="shared" si="28"/>
        <v>0.40972222222222243</v>
      </c>
      <c r="H143" s="268" t="s">
        <v>53</v>
      </c>
      <c r="J143" s="31" t="str">
        <f t="array" ref="J143">IF(RIGHT(INDEX($B$2:$B$317,MATCH(M143&amp;K143,$H$2:$H$317&amp;$F$2:$F$317,0)),1)="C","Central","G. Osório")</f>
        <v>Central</v>
      </c>
      <c r="K143" s="3">
        <v>0.64583333333333326</v>
      </c>
      <c r="L143" s="15">
        <v>0.65624999999999978</v>
      </c>
      <c r="M143" s="272" t="s">
        <v>57</v>
      </c>
    </row>
    <row r="144" spans="2:13" x14ac:dyDescent="0.25">
      <c r="B144" s="40" t="s">
        <v>42</v>
      </c>
      <c r="C144" s="59">
        <v>0.44097222222222249</v>
      </c>
      <c r="D144" s="3">
        <v>0.48263888888888917</v>
      </c>
      <c r="E144" s="203">
        <f t="shared" si="29"/>
        <v>15.000000000000107</v>
      </c>
      <c r="F144" s="3">
        <f t="shared" si="27"/>
        <v>0.43055555555555575</v>
      </c>
      <c r="G144" s="15">
        <f t="shared" si="28"/>
        <v>0.44097222222222249</v>
      </c>
      <c r="H144" s="268" t="s">
        <v>53</v>
      </c>
      <c r="J144" s="31" t="str">
        <f t="array" ref="J144">IF(RIGHT(INDEX($B$2:$B$317,MATCH(M144&amp;K144,$H$2:$H$317&amp;$F$2:$F$317,0)),1)="C","Central","G. Osório")</f>
        <v>G. Osório</v>
      </c>
      <c r="K144" s="3">
        <v>0.64930555555555547</v>
      </c>
      <c r="L144" s="15">
        <v>0.65972222222222199</v>
      </c>
      <c r="M144" s="264" t="s">
        <v>50</v>
      </c>
    </row>
    <row r="145" spans="2:13" x14ac:dyDescent="0.25">
      <c r="B145" s="40" t="s">
        <v>43</v>
      </c>
      <c r="C145" s="59">
        <v>0.49305555555555591</v>
      </c>
      <c r="D145" s="3">
        <v>0.51388888888888928</v>
      </c>
      <c r="E145" s="203">
        <f t="shared" si="29"/>
        <v>15.000000000000107</v>
      </c>
      <c r="F145" s="3">
        <f t="shared" si="27"/>
        <v>0.48263888888888917</v>
      </c>
      <c r="G145" s="15">
        <f t="shared" si="28"/>
        <v>0.49305555555555591</v>
      </c>
      <c r="H145" s="268" t="s">
        <v>53</v>
      </c>
      <c r="J145" s="31" t="str">
        <f t="array" ref="J145">IF(RIGHT(INDEX($B$2:$B$317,MATCH(M145&amp;K145,$H$2:$H$317&amp;$F$2:$F$317,0)),1)="C","Central","G. Osório")</f>
        <v>Central</v>
      </c>
      <c r="K145" s="3">
        <v>0.64930555555555547</v>
      </c>
      <c r="L145" s="15">
        <v>0.65972222222222199</v>
      </c>
      <c r="M145" s="268" t="s">
        <v>53</v>
      </c>
    </row>
    <row r="146" spans="2:13" x14ac:dyDescent="0.25">
      <c r="B146" s="40" t="s">
        <v>42</v>
      </c>
      <c r="C146" s="59">
        <v>0.5243055555555558</v>
      </c>
      <c r="D146" s="3">
        <v>0.56597222222222243</v>
      </c>
      <c r="E146" s="203">
        <f t="shared" si="29"/>
        <v>14.999999999999787</v>
      </c>
      <c r="F146" s="3">
        <f t="shared" si="27"/>
        <v>0.51388888888888928</v>
      </c>
      <c r="G146" s="15">
        <f t="shared" si="28"/>
        <v>0.5243055555555558</v>
      </c>
      <c r="H146" s="268" t="s">
        <v>53</v>
      </c>
      <c r="J146" s="31" t="str">
        <f t="array" ref="J146">IF(RIGHT(INDEX($B$2:$B$317,MATCH(M146&amp;K146,$H$2:$H$317&amp;$F$2:$F$317,0)),1)="C","Central","G. Osório")</f>
        <v>G. Osório</v>
      </c>
      <c r="K146" s="3">
        <v>0.65624999999999989</v>
      </c>
      <c r="L146" s="15">
        <v>0.66666666666666641</v>
      </c>
      <c r="M146" s="273" t="s">
        <v>58</v>
      </c>
    </row>
    <row r="147" spans="2:13" x14ac:dyDescent="0.25">
      <c r="B147" s="40" t="s">
        <v>43</v>
      </c>
      <c r="C147" s="3">
        <v>0.57638888888888895</v>
      </c>
      <c r="D147" s="3">
        <v>0.59722222222222232</v>
      </c>
      <c r="E147" s="203">
        <f t="shared" si="29"/>
        <v>14.999999999999787</v>
      </c>
      <c r="F147" s="3">
        <f t="shared" si="27"/>
        <v>0.56597222222222243</v>
      </c>
      <c r="G147" s="15">
        <f t="shared" si="28"/>
        <v>0.57638888888888895</v>
      </c>
      <c r="H147" s="268" t="s">
        <v>53</v>
      </c>
      <c r="J147" s="31" t="str">
        <f t="array" ref="J147">IF(RIGHT(INDEX($B$2:$B$317,MATCH(M147&amp;K147,$H$2:$H$317&amp;$F$2:$F$317,0)),1)="C","Central","G. Osório")</f>
        <v>Central</v>
      </c>
      <c r="K147" s="3">
        <v>0.65624999999999989</v>
      </c>
      <c r="L147" s="15">
        <v>0.66666666666666641</v>
      </c>
      <c r="M147" s="274" t="s">
        <v>59</v>
      </c>
    </row>
    <row r="148" spans="2:13" x14ac:dyDescent="0.25">
      <c r="B148" s="40" t="s">
        <v>42</v>
      </c>
      <c r="C148" s="3">
        <v>0.60763888888888884</v>
      </c>
      <c r="D148" s="3">
        <v>0.64930555555555547</v>
      </c>
      <c r="E148" s="203">
        <f t="shared" si="29"/>
        <v>14.999999999999787</v>
      </c>
      <c r="F148" s="3">
        <f t="shared" si="27"/>
        <v>0.59722222222222232</v>
      </c>
      <c r="G148" s="15">
        <f t="shared" si="28"/>
        <v>0.60763888888888884</v>
      </c>
      <c r="H148" s="268" t="s">
        <v>53</v>
      </c>
      <c r="J148" s="31" t="str">
        <f t="array" ref="J148">IF(RIGHT(INDEX($B$2:$B$317,MATCH(M148&amp;K148,$H$2:$H$317&amp;$F$2:$F$317,0)),1)="C","Central","G. Osório")</f>
        <v>Central</v>
      </c>
      <c r="K148" s="3">
        <v>0.6597222222222221</v>
      </c>
      <c r="L148" s="15">
        <v>0.67013888888888862</v>
      </c>
      <c r="M148" s="261" t="s">
        <v>41</v>
      </c>
    </row>
    <row r="149" spans="2:13" x14ac:dyDescent="0.25">
      <c r="B149" s="40" t="s">
        <v>43</v>
      </c>
      <c r="C149" s="3">
        <v>0.65972222222222199</v>
      </c>
      <c r="D149" s="3">
        <v>0.68055555555555536</v>
      </c>
      <c r="E149" s="203">
        <f t="shared" si="29"/>
        <v>14.999999999999787</v>
      </c>
      <c r="F149" s="3">
        <f t="shared" si="27"/>
        <v>0.64930555555555547</v>
      </c>
      <c r="G149" s="15">
        <f t="shared" si="28"/>
        <v>0.65972222222222199</v>
      </c>
      <c r="H149" s="268" t="s">
        <v>53</v>
      </c>
      <c r="J149" s="31" t="str">
        <f t="array" ref="J149">IF(RIGHT(INDEX($B$2:$B$317,MATCH(M149&amp;K149,$H$2:$H$317&amp;$F$2:$F$317,0)),1)="C","Central","G. Osório")</f>
        <v>G. Osório</v>
      </c>
      <c r="K149" s="3">
        <v>0.6597222222222221</v>
      </c>
      <c r="L149" s="15">
        <v>0.67013888888888862</v>
      </c>
      <c r="M149" s="266" t="s">
        <v>52</v>
      </c>
    </row>
    <row r="150" spans="2:13" x14ac:dyDescent="0.25">
      <c r="B150" s="40" t="s">
        <v>42</v>
      </c>
      <c r="C150" s="3">
        <v>0.69097222222222188</v>
      </c>
      <c r="D150" s="3">
        <v>0.73263888888888851</v>
      </c>
      <c r="E150" s="203">
        <f t="shared" si="29"/>
        <v>14.999999999999787</v>
      </c>
      <c r="F150" s="3">
        <f t="shared" si="27"/>
        <v>0.68055555555555536</v>
      </c>
      <c r="G150" s="15">
        <f t="shared" si="28"/>
        <v>0.69097222222222188</v>
      </c>
      <c r="H150" s="268" t="s">
        <v>53</v>
      </c>
      <c r="J150" s="31" t="str">
        <f t="array" ref="J150">IF(RIGHT(INDEX($B$2:$B$317,MATCH(M150&amp;K150,$H$2:$H$317&amp;$F$2:$F$317,0)),1)="C","Central","G. Osório")</f>
        <v>G. Osório</v>
      </c>
      <c r="K150" s="3">
        <v>0.66666666666666652</v>
      </c>
      <c r="L150" s="15">
        <v>0.67708333333333304</v>
      </c>
      <c r="M150" s="270" t="s">
        <v>55</v>
      </c>
    </row>
    <row r="151" spans="2:13" x14ac:dyDescent="0.25">
      <c r="B151" s="40" t="s">
        <v>43</v>
      </c>
      <c r="C151" s="59">
        <v>0.74305555555555503</v>
      </c>
      <c r="D151" s="3">
        <v>0.7638888888888884</v>
      </c>
      <c r="E151" s="203">
        <f t="shared" si="29"/>
        <v>14.999999999999787</v>
      </c>
      <c r="F151" s="3">
        <f t="shared" si="27"/>
        <v>0.73263888888888851</v>
      </c>
      <c r="G151" s="15">
        <f t="shared" si="28"/>
        <v>0.74305555555555503</v>
      </c>
      <c r="H151" s="268" t="s">
        <v>53</v>
      </c>
      <c r="J151" s="31" t="str">
        <f t="array" ref="J151">IF(RIGHT(INDEX($B$2:$B$317,MATCH(M151&amp;K151,$H$2:$H$317&amp;$F$2:$F$317,0)),1)="C","Central","G. Osório")</f>
        <v>Central</v>
      </c>
      <c r="K151" s="3">
        <v>0.66666666666666652</v>
      </c>
      <c r="L151" s="15">
        <v>0.67708333333333304</v>
      </c>
      <c r="M151" s="275" t="s">
        <v>60</v>
      </c>
    </row>
    <row r="152" spans="2:13" x14ac:dyDescent="0.25">
      <c r="B152" s="40" t="s">
        <v>42</v>
      </c>
      <c r="C152" s="59">
        <v>0.77430555555555491</v>
      </c>
      <c r="D152" s="3">
        <v>0.81597222222222154</v>
      </c>
      <c r="E152" s="203">
        <f t="shared" si="29"/>
        <v>14.999999999999787</v>
      </c>
      <c r="F152" s="3">
        <f t="shared" si="27"/>
        <v>0.7638888888888884</v>
      </c>
      <c r="G152" s="15">
        <f t="shared" si="28"/>
        <v>0.77430555555555491</v>
      </c>
      <c r="H152" s="268" t="s">
        <v>53</v>
      </c>
      <c r="J152" s="31" t="str">
        <f t="array" ref="J152">IF(RIGHT(INDEX($B$2:$B$317,MATCH(M152&amp;K152,$H$2:$H$317&amp;$F$2:$F$317,0)),1)="C","Central","G. Osório")</f>
        <v>Central</v>
      </c>
      <c r="K152" s="3">
        <v>0.67013888888888873</v>
      </c>
      <c r="L152" s="15">
        <v>0.68055555555555525</v>
      </c>
      <c r="M152" s="263" t="s">
        <v>49</v>
      </c>
    </row>
    <row r="153" spans="2:13" ht="15.75" thickBot="1" x14ac:dyDescent="0.3">
      <c r="B153" s="43" t="s">
        <v>100</v>
      </c>
      <c r="C153" s="49"/>
      <c r="D153" s="49"/>
      <c r="E153" s="44">
        <v>0</v>
      </c>
      <c r="F153" s="6" t="str">
        <f t="shared" si="27"/>
        <v/>
      </c>
      <c r="G153" s="95" t="str">
        <f t="shared" si="28"/>
        <v/>
      </c>
      <c r="H153" s="268" t="s">
        <v>53</v>
      </c>
      <c r="J153" s="31" t="str">
        <f t="array" ref="J153">IF(RIGHT(INDEX($B$2:$B$317,MATCH(M153&amp;K153,$H$2:$H$317&amp;$F$2:$F$317,0)),1)="C","Central","G. Osório")</f>
        <v>G. Osório</v>
      </c>
      <c r="K153" s="3">
        <v>0.67013888888888873</v>
      </c>
      <c r="L153" s="15">
        <v>0.68055555555555525</v>
      </c>
      <c r="M153" s="267" t="s">
        <v>63</v>
      </c>
    </row>
    <row r="154" spans="2:13" ht="15.75" thickBot="1" x14ac:dyDescent="0.3">
      <c r="B154" s="291" t="s">
        <v>54</v>
      </c>
      <c r="C154" s="292"/>
      <c r="D154" s="292"/>
      <c r="E154" s="292"/>
      <c r="F154" s="292"/>
      <c r="G154" s="293"/>
      <c r="H154" s="269" t="s">
        <v>54</v>
      </c>
      <c r="J154" s="31" t="str">
        <f t="array" ref="J154">IF(RIGHT(INDEX($B$2:$B$317,MATCH(M154&amp;K154,$H$2:$H$317&amp;$F$2:$F$317,0)),1)="C","Central","G. Osório")</f>
        <v>G. Osório</v>
      </c>
      <c r="K154" s="3">
        <v>0.67708333333333315</v>
      </c>
      <c r="L154" s="15">
        <v>0.68749999999999967</v>
      </c>
      <c r="M154" s="272" t="s">
        <v>57</v>
      </c>
    </row>
    <row r="155" spans="2:13" ht="36.75" thickBot="1" x14ac:dyDescent="0.3">
      <c r="B155" s="217" t="s">
        <v>47</v>
      </c>
      <c r="C155" s="218" t="s">
        <v>44</v>
      </c>
      <c r="D155" s="218" t="s">
        <v>46</v>
      </c>
      <c r="E155" s="219" t="s">
        <v>105</v>
      </c>
      <c r="F155" s="219" t="s">
        <v>111</v>
      </c>
      <c r="G155" s="258" t="s">
        <v>112</v>
      </c>
      <c r="H155" s="269" t="s">
        <v>54</v>
      </c>
      <c r="J155" s="31" t="str">
        <f t="array" ref="J155">IF(RIGHT(INDEX($B$2:$B$317,MATCH(M155&amp;K155,$H$2:$H$317&amp;$F$2:$F$317,0)),1)="C","Central","G. Osório")</f>
        <v>Central</v>
      </c>
      <c r="K155" s="3">
        <v>0.67708333333333315</v>
      </c>
      <c r="L155" s="15">
        <v>0.68749999999999967</v>
      </c>
      <c r="M155" s="276" t="s">
        <v>61</v>
      </c>
    </row>
    <row r="156" spans="2:13" x14ac:dyDescent="0.25">
      <c r="B156" s="73" t="s">
        <v>100</v>
      </c>
      <c r="C156" s="234"/>
      <c r="D156" s="234"/>
      <c r="E156" s="228">
        <v>0</v>
      </c>
      <c r="F156" s="5" t="str">
        <f t="shared" ref="F156:F174" si="30">IF(E156&lt;&gt;0,D155,"")</f>
        <v/>
      </c>
      <c r="G156" s="17" t="str">
        <f t="shared" ref="G156:G174" si="31">IF(E156&lt;&gt;0,C156,"")</f>
        <v/>
      </c>
      <c r="H156" s="269" t="s">
        <v>54</v>
      </c>
      <c r="J156" s="31" t="str">
        <f t="array" ref="J156">IF(RIGHT(INDEX($B$2:$B$317,MATCH(M156&amp;K156,$H$2:$H$317&amp;$F$2:$F$317,0)),1)="C","Central","G. Osório")</f>
        <v>Central</v>
      </c>
      <c r="K156" s="3">
        <v>0.68055555555555536</v>
      </c>
      <c r="L156" s="15">
        <v>0.69097222222222188</v>
      </c>
      <c r="M156" s="265" t="s">
        <v>51</v>
      </c>
    </row>
    <row r="157" spans="2:13" x14ac:dyDescent="0.25">
      <c r="B157" s="40" t="s">
        <v>42</v>
      </c>
      <c r="C157" s="3">
        <v>0.3125</v>
      </c>
      <c r="D157" s="3">
        <v>0.35416666666666669</v>
      </c>
      <c r="E157" s="203">
        <v>0</v>
      </c>
      <c r="F157" s="3" t="str">
        <f t="shared" si="30"/>
        <v/>
      </c>
      <c r="G157" s="15" t="str">
        <f t="shared" si="31"/>
        <v/>
      </c>
      <c r="H157" s="269" t="s">
        <v>54</v>
      </c>
      <c r="J157" s="31" t="str">
        <f t="array" ref="J157">IF(RIGHT(INDEX($B$2:$B$317,MATCH(M157&amp;K157,$H$2:$H$317&amp;$F$2:$F$317,0)),1)="C","Central","G. Osório")</f>
        <v>G. Osório</v>
      </c>
      <c r="K157" s="3">
        <v>0.68055555555555536</v>
      </c>
      <c r="L157" s="15">
        <v>0.69097222222222188</v>
      </c>
      <c r="M157" s="268" t="s">
        <v>53</v>
      </c>
    </row>
    <row r="158" spans="2:13" x14ac:dyDescent="0.25">
      <c r="B158" s="40" t="s">
        <v>43</v>
      </c>
      <c r="C158" s="3">
        <v>0.36458333333333343</v>
      </c>
      <c r="D158" s="3">
        <v>0.38541666666666674</v>
      </c>
      <c r="E158" s="203">
        <f>(C158-D157)*24*60</f>
        <v>15.000000000000107</v>
      </c>
      <c r="F158" s="3">
        <f t="shared" si="30"/>
        <v>0.35416666666666669</v>
      </c>
      <c r="G158" s="15">
        <f t="shared" si="31"/>
        <v>0.36458333333333343</v>
      </c>
      <c r="H158" s="269" t="s">
        <v>54</v>
      </c>
      <c r="J158" s="31" t="str">
        <f t="array" ref="J158">IF(RIGHT(INDEX($B$2:$B$317,MATCH(M158&amp;K158,$H$2:$H$317&amp;$F$2:$F$317,0)),1)="C","Central","G. Osório")</f>
        <v>Central</v>
      </c>
      <c r="K158" s="3">
        <v>0.68749999999999978</v>
      </c>
      <c r="L158" s="15">
        <v>0.6979166666666663</v>
      </c>
      <c r="M158" s="269" t="s">
        <v>54</v>
      </c>
    </row>
    <row r="159" spans="2:13" x14ac:dyDescent="0.25">
      <c r="B159" s="40" t="s">
        <v>42</v>
      </c>
      <c r="C159" s="3">
        <v>0.39583333333333348</v>
      </c>
      <c r="D159" s="3">
        <v>0.43750000000000017</v>
      </c>
      <c r="E159" s="203">
        <f>(C159-D158)*24*60</f>
        <v>15.000000000000107</v>
      </c>
      <c r="F159" s="3">
        <f t="shared" si="30"/>
        <v>0.38541666666666674</v>
      </c>
      <c r="G159" s="15">
        <f t="shared" si="31"/>
        <v>0.39583333333333348</v>
      </c>
      <c r="H159" s="269" t="s">
        <v>54</v>
      </c>
      <c r="J159" s="31" t="str">
        <f t="array" ref="J159">IF(RIGHT(INDEX($B$2:$B$317,MATCH(M159&amp;K159,$H$2:$H$317&amp;$F$2:$F$317,0)),1)="C","Central","G. Osório")</f>
        <v>G. Osório</v>
      </c>
      <c r="K159" s="3">
        <v>0.68749999999999978</v>
      </c>
      <c r="L159" s="15">
        <v>0.6979166666666663</v>
      </c>
      <c r="M159" s="274" t="s">
        <v>59</v>
      </c>
    </row>
    <row r="160" spans="2:13" x14ac:dyDescent="0.25">
      <c r="B160" s="40" t="s">
        <v>43</v>
      </c>
      <c r="C160" s="3">
        <v>0.44791666666666691</v>
      </c>
      <c r="D160" s="3">
        <v>0.46875000000000022</v>
      </c>
      <c r="E160" s="203">
        <f t="shared" ref="E160:E173" si="32">(C160-D159)*24*60</f>
        <v>15.000000000000107</v>
      </c>
      <c r="F160" s="3">
        <f t="shared" si="30"/>
        <v>0.43750000000000017</v>
      </c>
      <c r="G160" s="15">
        <f t="shared" si="31"/>
        <v>0.44791666666666691</v>
      </c>
      <c r="H160" s="269" t="s">
        <v>54</v>
      </c>
      <c r="J160" s="31" t="str">
        <f t="array" ref="J160">IF(RIGHT(INDEX($B$2:$B$317,MATCH(M160&amp;K160,$H$2:$H$317&amp;$F$2:$F$317,0)),1)="C","Central","G. Osório")</f>
        <v>G. Osório</v>
      </c>
      <c r="K160" s="3">
        <v>0.69097222222222199</v>
      </c>
      <c r="L160" s="15">
        <v>0.70138888888888851</v>
      </c>
      <c r="M160" s="261" t="s">
        <v>41</v>
      </c>
    </row>
    <row r="161" spans="2:13" x14ac:dyDescent="0.25">
      <c r="B161" s="40" t="s">
        <v>42</v>
      </c>
      <c r="C161" s="3">
        <v>0.47916666666666696</v>
      </c>
      <c r="D161" s="3">
        <v>0.52083333333333359</v>
      </c>
      <c r="E161" s="203">
        <f t="shared" si="32"/>
        <v>15.000000000000107</v>
      </c>
      <c r="F161" s="3">
        <f t="shared" si="30"/>
        <v>0.46875000000000022</v>
      </c>
      <c r="G161" s="15">
        <f t="shared" si="31"/>
        <v>0.47916666666666696</v>
      </c>
      <c r="H161" s="269" t="s">
        <v>54</v>
      </c>
      <c r="J161" s="31" t="str">
        <f t="array" ref="J161">IF(RIGHT(INDEX($B$2:$B$317,MATCH(M161&amp;K161,$H$2:$H$317&amp;$F$2:$F$317,0)),1)="C","Central","G. Osório")</f>
        <v>Central</v>
      </c>
      <c r="K161" s="3">
        <v>0.69097222222222199</v>
      </c>
      <c r="L161" s="15">
        <v>0.70138888888888851</v>
      </c>
      <c r="M161" s="262" t="s">
        <v>45</v>
      </c>
    </row>
    <row r="162" spans="2:13" x14ac:dyDescent="0.25">
      <c r="B162" s="40" t="s">
        <v>43</v>
      </c>
      <c r="C162" s="3">
        <v>0.53125000000000022</v>
      </c>
      <c r="D162" s="3">
        <v>0.55208333333333359</v>
      </c>
      <c r="E162" s="203">
        <f t="shared" si="32"/>
        <v>14.999999999999947</v>
      </c>
      <c r="F162" s="3">
        <f t="shared" si="30"/>
        <v>0.52083333333333359</v>
      </c>
      <c r="G162" s="15">
        <f t="shared" si="31"/>
        <v>0.53125000000000022</v>
      </c>
      <c r="H162" s="269" t="s">
        <v>54</v>
      </c>
      <c r="J162" s="31" t="str">
        <f t="array" ref="J162">IF(RIGHT(INDEX($B$2:$B$317,MATCH(M162&amp;K162,$H$2:$H$317&amp;$F$2:$F$317,0)),1)="C","Central","G. Osório")</f>
        <v>Central</v>
      </c>
      <c r="K162" s="3">
        <v>0.69791666666666641</v>
      </c>
      <c r="L162" s="15">
        <v>0.70833333333333293</v>
      </c>
      <c r="M162" s="271" t="s">
        <v>56</v>
      </c>
    </row>
    <row r="163" spans="2:13" x14ac:dyDescent="0.25">
      <c r="B163" s="40" t="s">
        <v>42</v>
      </c>
      <c r="C163" s="3">
        <v>0.56250000000000011</v>
      </c>
      <c r="D163" s="3">
        <v>0.60416666666666674</v>
      </c>
      <c r="E163" s="203">
        <f t="shared" si="32"/>
        <v>14.999999999999787</v>
      </c>
      <c r="F163" s="3">
        <f t="shared" si="30"/>
        <v>0.55208333333333359</v>
      </c>
      <c r="G163" s="15">
        <f t="shared" si="31"/>
        <v>0.56250000000000011</v>
      </c>
      <c r="H163" s="269" t="s">
        <v>54</v>
      </c>
      <c r="J163" s="31" t="str">
        <f t="array" ref="J163">IF(RIGHT(INDEX($B$2:$B$317,MATCH(M163&amp;K163,$H$2:$H$317&amp;$F$2:$F$317,0)),1)="C","Central","G. Osório")</f>
        <v>G. Osório</v>
      </c>
      <c r="K163" s="3">
        <v>0.69791666666666641</v>
      </c>
      <c r="L163" s="15">
        <v>0.70833333333333293</v>
      </c>
      <c r="M163" s="275" t="s">
        <v>60</v>
      </c>
    </row>
    <row r="164" spans="2:13" x14ac:dyDescent="0.25">
      <c r="B164" s="40" t="s">
        <v>43</v>
      </c>
      <c r="C164" s="3">
        <v>0.61458333333333326</v>
      </c>
      <c r="D164" s="3">
        <v>0.63541666666666663</v>
      </c>
      <c r="E164" s="203">
        <f t="shared" si="32"/>
        <v>14.999999999999787</v>
      </c>
      <c r="F164" s="3">
        <f t="shared" si="30"/>
        <v>0.60416666666666674</v>
      </c>
      <c r="G164" s="15">
        <f t="shared" si="31"/>
        <v>0.61458333333333326</v>
      </c>
      <c r="H164" s="269" t="s">
        <v>54</v>
      </c>
      <c r="J164" s="31" t="str">
        <f t="array" ref="J164">IF(RIGHT(INDEX($B$2:$B$317,MATCH(M164&amp;K164,$H$2:$H$317&amp;$F$2:$F$317,0)),1)="C","Central","G. Osório")</f>
        <v>G. Osório</v>
      </c>
      <c r="K164" s="3">
        <v>0.70138888888888862</v>
      </c>
      <c r="L164" s="15">
        <v>0.71180555555555514</v>
      </c>
      <c r="M164" s="263" t="s">
        <v>49</v>
      </c>
    </row>
    <row r="165" spans="2:13" x14ac:dyDescent="0.25">
      <c r="B165" s="40" t="s">
        <v>42</v>
      </c>
      <c r="C165" s="3">
        <v>0.64583333333333315</v>
      </c>
      <c r="D165" s="3">
        <v>0.68749999999999978</v>
      </c>
      <c r="E165" s="203">
        <f t="shared" si="32"/>
        <v>14.999999999999787</v>
      </c>
      <c r="F165" s="3">
        <f t="shared" si="30"/>
        <v>0.63541666666666663</v>
      </c>
      <c r="G165" s="15">
        <f t="shared" si="31"/>
        <v>0.64583333333333315</v>
      </c>
      <c r="H165" s="269" t="s">
        <v>54</v>
      </c>
      <c r="J165" s="31" t="str">
        <f t="array" ref="J165">IF(RIGHT(INDEX($B$2:$B$317,MATCH(M165&amp;K165,$H$2:$H$317&amp;$F$2:$F$317,0)),1)="C","Central","G. Osório")</f>
        <v>Central</v>
      </c>
      <c r="K165" s="3">
        <v>0.70138888888888862</v>
      </c>
      <c r="L165" s="15">
        <v>0.71180555555555514</v>
      </c>
      <c r="M165" s="264" t="s">
        <v>50</v>
      </c>
    </row>
    <row r="166" spans="2:13" x14ac:dyDescent="0.25">
      <c r="B166" s="40" t="s">
        <v>43</v>
      </c>
      <c r="C166" s="3">
        <v>0.6979166666666663</v>
      </c>
      <c r="D166" s="3">
        <v>0.71874999999999967</v>
      </c>
      <c r="E166" s="203">
        <f t="shared" si="32"/>
        <v>14.999999999999787</v>
      </c>
      <c r="F166" s="3">
        <f t="shared" si="30"/>
        <v>0.68749999999999978</v>
      </c>
      <c r="G166" s="15">
        <f t="shared" si="31"/>
        <v>0.6979166666666663</v>
      </c>
      <c r="H166" s="269" t="s">
        <v>54</v>
      </c>
      <c r="J166" s="31" t="str">
        <f t="array" ref="J166">IF(RIGHT(INDEX($B$2:$B$317,MATCH(M166&amp;K166,$H$2:$H$317&amp;$F$2:$F$317,0)),1)="C","Central","G. Osório")</f>
        <v>Central</v>
      </c>
      <c r="K166" s="3">
        <v>0.70833333333333304</v>
      </c>
      <c r="L166" s="15">
        <v>0.71874999999999956</v>
      </c>
      <c r="M166" s="273" t="s">
        <v>58</v>
      </c>
    </row>
    <row r="167" spans="2:13" x14ac:dyDescent="0.25">
      <c r="B167" s="40" t="s">
        <v>42</v>
      </c>
      <c r="C167" s="3">
        <v>0.72916666666666619</v>
      </c>
      <c r="D167" s="3">
        <v>0.77083333333333282</v>
      </c>
      <c r="E167" s="203">
        <f t="shared" si="32"/>
        <v>14.999999999999787</v>
      </c>
      <c r="F167" s="3">
        <f t="shared" si="30"/>
        <v>0.71874999999999967</v>
      </c>
      <c r="G167" s="15">
        <f t="shared" si="31"/>
        <v>0.72916666666666619</v>
      </c>
      <c r="H167" s="269" t="s">
        <v>54</v>
      </c>
      <c r="J167" s="31" t="str">
        <f t="array" ref="J167">IF(RIGHT(INDEX($B$2:$B$317,MATCH(M167&amp;K167,$H$2:$H$317&amp;$F$2:$F$317,0)),1)="C","Central","G. Osório")</f>
        <v>G. Osório</v>
      </c>
      <c r="K167" s="3">
        <v>0.70833333333333304</v>
      </c>
      <c r="L167" s="15">
        <v>0.71874999999999956</v>
      </c>
      <c r="M167" s="276" t="s">
        <v>61</v>
      </c>
    </row>
    <row r="168" spans="2:13" x14ac:dyDescent="0.25">
      <c r="B168" s="40" t="s">
        <v>43</v>
      </c>
      <c r="C168" s="3">
        <v>0.78124999999999933</v>
      </c>
      <c r="D168" s="3">
        <v>0.8020833333333327</v>
      </c>
      <c r="E168" s="203">
        <f t="shared" si="32"/>
        <v>14.999999999999787</v>
      </c>
      <c r="F168" s="3">
        <f t="shared" si="30"/>
        <v>0.77083333333333282</v>
      </c>
      <c r="G168" s="15">
        <f t="shared" si="31"/>
        <v>0.78124999999999933</v>
      </c>
      <c r="H168" s="269" t="s">
        <v>54</v>
      </c>
      <c r="J168" s="31" t="str">
        <f t="array" ref="J168">IF(RIGHT(INDEX($B$2:$B$317,MATCH(M168&amp;K168,$H$2:$H$317&amp;$F$2:$F$317,0)),1)="C","Central","G. Osório")</f>
        <v>G. Osório</v>
      </c>
      <c r="K168" s="3">
        <v>0.71180555555555525</v>
      </c>
      <c r="L168" s="15">
        <v>0.72222222222222177</v>
      </c>
      <c r="M168" s="265" t="s">
        <v>51</v>
      </c>
    </row>
    <row r="169" spans="2:13" x14ac:dyDescent="0.25">
      <c r="B169" s="40" t="s">
        <v>42</v>
      </c>
      <c r="C169" s="3">
        <v>0.81249999999999922</v>
      </c>
      <c r="D169" s="3">
        <v>0.85416666666666585</v>
      </c>
      <c r="E169" s="203">
        <f t="shared" si="32"/>
        <v>14.999999999999787</v>
      </c>
      <c r="F169" s="3">
        <f t="shared" si="30"/>
        <v>0.8020833333333327</v>
      </c>
      <c r="G169" s="15">
        <f t="shared" si="31"/>
        <v>0.81249999999999922</v>
      </c>
      <c r="H169" s="269" t="s">
        <v>54</v>
      </c>
      <c r="J169" s="31" t="str">
        <f t="array" ref="J169">IF(RIGHT(INDEX($B$2:$B$317,MATCH(M169&amp;K169,$H$2:$H$317&amp;$F$2:$F$317,0)),1)="C","Central","G. Osório")</f>
        <v>Central</v>
      </c>
      <c r="K169" s="3">
        <v>0.71180555555555525</v>
      </c>
      <c r="L169" s="15">
        <v>0.72222222222222177</v>
      </c>
      <c r="M169" s="266" t="s">
        <v>52</v>
      </c>
    </row>
    <row r="170" spans="2:13" x14ac:dyDescent="0.25">
      <c r="B170" s="40" t="s">
        <v>43</v>
      </c>
      <c r="C170" s="3">
        <v>0.86805555555555458</v>
      </c>
      <c r="D170" s="3">
        <v>0.88888888888888795</v>
      </c>
      <c r="E170" s="203">
        <f t="shared" si="32"/>
        <v>19.999999999999769</v>
      </c>
      <c r="F170" s="3">
        <f t="shared" si="30"/>
        <v>0.85416666666666585</v>
      </c>
      <c r="G170" s="15">
        <f t="shared" si="31"/>
        <v>0.86805555555555458</v>
      </c>
      <c r="H170" s="269" t="s">
        <v>54</v>
      </c>
      <c r="J170" s="31" t="str">
        <f t="array" ref="J170">IF(RIGHT(INDEX($B$2:$B$317,MATCH(M170&amp;K170,$H$2:$H$317&amp;$F$2:$F$317,0)),1)="C","Central","G. Osório")</f>
        <v>G. Osório</v>
      </c>
      <c r="K170" s="3">
        <v>0.71874999999999967</v>
      </c>
      <c r="L170" s="15">
        <v>0.72916666666666619</v>
      </c>
      <c r="M170" s="269" t="s">
        <v>54</v>
      </c>
    </row>
    <row r="171" spans="2:13" x14ac:dyDescent="0.25">
      <c r="B171" s="40" t="s">
        <v>42</v>
      </c>
      <c r="C171" s="3">
        <v>0.89930555555555447</v>
      </c>
      <c r="D171" s="3">
        <v>0.9409722222222211</v>
      </c>
      <c r="E171" s="203">
        <f t="shared" si="32"/>
        <v>14.999999999999787</v>
      </c>
      <c r="F171" s="3">
        <f t="shared" si="30"/>
        <v>0.88888888888888795</v>
      </c>
      <c r="G171" s="15">
        <f t="shared" si="31"/>
        <v>0.89930555555555447</v>
      </c>
      <c r="H171" s="269" t="s">
        <v>54</v>
      </c>
      <c r="J171" s="31" t="str">
        <f t="array" ref="J171">IF(RIGHT(INDEX($B$2:$B$317,MATCH(M171&amp;K171,$H$2:$H$317&amp;$F$2:$F$317,0)),1)="C","Central","G. Osório")</f>
        <v>Central</v>
      </c>
      <c r="K171" s="3">
        <v>0.71874999999999967</v>
      </c>
      <c r="L171" s="15">
        <v>0.72916666666666619</v>
      </c>
      <c r="M171" s="270" t="s">
        <v>55</v>
      </c>
    </row>
    <row r="172" spans="2:13" x14ac:dyDescent="0.25">
      <c r="B172" s="40" t="s">
        <v>43</v>
      </c>
      <c r="C172" s="3">
        <v>0.95138888888888762</v>
      </c>
      <c r="D172" s="3">
        <v>0.97222222222222099</v>
      </c>
      <c r="E172" s="203">
        <f t="shared" si="32"/>
        <v>14.999999999999787</v>
      </c>
      <c r="F172" s="3">
        <f t="shared" si="30"/>
        <v>0.9409722222222211</v>
      </c>
      <c r="G172" s="96">
        <f t="shared" si="31"/>
        <v>0.95138888888888762</v>
      </c>
      <c r="H172" s="269" t="s">
        <v>54</v>
      </c>
      <c r="J172" s="31" t="str">
        <f t="array" ref="J172">IF(RIGHT(INDEX($B$2:$B$317,MATCH(M172&amp;K172,$H$2:$H$317&amp;$F$2:$F$317,0)),1)="C","Central","G. Osório")</f>
        <v>G. Osório</v>
      </c>
      <c r="K172" s="3">
        <v>0.72222222222222188</v>
      </c>
      <c r="L172" s="15">
        <v>0.7326388888888884</v>
      </c>
      <c r="M172" s="262" t="s">
        <v>45</v>
      </c>
    </row>
    <row r="173" spans="2:13" x14ac:dyDescent="0.25">
      <c r="B173" s="40" t="s">
        <v>42</v>
      </c>
      <c r="C173" s="3">
        <v>0.98263888888888751</v>
      </c>
      <c r="D173" s="3">
        <v>1.0243055555555542</v>
      </c>
      <c r="E173" s="203">
        <f t="shared" si="32"/>
        <v>14.999999999999787</v>
      </c>
      <c r="F173" s="3">
        <f t="shared" si="30"/>
        <v>0.97222222222222099</v>
      </c>
      <c r="G173" s="96">
        <f t="shared" si="31"/>
        <v>0.98263888888888751</v>
      </c>
      <c r="H173" s="269" t="s">
        <v>54</v>
      </c>
      <c r="J173" s="31" t="str">
        <f t="array" ref="J173">IF(RIGHT(INDEX($B$2:$B$317,MATCH(M173&amp;K173,$H$2:$H$317&amp;$F$2:$F$317,0)),1)="C","Central","G. Osório")</f>
        <v>Central</v>
      </c>
      <c r="K173" s="3">
        <v>0.72222222222222188</v>
      </c>
      <c r="L173" s="15">
        <v>0.7326388888888884</v>
      </c>
      <c r="M173" s="267" t="s">
        <v>63</v>
      </c>
    </row>
    <row r="174" spans="2:13" ht="15.75" thickBot="1" x14ac:dyDescent="0.3">
      <c r="B174" s="43" t="s">
        <v>100</v>
      </c>
      <c r="C174" s="49"/>
      <c r="D174" s="49"/>
      <c r="E174" s="44">
        <v>0</v>
      </c>
      <c r="F174" s="6" t="str">
        <f t="shared" si="30"/>
        <v/>
      </c>
      <c r="G174" s="95" t="str">
        <f t="shared" si="31"/>
        <v/>
      </c>
      <c r="H174" s="269" t="s">
        <v>54</v>
      </c>
      <c r="J174" s="31" t="str">
        <f t="array" ref="J174">IF(RIGHT(INDEX($B$2:$B$317,MATCH(M174&amp;K174,$H$2:$H$317&amp;$F$2:$F$317,0)),1)="C","Central","G. Osório")</f>
        <v>G. Osório</v>
      </c>
      <c r="K174" s="3">
        <v>0.7291666666666663</v>
      </c>
      <c r="L174" s="15">
        <v>0.73958333333333282</v>
      </c>
      <c r="M174" s="271" t="s">
        <v>56</v>
      </c>
    </row>
    <row r="175" spans="2:13" ht="15.75" thickBot="1" x14ac:dyDescent="0.3">
      <c r="B175" s="288" t="s">
        <v>55</v>
      </c>
      <c r="C175" s="289"/>
      <c r="D175" s="289"/>
      <c r="E175" s="289"/>
      <c r="F175" s="289"/>
      <c r="G175" s="290"/>
      <c r="H175" s="270" t="s">
        <v>55</v>
      </c>
      <c r="J175" s="31" t="str">
        <f t="array" ref="J175">IF(RIGHT(INDEX($B$2:$B$317,MATCH(M175&amp;K175,$H$2:$H$317&amp;$F$2:$F$317,0)),1)="C","Central","G. Osório")</f>
        <v>Central</v>
      </c>
      <c r="K175" s="3">
        <v>0.7291666666666663</v>
      </c>
      <c r="L175" s="15">
        <v>0.73958333333333282</v>
      </c>
      <c r="M175" s="272" t="s">
        <v>57</v>
      </c>
    </row>
    <row r="176" spans="2:13" ht="36.75" thickBot="1" x14ac:dyDescent="0.3">
      <c r="B176" s="217" t="s">
        <v>47</v>
      </c>
      <c r="C176" s="218" t="s">
        <v>44</v>
      </c>
      <c r="D176" s="218" t="s">
        <v>46</v>
      </c>
      <c r="E176" s="219" t="s">
        <v>105</v>
      </c>
      <c r="F176" s="219" t="s">
        <v>111</v>
      </c>
      <c r="G176" s="258" t="s">
        <v>112</v>
      </c>
      <c r="H176" s="270" t="s">
        <v>55</v>
      </c>
      <c r="J176" s="31" t="str">
        <f t="array" ref="J176">IF(RIGHT(INDEX($B$2:$B$317,MATCH(M176&amp;K176,$H$2:$H$317&amp;$F$2:$F$317,0)),1)="C","Central","G. Osório")</f>
        <v>G. Osório</v>
      </c>
      <c r="K176" s="3">
        <v>0.73263888888888851</v>
      </c>
      <c r="L176" s="15">
        <v>0.74305555555555503</v>
      </c>
      <c r="M176" s="264" t="s">
        <v>50</v>
      </c>
    </row>
    <row r="177" spans="2:13" x14ac:dyDescent="0.25">
      <c r="B177" s="40" t="s">
        <v>100</v>
      </c>
      <c r="C177" s="38"/>
      <c r="D177" s="38"/>
      <c r="E177" s="228">
        <v>0</v>
      </c>
      <c r="F177" s="5" t="str">
        <f t="shared" ref="F177:F195" si="33">IF(E177&lt;&gt;0,D176,"")</f>
        <v/>
      </c>
      <c r="G177" s="17" t="str">
        <f t="shared" ref="G177:G195" si="34">IF(E177&lt;&gt;0,C177,"")</f>
        <v/>
      </c>
      <c r="H177" s="270" t="s">
        <v>55</v>
      </c>
      <c r="J177" s="31" t="str">
        <f t="array" ref="J177">IF(RIGHT(INDEX($B$2:$B$317,MATCH(M177&amp;K177,$H$2:$H$317&amp;$F$2:$F$317,0)),1)="C","Central","G. Osório")</f>
        <v>Central</v>
      </c>
      <c r="K177" s="3">
        <v>0.73263888888888851</v>
      </c>
      <c r="L177" s="15">
        <v>0.74305555555555503</v>
      </c>
      <c r="M177" s="268" t="s">
        <v>53</v>
      </c>
    </row>
    <row r="178" spans="2:13" x14ac:dyDescent="0.25">
      <c r="B178" s="40" t="s">
        <v>43</v>
      </c>
      <c r="C178" s="3">
        <v>0.3125</v>
      </c>
      <c r="D178" s="3">
        <v>0.33333333333333331</v>
      </c>
      <c r="E178" s="203">
        <v>0</v>
      </c>
      <c r="F178" s="3" t="str">
        <f t="shared" si="33"/>
        <v/>
      </c>
      <c r="G178" s="15" t="str">
        <f t="shared" si="34"/>
        <v/>
      </c>
      <c r="H178" s="270" t="s">
        <v>55</v>
      </c>
      <c r="J178" s="31" t="str">
        <f t="array" ref="J178">IF(RIGHT(INDEX($B$2:$B$317,MATCH(M178&amp;K178,$H$2:$H$317&amp;$F$2:$F$317,0)),1)="C","Central","G. Osório")</f>
        <v>G. Osório</v>
      </c>
      <c r="K178" s="3">
        <v>0.73958333333333293</v>
      </c>
      <c r="L178" s="15">
        <v>0.74999999999999944</v>
      </c>
      <c r="M178" s="273" t="s">
        <v>58</v>
      </c>
    </row>
    <row r="179" spans="2:13" x14ac:dyDescent="0.25">
      <c r="B179" s="40" t="s">
        <v>42</v>
      </c>
      <c r="C179" s="3">
        <v>0.34375000000000006</v>
      </c>
      <c r="D179" s="3">
        <v>0.38541666666666674</v>
      </c>
      <c r="E179" s="203">
        <f>(C179-D178)*24*60</f>
        <v>15.000000000000107</v>
      </c>
      <c r="F179" s="3">
        <f t="shared" si="33"/>
        <v>0.33333333333333331</v>
      </c>
      <c r="G179" s="15">
        <f t="shared" si="34"/>
        <v>0.34375000000000006</v>
      </c>
      <c r="H179" s="270" t="s">
        <v>55</v>
      </c>
      <c r="J179" s="31" t="str">
        <f t="array" ref="J179">IF(RIGHT(INDEX($B$2:$B$317,MATCH(M179&amp;K179,$H$2:$H$317&amp;$F$2:$F$317,0)),1)="C","Central","G. Osório")</f>
        <v>Central</v>
      </c>
      <c r="K179" s="3">
        <v>0.73958333333333293</v>
      </c>
      <c r="L179" s="15">
        <v>0.74999999999999944</v>
      </c>
      <c r="M179" s="274" t="s">
        <v>59</v>
      </c>
    </row>
    <row r="180" spans="2:13" x14ac:dyDescent="0.25">
      <c r="B180" s="40" t="s">
        <v>43</v>
      </c>
      <c r="C180" s="3">
        <v>0.39583333333333348</v>
      </c>
      <c r="D180" s="3">
        <v>0.4166666666666668</v>
      </c>
      <c r="E180" s="203">
        <f>(C180-D179)*24*60</f>
        <v>15.000000000000107</v>
      </c>
      <c r="F180" s="3">
        <f t="shared" si="33"/>
        <v>0.38541666666666674</v>
      </c>
      <c r="G180" s="15">
        <f t="shared" si="34"/>
        <v>0.39583333333333348</v>
      </c>
      <c r="H180" s="270" t="s">
        <v>55</v>
      </c>
      <c r="J180" s="31" t="str">
        <f t="array" ref="J180">IF(RIGHT(INDEX($B$2:$B$317,MATCH(M180&amp;K180,$H$2:$H$317&amp;$F$2:$F$317,0)),1)="C","Central","G. Osório")</f>
        <v>Central</v>
      </c>
      <c r="K180" s="3">
        <v>0.74305555555555514</v>
      </c>
      <c r="L180" s="15">
        <v>0.75347222222222165</v>
      </c>
      <c r="M180" s="261" t="s">
        <v>41</v>
      </c>
    </row>
    <row r="181" spans="2:13" x14ac:dyDescent="0.25">
      <c r="B181" s="40" t="s">
        <v>42</v>
      </c>
      <c r="C181" s="3">
        <v>0.42708333333333354</v>
      </c>
      <c r="D181" s="3">
        <v>0.46875000000000022</v>
      </c>
      <c r="E181" s="203">
        <f t="shared" ref="E181:E194" si="35">(C181-D180)*24*60</f>
        <v>15.000000000000107</v>
      </c>
      <c r="F181" s="3">
        <f t="shared" si="33"/>
        <v>0.4166666666666668</v>
      </c>
      <c r="G181" s="15">
        <f t="shared" si="34"/>
        <v>0.42708333333333354</v>
      </c>
      <c r="H181" s="270" t="s">
        <v>55</v>
      </c>
      <c r="J181" s="31" t="str">
        <f t="array" ref="J181">IF(RIGHT(INDEX($B$2:$B$317,MATCH(M181&amp;K181,$H$2:$H$317&amp;$F$2:$F$317,0)),1)="C","Central","G. Osório")</f>
        <v>G. Osório</v>
      </c>
      <c r="K181" s="3">
        <v>0.74305555555555514</v>
      </c>
      <c r="L181" s="15">
        <v>0.75347222222222165</v>
      </c>
      <c r="M181" s="266" t="s">
        <v>52</v>
      </c>
    </row>
    <row r="182" spans="2:13" x14ac:dyDescent="0.25">
      <c r="B182" s="40" t="s">
        <v>43</v>
      </c>
      <c r="C182" s="3">
        <v>0.47916666666666696</v>
      </c>
      <c r="D182" s="3">
        <v>0.50000000000000033</v>
      </c>
      <c r="E182" s="203">
        <f t="shared" si="35"/>
        <v>15.000000000000107</v>
      </c>
      <c r="F182" s="3">
        <f t="shared" si="33"/>
        <v>0.46875000000000022</v>
      </c>
      <c r="G182" s="15">
        <f t="shared" si="34"/>
        <v>0.47916666666666696</v>
      </c>
      <c r="H182" s="270" t="s">
        <v>55</v>
      </c>
      <c r="J182" s="31" t="str">
        <f t="array" ref="J182">IF(RIGHT(INDEX($B$2:$B$317,MATCH(M182&amp;K182,$H$2:$H$317&amp;$F$2:$F$317,0)),1)="C","Central","G. Osório")</f>
        <v>G. Osório</v>
      </c>
      <c r="K182" s="3">
        <v>0.74999999999999956</v>
      </c>
      <c r="L182" s="15">
        <v>0.76041666666666607</v>
      </c>
      <c r="M182" s="270" t="s">
        <v>55</v>
      </c>
    </row>
    <row r="183" spans="2:13" x14ac:dyDescent="0.25">
      <c r="B183" s="40" t="s">
        <v>42</v>
      </c>
      <c r="C183" s="3">
        <v>0.51041666666666696</v>
      </c>
      <c r="D183" s="3">
        <v>0.55208333333333359</v>
      </c>
      <c r="E183" s="203">
        <f t="shared" si="35"/>
        <v>14.999999999999947</v>
      </c>
      <c r="F183" s="3">
        <f t="shared" si="33"/>
        <v>0.50000000000000033</v>
      </c>
      <c r="G183" s="15">
        <f t="shared" si="34"/>
        <v>0.51041666666666696</v>
      </c>
      <c r="H183" s="270" t="s">
        <v>55</v>
      </c>
      <c r="J183" s="31" t="str">
        <f t="array" ref="J183">IF(RIGHT(INDEX($B$2:$B$317,MATCH(M183&amp;K183,$H$2:$H$317&amp;$F$2:$F$317,0)),1)="C","Central","G. Osório")</f>
        <v>Central</v>
      </c>
      <c r="K183" s="3">
        <v>0.74999999999999956</v>
      </c>
      <c r="L183" s="15">
        <v>0.76041666666666607</v>
      </c>
      <c r="M183" s="275" t="s">
        <v>60</v>
      </c>
    </row>
    <row r="184" spans="2:13" x14ac:dyDescent="0.25">
      <c r="B184" s="40" t="s">
        <v>43</v>
      </c>
      <c r="C184" s="3">
        <v>0.56250000000000011</v>
      </c>
      <c r="D184" s="3">
        <v>0.58333333333333348</v>
      </c>
      <c r="E184" s="203">
        <f t="shared" si="35"/>
        <v>14.999999999999787</v>
      </c>
      <c r="F184" s="3">
        <f t="shared" si="33"/>
        <v>0.55208333333333359</v>
      </c>
      <c r="G184" s="15">
        <f t="shared" si="34"/>
        <v>0.56250000000000011</v>
      </c>
      <c r="H184" s="270" t="s">
        <v>55</v>
      </c>
      <c r="J184" s="31" t="str">
        <f t="array" ref="J184">IF(RIGHT(INDEX($B$2:$B$317,MATCH(M184&amp;K184,$H$2:$H$317&amp;$F$2:$F$317,0)),1)="C","Central","G. Osório")</f>
        <v>Central</v>
      </c>
      <c r="K184" s="3">
        <v>0.75347222222222177</v>
      </c>
      <c r="L184" s="15">
        <v>0.76388888888888828</v>
      </c>
      <c r="M184" s="263" t="s">
        <v>49</v>
      </c>
    </row>
    <row r="185" spans="2:13" x14ac:dyDescent="0.25">
      <c r="B185" s="40" t="s">
        <v>42</v>
      </c>
      <c r="C185" s="3">
        <v>0.59375</v>
      </c>
      <c r="D185" s="3">
        <v>0.63541666666666663</v>
      </c>
      <c r="E185" s="203">
        <f t="shared" si="35"/>
        <v>14.999999999999787</v>
      </c>
      <c r="F185" s="3">
        <f t="shared" si="33"/>
        <v>0.58333333333333348</v>
      </c>
      <c r="G185" s="15">
        <f t="shared" si="34"/>
        <v>0.59375</v>
      </c>
      <c r="H185" s="270" t="s">
        <v>55</v>
      </c>
      <c r="J185" s="31" t="str">
        <f t="array" ref="J185">IF(RIGHT(INDEX($B$2:$B$317,MATCH(M185&amp;K185,$H$2:$H$317&amp;$F$2:$F$317,0)),1)="C","Central","G. Osório")</f>
        <v>G. Osório</v>
      </c>
      <c r="K185" s="3">
        <v>0.75347222222222177</v>
      </c>
      <c r="L185" s="15">
        <v>0.76388888888888828</v>
      </c>
      <c r="M185" s="267" t="s">
        <v>63</v>
      </c>
    </row>
    <row r="186" spans="2:13" x14ac:dyDescent="0.25">
      <c r="B186" s="40" t="s">
        <v>43</v>
      </c>
      <c r="C186" s="3">
        <v>0.64583333333333315</v>
      </c>
      <c r="D186" s="3">
        <v>0.66666666666666652</v>
      </c>
      <c r="E186" s="203">
        <f t="shared" si="35"/>
        <v>14.999999999999787</v>
      </c>
      <c r="F186" s="3">
        <f t="shared" si="33"/>
        <v>0.63541666666666663</v>
      </c>
      <c r="G186" s="15">
        <f t="shared" si="34"/>
        <v>0.64583333333333315</v>
      </c>
      <c r="H186" s="270" t="s">
        <v>55</v>
      </c>
      <c r="J186" s="31" t="str">
        <f t="array" ref="J186">IF(RIGHT(INDEX($B$2:$B$317,MATCH(M186&amp;K186,$H$2:$H$317&amp;$F$2:$F$317,0)),1)="C","Central","G. Osório")</f>
        <v>G. Osório</v>
      </c>
      <c r="K186" s="3">
        <v>0.76041666666666619</v>
      </c>
      <c r="L186" s="15">
        <v>0.7708333333333327</v>
      </c>
      <c r="M186" s="272" t="s">
        <v>57</v>
      </c>
    </row>
    <row r="187" spans="2:13" x14ac:dyDescent="0.25">
      <c r="B187" s="40" t="s">
        <v>42</v>
      </c>
      <c r="C187" s="3">
        <v>0.67708333333333304</v>
      </c>
      <c r="D187" s="3">
        <v>0.71874999999999967</v>
      </c>
      <c r="E187" s="203">
        <f t="shared" si="35"/>
        <v>14.999999999999787</v>
      </c>
      <c r="F187" s="3">
        <f t="shared" si="33"/>
        <v>0.66666666666666652</v>
      </c>
      <c r="G187" s="15">
        <f t="shared" si="34"/>
        <v>0.67708333333333304</v>
      </c>
      <c r="H187" s="270" t="s">
        <v>55</v>
      </c>
      <c r="J187" s="31" t="str">
        <f t="array" ref="J187">IF(RIGHT(INDEX($B$2:$B$317,MATCH(M187&amp;K187,$H$2:$H$317&amp;$F$2:$F$317,0)),1)="C","Central","G. Osório")</f>
        <v>Central</v>
      </c>
      <c r="K187" s="3">
        <v>0.76041666666666619</v>
      </c>
      <c r="L187" s="15">
        <v>0.7708333333333327</v>
      </c>
      <c r="M187" s="276" t="s">
        <v>61</v>
      </c>
    </row>
    <row r="188" spans="2:13" x14ac:dyDescent="0.25">
      <c r="B188" s="40" t="s">
        <v>43</v>
      </c>
      <c r="C188" s="3">
        <v>0.72916666666666619</v>
      </c>
      <c r="D188" s="3">
        <v>0.74999999999999956</v>
      </c>
      <c r="E188" s="203">
        <f t="shared" si="35"/>
        <v>14.999999999999787</v>
      </c>
      <c r="F188" s="3">
        <f t="shared" si="33"/>
        <v>0.71874999999999967</v>
      </c>
      <c r="G188" s="15">
        <f t="shared" si="34"/>
        <v>0.72916666666666619</v>
      </c>
      <c r="H188" s="270" t="s">
        <v>55</v>
      </c>
      <c r="J188" s="31" t="str">
        <f t="array" ref="J188">IF(RIGHT(INDEX($B$2:$B$317,MATCH(M188&amp;K188,$H$2:$H$317&amp;$F$2:$F$317,0)),1)="C","Central","G. Osório")</f>
        <v>Central</v>
      </c>
      <c r="K188" s="3">
        <v>0.7638888888888884</v>
      </c>
      <c r="L188" s="15">
        <v>0.77430555555555491</v>
      </c>
      <c r="M188" s="265" t="s">
        <v>51</v>
      </c>
    </row>
    <row r="189" spans="2:13" x14ac:dyDescent="0.25">
      <c r="B189" s="40" t="s">
        <v>42</v>
      </c>
      <c r="C189" s="3">
        <v>0.76041666666666607</v>
      </c>
      <c r="D189" s="3">
        <v>0.8020833333333327</v>
      </c>
      <c r="E189" s="203">
        <f t="shared" si="35"/>
        <v>14.999999999999787</v>
      </c>
      <c r="F189" s="3">
        <f t="shared" si="33"/>
        <v>0.74999999999999956</v>
      </c>
      <c r="G189" s="15">
        <f t="shared" si="34"/>
        <v>0.76041666666666607</v>
      </c>
      <c r="H189" s="270" t="s">
        <v>55</v>
      </c>
      <c r="J189" s="31" t="str">
        <f t="array" ref="J189">IF(RIGHT(INDEX($B$2:$B$317,MATCH(M189&amp;K189,$H$2:$H$317&amp;$F$2:$F$317,0)),1)="C","Central","G. Osório")</f>
        <v>G. Osório</v>
      </c>
      <c r="K189" s="3">
        <v>0.7638888888888884</v>
      </c>
      <c r="L189" s="15">
        <v>0.77430555555555491</v>
      </c>
      <c r="M189" s="268" t="s">
        <v>53</v>
      </c>
    </row>
    <row r="190" spans="2:13" x14ac:dyDescent="0.25">
      <c r="B190" s="40" t="s">
        <v>43</v>
      </c>
      <c r="C190" s="3">
        <v>0.81249999999999922</v>
      </c>
      <c r="D190" s="3">
        <v>0.83333333333333259</v>
      </c>
      <c r="E190" s="203">
        <f t="shared" si="35"/>
        <v>14.999999999999787</v>
      </c>
      <c r="F190" s="3">
        <f t="shared" si="33"/>
        <v>0.8020833333333327</v>
      </c>
      <c r="G190" s="15">
        <f t="shared" si="34"/>
        <v>0.81249999999999922</v>
      </c>
      <c r="H190" s="270" t="s">
        <v>55</v>
      </c>
      <c r="J190" s="31" t="str">
        <f t="array" ref="J190">IF(RIGHT(INDEX($B$2:$B$317,MATCH(M190&amp;K190,$H$2:$H$317&amp;$F$2:$F$317,0)),1)="C","Central","G. Osório")</f>
        <v>Central</v>
      </c>
      <c r="K190" s="3">
        <v>0.77083333333333282</v>
      </c>
      <c r="L190" s="15">
        <v>0.78124999999999933</v>
      </c>
      <c r="M190" s="269" t="s">
        <v>54</v>
      </c>
    </row>
    <row r="191" spans="2:13" x14ac:dyDescent="0.25">
      <c r="B191" s="40" t="s">
        <v>42</v>
      </c>
      <c r="C191" s="3">
        <v>0.84722222222222132</v>
      </c>
      <c r="D191" s="3">
        <v>0.88888888888888795</v>
      </c>
      <c r="E191" s="203">
        <f t="shared" si="35"/>
        <v>19.999999999999769</v>
      </c>
      <c r="F191" s="3">
        <f t="shared" si="33"/>
        <v>0.83333333333333259</v>
      </c>
      <c r="G191" s="15">
        <f t="shared" si="34"/>
        <v>0.84722222222222132</v>
      </c>
      <c r="H191" s="270" t="s">
        <v>55</v>
      </c>
      <c r="J191" s="31" t="str">
        <f t="array" ref="J191">IF(RIGHT(INDEX($B$2:$B$317,MATCH(M191&amp;K191,$H$2:$H$317&amp;$F$2:$F$317,0)),1)="C","Central","G. Osório")</f>
        <v>G. Osório</v>
      </c>
      <c r="K191" s="3">
        <v>0.77083333333333282</v>
      </c>
      <c r="L191" s="15">
        <v>0.78124999999999933</v>
      </c>
      <c r="M191" s="274" t="s">
        <v>59</v>
      </c>
    </row>
    <row r="192" spans="2:13" x14ac:dyDescent="0.25">
      <c r="B192" s="40" t="s">
        <v>43</v>
      </c>
      <c r="C192" s="3">
        <v>0.89930555555555447</v>
      </c>
      <c r="D192" s="3">
        <v>0.92013888888888784</v>
      </c>
      <c r="E192" s="203">
        <f t="shared" si="35"/>
        <v>14.999999999999787</v>
      </c>
      <c r="F192" s="3">
        <f t="shared" si="33"/>
        <v>0.88888888888888795</v>
      </c>
      <c r="G192" s="15">
        <f t="shared" si="34"/>
        <v>0.89930555555555447</v>
      </c>
      <c r="H192" s="270" t="s">
        <v>55</v>
      </c>
      <c r="J192" s="31" t="str">
        <f t="array" ref="J192">IF(RIGHT(INDEX($B$2:$B$317,MATCH(M192&amp;K192,$H$2:$H$317&amp;$F$2:$F$317,0)),1)="C","Central","G. Osório")</f>
        <v>G. Osório</v>
      </c>
      <c r="K192" s="3">
        <v>0.77430555555555503</v>
      </c>
      <c r="L192" s="15">
        <v>0.78472222222222154</v>
      </c>
      <c r="M192" s="261" t="s">
        <v>41</v>
      </c>
    </row>
    <row r="193" spans="2:13" x14ac:dyDescent="0.25">
      <c r="B193" s="40" t="s">
        <v>42</v>
      </c>
      <c r="C193" s="3">
        <v>0.93055555555555436</v>
      </c>
      <c r="D193" s="3">
        <v>0.97222222222222099</v>
      </c>
      <c r="E193" s="203">
        <f t="shared" si="35"/>
        <v>14.999999999999787</v>
      </c>
      <c r="F193" s="3">
        <f t="shared" si="33"/>
        <v>0.92013888888888784</v>
      </c>
      <c r="G193" s="96">
        <f t="shared" si="34"/>
        <v>0.93055555555555436</v>
      </c>
      <c r="H193" s="270" t="s">
        <v>55</v>
      </c>
      <c r="J193" s="31" t="str">
        <f t="array" ref="J193">IF(RIGHT(INDEX($B$2:$B$317,MATCH(M193&amp;K193,$H$2:$H$317&amp;$F$2:$F$317,0)),1)="C","Central","G. Osório")</f>
        <v>Central</v>
      </c>
      <c r="K193" s="3">
        <v>0.77430555555555503</v>
      </c>
      <c r="L193" s="15">
        <v>0.78472222222222154</v>
      </c>
      <c r="M193" s="262" t="s">
        <v>45</v>
      </c>
    </row>
    <row r="194" spans="2:13" x14ac:dyDescent="0.25">
      <c r="B194" s="40" t="s">
        <v>43</v>
      </c>
      <c r="C194" s="3">
        <v>0.98263888888888751</v>
      </c>
      <c r="D194" s="3">
        <v>1.0034722222222208</v>
      </c>
      <c r="E194" s="203">
        <f t="shared" si="35"/>
        <v>14.999999999999787</v>
      </c>
      <c r="F194" s="3">
        <f t="shared" si="33"/>
        <v>0.97222222222222099</v>
      </c>
      <c r="G194" s="96">
        <f t="shared" si="34"/>
        <v>0.98263888888888751</v>
      </c>
      <c r="H194" s="270" t="s">
        <v>55</v>
      </c>
      <c r="J194" s="31" t="str">
        <f t="array" ref="J194">IF(RIGHT(INDEX($B$2:$B$317,MATCH(M194&amp;K194,$H$2:$H$317&amp;$F$2:$F$317,0)),1)="C","Central","G. Osório")</f>
        <v>Central</v>
      </c>
      <c r="K194" s="3">
        <v>0.78124999999999944</v>
      </c>
      <c r="L194" s="15">
        <v>0.79166666666666596</v>
      </c>
      <c r="M194" s="271" t="s">
        <v>56</v>
      </c>
    </row>
    <row r="195" spans="2:13" ht="15.75" thickBot="1" x14ac:dyDescent="0.3">
      <c r="B195" s="43" t="s">
        <v>100</v>
      </c>
      <c r="C195" s="49"/>
      <c r="D195" s="49"/>
      <c r="E195" s="44">
        <v>0</v>
      </c>
      <c r="F195" s="6" t="str">
        <f t="shared" si="33"/>
        <v/>
      </c>
      <c r="G195" s="95" t="str">
        <f t="shared" si="34"/>
        <v/>
      </c>
      <c r="H195" s="270" t="s">
        <v>55</v>
      </c>
      <c r="J195" s="31" t="str">
        <f t="array" ref="J195">IF(RIGHT(INDEX($B$2:$B$317,MATCH(M195&amp;K195,$H$2:$H$317&amp;$F$2:$F$317,0)),1)="C","Central","G. Osório")</f>
        <v>G. Osório</v>
      </c>
      <c r="K195" s="3">
        <v>0.78124999999999944</v>
      </c>
      <c r="L195" s="15">
        <v>0.79166666666666596</v>
      </c>
      <c r="M195" s="275" t="s">
        <v>60</v>
      </c>
    </row>
    <row r="196" spans="2:13" ht="15.75" thickBot="1" x14ac:dyDescent="0.3">
      <c r="B196" s="287" t="s">
        <v>56</v>
      </c>
      <c r="C196" s="287"/>
      <c r="D196" s="287"/>
      <c r="E196" s="287"/>
      <c r="F196" s="287"/>
      <c r="G196" s="287"/>
      <c r="H196" s="271" t="s">
        <v>56</v>
      </c>
      <c r="J196" s="31" t="str">
        <f t="array" ref="J196">IF(RIGHT(INDEX($B$2:$B$317,MATCH(M196&amp;K196,$H$2:$H$317&amp;$F$2:$F$317,0)),1)="C","Central","G. Osório")</f>
        <v>G. Osório</v>
      </c>
      <c r="K196" s="3">
        <v>0.78472222222222165</v>
      </c>
      <c r="L196" s="15">
        <v>0.79513888888888817</v>
      </c>
      <c r="M196" s="263" t="s">
        <v>49</v>
      </c>
    </row>
    <row r="197" spans="2:13" ht="36.75" thickBot="1" x14ac:dyDescent="0.3">
      <c r="B197" s="235" t="s">
        <v>47</v>
      </c>
      <c r="C197" s="218" t="s">
        <v>44</v>
      </c>
      <c r="D197" s="218" t="s">
        <v>46</v>
      </c>
      <c r="E197" s="219" t="s">
        <v>105</v>
      </c>
      <c r="F197" s="219" t="s">
        <v>111</v>
      </c>
      <c r="G197" s="258" t="s">
        <v>112</v>
      </c>
      <c r="H197" s="271" t="s">
        <v>56</v>
      </c>
      <c r="J197" s="31" t="str">
        <f t="array" ref="J197">IF(RIGHT(INDEX($B$2:$B$317,MATCH(M197&amp;K197,$H$2:$H$317&amp;$F$2:$F$317,0)),1)="C","Central","G. Osório")</f>
        <v>Central</v>
      </c>
      <c r="K197" s="3">
        <v>0.78472222222222165</v>
      </c>
      <c r="L197" s="15">
        <v>0.79513888888888817</v>
      </c>
      <c r="M197" s="264" t="s">
        <v>50</v>
      </c>
    </row>
    <row r="198" spans="2:13" x14ac:dyDescent="0.25">
      <c r="B198" s="39" t="s">
        <v>100</v>
      </c>
      <c r="C198" s="38"/>
      <c r="D198" s="38"/>
      <c r="E198" s="228">
        <v>0</v>
      </c>
      <c r="F198" s="5" t="str">
        <f t="shared" ref="F198:F216" si="36">IF(E198&lt;&gt;0,D197,"")</f>
        <v/>
      </c>
      <c r="G198" s="17" t="str">
        <f t="shared" ref="G198:G216" si="37">IF(E198&lt;&gt;0,C198,"")</f>
        <v/>
      </c>
      <c r="H198" s="271" t="s">
        <v>56</v>
      </c>
      <c r="J198" s="31" t="str">
        <f t="array" ref="J198">IF(RIGHT(INDEX($B$2:$B$317,MATCH(M198&amp;K198,$H$2:$H$317&amp;$F$2:$F$317,0)),1)="C","Central","G. Osório")</f>
        <v>Central</v>
      </c>
      <c r="K198" s="3">
        <v>0.79166666666666607</v>
      </c>
      <c r="L198" s="15">
        <v>0.80208333333333259</v>
      </c>
      <c r="M198" s="273" t="s">
        <v>58</v>
      </c>
    </row>
    <row r="199" spans="2:13" x14ac:dyDescent="0.25">
      <c r="B199" s="39" t="s">
        <v>42</v>
      </c>
      <c r="C199" s="3">
        <v>0.32291666666666669</v>
      </c>
      <c r="D199" s="3">
        <v>0.36458333333333337</v>
      </c>
      <c r="E199" s="203">
        <v>0</v>
      </c>
      <c r="F199" s="3" t="str">
        <f t="shared" si="36"/>
        <v/>
      </c>
      <c r="G199" s="15" t="str">
        <f t="shared" si="37"/>
        <v/>
      </c>
      <c r="H199" s="271" t="s">
        <v>56</v>
      </c>
      <c r="J199" s="31" t="str">
        <f t="array" ref="J199">IF(RIGHT(INDEX($B$2:$B$317,MATCH(M199&amp;K199,$H$2:$H$317&amp;$F$2:$F$317,0)),1)="C","Central","G. Osório")</f>
        <v>G. Osório</v>
      </c>
      <c r="K199" s="3">
        <v>0.79166666666666607</v>
      </c>
      <c r="L199" s="15">
        <v>0.80208333333333259</v>
      </c>
      <c r="M199" s="276" t="s">
        <v>61</v>
      </c>
    </row>
    <row r="200" spans="2:13" x14ac:dyDescent="0.25">
      <c r="B200" s="39" t="s">
        <v>43</v>
      </c>
      <c r="C200" s="3">
        <v>0.37500000000000011</v>
      </c>
      <c r="D200" s="3">
        <v>0.39583333333333343</v>
      </c>
      <c r="E200" s="203">
        <f>(C200-D199)*24*60</f>
        <v>15.000000000000107</v>
      </c>
      <c r="F200" s="3">
        <f t="shared" si="36"/>
        <v>0.36458333333333337</v>
      </c>
      <c r="G200" s="15">
        <f t="shared" si="37"/>
        <v>0.37500000000000011</v>
      </c>
      <c r="H200" s="271" t="s">
        <v>56</v>
      </c>
      <c r="J200" s="31" t="str">
        <f t="array" ref="J200">IF(RIGHT(INDEX($B$2:$B$317,MATCH(M200&amp;K200,$H$2:$H$317&amp;$F$2:$F$317,0)),1)="C","Central","G. Osório")</f>
        <v>G. Osório</v>
      </c>
      <c r="K200" s="3">
        <v>0.79513888888888828</v>
      </c>
      <c r="L200" s="15">
        <v>0.8055555555555548</v>
      </c>
      <c r="M200" s="265" t="s">
        <v>51</v>
      </c>
    </row>
    <row r="201" spans="2:13" x14ac:dyDescent="0.25">
      <c r="B201" s="39" t="s">
        <v>42</v>
      </c>
      <c r="C201" s="3">
        <v>0.40625000000000017</v>
      </c>
      <c r="D201" s="3">
        <v>0.44791666666666685</v>
      </c>
      <c r="E201" s="203">
        <f>(C201-D200)*24*60</f>
        <v>15.000000000000107</v>
      </c>
      <c r="F201" s="3">
        <f t="shared" si="36"/>
        <v>0.39583333333333343</v>
      </c>
      <c r="G201" s="15">
        <f t="shared" si="37"/>
        <v>0.40625000000000017</v>
      </c>
      <c r="H201" s="271" t="s">
        <v>56</v>
      </c>
      <c r="J201" s="31" t="str">
        <f t="array" ref="J201">IF(RIGHT(INDEX($B$2:$B$317,MATCH(M201&amp;K201,$H$2:$H$317&amp;$F$2:$F$317,0)),1)="C","Central","G. Osório")</f>
        <v>Central</v>
      </c>
      <c r="K201" s="3">
        <v>0.79513888888888828</v>
      </c>
      <c r="L201" s="15">
        <v>0.8055555555555548</v>
      </c>
      <c r="M201" s="266" t="s">
        <v>52</v>
      </c>
    </row>
    <row r="202" spans="2:13" x14ac:dyDescent="0.25">
      <c r="B202" s="39" t="s">
        <v>43</v>
      </c>
      <c r="C202" s="3">
        <v>0.45833333333333359</v>
      </c>
      <c r="D202" s="3">
        <v>0.47916666666666691</v>
      </c>
      <c r="E202" s="203">
        <f t="shared" ref="E202:E215" si="38">(C202-D201)*24*60</f>
        <v>15.000000000000107</v>
      </c>
      <c r="F202" s="3">
        <f t="shared" si="36"/>
        <v>0.44791666666666685</v>
      </c>
      <c r="G202" s="15">
        <f t="shared" si="37"/>
        <v>0.45833333333333359</v>
      </c>
      <c r="H202" s="271" t="s">
        <v>56</v>
      </c>
      <c r="J202" s="31" t="str">
        <f t="array" ref="J202">IF(RIGHT(INDEX($B$2:$B$317,MATCH(M202&amp;K202,$H$2:$H$317&amp;$F$2:$F$317,0)),1)="C","Central","G. Osório")</f>
        <v>G. Osório</v>
      </c>
      <c r="K202" s="3">
        <v>0.8020833333333327</v>
      </c>
      <c r="L202" s="15">
        <v>0.81249999999999922</v>
      </c>
      <c r="M202" s="269" t="s">
        <v>54</v>
      </c>
    </row>
    <row r="203" spans="2:13" x14ac:dyDescent="0.25">
      <c r="B203" s="39" t="s">
        <v>42</v>
      </c>
      <c r="C203" s="3">
        <v>0.48958333333333365</v>
      </c>
      <c r="D203" s="3">
        <v>0.53125000000000033</v>
      </c>
      <c r="E203" s="203">
        <f t="shared" si="38"/>
        <v>15.000000000000107</v>
      </c>
      <c r="F203" s="3">
        <f t="shared" si="36"/>
        <v>0.47916666666666691</v>
      </c>
      <c r="G203" s="15">
        <f t="shared" si="37"/>
        <v>0.48958333333333365</v>
      </c>
      <c r="H203" s="271" t="s">
        <v>56</v>
      </c>
      <c r="J203" s="31" t="str">
        <f t="array" ref="J203">IF(RIGHT(INDEX($B$2:$B$317,MATCH(M203&amp;K203,$H$2:$H$317&amp;$F$2:$F$317,0)),1)="C","Central","G. Osório")</f>
        <v>Central</v>
      </c>
      <c r="K203" s="3">
        <v>0.8020833333333327</v>
      </c>
      <c r="L203" s="15">
        <v>0.81249999999999922</v>
      </c>
      <c r="M203" s="270" t="s">
        <v>55</v>
      </c>
    </row>
    <row r="204" spans="2:13" x14ac:dyDescent="0.25">
      <c r="B204" s="39" t="s">
        <v>43</v>
      </c>
      <c r="C204" s="3">
        <v>0.54166666666666685</v>
      </c>
      <c r="D204" s="3">
        <v>0.56250000000000022</v>
      </c>
      <c r="E204" s="203">
        <f t="shared" si="38"/>
        <v>14.999999999999787</v>
      </c>
      <c r="F204" s="3">
        <f t="shared" si="36"/>
        <v>0.53125000000000033</v>
      </c>
      <c r="G204" s="15">
        <f t="shared" si="37"/>
        <v>0.54166666666666685</v>
      </c>
      <c r="H204" s="271" t="s">
        <v>56</v>
      </c>
      <c r="J204" s="31" t="str">
        <f t="array" ref="J204">IF(RIGHT(INDEX($B$2:$B$317,MATCH(M204&amp;K204,$H$2:$H$317&amp;$F$2:$F$317,0)),1)="C","Central","G. Osório")</f>
        <v>Central</v>
      </c>
      <c r="K204" s="3">
        <v>0.80555555555555491</v>
      </c>
      <c r="L204" s="15">
        <v>0.81597222222222143</v>
      </c>
      <c r="M204" s="267" t="s">
        <v>63</v>
      </c>
    </row>
    <row r="205" spans="2:13" x14ac:dyDescent="0.25">
      <c r="B205" s="39" t="s">
        <v>42</v>
      </c>
      <c r="C205" s="3">
        <v>0.57291666666666674</v>
      </c>
      <c r="D205" s="3">
        <v>0.61458333333333337</v>
      </c>
      <c r="E205" s="203">
        <f t="shared" si="38"/>
        <v>14.999999999999787</v>
      </c>
      <c r="F205" s="3">
        <f t="shared" si="36"/>
        <v>0.56250000000000022</v>
      </c>
      <c r="G205" s="15">
        <f t="shared" si="37"/>
        <v>0.57291666666666674</v>
      </c>
      <c r="H205" s="271" t="s">
        <v>56</v>
      </c>
      <c r="J205" s="31" t="str">
        <f t="array" ref="J205">IF(RIGHT(INDEX($B$2:$B$317,MATCH(M205&amp;K205,$H$2:$H$317&amp;$F$2:$F$317,0)),1)="C","Central","G. Osório")</f>
        <v>G. Osório</v>
      </c>
      <c r="K205" s="3">
        <v>0.81249999999999933</v>
      </c>
      <c r="L205" s="15">
        <v>0.82638888888888806</v>
      </c>
      <c r="M205" s="271" t="s">
        <v>56</v>
      </c>
    </row>
    <row r="206" spans="2:13" x14ac:dyDescent="0.25">
      <c r="B206" s="39" t="s">
        <v>43</v>
      </c>
      <c r="C206" s="3">
        <v>0.62499999999999989</v>
      </c>
      <c r="D206" s="3">
        <v>0.64583333333333326</v>
      </c>
      <c r="E206" s="203">
        <f t="shared" si="38"/>
        <v>14.999999999999787</v>
      </c>
      <c r="F206" s="3">
        <f t="shared" si="36"/>
        <v>0.61458333333333337</v>
      </c>
      <c r="G206" s="15">
        <f t="shared" si="37"/>
        <v>0.62499999999999989</v>
      </c>
      <c r="H206" s="271" t="s">
        <v>56</v>
      </c>
      <c r="J206" s="31" t="str">
        <f t="array" ref="J206">IF(RIGHT(INDEX($B$2:$B$317,MATCH(M206&amp;K206,$H$2:$H$317&amp;$F$2:$F$317,0)),1)="C","Central","G. Osório")</f>
        <v>Central</v>
      </c>
      <c r="K206" s="3">
        <v>0.81249999999999933</v>
      </c>
      <c r="L206" s="15">
        <v>0.82638888888888806</v>
      </c>
      <c r="M206" s="272" t="s">
        <v>57</v>
      </c>
    </row>
    <row r="207" spans="2:13" x14ac:dyDescent="0.25">
      <c r="B207" s="39" t="s">
        <v>42</v>
      </c>
      <c r="C207" s="3">
        <v>0.65624999999999978</v>
      </c>
      <c r="D207" s="3">
        <v>0.69791666666666641</v>
      </c>
      <c r="E207" s="203">
        <f t="shared" si="38"/>
        <v>14.999999999999787</v>
      </c>
      <c r="F207" s="3">
        <f t="shared" si="36"/>
        <v>0.64583333333333326</v>
      </c>
      <c r="G207" s="15">
        <f t="shared" si="37"/>
        <v>0.65624999999999978</v>
      </c>
      <c r="H207" s="271" t="s">
        <v>56</v>
      </c>
      <c r="J207" s="31" t="str">
        <f t="array" ref="J207">IF(RIGHT(INDEX($B$2:$B$317,MATCH(M207&amp;K207,$H$2:$H$317&amp;$F$2:$F$317,0)),1)="C","Central","G. Osório")</f>
        <v>G. Osório</v>
      </c>
      <c r="K207" s="3">
        <v>0.82291666666666596</v>
      </c>
      <c r="L207" s="15">
        <v>0.83680555555555469</v>
      </c>
      <c r="M207" s="273" t="s">
        <v>58</v>
      </c>
    </row>
    <row r="208" spans="2:13" x14ac:dyDescent="0.25">
      <c r="B208" s="39" t="s">
        <v>43</v>
      </c>
      <c r="C208" s="3">
        <v>0.70833333333333293</v>
      </c>
      <c r="D208" s="3">
        <v>0.7291666666666663</v>
      </c>
      <c r="E208" s="203">
        <f t="shared" si="38"/>
        <v>14.999999999999787</v>
      </c>
      <c r="F208" s="3">
        <f t="shared" si="36"/>
        <v>0.69791666666666641</v>
      </c>
      <c r="G208" s="15">
        <f t="shared" si="37"/>
        <v>0.70833333333333293</v>
      </c>
      <c r="H208" s="271" t="s">
        <v>56</v>
      </c>
      <c r="J208" s="31" t="str">
        <f t="array" ref="J208">IF(RIGHT(INDEX($B$2:$B$317,MATCH(M208&amp;K208,$H$2:$H$317&amp;$F$2:$F$317,0)),1)="C","Central","G. Osório")</f>
        <v>Central</v>
      </c>
      <c r="K208" s="3">
        <v>0.82291666666666596</v>
      </c>
      <c r="L208" s="15">
        <v>0.83680555555555469</v>
      </c>
      <c r="M208" s="274" t="s">
        <v>59</v>
      </c>
    </row>
    <row r="209" spans="2:13" x14ac:dyDescent="0.25">
      <c r="B209" s="39" t="s">
        <v>42</v>
      </c>
      <c r="C209" s="3">
        <v>0.73958333333333282</v>
      </c>
      <c r="D209" s="3">
        <v>0.78124999999999944</v>
      </c>
      <c r="E209" s="203">
        <f t="shared" si="38"/>
        <v>14.999999999999787</v>
      </c>
      <c r="F209" s="3">
        <f t="shared" si="36"/>
        <v>0.7291666666666663</v>
      </c>
      <c r="G209" s="15">
        <f t="shared" si="37"/>
        <v>0.73958333333333282</v>
      </c>
      <c r="H209" s="271" t="s">
        <v>56</v>
      </c>
      <c r="J209" s="31" t="str">
        <f t="array" ref="J209">IF(RIGHT(INDEX($B$2:$B$317,MATCH(M209&amp;K209,$H$2:$H$317&amp;$F$2:$F$317,0)),1)="C","Central","G. Osório")</f>
        <v>G. Osório</v>
      </c>
      <c r="K209" s="3">
        <v>0.83333333333333259</v>
      </c>
      <c r="L209" s="15">
        <v>0.84722222222222132</v>
      </c>
      <c r="M209" s="270" t="s">
        <v>55</v>
      </c>
    </row>
    <row r="210" spans="2:13" x14ac:dyDescent="0.25">
      <c r="B210" s="39" t="s">
        <v>43</v>
      </c>
      <c r="C210" s="3">
        <v>0.79166666666666596</v>
      </c>
      <c r="D210" s="3">
        <v>0.81249999999999933</v>
      </c>
      <c r="E210" s="203">
        <f t="shared" si="38"/>
        <v>14.999999999999787</v>
      </c>
      <c r="F210" s="3">
        <f t="shared" si="36"/>
        <v>0.78124999999999944</v>
      </c>
      <c r="G210" s="15">
        <f t="shared" si="37"/>
        <v>0.79166666666666596</v>
      </c>
      <c r="H210" s="271" t="s">
        <v>56</v>
      </c>
      <c r="J210" s="31" t="str">
        <f t="array" ref="J210">IF(RIGHT(INDEX($B$2:$B$317,MATCH(M210&amp;K210,$H$2:$H$317&amp;$F$2:$F$317,0)),1)="C","Central","G. Osório")</f>
        <v>Central</v>
      </c>
      <c r="K210" s="3">
        <v>0.83333333333333259</v>
      </c>
      <c r="L210" s="15">
        <v>0.84722222222222132</v>
      </c>
      <c r="M210" s="275" t="s">
        <v>60</v>
      </c>
    </row>
    <row r="211" spans="2:13" x14ac:dyDescent="0.25">
      <c r="B211" s="39" t="s">
        <v>42</v>
      </c>
      <c r="C211" s="3">
        <v>0.82638888888888806</v>
      </c>
      <c r="D211" s="3">
        <v>0.86805555555555469</v>
      </c>
      <c r="E211" s="203">
        <f t="shared" si="38"/>
        <v>19.999999999999769</v>
      </c>
      <c r="F211" s="3">
        <f t="shared" si="36"/>
        <v>0.81249999999999933</v>
      </c>
      <c r="G211" s="15">
        <f t="shared" si="37"/>
        <v>0.82638888888888806</v>
      </c>
      <c r="H211" s="271" t="s">
        <v>56</v>
      </c>
      <c r="J211" s="31" t="str">
        <f t="array" ref="J211">IF(RIGHT(INDEX($B$2:$B$317,MATCH(M211&amp;K211,$H$2:$H$317&amp;$F$2:$F$317,0)),1)="C","Central","G. Osório")</f>
        <v>Central</v>
      </c>
      <c r="K211" s="3">
        <v>0.84374999999999922</v>
      </c>
      <c r="L211" s="15">
        <v>0.85763888888888795</v>
      </c>
      <c r="M211" s="276" t="s">
        <v>61</v>
      </c>
    </row>
    <row r="212" spans="2:13" x14ac:dyDescent="0.25">
      <c r="B212" s="39" t="s">
        <v>43</v>
      </c>
      <c r="C212" s="3">
        <v>0.87847222222222121</v>
      </c>
      <c r="D212" s="3">
        <v>0.89930555555555458</v>
      </c>
      <c r="E212" s="203">
        <f t="shared" si="38"/>
        <v>14.999999999999787</v>
      </c>
      <c r="F212" s="3">
        <f t="shared" si="36"/>
        <v>0.86805555555555469</v>
      </c>
      <c r="G212" s="15">
        <f t="shared" si="37"/>
        <v>0.87847222222222121</v>
      </c>
      <c r="H212" s="271" t="s">
        <v>56</v>
      </c>
      <c r="J212" s="31" t="str">
        <f t="array" ref="J212">IF(RIGHT(INDEX($B$2:$B$317,MATCH(M212&amp;K212,$H$2:$H$317&amp;$F$2:$F$317,0)),1)="C","Central","G. Osório")</f>
        <v>G. Osório</v>
      </c>
      <c r="K212" s="3">
        <v>0.84722222222222143</v>
      </c>
      <c r="L212" s="15">
        <v>0.85763888888888795</v>
      </c>
      <c r="M212" s="272" t="s">
        <v>57</v>
      </c>
    </row>
    <row r="213" spans="2:13" x14ac:dyDescent="0.25">
      <c r="B213" s="39" t="s">
        <v>42</v>
      </c>
      <c r="C213" s="3">
        <v>0.9097222222222211</v>
      </c>
      <c r="D213" s="3">
        <v>0.95138888888888773</v>
      </c>
      <c r="E213" s="203">
        <f t="shared" si="38"/>
        <v>14.999999999999787</v>
      </c>
      <c r="F213" s="3">
        <f t="shared" si="36"/>
        <v>0.89930555555555458</v>
      </c>
      <c r="G213" s="15">
        <f t="shared" si="37"/>
        <v>0.9097222222222211</v>
      </c>
      <c r="H213" s="271" t="s">
        <v>56</v>
      </c>
      <c r="J213" s="31" t="str">
        <f t="array" ref="J213">IF(RIGHT(INDEX($B$2:$B$317,MATCH(M213&amp;K213,$H$2:$H$317&amp;$F$2:$F$317,0)),1)="C","Central","G. Osório")</f>
        <v>Central</v>
      </c>
      <c r="K213" s="3">
        <v>0.85416666666666585</v>
      </c>
      <c r="L213" s="15">
        <v>0.86805555555555458</v>
      </c>
      <c r="M213" s="269" t="s">
        <v>54</v>
      </c>
    </row>
    <row r="214" spans="2:13" x14ac:dyDescent="0.25">
      <c r="B214" s="39" t="s">
        <v>43</v>
      </c>
      <c r="C214" s="3">
        <v>0.96180555555555425</v>
      </c>
      <c r="D214" s="3">
        <v>0.98263888888888762</v>
      </c>
      <c r="E214" s="203">
        <f t="shared" si="38"/>
        <v>14.999999999999787</v>
      </c>
      <c r="F214" s="3">
        <f t="shared" si="36"/>
        <v>0.95138888888888773</v>
      </c>
      <c r="G214" s="96">
        <f t="shared" si="37"/>
        <v>0.96180555555555425</v>
      </c>
      <c r="H214" s="271" t="s">
        <v>56</v>
      </c>
      <c r="J214" s="31" t="str">
        <f t="array" ref="J214">IF(RIGHT(INDEX($B$2:$B$317,MATCH(M214&amp;K214,$H$2:$H$317&amp;$F$2:$F$317,0)),1)="C","Central","G. Osório")</f>
        <v>G. Osório</v>
      </c>
      <c r="K214" s="3">
        <v>0.85763888888888806</v>
      </c>
      <c r="L214" s="15">
        <v>0.86805555555555458</v>
      </c>
      <c r="M214" s="274" t="s">
        <v>59</v>
      </c>
    </row>
    <row r="215" spans="2:13" x14ac:dyDescent="0.25">
      <c r="B215" s="39" t="s">
        <v>42</v>
      </c>
      <c r="C215" s="3">
        <v>0.99305555555555414</v>
      </c>
      <c r="D215" s="3">
        <v>1.0347222222222208</v>
      </c>
      <c r="E215" s="203">
        <f t="shared" si="38"/>
        <v>14.999999999999787</v>
      </c>
      <c r="F215" s="3">
        <f t="shared" si="36"/>
        <v>0.98263888888888762</v>
      </c>
      <c r="G215" s="96">
        <f t="shared" si="37"/>
        <v>0.99305555555555414</v>
      </c>
      <c r="H215" s="271" t="s">
        <v>56</v>
      </c>
      <c r="J215" s="31" t="str">
        <f t="array" ref="J215">IF(RIGHT(INDEX($B$2:$B$317,MATCH(M215&amp;K215,$H$2:$H$317&amp;$F$2:$F$317,0)),1)="C","Central","G. Osório")</f>
        <v>Central</v>
      </c>
      <c r="K215" s="3">
        <v>0.86805555555555469</v>
      </c>
      <c r="L215" s="15">
        <v>0.87847222222222121</v>
      </c>
      <c r="M215" s="271" t="s">
        <v>56</v>
      </c>
    </row>
    <row r="216" spans="2:13" ht="15.75" thickBot="1" x14ac:dyDescent="0.3">
      <c r="B216" s="39" t="s">
        <v>100</v>
      </c>
      <c r="C216" s="38"/>
      <c r="D216" s="38"/>
      <c r="E216" s="44">
        <v>0</v>
      </c>
      <c r="F216" s="6" t="str">
        <f t="shared" si="36"/>
        <v/>
      </c>
      <c r="G216" s="95" t="str">
        <f t="shared" si="37"/>
        <v/>
      </c>
      <c r="H216" s="271" t="s">
        <v>56</v>
      </c>
      <c r="J216" s="31" t="str">
        <f t="array" ref="J216">IF(RIGHT(INDEX($B$2:$B$317,MATCH(M216&amp;K216,$H$2:$H$317&amp;$F$2:$F$317,0)),1)="C","Central","G. Osório")</f>
        <v>G. Osório</v>
      </c>
      <c r="K216" s="3">
        <v>0.86805555555555469</v>
      </c>
      <c r="L216" s="15">
        <v>0.87847222222222121</v>
      </c>
      <c r="M216" s="275" t="s">
        <v>60</v>
      </c>
    </row>
    <row r="217" spans="2:13" ht="15.75" thickBot="1" x14ac:dyDescent="0.3">
      <c r="B217" s="285" t="s">
        <v>57</v>
      </c>
      <c r="C217" s="286"/>
      <c r="D217" s="286"/>
      <c r="E217" s="286"/>
      <c r="F217" s="286"/>
      <c r="G217" s="286"/>
      <c r="H217" s="272" t="s">
        <v>57</v>
      </c>
      <c r="J217" s="31" t="str">
        <f t="array" ref="J217">IF(RIGHT(INDEX($B$2:$B$317,MATCH(M217&amp;K217,$H$2:$H$317&amp;$F$2:$F$317,0)),1)="C","Central","G. Osório")</f>
        <v>Central</v>
      </c>
      <c r="K217" s="3">
        <v>0.87847222222222132</v>
      </c>
      <c r="L217" s="15">
        <v>0.88888888888888784</v>
      </c>
      <c r="M217" s="273" t="s">
        <v>58</v>
      </c>
    </row>
    <row r="218" spans="2:13" ht="36.75" thickBot="1" x14ac:dyDescent="0.3">
      <c r="B218" s="217" t="s">
        <v>47</v>
      </c>
      <c r="C218" s="218" t="s">
        <v>44</v>
      </c>
      <c r="D218" s="218" t="s">
        <v>46</v>
      </c>
      <c r="E218" s="219" t="s">
        <v>105</v>
      </c>
      <c r="F218" s="219" t="s">
        <v>111</v>
      </c>
      <c r="G218" s="258" t="s">
        <v>112</v>
      </c>
      <c r="H218" s="272" t="s">
        <v>57</v>
      </c>
      <c r="J218" s="31" t="str">
        <f t="array" ref="J218">IF(RIGHT(INDEX($B$2:$B$317,MATCH(M218&amp;K218,$H$2:$H$317&amp;$F$2:$F$317,0)),1)="C","Central","G. Osório")</f>
        <v>G. Osório</v>
      </c>
      <c r="K218" s="3">
        <v>0.87847222222222132</v>
      </c>
      <c r="L218" s="15">
        <v>0.88888888888888784</v>
      </c>
      <c r="M218" s="276" t="s">
        <v>61</v>
      </c>
    </row>
    <row r="219" spans="2:13" x14ac:dyDescent="0.25">
      <c r="B219" s="31" t="s">
        <v>100</v>
      </c>
      <c r="C219" s="38"/>
      <c r="D219" s="38"/>
      <c r="E219" s="228">
        <v>0</v>
      </c>
      <c r="F219" s="5" t="str">
        <f t="shared" ref="F219:F237" si="39">IF(E219&lt;&gt;0,D218,"")</f>
        <v/>
      </c>
      <c r="G219" s="17" t="str">
        <f t="shared" ref="G219:G237" si="40">IF(E219&lt;&gt;0,C219,"")</f>
        <v/>
      </c>
      <c r="H219" s="272" t="s">
        <v>57</v>
      </c>
      <c r="J219" s="31" t="str">
        <f t="array" ref="J219">IF(RIGHT(INDEX($B$2:$B$317,MATCH(M219&amp;K219,$H$2:$H$317&amp;$F$2:$F$317,0)),1)="C","Central","G. Osório")</f>
        <v>G. Osório</v>
      </c>
      <c r="K219" s="3">
        <v>0.88888888888888795</v>
      </c>
      <c r="L219" s="15">
        <v>0.89930555555555447</v>
      </c>
      <c r="M219" s="269" t="s">
        <v>54</v>
      </c>
    </row>
    <row r="220" spans="2:13" x14ac:dyDescent="0.25">
      <c r="B220" s="31" t="s">
        <v>43</v>
      </c>
      <c r="C220" s="3">
        <v>0.32291666666666669</v>
      </c>
      <c r="D220" s="3">
        <v>0.34375</v>
      </c>
      <c r="E220" s="203">
        <v>0</v>
      </c>
      <c r="F220" s="3" t="str">
        <f t="shared" si="39"/>
        <v/>
      </c>
      <c r="G220" s="15" t="str">
        <f t="shared" si="40"/>
        <v/>
      </c>
      <c r="H220" s="272" t="s">
        <v>57</v>
      </c>
      <c r="J220" s="31" t="str">
        <f t="array" ref="J220">IF(RIGHT(INDEX($B$2:$B$317,MATCH(M220&amp;K220,$H$2:$H$317&amp;$F$2:$F$317,0)),1)="C","Central","G. Osório")</f>
        <v>Central</v>
      </c>
      <c r="K220" s="3">
        <v>0.88888888888888795</v>
      </c>
      <c r="L220" s="15">
        <v>0.89930555555555447</v>
      </c>
      <c r="M220" s="270" t="s">
        <v>55</v>
      </c>
    </row>
    <row r="221" spans="2:13" x14ac:dyDescent="0.25">
      <c r="B221" s="31" t="s">
        <v>42</v>
      </c>
      <c r="C221" s="3">
        <v>0.35416666666666674</v>
      </c>
      <c r="D221" s="3">
        <v>0.39583333333333343</v>
      </c>
      <c r="E221" s="203">
        <f>(C221-D220)*24*60</f>
        <v>15.000000000000107</v>
      </c>
      <c r="F221" s="3">
        <f t="shared" si="39"/>
        <v>0.34375</v>
      </c>
      <c r="G221" s="15">
        <f t="shared" si="40"/>
        <v>0.35416666666666674</v>
      </c>
      <c r="H221" s="272" t="s">
        <v>57</v>
      </c>
      <c r="J221" s="31" t="str">
        <f t="array" ref="J221">IF(RIGHT(INDEX($B$2:$B$317,MATCH(M221&amp;K221,$H$2:$H$317&amp;$F$2:$F$317,0)),1)="C","Central","G. Osório")</f>
        <v>G. Osório</v>
      </c>
      <c r="K221" s="3">
        <v>0.89930555555555458</v>
      </c>
      <c r="L221" s="15">
        <v>0.9097222222222211</v>
      </c>
      <c r="M221" s="271" t="s">
        <v>56</v>
      </c>
    </row>
    <row r="222" spans="2:13" x14ac:dyDescent="0.25">
      <c r="B222" s="31" t="s">
        <v>43</v>
      </c>
      <c r="C222" s="3">
        <v>0.40625000000000017</v>
      </c>
      <c r="D222" s="3">
        <v>0.42708333333333348</v>
      </c>
      <c r="E222" s="203">
        <f>(C222-D221)*24*60</f>
        <v>15.000000000000107</v>
      </c>
      <c r="F222" s="3">
        <f t="shared" si="39"/>
        <v>0.39583333333333343</v>
      </c>
      <c r="G222" s="15">
        <f t="shared" si="40"/>
        <v>0.40625000000000017</v>
      </c>
      <c r="H222" s="272" t="s">
        <v>57</v>
      </c>
      <c r="J222" s="31" t="str">
        <f t="array" ref="J222">IF(RIGHT(INDEX($B$2:$B$317,MATCH(M222&amp;K222,$H$2:$H$317&amp;$F$2:$F$317,0)),1)="C","Central","G. Osório")</f>
        <v>Central</v>
      </c>
      <c r="K222" s="3">
        <v>0.89930555555555458</v>
      </c>
      <c r="L222" s="15">
        <v>0.9097222222222211</v>
      </c>
      <c r="M222" s="272" t="s">
        <v>57</v>
      </c>
    </row>
    <row r="223" spans="2:13" x14ac:dyDescent="0.25">
      <c r="B223" s="31" t="s">
        <v>42</v>
      </c>
      <c r="C223" s="3">
        <v>0.43750000000000022</v>
      </c>
      <c r="D223" s="3">
        <v>0.47916666666666691</v>
      </c>
      <c r="E223" s="203">
        <f t="shared" ref="E223:E236" si="41">(C223-D222)*24*60</f>
        <v>15.000000000000107</v>
      </c>
      <c r="F223" s="3">
        <f t="shared" si="39"/>
        <v>0.42708333333333348</v>
      </c>
      <c r="G223" s="15">
        <f t="shared" si="40"/>
        <v>0.43750000000000022</v>
      </c>
      <c r="H223" s="272" t="s">
        <v>57</v>
      </c>
      <c r="J223" s="31" t="str">
        <f t="array" ref="J223">IF(RIGHT(INDEX($B$2:$B$317,MATCH(M223&amp;K223,$H$2:$H$317&amp;$F$2:$F$317,0)),1)="C","Central","G. Osório")</f>
        <v>G. Osório</v>
      </c>
      <c r="K223" s="3">
        <v>0.90972222222222121</v>
      </c>
      <c r="L223" s="15">
        <v>0.92013888888888773</v>
      </c>
      <c r="M223" s="273" t="s">
        <v>58</v>
      </c>
    </row>
    <row r="224" spans="2:13" x14ac:dyDescent="0.25">
      <c r="B224" s="31" t="s">
        <v>43</v>
      </c>
      <c r="C224" s="3">
        <v>0.48958333333333365</v>
      </c>
      <c r="D224" s="3">
        <v>0.51041666666666696</v>
      </c>
      <c r="E224" s="203">
        <f t="shared" si="41"/>
        <v>15.000000000000107</v>
      </c>
      <c r="F224" s="3">
        <f t="shared" si="39"/>
        <v>0.47916666666666691</v>
      </c>
      <c r="G224" s="15">
        <f t="shared" si="40"/>
        <v>0.48958333333333365</v>
      </c>
      <c r="H224" s="272" t="s">
        <v>57</v>
      </c>
      <c r="J224" s="31" t="str">
        <f t="array" ref="J224">IF(RIGHT(INDEX($B$2:$B$317,MATCH(M224&amp;K224,$H$2:$H$317&amp;$F$2:$F$317,0)),1)="C","Central","G. Osório")</f>
        <v>Central</v>
      </c>
      <c r="K224" s="3">
        <v>0.90972222222222121</v>
      </c>
      <c r="L224" s="15">
        <v>0.92013888888888773</v>
      </c>
      <c r="M224" s="274" t="s">
        <v>59</v>
      </c>
    </row>
    <row r="225" spans="2:13" x14ac:dyDescent="0.25">
      <c r="B225" s="31" t="s">
        <v>42</v>
      </c>
      <c r="C225" s="3">
        <v>0.52083333333333359</v>
      </c>
      <c r="D225" s="3">
        <v>0.56250000000000022</v>
      </c>
      <c r="E225" s="203">
        <f t="shared" si="41"/>
        <v>14.999999999999947</v>
      </c>
      <c r="F225" s="3">
        <f t="shared" si="39"/>
        <v>0.51041666666666696</v>
      </c>
      <c r="G225" s="15">
        <f t="shared" si="40"/>
        <v>0.52083333333333359</v>
      </c>
      <c r="H225" s="272" t="s">
        <v>57</v>
      </c>
      <c r="J225" s="31" t="str">
        <f t="array" ref="J225">IF(RIGHT(INDEX($B$2:$B$317,MATCH(M225&amp;K225,$H$2:$H$317&amp;$F$2:$F$317,0)),1)="C","Central","G. Osório")</f>
        <v>G. Osório</v>
      </c>
      <c r="K225" s="3">
        <v>0.92013888888888784</v>
      </c>
      <c r="L225" s="96">
        <v>0.93055555555555436</v>
      </c>
      <c r="M225" s="270" t="s">
        <v>55</v>
      </c>
    </row>
    <row r="226" spans="2:13" x14ac:dyDescent="0.25">
      <c r="B226" s="31" t="s">
        <v>43</v>
      </c>
      <c r="C226" s="3">
        <v>0.57291666666666674</v>
      </c>
      <c r="D226" s="3">
        <v>0.59375000000000011</v>
      </c>
      <c r="E226" s="203">
        <f t="shared" si="41"/>
        <v>14.999999999999787</v>
      </c>
      <c r="F226" s="3">
        <f t="shared" si="39"/>
        <v>0.56250000000000022</v>
      </c>
      <c r="G226" s="15">
        <f t="shared" si="40"/>
        <v>0.57291666666666674</v>
      </c>
      <c r="H226" s="272" t="s">
        <v>57</v>
      </c>
      <c r="J226" s="31" t="str">
        <f t="array" ref="J226">IF(RIGHT(INDEX($B$2:$B$317,MATCH(M226&amp;K226,$H$2:$H$317&amp;$F$2:$F$317,0)),1)="C","Central","G. Osório")</f>
        <v>Central</v>
      </c>
      <c r="K226" s="3">
        <v>0.92013888888888784</v>
      </c>
      <c r="L226" s="15">
        <v>0.93055555555555436</v>
      </c>
      <c r="M226" s="275" t="s">
        <v>60</v>
      </c>
    </row>
    <row r="227" spans="2:13" x14ac:dyDescent="0.25">
      <c r="B227" s="31" t="s">
        <v>42</v>
      </c>
      <c r="C227" s="3">
        <v>0.60416666666666663</v>
      </c>
      <c r="D227" s="3">
        <v>0.64583333333333326</v>
      </c>
      <c r="E227" s="203">
        <f t="shared" si="41"/>
        <v>14.999999999999787</v>
      </c>
      <c r="F227" s="3">
        <f t="shared" si="39"/>
        <v>0.59375000000000011</v>
      </c>
      <c r="G227" s="15">
        <f t="shared" si="40"/>
        <v>0.60416666666666663</v>
      </c>
      <c r="H227" s="272" t="s">
        <v>57</v>
      </c>
      <c r="J227" s="31" t="str">
        <f t="array" ref="J227">IF(RIGHT(INDEX($B$2:$B$317,MATCH(M227&amp;K227,$H$2:$H$317&amp;$F$2:$F$317,0)),1)="C","Central","G. Osório")</f>
        <v>G. Osório</v>
      </c>
      <c r="K227" s="3">
        <v>0.93055555555555447</v>
      </c>
      <c r="L227" s="96">
        <v>0.94097222222222099</v>
      </c>
      <c r="M227" s="272" t="s">
        <v>57</v>
      </c>
    </row>
    <row r="228" spans="2:13" x14ac:dyDescent="0.25">
      <c r="B228" s="31" t="s">
        <v>43</v>
      </c>
      <c r="C228" s="3">
        <v>0.65624999999999978</v>
      </c>
      <c r="D228" s="3">
        <v>0.67708333333333315</v>
      </c>
      <c r="E228" s="203">
        <f t="shared" si="41"/>
        <v>14.999999999999787</v>
      </c>
      <c r="F228" s="3">
        <f t="shared" si="39"/>
        <v>0.64583333333333326</v>
      </c>
      <c r="G228" s="15">
        <f t="shared" si="40"/>
        <v>0.65624999999999978</v>
      </c>
      <c r="H228" s="272" t="s">
        <v>57</v>
      </c>
      <c r="J228" s="31" t="str">
        <f t="array" ref="J228">IF(RIGHT(INDEX($B$2:$B$317,MATCH(M228&amp;K228,$H$2:$H$317&amp;$F$2:$F$317,0)),1)="C","Central","G. Osório")</f>
        <v>Central</v>
      </c>
      <c r="K228" s="3">
        <v>0.93055555555555447</v>
      </c>
      <c r="L228" s="15">
        <v>0.94097222222222099</v>
      </c>
      <c r="M228" s="276" t="s">
        <v>61</v>
      </c>
    </row>
    <row r="229" spans="2:13" x14ac:dyDescent="0.25">
      <c r="B229" s="31" t="s">
        <v>42</v>
      </c>
      <c r="C229" s="3">
        <v>0.68749999999999967</v>
      </c>
      <c r="D229" s="3">
        <v>0.7291666666666663</v>
      </c>
      <c r="E229" s="203">
        <f t="shared" si="41"/>
        <v>14.999999999999787</v>
      </c>
      <c r="F229" s="3">
        <f t="shared" si="39"/>
        <v>0.67708333333333315</v>
      </c>
      <c r="G229" s="15">
        <f t="shared" si="40"/>
        <v>0.68749999999999967</v>
      </c>
      <c r="H229" s="272" t="s">
        <v>57</v>
      </c>
      <c r="J229" s="31" t="str">
        <f t="array" ref="J229">IF(RIGHT(INDEX($B$2:$B$317,MATCH(M229&amp;K229,$H$2:$H$317&amp;$F$2:$F$317,0)),1)="C","Central","G. Osório")</f>
        <v>Central</v>
      </c>
      <c r="K229" s="3">
        <v>0.9409722222222211</v>
      </c>
      <c r="L229" s="96">
        <v>0.95138888888888762</v>
      </c>
      <c r="M229" s="269" t="s">
        <v>54</v>
      </c>
    </row>
    <row r="230" spans="2:13" x14ac:dyDescent="0.25">
      <c r="B230" s="31" t="s">
        <v>43</v>
      </c>
      <c r="C230" s="3">
        <v>0.73958333333333282</v>
      </c>
      <c r="D230" s="3">
        <v>0.76041666666666619</v>
      </c>
      <c r="E230" s="203">
        <f t="shared" si="41"/>
        <v>14.999999999999787</v>
      </c>
      <c r="F230" s="3">
        <f t="shared" si="39"/>
        <v>0.7291666666666663</v>
      </c>
      <c r="G230" s="15">
        <f t="shared" si="40"/>
        <v>0.73958333333333282</v>
      </c>
      <c r="H230" s="272" t="s">
        <v>57</v>
      </c>
      <c r="J230" s="31" t="str">
        <f t="array" ref="J230">IF(RIGHT(INDEX($B$2:$B$317,MATCH(M230&amp;K230,$H$2:$H$317&amp;$F$2:$F$317,0)),1)="C","Central","G. Osório")</f>
        <v>G. Osório</v>
      </c>
      <c r="K230" s="3">
        <v>0.9409722222222211</v>
      </c>
      <c r="L230" s="96">
        <v>0.95138888888888762</v>
      </c>
      <c r="M230" s="274" t="s">
        <v>59</v>
      </c>
    </row>
    <row r="231" spans="2:13" x14ac:dyDescent="0.25">
      <c r="B231" s="31" t="s">
        <v>42</v>
      </c>
      <c r="C231" s="3">
        <v>0.7708333333333327</v>
      </c>
      <c r="D231" s="3">
        <v>0.81249999999999933</v>
      </c>
      <c r="E231" s="203">
        <f t="shared" si="41"/>
        <v>14.999999999999787</v>
      </c>
      <c r="F231" s="3">
        <f t="shared" si="39"/>
        <v>0.76041666666666619</v>
      </c>
      <c r="G231" s="15">
        <f t="shared" si="40"/>
        <v>0.7708333333333327</v>
      </c>
      <c r="H231" s="272" t="s">
        <v>57</v>
      </c>
      <c r="J231" s="31" t="str">
        <f t="array" ref="J231">IF(RIGHT(INDEX($B$2:$B$317,MATCH(M231&amp;K231,$H$2:$H$317&amp;$F$2:$F$317,0)),1)="C","Central","G. Osório")</f>
        <v>Central</v>
      </c>
      <c r="K231" s="3">
        <v>0.95138888888888773</v>
      </c>
      <c r="L231" s="96">
        <v>0.96180555555555425</v>
      </c>
      <c r="M231" s="271" t="s">
        <v>56</v>
      </c>
    </row>
    <row r="232" spans="2:13" x14ac:dyDescent="0.25">
      <c r="B232" s="31" t="s">
        <v>43</v>
      </c>
      <c r="C232" s="3">
        <v>0.82638888888888806</v>
      </c>
      <c r="D232" s="3">
        <v>0.84722222222222143</v>
      </c>
      <c r="E232" s="203">
        <f t="shared" si="41"/>
        <v>19.999999999999769</v>
      </c>
      <c r="F232" s="3">
        <f t="shared" si="39"/>
        <v>0.81249999999999933</v>
      </c>
      <c r="G232" s="15">
        <f t="shared" si="40"/>
        <v>0.82638888888888806</v>
      </c>
      <c r="H232" s="272" t="s">
        <v>57</v>
      </c>
      <c r="J232" s="31" t="str">
        <f t="array" ref="J232">IF(RIGHT(INDEX($B$2:$B$317,MATCH(M232&amp;K232,$H$2:$H$317&amp;$F$2:$F$317,0)),1)="C","Central","G. Osório")</f>
        <v>G. Osório</v>
      </c>
      <c r="K232" s="3">
        <v>0.95138888888888773</v>
      </c>
      <c r="L232" s="96">
        <v>0.96180555555555425</v>
      </c>
      <c r="M232" s="275" t="s">
        <v>60</v>
      </c>
    </row>
    <row r="233" spans="2:13" x14ac:dyDescent="0.25">
      <c r="B233" s="31" t="s">
        <v>42</v>
      </c>
      <c r="C233" s="3">
        <v>0.85763888888888795</v>
      </c>
      <c r="D233" s="3">
        <v>0.89930555555555458</v>
      </c>
      <c r="E233" s="203">
        <f t="shared" si="41"/>
        <v>14.999999999999787</v>
      </c>
      <c r="F233" s="3">
        <f t="shared" si="39"/>
        <v>0.84722222222222143</v>
      </c>
      <c r="G233" s="15">
        <f t="shared" si="40"/>
        <v>0.85763888888888795</v>
      </c>
      <c r="H233" s="272" t="s">
        <v>57</v>
      </c>
      <c r="J233" s="31" t="str">
        <f t="array" ref="J233">IF(RIGHT(INDEX($B$2:$B$317,MATCH(M233&amp;K233,$H$2:$H$317&amp;$F$2:$F$317,0)),1)="C","Central","G. Osório")</f>
        <v>Central</v>
      </c>
      <c r="K233" s="3">
        <v>0.96180555555555436</v>
      </c>
      <c r="L233" s="96">
        <v>0.97222222222222088</v>
      </c>
      <c r="M233" s="273" t="s">
        <v>58</v>
      </c>
    </row>
    <row r="234" spans="2:13" x14ac:dyDescent="0.25">
      <c r="B234" s="31" t="s">
        <v>43</v>
      </c>
      <c r="C234" s="3">
        <v>0.9097222222222211</v>
      </c>
      <c r="D234" s="3">
        <v>0.93055555555555447</v>
      </c>
      <c r="E234" s="203">
        <f t="shared" si="41"/>
        <v>14.999999999999787</v>
      </c>
      <c r="F234" s="3">
        <f t="shared" si="39"/>
        <v>0.89930555555555458</v>
      </c>
      <c r="G234" s="15">
        <f t="shared" si="40"/>
        <v>0.9097222222222211</v>
      </c>
      <c r="H234" s="272" t="s">
        <v>57</v>
      </c>
      <c r="J234" s="31" t="str">
        <f t="array" ref="J234">IF(RIGHT(INDEX($B$2:$B$317,MATCH(M234&amp;K234,$H$2:$H$317&amp;$F$2:$F$317,0)),1)="C","Central","G. Osório")</f>
        <v>G. Osório</v>
      </c>
      <c r="K234" s="3">
        <v>0.96180555555555436</v>
      </c>
      <c r="L234" s="96">
        <v>0.97222222222222088</v>
      </c>
      <c r="M234" s="276" t="s">
        <v>61</v>
      </c>
    </row>
    <row r="235" spans="2:13" x14ac:dyDescent="0.25">
      <c r="B235" s="31" t="s">
        <v>42</v>
      </c>
      <c r="C235" s="3">
        <v>0.94097222222222099</v>
      </c>
      <c r="D235" s="3">
        <v>0.98263888888888762</v>
      </c>
      <c r="E235" s="203">
        <f t="shared" si="41"/>
        <v>14.999999999999787</v>
      </c>
      <c r="F235" s="3">
        <f t="shared" si="39"/>
        <v>0.93055555555555447</v>
      </c>
      <c r="G235" s="96">
        <f t="shared" si="40"/>
        <v>0.94097222222222099</v>
      </c>
      <c r="H235" s="272" t="s">
        <v>57</v>
      </c>
      <c r="J235" s="31" t="str">
        <f t="array" ref="J235">IF(RIGHT(INDEX($B$2:$B$317,MATCH(M235&amp;K235,$H$2:$H$317&amp;$F$2:$F$317,0)),1)="C","Central","G. Osório")</f>
        <v>G. Osório</v>
      </c>
      <c r="K235" s="3">
        <v>0.97222222222222099</v>
      </c>
      <c r="L235" s="96">
        <v>0.98263888888888751</v>
      </c>
      <c r="M235" s="269" t="s">
        <v>54</v>
      </c>
    </row>
    <row r="236" spans="2:13" x14ac:dyDescent="0.25">
      <c r="B236" s="31" t="s">
        <v>43</v>
      </c>
      <c r="C236" s="3">
        <v>0.99305555555555414</v>
      </c>
      <c r="D236" s="3">
        <v>1.0138888888888875</v>
      </c>
      <c r="E236" s="203">
        <f t="shared" si="41"/>
        <v>14.999999999999787</v>
      </c>
      <c r="F236" s="3">
        <f t="shared" si="39"/>
        <v>0.98263888888888762</v>
      </c>
      <c r="G236" s="96">
        <f t="shared" si="40"/>
        <v>0.99305555555555414</v>
      </c>
      <c r="H236" s="272" t="s">
        <v>57</v>
      </c>
      <c r="J236" s="31" t="str">
        <f t="array" ref="J236">IF(RIGHT(INDEX($B$2:$B$317,MATCH(M236&amp;K236,$H$2:$H$317&amp;$F$2:$F$317,0)),1)="C","Central","G. Osório")</f>
        <v>Central</v>
      </c>
      <c r="K236" s="3">
        <v>0.97222222222222099</v>
      </c>
      <c r="L236" s="96">
        <v>0.98263888888888751</v>
      </c>
      <c r="M236" s="270" t="s">
        <v>55</v>
      </c>
    </row>
    <row r="237" spans="2:13" ht="15.75" thickBot="1" x14ac:dyDescent="0.3">
      <c r="B237" s="31" t="s">
        <v>100</v>
      </c>
      <c r="C237" s="38"/>
      <c r="D237" s="38"/>
      <c r="E237" s="44">
        <v>0</v>
      </c>
      <c r="F237" s="6" t="str">
        <f t="shared" si="39"/>
        <v/>
      </c>
      <c r="G237" s="95" t="str">
        <f t="shared" si="40"/>
        <v/>
      </c>
      <c r="H237" s="272" t="s">
        <v>57</v>
      </c>
      <c r="J237" s="31" t="str">
        <f t="array" ref="J237">IF(RIGHT(INDEX($B$2:$B$317,MATCH(M237&amp;K237,$H$2:$H$317&amp;$F$2:$F$317,0)),1)="C","Central","G. Osório")</f>
        <v>G. Osório</v>
      </c>
      <c r="K237" s="3">
        <v>0.98263888888888762</v>
      </c>
      <c r="L237" s="96">
        <v>0.99305555555555414</v>
      </c>
      <c r="M237" s="271" t="s">
        <v>56</v>
      </c>
    </row>
    <row r="238" spans="2:13" ht="15.75" thickBot="1" x14ac:dyDescent="0.3">
      <c r="B238" s="283" t="s">
        <v>58</v>
      </c>
      <c r="C238" s="284"/>
      <c r="D238" s="284"/>
      <c r="E238" s="284"/>
      <c r="F238" s="284"/>
      <c r="G238" s="284"/>
      <c r="H238" s="273" t="s">
        <v>58</v>
      </c>
      <c r="J238" s="31" t="str">
        <f t="array" ref="J238">IF(RIGHT(INDEX($B$2:$B$317,MATCH(M238&amp;K238,$H$2:$H$317&amp;$F$2:$F$317,0)),1)="C","Central","G. Osório")</f>
        <v>Central</v>
      </c>
      <c r="K238" s="3">
        <v>0.98263888888888762</v>
      </c>
      <c r="L238" s="96">
        <v>0.99305555555555414</v>
      </c>
      <c r="M238" s="272" t="s">
        <v>57</v>
      </c>
    </row>
    <row r="239" spans="2:13" ht="36.75" thickBot="1" x14ac:dyDescent="0.3">
      <c r="B239" s="217" t="s">
        <v>47</v>
      </c>
      <c r="C239" s="218" t="s">
        <v>44</v>
      </c>
      <c r="D239" s="218" t="s">
        <v>46</v>
      </c>
      <c r="E239" s="219" t="s">
        <v>105</v>
      </c>
      <c r="F239" s="219" t="s">
        <v>111</v>
      </c>
      <c r="G239" s="258" t="s">
        <v>112</v>
      </c>
      <c r="H239" s="273" t="s">
        <v>58</v>
      </c>
    </row>
    <row r="240" spans="2:13" x14ac:dyDescent="0.25">
      <c r="B240" s="31" t="s">
        <v>100</v>
      </c>
      <c r="C240" s="38"/>
      <c r="D240" s="38"/>
      <c r="E240" s="228">
        <v>0</v>
      </c>
      <c r="F240" s="5" t="str">
        <f t="shared" ref="F240:F257" si="42">IF(E240&lt;&gt;0,D239,"")</f>
        <v/>
      </c>
      <c r="G240" s="17" t="str">
        <f t="shared" ref="G240:G257" si="43">IF(E240&lt;&gt;0,C240,"")</f>
        <v/>
      </c>
      <c r="H240" s="273" t="s">
        <v>58</v>
      </c>
    </row>
    <row r="241" spans="2:8" x14ac:dyDescent="0.25">
      <c r="B241" s="31" t="s">
        <v>42</v>
      </c>
      <c r="C241" s="3">
        <v>0.33333333333333337</v>
      </c>
      <c r="D241" s="3">
        <v>0.37500000000000006</v>
      </c>
      <c r="E241" s="203">
        <v>0</v>
      </c>
      <c r="F241" s="3" t="str">
        <f t="shared" si="42"/>
        <v/>
      </c>
      <c r="G241" s="15" t="str">
        <f t="shared" si="43"/>
        <v/>
      </c>
      <c r="H241" s="273" t="s">
        <v>58</v>
      </c>
    </row>
    <row r="242" spans="2:8" x14ac:dyDescent="0.25">
      <c r="B242" s="31" t="s">
        <v>43</v>
      </c>
      <c r="C242" s="3">
        <v>0.3854166666666668</v>
      </c>
      <c r="D242" s="3">
        <v>0.40625000000000011</v>
      </c>
      <c r="E242" s="203">
        <f>(C242-D241)*24*60</f>
        <v>15.000000000000107</v>
      </c>
      <c r="F242" s="3">
        <f t="shared" si="42"/>
        <v>0.37500000000000006</v>
      </c>
      <c r="G242" s="15">
        <f t="shared" si="43"/>
        <v>0.3854166666666668</v>
      </c>
      <c r="H242" s="273" t="s">
        <v>58</v>
      </c>
    </row>
    <row r="243" spans="2:8" x14ac:dyDescent="0.25">
      <c r="B243" s="31" t="s">
        <v>42</v>
      </c>
      <c r="C243" s="3">
        <v>0.41666666666666685</v>
      </c>
      <c r="D243" s="3">
        <v>0.45833333333333354</v>
      </c>
      <c r="E243" s="203">
        <f>(C243-D242)*24*60</f>
        <v>15.000000000000107</v>
      </c>
      <c r="F243" s="3">
        <f t="shared" si="42"/>
        <v>0.40625000000000011</v>
      </c>
      <c r="G243" s="15">
        <f t="shared" si="43"/>
        <v>0.41666666666666685</v>
      </c>
      <c r="H243" s="273" t="s">
        <v>58</v>
      </c>
    </row>
    <row r="244" spans="2:8" x14ac:dyDescent="0.25">
      <c r="B244" s="31" t="s">
        <v>43</v>
      </c>
      <c r="C244" s="3">
        <v>0.46875000000000028</v>
      </c>
      <c r="D244" s="3">
        <v>0.48958333333333359</v>
      </c>
      <c r="E244" s="203">
        <f t="shared" ref="E244:E256" si="44">(C244-D243)*24*60</f>
        <v>15.000000000000107</v>
      </c>
      <c r="F244" s="3">
        <f t="shared" si="42"/>
        <v>0.45833333333333354</v>
      </c>
      <c r="G244" s="15">
        <f t="shared" si="43"/>
        <v>0.46875000000000028</v>
      </c>
      <c r="H244" s="273" t="s">
        <v>58</v>
      </c>
    </row>
    <row r="245" spans="2:8" x14ac:dyDescent="0.25">
      <c r="B245" s="31" t="s">
        <v>42</v>
      </c>
      <c r="C245" s="3">
        <v>0.50000000000000033</v>
      </c>
      <c r="D245" s="3">
        <v>0.54166666666666696</v>
      </c>
      <c r="E245" s="203">
        <f t="shared" si="44"/>
        <v>15.000000000000107</v>
      </c>
      <c r="F245" s="3">
        <f t="shared" si="42"/>
        <v>0.48958333333333359</v>
      </c>
      <c r="G245" s="15">
        <f t="shared" si="43"/>
        <v>0.50000000000000033</v>
      </c>
      <c r="H245" s="273" t="s">
        <v>58</v>
      </c>
    </row>
    <row r="246" spans="2:8" x14ac:dyDescent="0.25">
      <c r="B246" s="31" t="s">
        <v>43</v>
      </c>
      <c r="C246" s="3">
        <v>0.55208333333333348</v>
      </c>
      <c r="D246" s="3">
        <v>0.57291666666666685</v>
      </c>
      <c r="E246" s="203">
        <f t="shared" si="44"/>
        <v>14.999999999999787</v>
      </c>
      <c r="F246" s="3">
        <f t="shared" si="42"/>
        <v>0.54166666666666696</v>
      </c>
      <c r="G246" s="15">
        <f t="shared" si="43"/>
        <v>0.55208333333333348</v>
      </c>
      <c r="H246" s="273" t="s">
        <v>58</v>
      </c>
    </row>
    <row r="247" spans="2:8" x14ac:dyDescent="0.25">
      <c r="B247" s="31" t="s">
        <v>42</v>
      </c>
      <c r="C247" s="3">
        <v>0.58333333333333337</v>
      </c>
      <c r="D247" s="3">
        <v>0.625</v>
      </c>
      <c r="E247" s="203">
        <f t="shared" si="44"/>
        <v>14.999999999999787</v>
      </c>
      <c r="F247" s="3">
        <f t="shared" si="42"/>
        <v>0.57291666666666685</v>
      </c>
      <c r="G247" s="15">
        <f t="shared" si="43"/>
        <v>0.58333333333333337</v>
      </c>
      <c r="H247" s="273" t="s">
        <v>58</v>
      </c>
    </row>
    <row r="248" spans="2:8" x14ac:dyDescent="0.25">
      <c r="B248" s="31" t="s">
        <v>43</v>
      </c>
      <c r="C248" s="3">
        <v>0.63541666666666652</v>
      </c>
      <c r="D248" s="3">
        <v>0.65624999999999989</v>
      </c>
      <c r="E248" s="203">
        <f t="shared" si="44"/>
        <v>14.999999999999787</v>
      </c>
      <c r="F248" s="3">
        <f t="shared" si="42"/>
        <v>0.625</v>
      </c>
      <c r="G248" s="15">
        <f t="shared" si="43"/>
        <v>0.63541666666666652</v>
      </c>
      <c r="H248" s="273" t="s">
        <v>58</v>
      </c>
    </row>
    <row r="249" spans="2:8" x14ac:dyDescent="0.25">
      <c r="B249" s="31" t="s">
        <v>42</v>
      </c>
      <c r="C249" s="3">
        <v>0.66666666666666641</v>
      </c>
      <c r="D249" s="3">
        <v>0.70833333333333304</v>
      </c>
      <c r="E249" s="203">
        <f t="shared" si="44"/>
        <v>14.999999999999787</v>
      </c>
      <c r="F249" s="3">
        <f t="shared" si="42"/>
        <v>0.65624999999999989</v>
      </c>
      <c r="G249" s="15">
        <f t="shared" si="43"/>
        <v>0.66666666666666641</v>
      </c>
      <c r="H249" s="273" t="s">
        <v>58</v>
      </c>
    </row>
    <row r="250" spans="2:8" x14ac:dyDescent="0.25">
      <c r="B250" s="31" t="s">
        <v>43</v>
      </c>
      <c r="C250" s="3">
        <v>0.71874999999999956</v>
      </c>
      <c r="D250" s="3">
        <v>0.73958333333333293</v>
      </c>
      <c r="E250" s="203">
        <f t="shared" si="44"/>
        <v>14.999999999999787</v>
      </c>
      <c r="F250" s="3">
        <f t="shared" si="42"/>
        <v>0.70833333333333304</v>
      </c>
      <c r="G250" s="15">
        <f t="shared" si="43"/>
        <v>0.71874999999999956</v>
      </c>
      <c r="H250" s="273" t="s">
        <v>58</v>
      </c>
    </row>
    <row r="251" spans="2:8" x14ac:dyDescent="0.25">
      <c r="B251" s="31" t="s">
        <v>42</v>
      </c>
      <c r="C251" s="3">
        <v>0.74999999999999944</v>
      </c>
      <c r="D251" s="3">
        <v>0.79166666666666607</v>
      </c>
      <c r="E251" s="203">
        <f t="shared" si="44"/>
        <v>14.999999999999787</v>
      </c>
      <c r="F251" s="3">
        <f t="shared" si="42"/>
        <v>0.73958333333333293</v>
      </c>
      <c r="G251" s="15">
        <f t="shared" si="43"/>
        <v>0.74999999999999944</v>
      </c>
      <c r="H251" s="273" t="s">
        <v>58</v>
      </c>
    </row>
    <row r="252" spans="2:8" x14ac:dyDescent="0.25">
      <c r="B252" s="31" t="s">
        <v>43</v>
      </c>
      <c r="C252" s="3">
        <v>0.80208333333333259</v>
      </c>
      <c r="D252" s="3">
        <v>0.82291666666666596</v>
      </c>
      <c r="E252" s="203">
        <f t="shared" si="44"/>
        <v>14.999999999999787</v>
      </c>
      <c r="F252" s="3">
        <f t="shared" si="42"/>
        <v>0.79166666666666607</v>
      </c>
      <c r="G252" s="15">
        <f t="shared" si="43"/>
        <v>0.80208333333333259</v>
      </c>
      <c r="H252" s="273" t="s">
        <v>58</v>
      </c>
    </row>
    <row r="253" spans="2:8" x14ac:dyDescent="0.25">
      <c r="B253" s="31" t="s">
        <v>42</v>
      </c>
      <c r="C253" s="3">
        <v>0.83680555555555469</v>
      </c>
      <c r="D253" s="3">
        <v>0.87847222222222132</v>
      </c>
      <c r="E253" s="203">
        <f t="shared" si="44"/>
        <v>19.999999999999769</v>
      </c>
      <c r="F253" s="3">
        <f t="shared" si="42"/>
        <v>0.82291666666666596</v>
      </c>
      <c r="G253" s="15">
        <f t="shared" si="43"/>
        <v>0.83680555555555469</v>
      </c>
      <c r="H253" s="273" t="s">
        <v>58</v>
      </c>
    </row>
    <row r="254" spans="2:8" x14ac:dyDescent="0.25">
      <c r="B254" s="31" t="s">
        <v>43</v>
      </c>
      <c r="C254" s="3">
        <v>0.88888888888888784</v>
      </c>
      <c r="D254" s="3">
        <v>0.90972222222222121</v>
      </c>
      <c r="E254" s="203">
        <f t="shared" si="44"/>
        <v>14.999999999999787</v>
      </c>
      <c r="F254" s="3">
        <f t="shared" si="42"/>
        <v>0.87847222222222132</v>
      </c>
      <c r="G254" s="15">
        <f t="shared" si="43"/>
        <v>0.88888888888888784</v>
      </c>
      <c r="H254" s="273" t="s">
        <v>58</v>
      </c>
    </row>
    <row r="255" spans="2:8" x14ac:dyDescent="0.25">
      <c r="B255" s="31" t="s">
        <v>42</v>
      </c>
      <c r="C255" s="3">
        <v>0.92013888888888773</v>
      </c>
      <c r="D255" s="3">
        <v>0.96180555555555436</v>
      </c>
      <c r="E255" s="203">
        <f t="shared" si="44"/>
        <v>14.999999999999787</v>
      </c>
      <c r="F255" s="3">
        <f t="shared" si="42"/>
        <v>0.90972222222222121</v>
      </c>
      <c r="G255" s="15">
        <f t="shared" si="43"/>
        <v>0.92013888888888773</v>
      </c>
      <c r="H255" s="273" t="s">
        <v>58</v>
      </c>
    </row>
    <row r="256" spans="2:8" x14ac:dyDescent="0.25">
      <c r="B256" s="31" t="s">
        <v>43</v>
      </c>
      <c r="C256" s="3">
        <v>0.97222222222222088</v>
      </c>
      <c r="D256" s="3">
        <v>0.99305555555555425</v>
      </c>
      <c r="E256" s="203">
        <f t="shared" si="44"/>
        <v>14.999999999999787</v>
      </c>
      <c r="F256" s="3">
        <f t="shared" si="42"/>
        <v>0.96180555555555436</v>
      </c>
      <c r="G256" s="96">
        <f t="shared" si="43"/>
        <v>0.97222222222222088</v>
      </c>
      <c r="H256" s="273" t="s">
        <v>58</v>
      </c>
    </row>
    <row r="257" spans="2:26" ht="15.75" thickBot="1" x14ac:dyDescent="0.3">
      <c r="B257" s="31" t="s">
        <v>100</v>
      </c>
      <c r="C257" s="38"/>
      <c r="D257" s="38"/>
      <c r="E257" s="44">
        <v>0</v>
      </c>
      <c r="F257" s="6" t="str">
        <f t="shared" si="42"/>
        <v/>
      </c>
      <c r="G257" s="95" t="str">
        <f t="shared" si="43"/>
        <v/>
      </c>
      <c r="H257" s="273" t="s">
        <v>58</v>
      </c>
    </row>
    <row r="258" spans="2:26" ht="15.75" thickBot="1" x14ac:dyDescent="0.3">
      <c r="B258" s="281" t="s">
        <v>59</v>
      </c>
      <c r="C258" s="282"/>
      <c r="D258" s="282"/>
      <c r="E258" s="282"/>
      <c r="F258" s="282"/>
      <c r="G258" s="282"/>
      <c r="H258" s="274" t="s">
        <v>59</v>
      </c>
      <c r="U258"/>
      <c r="V258"/>
      <c r="W258"/>
      <c r="X258"/>
      <c r="Y258"/>
      <c r="Z258"/>
    </row>
    <row r="259" spans="2:26" ht="36.75" thickBot="1" x14ac:dyDescent="0.3">
      <c r="B259" s="217" t="s">
        <v>47</v>
      </c>
      <c r="C259" s="218" t="s">
        <v>44</v>
      </c>
      <c r="D259" s="218" t="s">
        <v>46</v>
      </c>
      <c r="E259" s="219" t="s">
        <v>105</v>
      </c>
      <c r="F259" s="219" t="s">
        <v>111</v>
      </c>
      <c r="G259" s="258" t="s">
        <v>112</v>
      </c>
      <c r="H259" s="274" t="s">
        <v>59</v>
      </c>
      <c r="U259"/>
      <c r="V259"/>
      <c r="W259"/>
      <c r="X259"/>
      <c r="Y259"/>
      <c r="Z259"/>
    </row>
    <row r="260" spans="2:26" x14ac:dyDescent="0.25">
      <c r="B260" s="40" t="s">
        <v>100</v>
      </c>
      <c r="C260" s="38"/>
      <c r="D260" s="38"/>
      <c r="E260" s="228">
        <v>0</v>
      </c>
      <c r="F260" s="5" t="str">
        <f t="shared" ref="F260:F277" si="45">IF(E260&lt;&gt;0,D259,"")</f>
        <v/>
      </c>
      <c r="G260" s="17" t="str">
        <f t="shared" ref="G260:G277" si="46">IF(E260&lt;&gt;0,C260,"")</f>
        <v/>
      </c>
      <c r="H260" s="274" t="s">
        <v>59</v>
      </c>
    </row>
    <row r="261" spans="2:26" x14ac:dyDescent="0.25">
      <c r="B261" s="40" t="s">
        <v>43</v>
      </c>
      <c r="C261" s="3">
        <v>0.33333333333333337</v>
      </c>
      <c r="D261" s="3">
        <v>0.35416666666666669</v>
      </c>
      <c r="E261" s="203">
        <v>0</v>
      </c>
      <c r="F261" s="3" t="str">
        <f t="shared" si="45"/>
        <v/>
      </c>
      <c r="G261" s="15" t="str">
        <f t="shared" si="46"/>
        <v/>
      </c>
      <c r="H261" s="274" t="s">
        <v>59</v>
      </c>
    </row>
    <row r="262" spans="2:26" x14ac:dyDescent="0.25">
      <c r="B262" s="40" t="s">
        <v>42</v>
      </c>
      <c r="C262" s="3">
        <v>0.36458333333333343</v>
      </c>
      <c r="D262" s="3">
        <v>0.40625000000000011</v>
      </c>
      <c r="E262" s="203">
        <f>(C262-D261)*24*60</f>
        <v>15.000000000000107</v>
      </c>
      <c r="F262" s="3">
        <f t="shared" si="45"/>
        <v>0.35416666666666669</v>
      </c>
      <c r="G262" s="15">
        <f t="shared" si="46"/>
        <v>0.36458333333333343</v>
      </c>
      <c r="H262" s="274" t="s">
        <v>59</v>
      </c>
    </row>
    <row r="263" spans="2:26" x14ac:dyDescent="0.25">
      <c r="B263" s="40" t="s">
        <v>43</v>
      </c>
      <c r="C263" s="3">
        <v>0.41666666666666685</v>
      </c>
      <c r="D263" s="3">
        <v>0.43750000000000017</v>
      </c>
      <c r="E263" s="203">
        <f>(C263-D262)*24*60</f>
        <v>15.000000000000107</v>
      </c>
      <c r="F263" s="3">
        <f t="shared" si="45"/>
        <v>0.40625000000000011</v>
      </c>
      <c r="G263" s="15">
        <f t="shared" si="46"/>
        <v>0.41666666666666685</v>
      </c>
      <c r="H263" s="274" t="s">
        <v>59</v>
      </c>
    </row>
    <row r="264" spans="2:26" x14ac:dyDescent="0.25">
      <c r="B264" s="40" t="s">
        <v>42</v>
      </c>
      <c r="C264" s="3">
        <v>0.44791666666666691</v>
      </c>
      <c r="D264" s="3">
        <v>0.48958333333333359</v>
      </c>
      <c r="E264" s="203">
        <f t="shared" ref="E264:E276" si="47">(C264-D263)*24*60</f>
        <v>15.000000000000107</v>
      </c>
      <c r="F264" s="3">
        <f t="shared" si="45"/>
        <v>0.43750000000000017</v>
      </c>
      <c r="G264" s="15">
        <f t="shared" si="46"/>
        <v>0.44791666666666691</v>
      </c>
      <c r="H264" s="274" t="s">
        <v>59</v>
      </c>
    </row>
    <row r="265" spans="2:26" x14ac:dyDescent="0.25">
      <c r="B265" s="40" t="s">
        <v>43</v>
      </c>
      <c r="C265" s="3">
        <v>0.50000000000000033</v>
      </c>
      <c r="D265" s="3">
        <v>0.5208333333333337</v>
      </c>
      <c r="E265" s="203">
        <f t="shared" si="47"/>
        <v>15.000000000000107</v>
      </c>
      <c r="F265" s="3">
        <f t="shared" si="45"/>
        <v>0.48958333333333359</v>
      </c>
      <c r="G265" s="15">
        <f t="shared" si="46"/>
        <v>0.50000000000000033</v>
      </c>
      <c r="H265" s="274" t="s">
        <v>59</v>
      </c>
    </row>
    <row r="266" spans="2:26" x14ac:dyDescent="0.25">
      <c r="B266" s="40" t="s">
        <v>42</v>
      </c>
      <c r="C266" s="3">
        <v>0.53125000000000022</v>
      </c>
      <c r="D266" s="3">
        <v>0.57291666666666685</v>
      </c>
      <c r="E266" s="203">
        <f t="shared" si="47"/>
        <v>14.999999999999787</v>
      </c>
      <c r="F266" s="3">
        <f t="shared" si="45"/>
        <v>0.5208333333333337</v>
      </c>
      <c r="G266" s="15">
        <f t="shared" si="46"/>
        <v>0.53125000000000022</v>
      </c>
      <c r="H266" s="274" t="s">
        <v>59</v>
      </c>
    </row>
    <row r="267" spans="2:26" x14ac:dyDescent="0.25">
      <c r="B267" s="40" t="s">
        <v>43</v>
      </c>
      <c r="C267" s="3">
        <v>0.58333333333333337</v>
      </c>
      <c r="D267" s="3">
        <v>0.60416666666666674</v>
      </c>
      <c r="E267" s="203">
        <f t="shared" si="47"/>
        <v>14.999999999999787</v>
      </c>
      <c r="F267" s="3">
        <f t="shared" si="45"/>
        <v>0.57291666666666685</v>
      </c>
      <c r="G267" s="15">
        <f t="shared" si="46"/>
        <v>0.58333333333333337</v>
      </c>
      <c r="H267" s="274" t="s">
        <v>59</v>
      </c>
    </row>
    <row r="268" spans="2:26" x14ac:dyDescent="0.25">
      <c r="B268" s="40" t="s">
        <v>42</v>
      </c>
      <c r="C268" s="3">
        <v>0.61458333333333326</v>
      </c>
      <c r="D268" s="3">
        <v>0.65624999999999989</v>
      </c>
      <c r="E268" s="203">
        <f t="shared" si="47"/>
        <v>14.999999999999787</v>
      </c>
      <c r="F268" s="3">
        <f t="shared" si="45"/>
        <v>0.60416666666666674</v>
      </c>
      <c r="G268" s="15">
        <f t="shared" si="46"/>
        <v>0.61458333333333326</v>
      </c>
      <c r="H268" s="274" t="s">
        <v>59</v>
      </c>
    </row>
    <row r="269" spans="2:26" x14ac:dyDescent="0.25">
      <c r="B269" s="40" t="s">
        <v>43</v>
      </c>
      <c r="C269" s="3">
        <v>0.66666666666666641</v>
      </c>
      <c r="D269" s="3">
        <v>0.68749999999999978</v>
      </c>
      <c r="E269" s="203">
        <f t="shared" si="47"/>
        <v>14.999999999999787</v>
      </c>
      <c r="F269" s="3">
        <f t="shared" si="45"/>
        <v>0.65624999999999989</v>
      </c>
      <c r="G269" s="15">
        <f t="shared" si="46"/>
        <v>0.66666666666666641</v>
      </c>
      <c r="H269" s="274" t="s">
        <v>59</v>
      </c>
    </row>
    <row r="270" spans="2:26" x14ac:dyDescent="0.25">
      <c r="B270" s="40" t="s">
        <v>42</v>
      </c>
      <c r="C270" s="3">
        <v>0.6979166666666663</v>
      </c>
      <c r="D270" s="3">
        <v>0.73958333333333293</v>
      </c>
      <c r="E270" s="203">
        <f t="shared" si="47"/>
        <v>14.999999999999787</v>
      </c>
      <c r="F270" s="3">
        <f t="shared" si="45"/>
        <v>0.68749999999999978</v>
      </c>
      <c r="G270" s="15">
        <f t="shared" si="46"/>
        <v>0.6979166666666663</v>
      </c>
      <c r="H270" s="274" t="s">
        <v>59</v>
      </c>
    </row>
    <row r="271" spans="2:26" x14ac:dyDescent="0.25">
      <c r="B271" s="40" t="s">
        <v>43</v>
      </c>
      <c r="C271" s="3">
        <v>0.74999999999999944</v>
      </c>
      <c r="D271" s="3">
        <v>0.77083333333333282</v>
      </c>
      <c r="E271" s="203">
        <f t="shared" si="47"/>
        <v>14.999999999999787</v>
      </c>
      <c r="F271" s="3">
        <f t="shared" si="45"/>
        <v>0.73958333333333293</v>
      </c>
      <c r="G271" s="15">
        <f t="shared" si="46"/>
        <v>0.74999999999999944</v>
      </c>
      <c r="H271" s="274" t="s">
        <v>59</v>
      </c>
    </row>
    <row r="272" spans="2:26" x14ac:dyDescent="0.25">
      <c r="B272" s="40" t="s">
        <v>42</v>
      </c>
      <c r="C272" s="3">
        <v>0.78124999999999933</v>
      </c>
      <c r="D272" s="3">
        <v>0.82291666666666596</v>
      </c>
      <c r="E272" s="203">
        <f t="shared" si="47"/>
        <v>14.999999999999787</v>
      </c>
      <c r="F272" s="3">
        <f t="shared" si="45"/>
        <v>0.77083333333333282</v>
      </c>
      <c r="G272" s="15">
        <f t="shared" si="46"/>
        <v>0.78124999999999933</v>
      </c>
      <c r="H272" s="274" t="s">
        <v>59</v>
      </c>
    </row>
    <row r="273" spans="2:8" x14ac:dyDescent="0.25">
      <c r="B273" s="40" t="s">
        <v>43</v>
      </c>
      <c r="C273" s="3">
        <v>0.83680555555555469</v>
      </c>
      <c r="D273" s="3">
        <v>0.85763888888888806</v>
      </c>
      <c r="E273" s="203">
        <f t="shared" si="47"/>
        <v>19.999999999999769</v>
      </c>
      <c r="F273" s="3">
        <f t="shared" si="45"/>
        <v>0.82291666666666596</v>
      </c>
      <c r="G273" s="15">
        <f t="shared" si="46"/>
        <v>0.83680555555555469</v>
      </c>
      <c r="H273" s="274" t="s">
        <v>59</v>
      </c>
    </row>
    <row r="274" spans="2:8" x14ac:dyDescent="0.25">
      <c r="B274" s="40" t="s">
        <v>42</v>
      </c>
      <c r="C274" s="3">
        <v>0.86805555555555458</v>
      </c>
      <c r="D274" s="3">
        <v>0.90972222222222121</v>
      </c>
      <c r="E274" s="203">
        <f t="shared" si="47"/>
        <v>14.999999999999787</v>
      </c>
      <c r="F274" s="3">
        <f t="shared" si="45"/>
        <v>0.85763888888888806</v>
      </c>
      <c r="G274" s="15">
        <f t="shared" si="46"/>
        <v>0.86805555555555458</v>
      </c>
      <c r="H274" s="274" t="s">
        <v>59</v>
      </c>
    </row>
    <row r="275" spans="2:8" x14ac:dyDescent="0.25">
      <c r="B275" s="40" t="s">
        <v>43</v>
      </c>
      <c r="C275" s="3">
        <v>0.92013888888888773</v>
      </c>
      <c r="D275" s="3">
        <v>0.9409722222222211</v>
      </c>
      <c r="E275" s="203">
        <f t="shared" si="47"/>
        <v>14.999999999999787</v>
      </c>
      <c r="F275" s="3">
        <f t="shared" si="45"/>
        <v>0.90972222222222121</v>
      </c>
      <c r="G275" s="15">
        <f t="shared" si="46"/>
        <v>0.92013888888888773</v>
      </c>
      <c r="H275" s="274" t="s">
        <v>59</v>
      </c>
    </row>
    <row r="276" spans="2:8" x14ac:dyDescent="0.25">
      <c r="B276" s="40" t="s">
        <v>42</v>
      </c>
      <c r="C276" s="3">
        <v>0.95138888888888762</v>
      </c>
      <c r="D276" s="3">
        <v>0.99305555555555425</v>
      </c>
      <c r="E276" s="203">
        <f t="shared" si="47"/>
        <v>14.999999999999787</v>
      </c>
      <c r="F276" s="3">
        <f t="shared" si="45"/>
        <v>0.9409722222222211</v>
      </c>
      <c r="G276" s="96">
        <f t="shared" si="46"/>
        <v>0.95138888888888762</v>
      </c>
      <c r="H276" s="274" t="s">
        <v>59</v>
      </c>
    </row>
    <row r="277" spans="2:8" ht="15.75" thickBot="1" x14ac:dyDescent="0.3">
      <c r="B277" s="43" t="s">
        <v>100</v>
      </c>
      <c r="C277" s="49"/>
      <c r="D277" s="49"/>
      <c r="E277" s="44">
        <v>0</v>
      </c>
      <c r="F277" s="6" t="str">
        <f t="shared" si="45"/>
        <v/>
      </c>
      <c r="G277" s="95" t="str">
        <f t="shared" si="46"/>
        <v/>
      </c>
      <c r="H277" s="274" t="s">
        <v>59</v>
      </c>
    </row>
    <row r="278" spans="2:8" ht="15.75" thickBot="1" x14ac:dyDescent="0.3">
      <c r="B278" s="279" t="s">
        <v>60</v>
      </c>
      <c r="C278" s="280"/>
      <c r="D278" s="280"/>
      <c r="E278" s="280"/>
      <c r="F278" s="280"/>
      <c r="G278" s="280"/>
      <c r="H278" s="275" t="s">
        <v>60</v>
      </c>
    </row>
    <row r="279" spans="2:8" ht="36.75" thickBot="1" x14ac:dyDescent="0.3">
      <c r="B279" s="217" t="s">
        <v>47</v>
      </c>
      <c r="C279" s="218" t="s">
        <v>44</v>
      </c>
      <c r="D279" s="218" t="s">
        <v>46</v>
      </c>
      <c r="E279" s="219" t="s">
        <v>105</v>
      </c>
      <c r="F279" s="219" t="s">
        <v>111</v>
      </c>
      <c r="G279" s="258" t="s">
        <v>112</v>
      </c>
      <c r="H279" s="275" t="s">
        <v>60</v>
      </c>
    </row>
    <row r="280" spans="2:8" x14ac:dyDescent="0.25">
      <c r="B280" s="40" t="s">
        <v>100</v>
      </c>
      <c r="C280" s="38"/>
      <c r="D280" s="38"/>
      <c r="E280" s="228">
        <v>0</v>
      </c>
      <c r="F280" s="5" t="str">
        <f t="shared" ref="F280:F297" si="48">IF(E280&lt;&gt;0,D279,"")</f>
        <v/>
      </c>
      <c r="G280" s="17" t="str">
        <f t="shared" ref="G280:G297" si="49">IF(E280&lt;&gt;0,C280,"")</f>
        <v/>
      </c>
      <c r="H280" s="275" t="s">
        <v>60</v>
      </c>
    </row>
    <row r="281" spans="2:8" x14ac:dyDescent="0.25">
      <c r="B281" s="40" t="s">
        <v>43</v>
      </c>
      <c r="C281" s="3">
        <v>0.34375000000000006</v>
      </c>
      <c r="D281" s="3">
        <v>0.36458333333333337</v>
      </c>
      <c r="E281" s="203">
        <v>0</v>
      </c>
      <c r="F281" s="3" t="str">
        <f t="shared" si="48"/>
        <v/>
      </c>
      <c r="G281" s="15" t="str">
        <f t="shared" si="49"/>
        <v/>
      </c>
      <c r="H281" s="275" t="s">
        <v>60</v>
      </c>
    </row>
    <row r="282" spans="2:8" x14ac:dyDescent="0.25">
      <c r="B282" s="40" t="s">
        <v>42</v>
      </c>
      <c r="C282" s="3">
        <v>0.37500000000000011</v>
      </c>
      <c r="D282" s="3">
        <v>0.4166666666666668</v>
      </c>
      <c r="E282" s="203">
        <f>(C282-D281)*24*60</f>
        <v>15.000000000000107</v>
      </c>
      <c r="F282" s="3">
        <f t="shared" si="48"/>
        <v>0.36458333333333337</v>
      </c>
      <c r="G282" s="15">
        <f t="shared" si="49"/>
        <v>0.37500000000000011</v>
      </c>
      <c r="H282" s="275" t="s">
        <v>60</v>
      </c>
    </row>
    <row r="283" spans="2:8" x14ac:dyDescent="0.25">
      <c r="B283" s="40" t="s">
        <v>43</v>
      </c>
      <c r="C283" s="3">
        <v>0.42708333333333354</v>
      </c>
      <c r="D283" s="3">
        <v>0.44791666666666685</v>
      </c>
      <c r="E283" s="203">
        <f>(C283-D282)*24*60</f>
        <v>15.000000000000107</v>
      </c>
      <c r="F283" s="3">
        <f t="shared" si="48"/>
        <v>0.4166666666666668</v>
      </c>
      <c r="G283" s="15">
        <f t="shared" si="49"/>
        <v>0.42708333333333354</v>
      </c>
      <c r="H283" s="275" t="s">
        <v>60</v>
      </c>
    </row>
    <row r="284" spans="2:8" x14ac:dyDescent="0.25">
      <c r="B284" s="40" t="s">
        <v>42</v>
      </c>
      <c r="C284" s="3">
        <v>0.45833333333333359</v>
      </c>
      <c r="D284" s="3">
        <v>0.50000000000000022</v>
      </c>
      <c r="E284" s="203">
        <f t="shared" ref="E284:E296" si="50">(C284-D283)*24*60</f>
        <v>15.000000000000107</v>
      </c>
      <c r="F284" s="3">
        <f t="shared" si="48"/>
        <v>0.44791666666666685</v>
      </c>
      <c r="G284" s="15">
        <f t="shared" si="49"/>
        <v>0.45833333333333359</v>
      </c>
      <c r="H284" s="275" t="s">
        <v>60</v>
      </c>
    </row>
    <row r="285" spans="2:8" x14ac:dyDescent="0.25">
      <c r="B285" s="40" t="s">
        <v>43</v>
      </c>
      <c r="C285" s="3">
        <v>0.51041666666666696</v>
      </c>
      <c r="D285" s="3">
        <v>0.53125000000000033</v>
      </c>
      <c r="E285" s="203">
        <f t="shared" si="50"/>
        <v>15.000000000000107</v>
      </c>
      <c r="F285" s="3">
        <f t="shared" si="48"/>
        <v>0.50000000000000022</v>
      </c>
      <c r="G285" s="15">
        <f t="shared" si="49"/>
        <v>0.51041666666666696</v>
      </c>
      <c r="H285" s="275" t="s">
        <v>60</v>
      </c>
    </row>
    <row r="286" spans="2:8" x14ac:dyDescent="0.25">
      <c r="B286" s="40" t="s">
        <v>42</v>
      </c>
      <c r="C286" s="3">
        <v>0.54166666666666685</v>
      </c>
      <c r="D286" s="3">
        <v>0.58333333333333348</v>
      </c>
      <c r="E286" s="203">
        <f t="shared" si="50"/>
        <v>14.999999999999787</v>
      </c>
      <c r="F286" s="3">
        <f t="shared" si="48"/>
        <v>0.53125000000000033</v>
      </c>
      <c r="G286" s="15">
        <f t="shared" si="49"/>
        <v>0.54166666666666685</v>
      </c>
      <c r="H286" s="275" t="s">
        <v>60</v>
      </c>
    </row>
    <row r="287" spans="2:8" x14ac:dyDescent="0.25">
      <c r="B287" s="40" t="s">
        <v>43</v>
      </c>
      <c r="C287" s="3">
        <v>0.59375</v>
      </c>
      <c r="D287" s="3">
        <v>0.61458333333333337</v>
      </c>
      <c r="E287" s="203">
        <f t="shared" si="50"/>
        <v>14.999999999999787</v>
      </c>
      <c r="F287" s="3">
        <f t="shared" si="48"/>
        <v>0.58333333333333348</v>
      </c>
      <c r="G287" s="15">
        <f t="shared" si="49"/>
        <v>0.59375</v>
      </c>
      <c r="H287" s="275" t="s">
        <v>60</v>
      </c>
    </row>
    <row r="288" spans="2:8" x14ac:dyDescent="0.25">
      <c r="B288" s="40" t="s">
        <v>42</v>
      </c>
      <c r="C288" s="3">
        <v>0.62499999999999989</v>
      </c>
      <c r="D288" s="3">
        <v>0.66666666666666652</v>
      </c>
      <c r="E288" s="203">
        <f t="shared" si="50"/>
        <v>14.999999999999787</v>
      </c>
      <c r="F288" s="3">
        <f t="shared" si="48"/>
        <v>0.61458333333333337</v>
      </c>
      <c r="G288" s="15">
        <f t="shared" si="49"/>
        <v>0.62499999999999989</v>
      </c>
      <c r="H288" s="275" t="s">
        <v>60</v>
      </c>
    </row>
    <row r="289" spans="2:8" x14ac:dyDescent="0.25">
      <c r="B289" s="40" t="s">
        <v>43</v>
      </c>
      <c r="C289" s="3">
        <v>0.67708333333333304</v>
      </c>
      <c r="D289" s="3">
        <v>0.69791666666666641</v>
      </c>
      <c r="E289" s="203">
        <f t="shared" si="50"/>
        <v>14.999999999999787</v>
      </c>
      <c r="F289" s="3">
        <f t="shared" si="48"/>
        <v>0.66666666666666652</v>
      </c>
      <c r="G289" s="15">
        <f t="shared" si="49"/>
        <v>0.67708333333333304</v>
      </c>
      <c r="H289" s="275" t="s">
        <v>60</v>
      </c>
    </row>
    <row r="290" spans="2:8" x14ac:dyDescent="0.25">
      <c r="B290" s="40" t="s">
        <v>42</v>
      </c>
      <c r="C290" s="3">
        <v>0.70833333333333293</v>
      </c>
      <c r="D290" s="3">
        <v>0.74999999999999956</v>
      </c>
      <c r="E290" s="203">
        <f t="shared" si="50"/>
        <v>14.999999999999787</v>
      </c>
      <c r="F290" s="3">
        <f t="shared" si="48"/>
        <v>0.69791666666666641</v>
      </c>
      <c r="G290" s="15">
        <f t="shared" si="49"/>
        <v>0.70833333333333293</v>
      </c>
      <c r="H290" s="275" t="s">
        <v>60</v>
      </c>
    </row>
    <row r="291" spans="2:8" x14ac:dyDescent="0.25">
      <c r="B291" s="40" t="s">
        <v>43</v>
      </c>
      <c r="C291" s="3">
        <v>0.76041666666666607</v>
      </c>
      <c r="D291" s="3">
        <v>0.78124999999999944</v>
      </c>
      <c r="E291" s="203">
        <f t="shared" si="50"/>
        <v>14.999999999999787</v>
      </c>
      <c r="F291" s="3">
        <f t="shared" si="48"/>
        <v>0.74999999999999956</v>
      </c>
      <c r="G291" s="15">
        <f t="shared" si="49"/>
        <v>0.76041666666666607</v>
      </c>
      <c r="H291" s="275" t="s">
        <v>60</v>
      </c>
    </row>
    <row r="292" spans="2:8" x14ac:dyDescent="0.25">
      <c r="B292" s="40" t="s">
        <v>42</v>
      </c>
      <c r="C292" s="3">
        <v>0.79166666666666596</v>
      </c>
      <c r="D292" s="3">
        <v>0.83333333333333259</v>
      </c>
      <c r="E292" s="203">
        <f t="shared" si="50"/>
        <v>14.999999999999787</v>
      </c>
      <c r="F292" s="3">
        <f t="shared" si="48"/>
        <v>0.78124999999999944</v>
      </c>
      <c r="G292" s="15">
        <f t="shared" si="49"/>
        <v>0.79166666666666596</v>
      </c>
      <c r="H292" s="275" t="s">
        <v>60</v>
      </c>
    </row>
    <row r="293" spans="2:8" x14ac:dyDescent="0.25">
      <c r="B293" s="40" t="s">
        <v>43</v>
      </c>
      <c r="C293" s="3">
        <v>0.84722222222222132</v>
      </c>
      <c r="D293" s="3">
        <v>0.86805555555555469</v>
      </c>
      <c r="E293" s="203">
        <f t="shared" si="50"/>
        <v>19.999999999999769</v>
      </c>
      <c r="F293" s="3">
        <f t="shared" si="48"/>
        <v>0.83333333333333259</v>
      </c>
      <c r="G293" s="15">
        <f t="shared" si="49"/>
        <v>0.84722222222222132</v>
      </c>
      <c r="H293" s="275" t="s">
        <v>60</v>
      </c>
    </row>
    <row r="294" spans="2:8" x14ac:dyDescent="0.25">
      <c r="B294" s="40" t="s">
        <v>42</v>
      </c>
      <c r="C294" s="3">
        <v>0.87847222222222121</v>
      </c>
      <c r="D294" s="3">
        <v>0.92013888888888784</v>
      </c>
      <c r="E294" s="203">
        <f t="shared" si="50"/>
        <v>14.999999999999787</v>
      </c>
      <c r="F294" s="3">
        <f t="shared" si="48"/>
        <v>0.86805555555555469</v>
      </c>
      <c r="G294" s="15">
        <f t="shared" si="49"/>
        <v>0.87847222222222121</v>
      </c>
      <c r="H294" s="275" t="s">
        <v>60</v>
      </c>
    </row>
    <row r="295" spans="2:8" x14ac:dyDescent="0.25">
      <c r="B295" s="40" t="s">
        <v>43</v>
      </c>
      <c r="C295" s="3">
        <v>0.93055555555555436</v>
      </c>
      <c r="D295" s="3">
        <v>0.95138888888888773</v>
      </c>
      <c r="E295" s="203">
        <f t="shared" si="50"/>
        <v>14.999999999999787</v>
      </c>
      <c r="F295" s="3">
        <f t="shared" si="48"/>
        <v>0.92013888888888784</v>
      </c>
      <c r="G295" s="15">
        <f t="shared" si="49"/>
        <v>0.93055555555555436</v>
      </c>
      <c r="H295" s="275" t="s">
        <v>60</v>
      </c>
    </row>
    <row r="296" spans="2:8" x14ac:dyDescent="0.25">
      <c r="B296" s="40" t="s">
        <v>42</v>
      </c>
      <c r="C296" s="3">
        <v>0.96180555555555425</v>
      </c>
      <c r="D296" s="3">
        <v>1.003472222222221</v>
      </c>
      <c r="E296" s="203">
        <f t="shared" si="50"/>
        <v>14.999999999999787</v>
      </c>
      <c r="F296" s="3">
        <f t="shared" si="48"/>
        <v>0.95138888888888773</v>
      </c>
      <c r="G296" s="96">
        <f t="shared" si="49"/>
        <v>0.96180555555555425</v>
      </c>
      <c r="H296" s="275" t="s">
        <v>60</v>
      </c>
    </row>
    <row r="297" spans="2:8" ht="15.75" thickBot="1" x14ac:dyDescent="0.3">
      <c r="B297" s="43" t="s">
        <v>100</v>
      </c>
      <c r="C297" s="49"/>
      <c r="D297" s="49"/>
      <c r="E297" s="44">
        <v>0</v>
      </c>
      <c r="F297" s="6" t="str">
        <f t="shared" si="48"/>
        <v/>
      </c>
      <c r="G297" s="95" t="str">
        <f t="shared" si="49"/>
        <v/>
      </c>
      <c r="H297" s="275" t="s">
        <v>60</v>
      </c>
    </row>
    <row r="298" spans="2:8" ht="15.75" thickBot="1" x14ac:dyDescent="0.3">
      <c r="B298" s="277" t="s">
        <v>61</v>
      </c>
      <c r="C298" s="278"/>
      <c r="D298" s="278"/>
      <c r="E298" s="278"/>
      <c r="F298" s="278"/>
      <c r="G298" s="278"/>
      <c r="H298" s="276" t="s">
        <v>61</v>
      </c>
    </row>
    <row r="299" spans="2:8" ht="36.75" thickBot="1" x14ac:dyDescent="0.3">
      <c r="B299" s="217" t="s">
        <v>47</v>
      </c>
      <c r="C299" s="218" t="s">
        <v>44</v>
      </c>
      <c r="D299" s="218" t="s">
        <v>46</v>
      </c>
      <c r="E299" s="219" t="s">
        <v>105</v>
      </c>
      <c r="F299" s="219" t="s">
        <v>111</v>
      </c>
      <c r="G299" s="258" t="s">
        <v>112</v>
      </c>
      <c r="H299" s="276" t="s">
        <v>61</v>
      </c>
    </row>
    <row r="300" spans="2:8" x14ac:dyDescent="0.25">
      <c r="B300" s="40" t="s">
        <v>100</v>
      </c>
      <c r="C300" s="38"/>
      <c r="D300" s="38"/>
      <c r="E300" s="228">
        <v>0</v>
      </c>
      <c r="F300" s="5" t="str">
        <f t="shared" ref="F300:F317" si="51">IF(E300&lt;&gt;0,D299,"")</f>
        <v/>
      </c>
      <c r="G300" s="17" t="str">
        <f t="shared" ref="G300:G317" si="52">IF(E300&lt;&gt;0,C300,"")</f>
        <v/>
      </c>
      <c r="H300" s="276" t="s">
        <v>61</v>
      </c>
    </row>
    <row r="301" spans="2:8" x14ac:dyDescent="0.25">
      <c r="B301" s="40" t="s">
        <v>43</v>
      </c>
      <c r="C301" s="3">
        <v>0.35416666666666674</v>
      </c>
      <c r="D301" s="3">
        <v>0.37500000000000006</v>
      </c>
      <c r="E301" s="203">
        <v>0</v>
      </c>
      <c r="F301" s="3" t="str">
        <f t="shared" si="51"/>
        <v/>
      </c>
      <c r="G301" s="15" t="str">
        <f t="shared" si="52"/>
        <v/>
      </c>
      <c r="H301" s="276" t="s">
        <v>61</v>
      </c>
    </row>
    <row r="302" spans="2:8" x14ac:dyDescent="0.25">
      <c r="B302" s="40" t="s">
        <v>42</v>
      </c>
      <c r="C302" s="3">
        <v>0.3854166666666668</v>
      </c>
      <c r="D302" s="3">
        <v>0.42708333333333348</v>
      </c>
      <c r="E302" s="203">
        <f>(C302-D301)*24*60</f>
        <v>15.000000000000107</v>
      </c>
      <c r="F302" s="3">
        <f t="shared" si="51"/>
        <v>0.37500000000000006</v>
      </c>
      <c r="G302" s="15">
        <f t="shared" si="52"/>
        <v>0.3854166666666668</v>
      </c>
      <c r="H302" s="276" t="s">
        <v>61</v>
      </c>
    </row>
    <row r="303" spans="2:8" x14ac:dyDescent="0.25">
      <c r="B303" s="40" t="s">
        <v>43</v>
      </c>
      <c r="C303" s="3">
        <v>0.43750000000000022</v>
      </c>
      <c r="D303" s="3">
        <v>0.45833333333333354</v>
      </c>
      <c r="E303" s="203">
        <f>(C303-D302)*24*60</f>
        <v>15.000000000000107</v>
      </c>
      <c r="F303" s="3">
        <f t="shared" si="51"/>
        <v>0.42708333333333348</v>
      </c>
      <c r="G303" s="15">
        <f t="shared" si="52"/>
        <v>0.43750000000000022</v>
      </c>
      <c r="H303" s="276" t="s">
        <v>61</v>
      </c>
    </row>
    <row r="304" spans="2:8" x14ac:dyDescent="0.25">
      <c r="B304" s="40" t="s">
        <v>42</v>
      </c>
      <c r="C304" s="3">
        <v>0.46875000000000028</v>
      </c>
      <c r="D304" s="3">
        <v>0.51041666666666696</v>
      </c>
      <c r="E304" s="203">
        <f t="shared" ref="E304:E316" si="53">(C304-D303)*24*60</f>
        <v>15.000000000000107</v>
      </c>
      <c r="F304" s="3">
        <f t="shared" si="51"/>
        <v>0.45833333333333354</v>
      </c>
      <c r="G304" s="15">
        <f t="shared" si="52"/>
        <v>0.46875000000000028</v>
      </c>
      <c r="H304" s="276" t="s">
        <v>61</v>
      </c>
    </row>
    <row r="305" spans="2:13" x14ac:dyDescent="0.25">
      <c r="B305" s="40" t="s">
        <v>43</v>
      </c>
      <c r="C305" s="3">
        <v>0.52083333333333359</v>
      </c>
      <c r="D305" s="3">
        <v>0.54166666666666696</v>
      </c>
      <c r="E305" s="203">
        <f t="shared" si="53"/>
        <v>14.999999999999947</v>
      </c>
      <c r="F305" s="3">
        <f t="shared" si="51"/>
        <v>0.51041666666666696</v>
      </c>
      <c r="G305" s="15">
        <f t="shared" si="52"/>
        <v>0.52083333333333359</v>
      </c>
      <c r="H305" s="276" t="s">
        <v>61</v>
      </c>
    </row>
    <row r="306" spans="2:13" x14ac:dyDescent="0.25">
      <c r="B306" s="40" t="s">
        <v>42</v>
      </c>
      <c r="C306" s="3">
        <v>0.55208333333333348</v>
      </c>
      <c r="D306" s="3">
        <v>0.59375000000000011</v>
      </c>
      <c r="E306" s="203">
        <f t="shared" si="53"/>
        <v>14.999999999999787</v>
      </c>
      <c r="F306" s="3">
        <f t="shared" si="51"/>
        <v>0.54166666666666696</v>
      </c>
      <c r="G306" s="15">
        <f t="shared" si="52"/>
        <v>0.55208333333333348</v>
      </c>
      <c r="H306" s="276" t="s">
        <v>61</v>
      </c>
    </row>
    <row r="307" spans="2:13" x14ac:dyDescent="0.25">
      <c r="B307" s="40" t="s">
        <v>43</v>
      </c>
      <c r="C307" s="3">
        <v>0.60416666666666663</v>
      </c>
      <c r="D307" s="3">
        <v>0.625</v>
      </c>
      <c r="E307" s="203">
        <f t="shared" si="53"/>
        <v>14.999999999999787</v>
      </c>
      <c r="F307" s="3">
        <f t="shared" si="51"/>
        <v>0.59375000000000011</v>
      </c>
      <c r="G307" s="15">
        <f t="shared" si="52"/>
        <v>0.60416666666666663</v>
      </c>
      <c r="H307" s="276" t="s">
        <v>61</v>
      </c>
    </row>
    <row r="308" spans="2:13" x14ac:dyDescent="0.25">
      <c r="B308" s="40" t="s">
        <v>42</v>
      </c>
      <c r="C308" s="3">
        <v>0.63541666666666652</v>
      </c>
      <c r="D308" s="3">
        <v>0.67708333333333315</v>
      </c>
      <c r="E308" s="203">
        <f t="shared" si="53"/>
        <v>14.999999999999787</v>
      </c>
      <c r="F308" s="3">
        <f t="shared" si="51"/>
        <v>0.625</v>
      </c>
      <c r="G308" s="15">
        <f t="shared" si="52"/>
        <v>0.63541666666666652</v>
      </c>
      <c r="H308" s="276" t="s">
        <v>61</v>
      </c>
    </row>
    <row r="309" spans="2:13" x14ac:dyDescent="0.25">
      <c r="B309" s="40" t="s">
        <v>43</v>
      </c>
      <c r="C309" s="3">
        <v>0.68749999999999967</v>
      </c>
      <c r="D309" s="3">
        <v>0.70833333333333304</v>
      </c>
      <c r="E309" s="203">
        <f t="shared" si="53"/>
        <v>14.999999999999787</v>
      </c>
      <c r="F309" s="3">
        <f t="shared" si="51"/>
        <v>0.67708333333333315</v>
      </c>
      <c r="G309" s="15">
        <f t="shared" si="52"/>
        <v>0.68749999999999967</v>
      </c>
      <c r="H309" s="276" t="s">
        <v>61</v>
      </c>
    </row>
    <row r="310" spans="2:13" x14ac:dyDescent="0.25">
      <c r="B310" s="40" t="s">
        <v>42</v>
      </c>
      <c r="C310" s="3">
        <v>0.71874999999999956</v>
      </c>
      <c r="D310" s="3">
        <v>0.76041666666666619</v>
      </c>
      <c r="E310" s="203">
        <f t="shared" si="53"/>
        <v>14.999999999999787</v>
      </c>
      <c r="F310" s="3">
        <f t="shared" si="51"/>
        <v>0.70833333333333304</v>
      </c>
      <c r="G310" s="15">
        <f t="shared" si="52"/>
        <v>0.71874999999999956</v>
      </c>
      <c r="H310" s="276" t="s">
        <v>61</v>
      </c>
    </row>
    <row r="311" spans="2:13" x14ac:dyDescent="0.25">
      <c r="B311" s="40" t="s">
        <v>43</v>
      </c>
      <c r="C311" s="3">
        <v>0.7708333333333327</v>
      </c>
      <c r="D311" s="3">
        <v>0.79166666666666607</v>
      </c>
      <c r="E311" s="203">
        <f t="shared" si="53"/>
        <v>14.999999999999787</v>
      </c>
      <c r="F311" s="3">
        <f t="shared" si="51"/>
        <v>0.76041666666666619</v>
      </c>
      <c r="G311" s="15">
        <f t="shared" si="52"/>
        <v>0.7708333333333327</v>
      </c>
      <c r="H311" s="276" t="s">
        <v>61</v>
      </c>
    </row>
    <row r="312" spans="2:13" x14ac:dyDescent="0.25">
      <c r="B312" s="40" t="s">
        <v>42</v>
      </c>
      <c r="C312" s="3">
        <v>0.80208333333333259</v>
      </c>
      <c r="D312" s="3">
        <v>0.84374999999999922</v>
      </c>
      <c r="E312" s="203">
        <f t="shared" si="53"/>
        <v>14.999999999999787</v>
      </c>
      <c r="F312" s="3">
        <f t="shared" si="51"/>
        <v>0.79166666666666607</v>
      </c>
      <c r="G312" s="15">
        <f t="shared" si="52"/>
        <v>0.80208333333333259</v>
      </c>
      <c r="H312" s="276" t="s">
        <v>61</v>
      </c>
    </row>
    <row r="313" spans="2:13" x14ac:dyDescent="0.25">
      <c r="B313" s="40" t="s">
        <v>43</v>
      </c>
      <c r="C313" s="3">
        <v>0.85763888888888795</v>
      </c>
      <c r="D313" s="3">
        <v>0.87847222222222132</v>
      </c>
      <c r="E313" s="203">
        <f t="shared" si="53"/>
        <v>19.999999999999769</v>
      </c>
      <c r="F313" s="3">
        <f t="shared" si="51"/>
        <v>0.84374999999999922</v>
      </c>
      <c r="G313" s="15">
        <f t="shared" si="52"/>
        <v>0.85763888888888795</v>
      </c>
      <c r="H313" s="276" t="s">
        <v>61</v>
      </c>
    </row>
    <row r="314" spans="2:13" x14ac:dyDescent="0.25">
      <c r="B314" s="40" t="s">
        <v>42</v>
      </c>
      <c r="C314" s="3">
        <v>0.88888888888888784</v>
      </c>
      <c r="D314" s="3">
        <v>0.93055555555555447</v>
      </c>
      <c r="E314" s="203">
        <f t="shared" si="53"/>
        <v>14.999999999999787</v>
      </c>
      <c r="F314" s="3">
        <f t="shared" si="51"/>
        <v>0.87847222222222132</v>
      </c>
      <c r="G314" s="15">
        <f t="shared" si="52"/>
        <v>0.88888888888888784</v>
      </c>
      <c r="H314" s="276" t="s">
        <v>61</v>
      </c>
    </row>
    <row r="315" spans="2:13" x14ac:dyDescent="0.25">
      <c r="B315" s="40" t="s">
        <v>43</v>
      </c>
      <c r="C315" s="3">
        <v>0.94097222222222099</v>
      </c>
      <c r="D315" s="3">
        <v>0.96180555555555436</v>
      </c>
      <c r="E315" s="203">
        <f t="shared" si="53"/>
        <v>14.999999999999787</v>
      </c>
      <c r="F315" s="3">
        <f t="shared" si="51"/>
        <v>0.93055555555555447</v>
      </c>
      <c r="G315" s="15">
        <f t="shared" si="52"/>
        <v>0.94097222222222099</v>
      </c>
      <c r="H315" s="276" t="s">
        <v>61</v>
      </c>
    </row>
    <row r="316" spans="2:13" x14ac:dyDescent="0.25">
      <c r="B316" s="40" t="s">
        <v>42</v>
      </c>
      <c r="C316" s="3">
        <v>0.97222222222222088</v>
      </c>
      <c r="D316" s="3">
        <v>1.0138888888888875</v>
      </c>
      <c r="E316" s="203">
        <f t="shared" si="53"/>
        <v>14.999999999999787</v>
      </c>
      <c r="F316" s="3">
        <f t="shared" si="51"/>
        <v>0.96180555555555436</v>
      </c>
      <c r="G316" s="96">
        <f t="shared" si="52"/>
        <v>0.97222222222222088</v>
      </c>
      <c r="H316" s="276" t="s">
        <v>61</v>
      </c>
    </row>
    <row r="317" spans="2:13" ht="15.75" thickBot="1" x14ac:dyDescent="0.3">
      <c r="B317" s="43" t="s">
        <v>100</v>
      </c>
      <c r="C317" s="49"/>
      <c r="D317" s="49"/>
      <c r="E317" s="44">
        <v>0</v>
      </c>
      <c r="F317" s="6" t="str">
        <f t="shared" si="51"/>
        <v/>
      </c>
      <c r="G317" s="95" t="str">
        <f t="shared" si="52"/>
        <v/>
      </c>
      <c r="H317" s="276" t="s">
        <v>61</v>
      </c>
      <c r="K317"/>
      <c r="L317"/>
      <c r="M317"/>
    </row>
    <row r="318" spans="2:13" x14ac:dyDescent="0.25">
      <c r="K318"/>
      <c r="L318"/>
      <c r="M318"/>
    </row>
    <row r="320" spans="2:13" x14ac:dyDescent="0.25">
      <c r="C320"/>
      <c r="D320"/>
      <c r="E320"/>
      <c r="F320"/>
    </row>
  </sheetData>
  <sortState xmlns:xlrd2="http://schemas.microsoft.com/office/spreadsheetml/2017/richdata2" ref="K4:M238">
    <sortCondition ref="K4:K238"/>
  </sortState>
  <phoneticPr fontId="6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64EA-1A6A-4035-8F71-236564B3DC98}">
  <dimension ref="A1:AV1448"/>
  <sheetViews>
    <sheetView showGridLines="0" tabSelected="1" topLeftCell="L1" zoomScaleNormal="100" workbookViewId="0">
      <selection activeCell="M1" sqref="M1"/>
    </sheetView>
  </sheetViews>
  <sheetFormatPr defaultRowHeight="15" x14ac:dyDescent="0.25"/>
  <cols>
    <col min="1" max="1" width="1.85546875" customWidth="1"/>
    <col min="2" max="2" width="7.5703125" style="1" bestFit="1" customWidth="1"/>
    <col min="7" max="7" width="10.85546875" customWidth="1"/>
    <col min="8" max="8" width="11" customWidth="1"/>
    <col min="9" max="10" width="10.5703125" customWidth="1"/>
    <col min="11" max="11" width="11.140625" customWidth="1"/>
    <col min="12" max="12" width="11.7109375" customWidth="1"/>
    <col min="13" max="13" width="8.85546875" bestFit="1" customWidth="1"/>
    <col min="14" max="14" width="8.5703125" customWidth="1"/>
    <col min="15" max="18" width="10" customWidth="1"/>
    <col min="19" max="19" width="7.7109375" customWidth="1"/>
    <col min="25" max="25" width="12.28515625" bestFit="1" customWidth="1"/>
    <col min="26" max="26" width="8.5703125" style="1" customWidth="1"/>
    <col min="27" max="27" width="8.85546875" bestFit="1" customWidth="1"/>
    <col min="28" max="28" width="6.140625" bestFit="1" customWidth="1"/>
    <col min="29" max="29" width="8.5703125" bestFit="1" customWidth="1"/>
    <col min="30" max="30" width="8.5703125" customWidth="1"/>
    <col min="31" max="31" width="18.42578125" bestFit="1" customWidth="1"/>
    <col min="32" max="32" width="8.5703125" customWidth="1"/>
    <col min="33" max="33" width="7.5703125" bestFit="1" customWidth="1"/>
    <col min="34" max="34" width="18.85546875" customWidth="1"/>
    <col min="35" max="35" width="5" style="1" customWidth="1"/>
    <col min="36" max="36" width="9.5703125" bestFit="1" customWidth="1"/>
    <col min="37" max="37" width="12.28515625" bestFit="1" customWidth="1"/>
    <col min="38" max="38" width="8.5703125" customWidth="1"/>
    <col min="39" max="39" width="8.85546875" bestFit="1" customWidth="1"/>
    <col min="40" max="40" width="5.7109375" bestFit="1" customWidth="1"/>
    <col min="41" max="41" width="8.5703125" bestFit="1" customWidth="1"/>
    <col min="42" max="42" width="8.5703125" customWidth="1"/>
    <col min="43" max="43" width="12.28515625" bestFit="1" customWidth="1"/>
    <col min="44" max="44" width="8.5703125" customWidth="1"/>
    <col min="45" max="45" width="8.85546875" bestFit="1" customWidth="1"/>
    <col min="46" max="46" width="5.7109375" bestFit="1" customWidth="1"/>
    <col min="47" max="47" width="8.5703125" bestFit="1" customWidth="1"/>
    <col min="48" max="48" width="8.5703125" customWidth="1"/>
    <col min="49" max="49" width="12.28515625" bestFit="1" customWidth="1"/>
    <col min="50" max="50" width="8.5703125" customWidth="1"/>
    <col min="51" max="51" width="8.85546875" bestFit="1" customWidth="1"/>
    <col min="52" max="52" width="5.5703125" bestFit="1" customWidth="1"/>
    <col min="53" max="53" width="7.5703125" bestFit="1" customWidth="1"/>
    <col min="54" max="54" width="8" bestFit="1" customWidth="1"/>
    <col min="55" max="55" width="12.28515625" bestFit="1" customWidth="1"/>
    <col min="56" max="56" width="8.140625" bestFit="1" customWidth="1"/>
    <col min="57" max="57" width="8.85546875" bestFit="1" customWidth="1"/>
    <col min="58" max="58" width="5.5703125" bestFit="1" customWidth="1"/>
    <col min="59" max="59" width="7.5703125" bestFit="1" customWidth="1"/>
    <col min="60" max="60" width="8" bestFit="1" customWidth="1"/>
    <col min="61" max="61" width="12.28515625" bestFit="1" customWidth="1"/>
    <col min="62" max="62" width="8.140625" bestFit="1" customWidth="1"/>
    <col min="63" max="63" width="8.85546875" bestFit="1" customWidth="1"/>
    <col min="64" max="64" width="5.5703125" bestFit="1" customWidth="1"/>
    <col min="65" max="65" width="7.5703125" bestFit="1" customWidth="1"/>
    <col min="66" max="66" width="8" bestFit="1" customWidth="1"/>
    <col min="67" max="67" width="12.28515625" bestFit="1" customWidth="1"/>
    <col min="68" max="68" width="8.140625" bestFit="1" customWidth="1"/>
    <col min="69" max="69" width="8.85546875" bestFit="1" customWidth="1"/>
    <col min="70" max="70" width="5.5703125" bestFit="1" customWidth="1"/>
    <col min="71" max="71" width="7.5703125" bestFit="1" customWidth="1"/>
    <col min="72" max="72" width="8" bestFit="1" customWidth="1"/>
    <col min="73" max="73" width="12.28515625" bestFit="1" customWidth="1"/>
    <col min="74" max="74" width="8.140625" bestFit="1" customWidth="1"/>
    <col min="75" max="75" width="8.85546875" bestFit="1" customWidth="1"/>
    <col min="76" max="76" width="5.5703125" bestFit="1" customWidth="1"/>
    <col min="77" max="77" width="7.5703125" bestFit="1" customWidth="1"/>
    <col min="78" max="78" width="8" bestFit="1" customWidth="1"/>
    <col min="79" max="79" width="12.28515625" bestFit="1" customWidth="1"/>
    <col min="80" max="80" width="8.140625" bestFit="1" customWidth="1"/>
    <col min="81" max="81" width="8.85546875" bestFit="1" customWidth="1"/>
    <col min="82" max="82" width="5.5703125" bestFit="1" customWidth="1"/>
    <col min="83" max="83" width="7.5703125" bestFit="1" customWidth="1"/>
    <col min="84" max="84" width="8" bestFit="1" customWidth="1"/>
    <col min="85" max="85" width="12.28515625" bestFit="1" customWidth="1"/>
    <col min="86" max="86" width="8.140625" bestFit="1" customWidth="1"/>
  </cols>
  <sheetData>
    <row r="1" spans="2:33" ht="24.75" customHeight="1" thickBot="1" x14ac:dyDescent="0.3">
      <c r="C1" s="747" t="s">
        <v>125</v>
      </c>
      <c r="D1" s="748"/>
      <c r="E1" s="748"/>
      <c r="F1" s="749"/>
      <c r="G1" s="745" t="s">
        <v>126</v>
      </c>
      <c r="H1" s="746"/>
      <c r="I1" s="746" t="s">
        <v>127</v>
      </c>
      <c r="J1" s="750"/>
    </row>
    <row r="2" spans="2:33" x14ac:dyDescent="0.25">
      <c r="B2" s="736" t="s">
        <v>8</v>
      </c>
      <c r="C2" s="689" t="s">
        <v>123</v>
      </c>
      <c r="D2" s="753"/>
      <c r="E2" s="753" t="s">
        <v>124</v>
      </c>
      <c r="F2" s="690"/>
      <c r="G2" s="738" t="s">
        <v>117</v>
      </c>
      <c r="H2" s="739"/>
      <c r="I2" s="739" t="s">
        <v>122</v>
      </c>
      <c r="J2" s="740"/>
      <c r="K2" s="741" t="s">
        <v>118</v>
      </c>
      <c r="L2" s="743" t="s">
        <v>121</v>
      </c>
      <c r="M2" t="s">
        <v>290</v>
      </c>
    </row>
    <row r="3" spans="2:33" ht="16.5" customHeight="1" x14ac:dyDescent="0.25">
      <c r="B3" s="737"/>
      <c r="C3" s="319" t="s">
        <v>115</v>
      </c>
      <c r="D3" s="318" t="s">
        <v>116</v>
      </c>
      <c r="E3" s="318" t="s">
        <v>115</v>
      </c>
      <c r="F3" s="320" t="s">
        <v>116</v>
      </c>
      <c r="G3" s="319" t="s">
        <v>115</v>
      </c>
      <c r="H3" s="318" t="s">
        <v>116</v>
      </c>
      <c r="I3" s="318" t="s">
        <v>115</v>
      </c>
      <c r="J3" s="320" t="s">
        <v>116</v>
      </c>
      <c r="K3" s="742"/>
      <c r="L3" s="744"/>
      <c r="M3" t="str">
        <f>"Dmáx + 5% = "&amp;ROUND($M$4,0)&amp;"KW"</f>
        <v>Dmáx + 5% = 336KW</v>
      </c>
      <c r="N3" t="str">
        <f>"Dmédia = "&amp;ROUND($AF$5,0)&amp;"KW"</f>
        <v>Dmédia = 257KW</v>
      </c>
      <c r="AE3" s="752" t="s">
        <v>133</v>
      </c>
      <c r="AF3" s="752"/>
    </row>
    <row r="4" spans="2:33" x14ac:dyDescent="0.25">
      <c r="B4" s="145">
        <v>0</v>
      </c>
      <c r="C4" s="40"/>
      <c r="D4" s="314"/>
      <c r="E4" s="314"/>
      <c r="F4" s="42"/>
      <c r="G4" s="321" t="str">
        <f>IF(SUM(C4,E4)=0,"",SUM(C4,E4))</f>
        <v/>
      </c>
      <c r="H4" s="315" t="str">
        <f>IF(SUM(D4,F4)=0,"",SUM(D4,F4))</f>
        <v/>
      </c>
      <c r="I4" s="197" t="str">
        <f>IF(G4="","",G4*(1/60))</f>
        <v/>
      </c>
      <c r="J4" s="157" t="str">
        <f>IF(H4="","",H4*(1/60))</f>
        <v/>
      </c>
      <c r="K4" s="40"/>
      <c r="L4" s="324"/>
      <c r="M4">
        <f>1.05*MAX($K$4:$K$1444)</f>
        <v>336</v>
      </c>
      <c r="N4" s="201">
        <f t="shared" ref="N4:N67" si="0">SUM($L$324:$L$1433)/(COUNT($L$324:$L$1433)/60)</f>
        <v>256.9369369369428</v>
      </c>
      <c r="AE4" s="327" t="s">
        <v>128</v>
      </c>
      <c r="AF4" s="1">
        <f>MAX($K$4:$K$1444)</f>
        <v>320</v>
      </c>
    </row>
    <row r="5" spans="2:33" x14ac:dyDescent="0.25">
      <c r="B5" s="145">
        <v>6.9444444444444447E-4</v>
      </c>
      <c r="C5" s="40"/>
      <c r="D5" s="314"/>
      <c r="E5" s="314"/>
      <c r="F5" s="42"/>
      <c r="G5" s="321" t="str">
        <f t="shared" ref="G5:G68" si="1">IF(SUM(C5,E5)=0,"",SUM(C5,E5))</f>
        <v/>
      </c>
      <c r="H5" s="315" t="str">
        <f t="shared" ref="H5:H68" si="2">IF(SUM(D5,F5)=0,"",SUM(D5,F5))</f>
        <v/>
      </c>
      <c r="I5" s="197" t="str">
        <f t="shared" ref="I5:I68" si="3">IF(G5="","",G5*(1/60))</f>
        <v/>
      </c>
      <c r="J5" s="157" t="str">
        <f t="shared" ref="J5:J68" si="4">IF(H5="","",H5*(1/60))</f>
        <v/>
      </c>
      <c r="K5" s="40"/>
      <c r="L5" s="324"/>
      <c r="M5">
        <f t="shared" ref="M5:M68" si="5">1.05*MAX($K$4:$K$1444)</f>
        <v>336</v>
      </c>
      <c r="N5" s="201">
        <f t="shared" si="0"/>
        <v>256.9369369369428</v>
      </c>
      <c r="AE5" s="328" t="s">
        <v>129</v>
      </c>
      <c r="AF5" s="316">
        <f>AVERAGE($K$324:$K$1433)</f>
        <v>256.93693693693695</v>
      </c>
    </row>
    <row r="6" spans="2:33" x14ac:dyDescent="0.25">
      <c r="B6" s="145">
        <v>1.3888888888888889E-3</v>
      </c>
      <c r="C6" s="40"/>
      <c r="D6" s="314"/>
      <c r="E6" s="314"/>
      <c r="F6" s="42"/>
      <c r="G6" s="321" t="str">
        <f t="shared" si="1"/>
        <v/>
      </c>
      <c r="H6" s="315" t="str">
        <f t="shared" si="2"/>
        <v/>
      </c>
      <c r="I6" s="197" t="str">
        <f t="shared" si="3"/>
        <v/>
      </c>
      <c r="J6" s="157" t="str">
        <f t="shared" si="4"/>
        <v/>
      </c>
      <c r="K6" s="40"/>
      <c r="L6" s="324"/>
      <c r="M6">
        <f t="shared" si="5"/>
        <v>336</v>
      </c>
      <c r="N6" s="201">
        <f t="shared" si="0"/>
        <v>256.9369369369428</v>
      </c>
      <c r="AE6" s="328" t="s">
        <v>131</v>
      </c>
      <c r="AF6" s="332">
        <f>AF5/AF4</f>
        <v>0.802927927927928</v>
      </c>
    </row>
    <row r="7" spans="2:33" x14ac:dyDescent="0.25">
      <c r="B7" s="145">
        <v>2.0833333333333333E-3</v>
      </c>
      <c r="C7" s="40"/>
      <c r="D7" s="314"/>
      <c r="E7" s="314"/>
      <c r="F7" s="42"/>
      <c r="G7" s="321" t="str">
        <f t="shared" si="1"/>
        <v/>
      </c>
      <c r="H7" s="315" t="str">
        <f t="shared" si="2"/>
        <v/>
      </c>
      <c r="I7" s="197" t="str">
        <f t="shared" si="3"/>
        <v/>
      </c>
      <c r="J7" s="157" t="str">
        <f t="shared" si="4"/>
        <v/>
      </c>
      <c r="K7" s="40"/>
      <c r="L7" s="324"/>
      <c r="M7">
        <f t="shared" si="5"/>
        <v>336</v>
      </c>
      <c r="N7" s="201">
        <f t="shared" si="0"/>
        <v>256.9369369369428</v>
      </c>
      <c r="AE7" s="329" t="s">
        <v>130</v>
      </c>
      <c r="AF7" s="330">
        <f>SUM(L324:L1433)</f>
        <v>4753.3333333334422</v>
      </c>
    </row>
    <row r="8" spans="2:33" x14ac:dyDescent="0.25">
      <c r="B8" s="145">
        <v>2.7777777777777779E-3</v>
      </c>
      <c r="C8" s="40"/>
      <c r="D8" s="314"/>
      <c r="E8" s="314"/>
      <c r="F8" s="42"/>
      <c r="G8" s="321" t="str">
        <f t="shared" si="1"/>
        <v/>
      </c>
      <c r="H8" s="315" t="str">
        <f t="shared" si="2"/>
        <v/>
      </c>
      <c r="I8" s="197" t="str">
        <f t="shared" si="3"/>
        <v/>
      </c>
      <c r="J8" s="157" t="str">
        <f t="shared" si="4"/>
        <v/>
      </c>
      <c r="K8" s="40"/>
      <c r="L8" s="324"/>
      <c r="M8">
        <f t="shared" si="5"/>
        <v>336</v>
      </c>
      <c r="N8" s="201">
        <f t="shared" si="0"/>
        <v>256.9369369369428</v>
      </c>
    </row>
    <row r="9" spans="2:33" x14ac:dyDescent="0.25">
      <c r="B9" s="145">
        <v>3.472222222222222E-3</v>
      </c>
      <c r="C9" s="40"/>
      <c r="D9" s="314"/>
      <c r="E9" s="314"/>
      <c r="F9" s="42"/>
      <c r="G9" s="321" t="str">
        <f t="shared" si="1"/>
        <v/>
      </c>
      <c r="H9" s="315" t="str">
        <f t="shared" si="2"/>
        <v/>
      </c>
      <c r="I9" s="197" t="str">
        <f t="shared" si="3"/>
        <v/>
      </c>
      <c r="J9" s="157" t="str">
        <f t="shared" si="4"/>
        <v/>
      </c>
      <c r="K9" s="40"/>
      <c r="L9" s="324"/>
      <c r="M9">
        <f t="shared" si="5"/>
        <v>336</v>
      </c>
      <c r="N9" s="201">
        <f t="shared" si="0"/>
        <v>256.9369369369428</v>
      </c>
      <c r="AE9" s="754" t="s">
        <v>161</v>
      </c>
      <c r="AF9" s="339" t="s">
        <v>159</v>
      </c>
      <c r="AG9" s="314">
        <f>MAX($K$1:$K$1053,$K$1235:$K$1444)</f>
        <v>320</v>
      </c>
    </row>
    <row r="10" spans="2:33" x14ac:dyDescent="0.25">
      <c r="B10" s="145">
        <v>4.1666666666666666E-3</v>
      </c>
      <c r="C10" s="40"/>
      <c r="D10" s="314"/>
      <c r="E10" s="314"/>
      <c r="F10" s="42"/>
      <c r="G10" s="321" t="str">
        <f t="shared" si="1"/>
        <v/>
      </c>
      <c r="H10" s="315" t="str">
        <f t="shared" si="2"/>
        <v/>
      </c>
      <c r="I10" s="197" t="str">
        <f t="shared" si="3"/>
        <v/>
      </c>
      <c r="J10" s="157" t="str">
        <f t="shared" si="4"/>
        <v/>
      </c>
      <c r="K10" s="40"/>
      <c r="L10" s="324"/>
      <c r="M10">
        <f t="shared" si="5"/>
        <v>336</v>
      </c>
      <c r="N10" s="201">
        <f t="shared" si="0"/>
        <v>256.9369369369428</v>
      </c>
      <c r="AE10" s="754"/>
      <c r="AF10" s="339" t="s">
        <v>160</v>
      </c>
      <c r="AG10" s="314">
        <f>MAX($K$1054:$K$1234)</f>
        <v>320</v>
      </c>
    </row>
    <row r="11" spans="2:33" x14ac:dyDescent="0.25">
      <c r="B11" s="145">
        <v>4.8611111111111112E-3</v>
      </c>
      <c r="C11" s="40"/>
      <c r="D11" s="314"/>
      <c r="E11" s="314"/>
      <c r="F11" s="42"/>
      <c r="G11" s="321" t="str">
        <f t="shared" si="1"/>
        <v/>
      </c>
      <c r="H11" s="315" t="str">
        <f t="shared" si="2"/>
        <v/>
      </c>
      <c r="I11" s="197" t="str">
        <f t="shared" si="3"/>
        <v/>
      </c>
      <c r="J11" s="157" t="str">
        <f t="shared" si="4"/>
        <v/>
      </c>
      <c r="K11" s="40"/>
      <c r="L11" s="324"/>
      <c r="M11">
        <f t="shared" si="5"/>
        <v>336</v>
      </c>
      <c r="N11" s="201">
        <f t="shared" si="0"/>
        <v>256.9369369369428</v>
      </c>
      <c r="AE11" s="754" t="s">
        <v>162</v>
      </c>
      <c r="AF11" s="339" t="s">
        <v>159</v>
      </c>
      <c r="AG11" s="23">
        <f>SUM($L$4:$L$1053,$L$1235:$L$1444)</f>
        <v>3922.6666666666647</v>
      </c>
    </row>
    <row r="12" spans="2:33" x14ac:dyDescent="0.25">
      <c r="B12" s="145">
        <v>5.5555555555555558E-3</v>
      </c>
      <c r="C12" s="40"/>
      <c r="D12" s="314"/>
      <c r="E12" s="314"/>
      <c r="F12" s="42"/>
      <c r="G12" s="321" t="str">
        <f t="shared" si="1"/>
        <v/>
      </c>
      <c r="H12" s="315" t="str">
        <f t="shared" si="2"/>
        <v/>
      </c>
      <c r="I12" s="197" t="str">
        <f t="shared" si="3"/>
        <v/>
      </c>
      <c r="J12" s="157" t="str">
        <f t="shared" si="4"/>
        <v/>
      </c>
      <c r="K12" s="40"/>
      <c r="L12" s="324"/>
      <c r="M12">
        <f t="shared" si="5"/>
        <v>336</v>
      </c>
      <c r="N12" s="201">
        <f t="shared" si="0"/>
        <v>256.9369369369428</v>
      </c>
      <c r="AE12" s="754"/>
      <c r="AF12" s="339" t="s">
        <v>160</v>
      </c>
      <c r="AG12" s="23">
        <f>SUM($L$1054:$L$1234)</f>
        <v>830.66666666666526</v>
      </c>
    </row>
    <row r="13" spans="2:33" x14ac:dyDescent="0.25">
      <c r="B13" s="145">
        <v>6.2499999999999995E-3</v>
      </c>
      <c r="C13" s="40"/>
      <c r="D13" s="314"/>
      <c r="E13" s="314"/>
      <c r="F13" s="42"/>
      <c r="G13" s="321" t="str">
        <f t="shared" si="1"/>
        <v/>
      </c>
      <c r="H13" s="315" t="str">
        <f t="shared" si="2"/>
        <v/>
      </c>
      <c r="I13" s="197" t="str">
        <f t="shared" si="3"/>
        <v/>
      </c>
      <c r="J13" s="157" t="str">
        <f t="shared" si="4"/>
        <v/>
      </c>
      <c r="K13" s="40"/>
      <c r="L13" s="324"/>
      <c r="M13">
        <f t="shared" si="5"/>
        <v>336</v>
      </c>
      <c r="N13" s="201">
        <f t="shared" si="0"/>
        <v>256.9369369369428</v>
      </c>
    </row>
    <row r="14" spans="2:33" x14ac:dyDescent="0.25">
      <c r="B14" s="145">
        <v>6.9444444444444441E-3</v>
      </c>
      <c r="C14" s="40"/>
      <c r="D14" s="314"/>
      <c r="E14" s="314"/>
      <c r="F14" s="42"/>
      <c r="G14" s="321" t="str">
        <f t="shared" si="1"/>
        <v/>
      </c>
      <c r="H14" s="315" t="str">
        <f t="shared" si="2"/>
        <v/>
      </c>
      <c r="I14" s="197" t="str">
        <f t="shared" si="3"/>
        <v/>
      </c>
      <c r="J14" s="157" t="str">
        <f t="shared" si="4"/>
        <v/>
      </c>
      <c r="K14" s="40"/>
      <c r="L14" s="324"/>
      <c r="M14">
        <f t="shared" si="5"/>
        <v>336</v>
      </c>
      <c r="N14" s="201">
        <f t="shared" si="0"/>
        <v>256.9369369369428</v>
      </c>
    </row>
    <row r="15" spans="2:33" x14ac:dyDescent="0.25">
      <c r="B15" s="145">
        <v>7.6388888888888886E-3</v>
      </c>
      <c r="C15" s="40"/>
      <c r="D15" s="314"/>
      <c r="E15" s="314"/>
      <c r="F15" s="42"/>
      <c r="G15" s="321" t="str">
        <f t="shared" si="1"/>
        <v/>
      </c>
      <c r="H15" s="315" t="str">
        <f t="shared" si="2"/>
        <v/>
      </c>
      <c r="I15" s="197" t="str">
        <f t="shared" si="3"/>
        <v/>
      </c>
      <c r="J15" s="157" t="str">
        <f t="shared" si="4"/>
        <v/>
      </c>
      <c r="K15" s="40"/>
      <c r="L15" s="324"/>
      <c r="M15">
        <f t="shared" si="5"/>
        <v>336</v>
      </c>
      <c r="N15" s="201">
        <f t="shared" si="0"/>
        <v>256.9369369369428</v>
      </c>
    </row>
    <row r="16" spans="2:33" x14ac:dyDescent="0.25">
      <c r="B16" s="145">
        <v>8.3333333333333332E-3</v>
      </c>
      <c r="C16" s="40"/>
      <c r="D16" s="314"/>
      <c r="E16" s="314"/>
      <c r="F16" s="42"/>
      <c r="G16" s="321" t="str">
        <f t="shared" si="1"/>
        <v/>
      </c>
      <c r="H16" s="315" t="str">
        <f t="shared" si="2"/>
        <v/>
      </c>
      <c r="I16" s="197" t="str">
        <f t="shared" si="3"/>
        <v/>
      </c>
      <c r="J16" s="157" t="str">
        <f t="shared" si="4"/>
        <v/>
      </c>
      <c r="K16" s="40"/>
      <c r="L16" s="324"/>
      <c r="M16">
        <f t="shared" si="5"/>
        <v>336</v>
      </c>
      <c r="N16" s="201">
        <f t="shared" si="0"/>
        <v>256.9369369369428</v>
      </c>
    </row>
    <row r="17" spans="2:32" x14ac:dyDescent="0.25">
      <c r="B17" s="145">
        <v>9.0277777777777787E-3</v>
      </c>
      <c r="C17" s="40"/>
      <c r="D17" s="314"/>
      <c r="E17" s="314"/>
      <c r="F17" s="42"/>
      <c r="G17" s="321" t="str">
        <f t="shared" si="1"/>
        <v/>
      </c>
      <c r="H17" s="315" t="str">
        <f t="shared" si="2"/>
        <v/>
      </c>
      <c r="I17" s="197" t="str">
        <f t="shared" si="3"/>
        <v/>
      </c>
      <c r="J17" s="157" t="str">
        <f t="shared" si="4"/>
        <v/>
      </c>
      <c r="K17" s="40"/>
      <c r="L17" s="324"/>
      <c r="M17">
        <f t="shared" si="5"/>
        <v>336</v>
      </c>
      <c r="N17" s="201">
        <f t="shared" si="0"/>
        <v>256.9369369369428</v>
      </c>
    </row>
    <row r="18" spans="2:32" x14ac:dyDescent="0.25">
      <c r="B18" s="145">
        <v>9.7222222222222224E-3</v>
      </c>
      <c r="C18" s="40"/>
      <c r="D18" s="314"/>
      <c r="E18" s="314"/>
      <c r="F18" s="42"/>
      <c r="G18" s="321" t="str">
        <f t="shared" si="1"/>
        <v/>
      </c>
      <c r="H18" s="315" t="str">
        <f t="shared" si="2"/>
        <v/>
      </c>
      <c r="I18" s="197" t="str">
        <f t="shared" si="3"/>
        <v/>
      </c>
      <c r="J18" s="157" t="str">
        <f t="shared" si="4"/>
        <v/>
      </c>
      <c r="K18" s="40"/>
      <c r="L18" s="324"/>
      <c r="M18">
        <f t="shared" si="5"/>
        <v>336</v>
      </c>
      <c r="N18" s="201">
        <f t="shared" si="0"/>
        <v>256.9369369369428</v>
      </c>
      <c r="Z18"/>
    </row>
    <row r="19" spans="2:32" x14ac:dyDescent="0.25">
      <c r="B19" s="145">
        <v>1.0416666666666666E-2</v>
      </c>
      <c r="C19" s="40"/>
      <c r="D19" s="314"/>
      <c r="E19" s="314"/>
      <c r="F19" s="42"/>
      <c r="G19" s="321" t="str">
        <f t="shared" si="1"/>
        <v/>
      </c>
      <c r="H19" s="315" t="str">
        <f t="shared" si="2"/>
        <v/>
      </c>
      <c r="I19" s="197" t="str">
        <f t="shared" si="3"/>
        <v/>
      </c>
      <c r="J19" s="157" t="str">
        <f t="shared" si="4"/>
        <v/>
      </c>
      <c r="K19" s="40"/>
      <c r="L19" s="324"/>
      <c r="M19">
        <f t="shared" si="5"/>
        <v>336</v>
      </c>
      <c r="N19" s="201">
        <f t="shared" si="0"/>
        <v>256.9369369369428</v>
      </c>
      <c r="Z19"/>
    </row>
    <row r="20" spans="2:32" x14ac:dyDescent="0.25">
      <c r="B20" s="145">
        <v>1.1111111111111112E-2</v>
      </c>
      <c r="C20" s="40"/>
      <c r="D20" s="314"/>
      <c r="E20" s="314"/>
      <c r="F20" s="42"/>
      <c r="G20" s="321" t="str">
        <f t="shared" si="1"/>
        <v/>
      </c>
      <c r="H20" s="315" t="str">
        <f t="shared" si="2"/>
        <v/>
      </c>
      <c r="I20" s="197" t="str">
        <f t="shared" si="3"/>
        <v/>
      </c>
      <c r="J20" s="157" t="str">
        <f t="shared" si="4"/>
        <v/>
      </c>
      <c r="K20" s="40"/>
      <c r="L20" s="324"/>
      <c r="M20">
        <f t="shared" si="5"/>
        <v>336</v>
      </c>
      <c r="N20" s="201">
        <f t="shared" si="0"/>
        <v>256.9369369369428</v>
      </c>
      <c r="Z20"/>
    </row>
    <row r="21" spans="2:32" x14ac:dyDescent="0.25">
      <c r="B21" s="145">
        <v>1.1805555555555555E-2</v>
      </c>
      <c r="C21" s="40"/>
      <c r="D21" s="314"/>
      <c r="E21" s="314"/>
      <c r="F21" s="42"/>
      <c r="G21" s="321" t="str">
        <f t="shared" si="1"/>
        <v/>
      </c>
      <c r="H21" s="315" t="str">
        <f t="shared" si="2"/>
        <v/>
      </c>
      <c r="I21" s="197" t="str">
        <f t="shared" si="3"/>
        <v/>
      </c>
      <c r="J21" s="157" t="str">
        <f t="shared" si="4"/>
        <v/>
      </c>
      <c r="K21" s="40"/>
      <c r="L21" s="324"/>
      <c r="M21">
        <f t="shared" si="5"/>
        <v>336</v>
      </c>
      <c r="N21" s="201">
        <f t="shared" si="0"/>
        <v>256.9369369369428</v>
      </c>
      <c r="Z21"/>
      <c r="AE21" s="751" t="s">
        <v>115</v>
      </c>
      <c r="AF21" s="752"/>
    </row>
    <row r="22" spans="2:32" x14ac:dyDescent="0.25">
      <c r="B22" s="145">
        <v>1.2499999999999999E-2</v>
      </c>
      <c r="C22" s="40"/>
      <c r="D22" s="314"/>
      <c r="E22" s="314"/>
      <c r="F22" s="42"/>
      <c r="G22" s="321" t="str">
        <f t="shared" si="1"/>
        <v/>
      </c>
      <c r="H22" s="315" t="str">
        <f t="shared" si="2"/>
        <v/>
      </c>
      <c r="I22" s="197" t="str">
        <f t="shared" si="3"/>
        <v/>
      </c>
      <c r="J22" s="157" t="str">
        <f t="shared" si="4"/>
        <v/>
      </c>
      <c r="K22" s="40"/>
      <c r="L22" s="324"/>
      <c r="M22">
        <f t="shared" si="5"/>
        <v>336</v>
      </c>
      <c r="N22" s="201">
        <f t="shared" si="0"/>
        <v>256.9369369369428</v>
      </c>
      <c r="Z22"/>
      <c r="AD22" s="337"/>
      <c r="AE22" s="338" t="s">
        <v>128</v>
      </c>
      <c r="AF22" s="334">
        <f>MAX($G$4:$G$1444)</f>
        <v>160</v>
      </c>
    </row>
    <row r="23" spans="2:32" x14ac:dyDescent="0.25">
      <c r="B23" s="145">
        <v>1.3194444444444444E-2</v>
      </c>
      <c r="C23" s="40"/>
      <c r="D23" s="314"/>
      <c r="E23" s="314"/>
      <c r="F23" s="42"/>
      <c r="G23" s="321" t="str">
        <f t="shared" si="1"/>
        <v/>
      </c>
      <c r="H23" s="315" t="str">
        <f t="shared" si="2"/>
        <v/>
      </c>
      <c r="I23" s="197" t="str">
        <f t="shared" si="3"/>
        <v/>
      </c>
      <c r="J23" s="157" t="str">
        <f t="shared" si="4"/>
        <v/>
      </c>
      <c r="K23" s="40"/>
      <c r="L23" s="324"/>
      <c r="M23">
        <f t="shared" si="5"/>
        <v>336</v>
      </c>
      <c r="N23" s="201">
        <f t="shared" si="0"/>
        <v>256.9369369369428</v>
      </c>
      <c r="Z23"/>
      <c r="AD23" s="337"/>
      <c r="AE23" s="333" t="s">
        <v>129</v>
      </c>
      <c r="AF23" s="334">
        <f>AVERAGE($G$354:$G$1433)</f>
        <v>130.74074074074073</v>
      </c>
    </row>
    <row r="24" spans="2:32" x14ac:dyDescent="0.25">
      <c r="B24" s="145">
        <v>1.3888888888888888E-2</v>
      </c>
      <c r="C24" s="40"/>
      <c r="D24" s="314"/>
      <c r="E24" s="314"/>
      <c r="F24" s="42"/>
      <c r="G24" s="321" t="str">
        <f t="shared" si="1"/>
        <v/>
      </c>
      <c r="H24" s="315" t="str">
        <f t="shared" si="2"/>
        <v/>
      </c>
      <c r="I24" s="197" t="str">
        <f t="shared" si="3"/>
        <v/>
      </c>
      <c r="J24" s="157" t="str">
        <f t="shared" si="4"/>
        <v/>
      </c>
      <c r="K24" s="40"/>
      <c r="L24" s="324"/>
      <c r="M24">
        <f t="shared" si="5"/>
        <v>336</v>
      </c>
      <c r="N24" s="201">
        <f t="shared" si="0"/>
        <v>256.9369369369428</v>
      </c>
      <c r="Z24"/>
      <c r="AD24" s="337"/>
      <c r="AE24" s="333" t="s">
        <v>131</v>
      </c>
      <c r="AF24" s="335">
        <f>AF23/AF22</f>
        <v>0.81712962962962954</v>
      </c>
    </row>
    <row r="25" spans="2:32" x14ac:dyDescent="0.25">
      <c r="B25" s="145">
        <v>1.4583333333333332E-2</v>
      </c>
      <c r="C25" s="40"/>
      <c r="D25" s="314"/>
      <c r="E25" s="314"/>
      <c r="F25" s="42"/>
      <c r="G25" s="321" t="str">
        <f t="shared" si="1"/>
        <v/>
      </c>
      <c r="H25" s="315" t="str">
        <f t="shared" si="2"/>
        <v/>
      </c>
      <c r="I25" s="197" t="str">
        <f t="shared" si="3"/>
        <v/>
      </c>
      <c r="J25" s="157" t="str">
        <f t="shared" si="4"/>
        <v/>
      </c>
      <c r="K25" s="40"/>
      <c r="L25" s="324"/>
      <c r="M25">
        <f t="shared" si="5"/>
        <v>336</v>
      </c>
      <c r="N25" s="201">
        <f t="shared" si="0"/>
        <v>256.9369369369428</v>
      </c>
      <c r="Z25"/>
      <c r="AD25" s="337"/>
      <c r="AE25" s="336" t="s">
        <v>130</v>
      </c>
      <c r="AF25" s="330">
        <f>SUM($I$324:$I$1433)</f>
        <v>2353.3333333333844</v>
      </c>
    </row>
    <row r="26" spans="2:32" x14ac:dyDescent="0.25">
      <c r="B26" s="145">
        <v>1.5277777777777777E-2</v>
      </c>
      <c r="C26" s="40"/>
      <c r="D26" s="314"/>
      <c r="E26" s="314"/>
      <c r="F26" s="42"/>
      <c r="G26" s="321" t="str">
        <f t="shared" si="1"/>
        <v/>
      </c>
      <c r="H26" s="315" t="str">
        <f t="shared" si="2"/>
        <v/>
      </c>
      <c r="I26" s="197" t="str">
        <f t="shared" si="3"/>
        <v/>
      </c>
      <c r="J26" s="157" t="str">
        <f t="shared" si="4"/>
        <v/>
      </c>
      <c r="K26" s="40"/>
      <c r="L26" s="324"/>
      <c r="M26">
        <f t="shared" si="5"/>
        <v>336</v>
      </c>
      <c r="N26" s="201">
        <f t="shared" si="0"/>
        <v>256.9369369369428</v>
      </c>
      <c r="Z26"/>
    </row>
    <row r="27" spans="2:32" x14ac:dyDescent="0.25">
      <c r="B27" s="145">
        <v>1.5972222222222224E-2</v>
      </c>
      <c r="C27" s="40"/>
      <c r="D27" s="314"/>
      <c r="E27" s="314"/>
      <c r="F27" s="42"/>
      <c r="G27" s="321" t="str">
        <f t="shared" si="1"/>
        <v/>
      </c>
      <c r="H27" s="315" t="str">
        <f t="shared" si="2"/>
        <v/>
      </c>
      <c r="I27" s="197" t="str">
        <f t="shared" si="3"/>
        <v/>
      </c>
      <c r="J27" s="157" t="str">
        <f t="shared" si="4"/>
        <v/>
      </c>
      <c r="K27" s="40"/>
      <c r="L27" s="324"/>
      <c r="M27">
        <f t="shared" si="5"/>
        <v>336</v>
      </c>
      <c r="N27" s="201">
        <f t="shared" si="0"/>
        <v>256.9369369369428</v>
      </c>
      <c r="Z27"/>
      <c r="AE27" s="751" t="s">
        <v>132</v>
      </c>
      <c r="AF27" s="752"/>
    </row>
    <row r="28" spans="2:32" x14ac:dyDescent="0.25">
      <c r="B28" s="145">
        <v>1.6666666666666666E-2</v>
      </c>
      <c r="C28" s="40"/>
      <c r="D28" s="314"/>
      <c r="E28" s="314"/>
      <c r="F28" s="42"/>
      <c r="G28" s="321" t="str">
        <f t="shared" si="1"/>
        <v/>
      </c>
      <c r="H28" s="315" t="str">
        <f t="shared" si="2"/>
        <v/>
      </c>
      <c r="I28" s="197" t="str">
        <f t="shared" si="3"/>
        <v/>
      </c>
      <c r="J28" s="157" t="str">
        <f t="shared" si="4"/>
        <v/>
      </c>
      <c r="K28" s="40"/>
      <c r="L28" s="324"/>
      <c r="M28">
        <f t="shared" si="5"/>
        <v>336</v>
      </c>
      <c r="N28" s="201">
        <f t="shared" si="0"/>
        <v>256.9369369369428</v>
      </c>
      <c r="Z28"/>
      <c r="AE28" s="338" t="s">
        <v>128</v>
      </c>
      <c r="AF28" s="316">
        <f>MAX($H$4:$H$1444)</f>
        <v>160</v>
      </c>
    </row>
    <row r="29" spans="2:32" x14ac:dyDescent="0.25">
      <c r="B29" s="145">
        <v>1.7361111111111112E-2</v>
      </c>
      <c r="C29" s="40"/>
      <c r="D29" s="314"/>
      <c r="E29" s="314"/>
      <c r="F29" s="42"/>
      <c r="G29" s="321" t="str">
        <f t="shared" si="1"/>
        <v/>
      </c>
      <c r="H29" s="315" t="str">
        <f t="shared" si="2"/>
        <v/>
      </c>
      <c r="I29" s="197" t="str">
        <f t="shared" si="3"/>
        <v/>
      </c>
      <c r="J29" s="157" t="str">
        <f t="shared" si="4"/>
        <v/>
      </c>
      <c r="K29" s="40"/>
      <c r="L29" s="324"/>
      <c r="M29">
        <f t="shared" si="5"/>
        <v>336</v>
      </c>
      <c r="N29" s="201">
        <f t="shared" si="0"/>
        <v>256.9369369369428</v>
      </c>
      <c r="Z29"/>
      <c r="AE29" s="333" t="s">
        <v>129</v>
      </c>
      <c r="AF29" s="316">
        <f>AVERAGE($H$324:$H$1433)</f>
        <v>129.72972972972974</v>
      </c>
    </row>
    <row r="30" spans="2:32" x14ac:dyDescent="0.25">
      <c r="B30" s="145">
        <v>1.8055555555555557E-2</v>
      </c>
      <c r="C30" s="40"/>
      <c r="D30" s="314"/>
      <c r="E30" s="314"/>
      <c r="F30" s="42"/>
      <c r="G30" s="321" t="str">
        <f t="shared" si="1"/>
        <v/>
      </c>
      <c r="H30" s="315" t="str">
        <f t="shared" si="2"/>
        <v/>
      </c>
      <c r="I30" s="197" t="str">
        <f t="shared" si="3"/>
        <v/>
      </c>
      <c r="J30" s="157" t="str">
        <f t="shared" si="4"/>
        <v/>
      </c>
      <c r="K30" s="40"/>
      <c r="L30" s="324"/>
      <c r="M30">
        <f t="shared" si="5"/>
        <v>336</v>
      </c>
      <c r="N30" s="201">
        <f t="shared" si="0"/>
        <v>256.9369369369428</v>
      </c>
      <c r="Z30"/>
      <c r="AE30" s="333" t="s">
        <v>131</v>
      </c>
      <c r="AF30" s="332">
        <f>AF29/AF28</f>
        <v>0.81081081081081086</v>
      </c>
    </row>
    <row r="31" spans="2:32" x14ac:dyDescent="0.25">
      <c r="B31" s="145">
        <v>1.8749999999999999E-2</v>
      </c>
      <c r="C31" s="40"/>
      <c r="D31" s="314"/>
      <c r="E31" s="314"/>
      <c r="F31" s="42"/>
      <c r="G31" s="321" t="str">
        <f t="shared" si="1"/>
        <v/>
      </c>
      <c r="H31" s="315" t="str">
        <f t="shared" si="2"/>
        <v/>
      </c>
      <c r="I31" s="197" t="str">
        <f t="shared" si="3"/>
        <v/>
      </c>
      <c r="J31" s="157" t="str">
        <f t="shared" si="4"/>
        <v/>
      </c>
      <c r="K31" s="40"/>
      <c r="L31" s="324"/>
      <c r="M31">
        <f t="shared" si="5"/>
        <v>336</v>
      </c>
      <c r="N31" s="201">
        <f t="shared" si="0"/>
        <v>256.9369369369428</v>
      </c>
      <c r="Z31"/>
      <c r="AE31" s="336" t="s">
        <v>130</v>
      </c>
      <c r="AF31" s="330">
        <f>SUM($J$324:$J$1433)</f>
        <v>2400.0000000000578</v>
      </c>
    </row>
    <row r="32" spans="2:32" x14ac:dyDescent="0.25">
      <c r="B32" s="145">
        <v>1.9444444444444445E-2</v>
      </c>
      <c r="C32" s="40"/>
      <c r="D32" s="314"/>
      <c r="E32" s="314"/>
      <c r="F32" s="42"/>
      <c r="G32" s="321" t="str">
        <f t="shared" si="1"/>
        <v/>
      </c>
      <c r="H32" s="315" t="str">
        <f t="shared" si="2"/>
        <v/>
      </c>
      <c r="I32" s="197" t="str">
        <f t="shared" si="3"/>
        <v/>
      </c>
      <c r="J32" s="157" t="str">
        <f t="shared" si="4"/>
        <v/>
      </c>
      <c r="K32" s="40"/>
      <c r="L32" s="324"/>
      <c r="M32">
        <f t="shared" si="5"/>
        <v>336</v>
      </c>
      <c r="N32" s="201">
        <f t="shared" si="0"/>
        <v>256.9369369369428</v>
      </c>
      <c r="Z32"/>
    </row>
    <row r="33" spans="2:26" x14ac:dyDescent="0.25">
      <c r="B33" s="145">
        <v>2.013888888888889E-2</v>
      </c>
      <c r="C33" s="40"/>
      <c r="D33" s="314"/>
      <c r="E33" s="314"/>
      <c r="F33" s="42"/>
      <c r="G33" s="321" t="str">
        <f t="shared" si="1"/>
        <v/>
      </c>
      <c r="H33" s="315" t="str">
        <f t="shared" si="2"/>
        <v/>
      </c>
      <c r="I33" s="197" t="str">
        <f t="shared" si="3"/>
        <v/>
      </c>
      <c r="J33" s="157" t="str">
        <f t="shared" si="4"/>
        <v/>
      </c>
      <c r="K33" s="40"/>
      <c r="L33" s="324"/>
      <c r="M33">
        <f t="shared" si="5"/>
        <v>336</v>
      </c>
      <c r="N33" s="201">
        <f t="shared" si="0"/>
        <v>256.9369369369428</v>
      </c>
      <c r="Z33"/>
    </row>
    <row r="34" spans="2:26" x14ac:dyDescent="0.25">
      <c r="B34" s="145">
        <v>2.0833333333333332E-2</v>
      </c>
      <c r="C34" s="40"/>
      <c r="D34" s="314"/>
      <c r="E34" s="314"/>
      <c r="F34" s="42"/>
      <c r="G34" s="321" t="str">
        <f t="shared" si="1"/>
        <v/>
      </c>
      <c r="H34" s="315" t="str">
        <f t="shared" si="2"/>
        <v/>
      </c>
      <c r="I34" s="197" t="str">
        <f t="shared" si="3"/>
        <v/>
      </c>
      <c r="J34" s="157" t="str">
        <f t="shared" si="4"/>
        <v/>
      </c>
      <c r="K34" s="40"/>
      <c r="L34" s="324"/>
      <c r="M34">
        <f t="shared" si="5"/>
        <v>336</v>
      </c>
      <c r="N34" s="201">
        <f t="shared" si="0"/>
        <v>256.9369369369428</v>
      </c>
      <c r="Z34"/>
    </row>
    <row r="35" spans="2:26" x14ac:dyDescent="0.25">
      <c r="B35" s="145">
        <v>2.1527777777777781E-2</v>
      </c>
      <c r="C35" s="40"/>
      <c r="D35" s="314"/>
      <c r="E35" s="314"/>
      <c r="F35" s="42"/>
      <c r="G35" s="321" t="str">
        <f t="shared" si="1"/>
        <v/>
      </c>
      <c r="H35" s="315" t="str">
        <f t="shared" si="2"/>
        <v/>
      </c>
      <c r="I35" s="197" t="str">
        <f t="shared" si="3"/>
        <v/>
      </c>
      <c r="J35" s="157" t="str">
        <f t="shared" si="4"/>
        <v/>
      </c>
      <c r="K35" s="40"/>
      <c r="L35" s="324"/>
      <c r="M35">
        <f t="shared" si="5"/>
        <v>336</v>
      </c>
      <c r="N35" s="201">
        <f t="shared" si="0"/>
        <v>256.9369369369428</v>
      </c>
      <c r="Z35"/>
    </row>
    <row r="36" spans="2:26" x14ac:dyDescent="0.25">
      <c r="B36" s="145">
        <v>2.2222222222222223E-2</v>
      </c>
      <c r="C36" s="40"/>
      <c r="D36" s="314"/>
      <c r="E36" s="314"/>
      <c r="F36" s="42"/>
      <c r="G36" s="321" t="str">
        <f t="shared" si="1"/>
        <v/>
      </c>
      <c r="H36" s="315" t="str">
        <f t="shared" si="2"/>
        <v/>
      </c>
      <c r="I36" s="197" t="str">
        <f t="shared" si="3"/>
        <v/>
      </c>
      <c r="J36" s="157" t="str">
        <f t="shared" si="4"/>
        <v/>
      </c>
      <c r="K36" s="40"/>
      <c r="L36" s="324"/>
      <c r="M36">
        <f t="shared" si="5"/>
        <v>336</v>
      </c>
      <c r="N36" s="201">
        <f t="shared" si="0"/>
        <v>256.9369369369428</v>
      </c>
      <c r="Z36"/>
    </row>
    <row r="37" spans="2:26" x14ac:dyDescent="0.25">
      <c r="B37" s="145">
        <v>2.2916666666666669E-2</v>
      </c>
      <c r="C37" s="40"/>
      <c r="D37" s="314"/>
      <c r="E37" s="314"/>
      <c r="F37" s="42"/>
      <c r="G37" s="321" t="str">
        <f t="shared" si="1"/>
        <v/>
      </c>
      <c r="H37" s="315" t="str">
        <f t="shared" si="2"/>
        <v/>
      </c>
      <c r="I37" s="197" t="str">
        <f t="shared" si="3"/>
        <v/>
      </c>
      <c r="J37" s="157" t="str">
        <f t="shared" si="4"/>
        <v/>
      </c>
      <c r="K37" s="40"/>
      <c r="L37" s="324"/>
      <c r="M37">
        <f t="shared" si="5"/>
        <v>336</v>
      </c>
      <c r="N37" s="201">
        <f t="shared" si="0"/>
        <v>256.9369369369428</v>
      </c>
      <c r="Z37"/>
    </row>
    <row r="38" spans="2:26" x14ac:dyDescent="0.25">
      <c r="B38" s="145">
        <v>2.361111111111111E-2</v>
      </c>
      <c r="C38" s="40"/>
      <c r="D38" s="314"/>
      <c r="E38" s="314"/>
      <c r="F38" s="42"/>
      <c r="G38" s="321" t="str">
        <f t="shared" si="1"/>
        <v/>
      </c>
      <c r="H38" s="315" t="str">
        <f t="shared" si="2"/>
        <v/>
      </c>
      <c r="I38" s="197" t="str">
        <f t="shared" si="3"/>
        <v/>
      </c>
      <c r="J38" s="157" t="str">
        <f t="shared" si="4"/>
        <v/>
      </c>
      <c r="K38" s="40"/>
      <c r="L38" s="324"/>
      <c r="M38">
        <f t="shared" si="5"/>
        <v>336</v>
      </c>
      <c r="N38" s="201">
        <f t="shared" si="0"/>
        <v>256.9369369369428</v>
      </c>
      <c r="Z38"/>
    </row>
    <row r="39" spans="2:26" x14ac:dyDescent="0.25">
      <c r="B39" s="145">
        <v>2.4305555555555556E-2</v>
      </c>
      <c r="C39" s="40"/>
      <c r="D39" s="314"/>
      <c r="E39" s="314"/>
      <c r="F39" s="42"/>
      <c r="G39" s="321" t="str">
        <f t="shared" si="1"/>
        <v/>
      </c>
      <c r="H39" s="315" t="str">
        <f t="shared" si="2"/>
        <v/>
      </c>
      <c r="I39" s="197" t="str">
        <f t="shared" si="3"/>
        <v/>
      </c>
      <c r="J39" s="157" t="str">
        <f t="shared" si="4"/>
        <v/>
      </c>
      <c r="K39" s="40"/>
      <c r="L39" s="324"/>
      <c r="M39">
        <f t="shared" si="5"/>
        <v>336</v>
      </c>
      <c r="N39" s="201">
        <f t="shared" si="0"/>
        <v>256.9369369369428</v>
      </c>
      <c r="Z39"/>
    </row>
    <row r="40" spans="2:26" x14ac:dyDescent="0.25">
      <c r="B40" s="145">
        <v>2.4999999999999998E-2</v>
      </c>
      <c r="C40" s="40"/>
      <c r="D40" s="314"/>
      <c r="E40" s="314"/>
      <c r="F40" s="42"/>
      <c r="G40" s="321" t="str">
        <f t="shared" si="1"/>
        <v/>
      </c>
      <c r="H40" s="315" t="str">
        <f t="shared" si="2"/>
        <v/>
      </c>
      <c r="I40" s="197" t="str">
        <f t="shared" si="3"/>
        <v/>
      </c>
      <c r="J40" s="157" t="str">
        <f t="shared" si="4"/>
        <v/>
      </c>
      <c r="K40" s="40"/>
      <c r="L40" s="324"/>
      <c r="M40">
        <f t="shared" si="5"/>
        <v>336</v>
      </c>
      <c r="N40" s="201">
        <f t="shared" si="0"/>
        <v>256.9369369369428</v>
      </c>
      <c r="Z40"/>
    </row>
    <row r="41" spans="2:26" x14ac:dyDescent="0.25">
      <c r="B41" s="145">
        <v>2.5694444444444447E-2</v>
      </c>
      <c r="C41" s="40"/>
      <c r="D41" s="314"/>
      <c r="E41" s="314"/>
      <c r="F41" s="42"/>
      <c r="G41" s="321" t="str">
        <f t="shared" si="1"/>
        <v/>
      </c>
      <c r="H41" s="315" t="str">
        <f t="shared" si="2"/>
        <v/>
      </c>
      <c r="I41" s="197" t="str">
        <f t="shared" si="3"/>
        <v/>
      </c>
      <c r="J41" s="157" t="str">
        <f t="shared" si="4"/>
        <v/>
      </c>
      <c r="K41" s="40"/>
      <c r="L41" s="324"/>
      <c r="M41">
        <f t="shared" si="5"/>
        <v>336</v>
      </c>
      <c r="N41" s="201">
        <f t="shared" si="0"/>
        <v>256.9369369369428</v>
      </c>
      <c r="Z41"/>
    </row>
    <row r="42" spans="2:26" x14ac:dyDescent="0.25">
      <c r="B42" s="145">
        <v>2.6388888888888889E-2</v>
      </c>
      <c r="C42" s="40"/>
      <c r="D42" s="314"/>
      <c r="E42" s="314"/>
      <c r="F42" s="42"/>
      <c r="G42" s="321" t="str">
        <f t="shared" si="1"/>
        <v/>
      </c>
      <c r="H42" s="315" t="str">
        <f t="shared" si="2"/>
        <v/>
      </c>
      <c r="I42" s="197" t="str">
        <f t="shared" si="3"/>
        <v/>
      </c>
      <c r="J42" s="157" t="str">
        <f t="shared" si="4"/>
        <v/>
      </c>
      <c r="K42" s="40"/>
      <c r="L42" s="324"/>
      <c r="M42">
        <f t="shared" si="5"/>
        <v>336</v>
      </c>
      <c r="N42" s="201">
        <f t="shared" si="0"/>
        <v>256.9369369369428</v>
      </c>
      <c r="Z42"/>
    </row>
    <row r="43" spans="2:26" x14ac:dyDescent="0.25">
      <c r="B43" s="145">
        <v>2.7083333333333334E-2</v>
      </c>
      <c r="C43" s="40"/>
      <c r="D43" s="314"/>
      <c r="E43" s="314"/>
      <c r="F43" s="42"/>
      <c r="G43" s="321" t="str">
        <f t="shared" si="1"/>
        <v/>
      </c>
      <c r="H43" s="315" t="str">
        <f t="shared" si="2"/>
        <v/>
      </c>
      <c r="I43" s="197" t="str">
        <f t="shared" si="3"/>
        <v/>
      </c>
      <c r="J43" s="157" t="str">
        <f t="shared" si="4"/>
        <v/>
      </c>
      <c r="K43" s="40"/>
      <c r="L43" s="324"/>
      <c r="M43">
        <f t="shared" si="5"/>
        <v>336</v>
      </c>
      <c r="N43" s="201">
        <f t="shared" si="0"/>
        <v>256.9369369369428</v>
      </c>
      <c r="Z43"/>
    </row>
    <row r="44" spans="2:26" x14ac:dyDescent="0.25">
      <c r="B44" s="145">
        <v>2.7777777777777776E-2</v>
      </c>
      <c r="C44" s="40"/>
      <c r="D44" s="314"/>
      <c r="E44" s="314"/>
      <c r="F44" s="42"/>
      <c r="G44" s="321" t="str">
        <f t="shared" si="1"/>
        <v/>
      </c>
      <c r="H44" s="315" t="str">
        <f t="shared" si="2"/>
        <v/>
      </c>
      <c r="I44" s="197" t="str">
        <f t="shared" si="3"/>
        <v/>
      </c>
      <c r="J44" s="157" t="str">
        <f t="shared" si="4"/>
        <v/>
      </c>
      <c r="K44" s="40"/>
      <c r="L44" s="324"/>
      <c r="M44">
        <f t="shared" si="5"/>
        <v>336</v>
      </c>
      <c r="N44" s="201">
        <f t="shared" si="0"/>
        <v>256.9369369369428</v>
      </c>
      <c r="Z44"/>
    </row>
    <row r="45" spans="2:26" x14ac:dyDescent="0.25">
      <c r="B45" s="145">
        <v>2.8472222222222222E-2</v>
      </c>
      <c r="C45" s="40"/>
      <c r="D45" s="314"/>
      <c r="E45" s="314"/>
      <c r="F45" s="42"/>
      <c r="G45" s="321" t="str">
        <f t="shared" si="1"/>
        <v/>
      </c>
      <c r="H45" s="315" t="str">
        <f t="shared" si="2"/>
        <v/>
      </c>
      <c r="I45" s="197" t="str">
        <f t="shared" si="3"/>
        <v/>
      </c>
      <c r="J45" s="157" t="str">
        <f t="shared" si="4"/>
        <v/>
      </c>
      <c r="K45" s="40"/>
      <c r="L45" s="324"/>
      <c r="M45">
        <f t="shared" si="5"/>
        <v>336</v>
      </c>
      <c r="N45" s="201">
        <f t="shared" si="0"/>
        <v>256.9369369369428</v>
      </c>
      <c r="Z45"/>
    </row>
    <row r="46" spans="2:26" x14ac:dyDescent="0.25">
      <c r="B46" s="145">
        <v>2.9166666666666664E-2</v>
      </c>
      <c r="C46" s="40"/>
      <c r="D46" s="314"/>
      <c r="E46" s="314"/>
      <c r="F46" s="42"/>
      <c r="G46" s="321" t="str">
        <f t="shared" si="1"/>
        <v/>
      </c>
      <c r="H46" s="315" t="str">
        <f t="shared" si="2"/>
        <v/>
      </c>
      <c r="I46" s="197" t="str">
        <f t="shared" si="3"/>
        <v/>
      </c>
      <c r="J46" s="157" t="str">
        <f t="shared" si="4"/>
        <v/>
      </c>
      <c r="K46" s="40"/>
      <c r="L46" s="324"/>
      <c r="M46">
        <f t="shared" si="5"/>
        <v>336</v>
      </c>
      <c r="N46" s="201">
        <f t="shared" si="0"/>
        <v>256.9369369369428</v>
      </c>
      <c r="Z46"/>
    </row>
    <row r="47" spans="2:26" x14ac:dyDescent="0.25">
      <c r="B47" s="145">
        <v>2.9861111111111113E-2</v>
      </c>
      <c r="C47" s="40"/>
      <c r="D47" s="314"/>
      <c r="E47" s="314"/>
      <c r="F47" s="42"/>
      <c r="G47" s="321" t="str">
        <f t="shared" si="1"/>
        <v/>
      </c>
      <c r="H47" s="315" t="str">
        <f t="shared" si="2"/>
        <v/>
      </c>
      <c r="I47" s="197" t="str">
        <f t="shared" si="3"/>
        <v/>
      </c>
      <c r="J47" s="157" t="str">
        <f t="shared" si="4"/>
        <v/>
      </c>
      <c r="K47" s="40"/>
      <c r="L47" s="324"/>
      <c r="M47">
        <f t="shared" si="5"/>
        <v>336</v>
      </c>
      <c r="N47" s="201">
        <f t="shared" si="0"/>
        <v>256.9369369369428</v>
      </c>
      <c r="Z47"/>
    </row>
    <row r="48" spans="2:26" x14ac:dyDescent="0.25">
      <c r="B48" s="145">
        <v>3.0555555555555555E-2</v>
      </c>
      <c r="C48" s="40"/>
      <c r="D48" s="314"/>
      <c r="E48" s="314"/>
      <c r="F48" s="42"/>
      <c r="G48" s="321" t="str">
        <f t="shared" si="1"/>
        <v/>
      </c>
      <c r="H48" s="315" t="str">
        <f t="shared" si="2"/>
        <v/>
      </c>
      <c r="I48" s="197" t="str">
        <f t="shared" si="3"/>
        <v/>
      </c>
      <c r="J48" s="157" t="str">
        <f t="shared" si="4"/>
        <v/>
      </c>
      <c r="K48" s="40"/>
      <c r="L48" s="324"/>
      <c r="M48">
        <f t="shared" si="5"/>
        <v>336</v>
      </c>
      <c r="N48" s="201">
        <f t="shared" si="0"/>
        <v>256.9369369369428</v>
      </c>
      <c r="Z48"/>
    </row>
    <row r="49" spans="1:48" x14ac:dyDescent="0.25">
      <c r="B49" s="145">
        <v>3.125E-2</v>
      </c>
      <c r="C49" s="40"/>
      <c r="D49" s="314"/>
      <c r="E49" s="314"/>
      <c r="F49" s="42"/>
      <c r="G49" s="321" t="str">
        <f t="shared" si="1"/>
        <v/>
      </c>
      <c r="H49" s="315" t="str">
        <f t="shared" si="2"/>
        <v/>
      </c>
      <c r="I49" s="197" t="str">
        <f t="shared" si="3"/>
        <v/>
      </c>
      <c r="J49" s="157" t="str">
        <f t="shared" si="4"/>
        <v/>
      </c>
      <c r="K49" s="40"/>
      <c r="L49" s="324"/>
      <c r="M49">
        <f t="shared" si="5"/>
        <v>336</v>
      </c>
      <c r="N49" s="201">
        <f t="shared" si="0"/>
        <v>256.9369369369428</v>
      </c>
      <c r="Z49"/>
    </row>
    <row r="50" spans="1:48" x14ac:dyDescent="0.25">
      <c r="B50" s="145">
        <v>3.1944444444444449E-2</v>
      </c>
      <c r="C50" s="40"/>
      <c r="D50" s="314"/>
      <c r="E50" s="314"/>
      <c r="F50" s="42"/>
      <c r="G50" s="321" t="str">
        <f t="shared" si="1"/>
        <v/>
      </c>
      <c r="H50" s="315" t="str">
        <f t="shared" si="2"/>
        <v/>
      </c>
      <c r="I50" s="197" t="str">
        <f t="shared" si="3"/>
        <v/>
      </c>
      <c r="J50" s="157" t="str">
        <f t="shared" si="4"/>
        <v/>
      </c>
      <c r="K50" s="40"/>
      <c r="L50" s="324"/>
      <c r="M50">
        <f t="shared" si="5"/>
        <v>336</v>
      </c>
      <c r="N50" s="201">
        <f t="shared" si="0"/>
        <v>256.9369369369428</v>
      </c>
      <c r="Z50"/>
    </row>
    <row r="51" spans="1:48" x14ac:dyDescent="0.25">
      <c r="B51" s="145">
        <v>3.2638888888888891E-2</v>
      </c>
      <c r="C51" s="40"/>
      <c r="D51" s="314"/>
      <c r="E51" s="314"/>
      <c r="F51" s="42"/>
      <c r="G51" s="321" t="str">
        <f t="shared" si="1"/>
        <v/>
      </c>
      <c r="H51" s="315" t="str">
        <f t="shared" si="2"/>
        <v/>
      </c>
      <c r="I51" s="197" t="str">
        <f t="shared" si="3"/>
        <v/>
      </c>
      <c r="J51" s="157" t="str">
        <f t="shared" si="4"/>
        <v/>
      </c>
      <c r="K51" s="40"/>
      <c r="L51" s="324"/>
      <c r="M51">
        <f t="shared" si="5"/>
        <v>336</v>
      </c>
      <c r="N51" s="201">
        <f t="shared" si="0"/>
        <v>256.9369369369428</v>
      </c>
      <c r="Z51"/>
    </row>
    <row r="52" spans="1:48" x14ac:dyDescent="0.25">
      <c r="B52" s="145">
        <v>3.3333333333333333E-2</v>
      </c>
      <c r="C52" s="40"/>
      <c r="D52" s="314"/>
      <c r="E52" s="314"/>
      <c r="F52" s="42"/>
      <c r="G52" s="321" t="str">
        <f t="shared" si="1"/>
        <v/>
      </c>
      <c r="H52" s="315" t="str">
        <f t="shared" si="2"/>
        <v/>
      </c>
      <c r="I52" s="197" t="str">
        <f t="shared" si="3"/>
        <v/>
      </c>
      <c r="J52" s="157" t="str">
        <f t="shared" si="4"/>
        <v/>
      </c>
      <c r="K52" s="40"/>
      <c r="L52" s="324"/>
      <c r="M52">
        <f t="shared" si="5"/>
        <v>336</v>
      </c>
      <c r="N52" s="201">
        <f t="shared" si="0"/>
        <v>256.9369369369428</v>
      </c>
    </row>
    <row r="53" spans="1:48" x14ac:dyDescent="0.25">
      <c r="B53" s="145">
        <v>3.4027777777777775E-2</v>
      </c>
      <c r="C53" s="40"/>
      <c r="D53" s="314"/>
      <c r="E53" s="314"/>
      <c r="F53" s="42"/>
      <c r="G53" s="321" t="str">
        <f t="shared" si="1"/>
        <v/>
      </c>
      <c r="H53" s="315" t="str">
        <f t="shared" si="2"/>
        <v/>
      </c>
      <c r="I53" s="197" t="str">
        <f t="shared" si="3"/>
        <v/>
      </c>
      <c r="J53" s="157" t="str">
        <f t="shared" si="4"/>
        <v/>
      </c>
      <c r="K53" s="40"/>
      <c r="L53" s="324"/>
      <c r="M53">
        <f t="shared" si="5"/>
        <v>336</v>
      </c>
      <c r="N53" s="201">
        <f t="shared" si="0"/>
        <v>256.9369369369428</v>
      </c>
    </row>
    <row r="54" spans="1:48" x14ac:dyDescent="0.25">
      <c r="B54" s="145">
        <v>3.4722222222222224E-2</v>
      </c>
      <c r="C54" s="40"/>
      <c r="D54" s="314"/>
      <c r="E54" s="314"/>
      <c r="F54" s="42"/>
      <c r="G54" s="321" t="str">
        <f t="shared" si="1"/>
        <v/>
      </c>
      <c r="H54" s="315" t="str">
        <f t="shared" si="2"/>
        <v/>
      </c>
      <c r="I54" s="197" t="str">
        <f t="shared" si="3"/>
        <v/>
      </c>
      <c r="J54" s="157" t="str">
        <f t="shared" si="4"/>
        <v/>
      </c>
      <c r="K54" s="40"/>
      <c r="L54" s="324"/>
      <c r="M54">
        <f t="shared" si="5"/>
        <v>336</v>
      </c>
      <c r="N54" s="201">
        <f t="shared" si="0"/>
        <v>256.9369369369428</v>
      </c>
    </row>
    <row r="55" spans="1:48" x14ac:dyDescent="0.25">
      <c r="B55" s="145">
        <v>3.5416666666666666E-2</v>
      </c>
      <c r="C55" s="40"/>
      <c r="D55" s="314"/>
      <c r="E55" s="314"/>
      <c r="F55" s="42"/>
      <c r="G55" s="321" t="str">
        <f t="shared" si="1"/>
        <v/>
      </c>
      <c r="H55" s="315" t="str">
        <f t="shared" si="2"/>
        <v/>
      </c>
      <c r="I55" s="197" t="str">
        <f t="shared" si="3"/>
        <v/>
      </c>
      <c r="J55" s="157" t="str">
        <f t="shared" si="4"/>
        <v/>
      </c>
      <c r="K55" s="40"/>
      <c r="L55" s="324"/>
      <c r="M55">
        <f t="shared" si="5"/>
        <v>336</v>
      </c>
      <c r="N55" s="201">
        <f t="shared" si="0"/>
        <v>256.9369369369428</v>
      </c>
    </row>
    <row r="56" spans="1:48" x14ac:dyDescent="0.25">
      <c r="B56" s="145">
        <v>3.6111111111111115E-2</v>
      </c>
      <c r="C56" s="40"/>
      <c r="D56" s="314"/>
      <c r="E56" s="314"/>
      <c r="F56" s="42"/>
      <c r="G56" s="321" t="str">
        <f t="shared" si="1"/>
        <v/>
      </c>
      <c r="H56" s="315" t="str">
        <f t="shared" si="2"/>
        <v/>
      </c>
      <c r="I56" s="197" t="str">
        <f t="shared" si="3"/>
        <v/>
      </c>
      <c r="J56" s="157" t="str">
        <f t="shared" si="4"/>
        <v/>
      </c>
      <c r="K56" s="40"/>
      <c r="L56" s="324"/>
      <c r="M56">
        <f t="shared" si="5"/>
        <v>336</v>
      </c>
      <c r="N56" s="201">
        <f t="shared" si="0"/>
        <v>256.9369369369428</v>
      </c>
    </row>
    <row r="57" spans="1:48" x14ac:dyDescent="0.25">
      <c r="B57" s="145">
        <v>3.6805555555555557E-2</v>
      </c>
      <c r="C57" s="40"/>
      <c r="D57" s="314"/>
      <c r="E57" s="314"/>
      <c r="F57" s="42"/>
      <c r="G57" s="321" t="str">
        <f t="shared" si="1"/>
        <v/>
      </c>
      <c r="H57" s="315" t="str">
        <f t="shared" si="2"/>
        <v/>
      </c>
      <c r="I57" s="197" t="str">
        <f t="shared" si="3"/>
        <v/>
      </c>
      <c r="J57" s="157" t="str">
        <f t="shared" si="4"/>
        <v/>
      </c>
      <c r="K57" s="40"/>
      <c r="L57" s="324"/>
      <c r="M57">
        <f t="shared" si="5"/>
        <v>336</v>
      </c>
      <c r="N57" s="201">
        <f t="shared" si="0"/>
        <v>256.9369369369428</v>
      </c>
    </row>
    <row r="58" spans="1:48" x14ac:dyDescent="0.25">
      <c r="B58" s="145">
        <v>3.7499999999999999E-2</v>
      </c>
      <c r="C58" s="40"/>
      <c r="D58" s="314"/>
      <c r="E58" s="314"/>
      <c r="F58" s="42"/>
      <c r="G58" s="321" t="str">
        <f t="shared" si="1"/>
        <v/>
      </c>
      <c r="H58" s="315" t="str">
        <f t="shared" si="2"/>
        <v/>
      </c>
      <c r="I58" s="197" t="str">
        <f t="shared" si="3"/>
        <v/>
      </c>
      <c r="J58" s="157" t="str">
        <f t="shared" si="4"/>
        <v/>
      </c>
      <c r="K58" s="40"/>
      <c r="L58" s="324"/>
      <c r="M58">
        <f t="shared" si="5"/>
        <v>336</v>
      </c>
      <c r="N58" s="201">
        <f t="shared" si="0"/>
        <v>256.9369369369428</v>
      </c>
    </row>
    <row r="59" spans="1:48" x14ac:dyDescent="0.25">
      <c r="B59" s="145">
        <v>3.8194444444444441E-2</v>
      </c>
      <c r="C59" s="40"/>
      <c r="D59" s="314"/>
      <c r="E59" s="314"/>
      <c r="F59" s="42"/>
      <c r="G59" s="321" t="str">
        <f t="shared" si="1"/>
        <v/>
      </c>
      <c r="H59" s="315" t="str">
        <f t="shared" si="2"/>
        <v/>
      </c>
      <c r="I59" s="197" t="str">
        <f t="shared" si="3"/>
        <v/>
      </c>
      <c r="J59" s="157" t="str">
        <f t="shared" si="4"/>
        <v/>
      </c>
      <c r="K59" s="40"/>
      <c r="L59" s="324"/>
      <c r="M59">
        <f t="shared" si="5"/>
        <v>336</v>
      </c>
      <c r="N59" s="201">
        <f t="shared" si="0"/>
        <v>256.9369369369428</v>
      </c>
    </row>
    <row r="60" spans="1:48" s="1" customFormat="1" x14ac:dyDescent="0.25">
      <c r="A60"/>
      <c r="B60" s="145">
        <v>3.888888888888889E-2</v>
      </c>
      <c r="C60" s="40"/>
      <c r="D60" s="314"/>
      <c r="E60" s="314"/>
      <c r="F60" s="42"/>
      <c r="G60" s="321" t="str">
        <f t="shared" si="1"/>
        <v/>
      </c>
      <c r="H60" s="315" t="str">
        <f t="shared" si="2"/>
        <v/>
      </c>
      <c r="I60" s="197" t="str">
        <f t="shared" si="3"/>
        <v/>
      </c>
      <c r="J60" s="157" t="str">
        <f t="shared" si="4"/>
        <v/>
      </c>
      <c r="K60" s="40"/>
      <c r="L60" s="324"/>
      <c r="M60">
        <f t="shared" si="5"/>
        <v>336</v>
      </c>
      <c r="N60" s="201">
        <f t="shared" si="0"/>
        <v>256.9369369369428</v>
      </c>
      <c r="O60"/>
      <c r="P60"/>
      <c r="Q60"/>
      <c r="R60"/>
      <c r="S60"/>
      <c r="Y60"/>
      <c r="AA60"/>
      <c r="AB60"/>
      <c r="AC60"/>
      <c r="AD60"/>
      <c r="AE60"/>
      <c r="AF60"/>
      <c r="AG60"/>
      <c r="AH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s="1" customFormat="1" x14ac:dyDescent="0.25">
      <c r="A61"/>
      <c r="B61" s="145">
        <v>3.9583333333333331E-2</v>
      </c>
      <c r="C61" s="40"/>
      <c r="D61" s="314"/>
      <c r="E61" s="314"/>
      <c r="F61" s="42"/>
      <c r="G61" s="321" t="str">
        <f t="shared" si="1"/>
        <v/>
      </c>
      <c r="H61" s="315" t="str">
        <f t="shared" si="2"/>
        <v/>
      </c>
      <c r="I61" s="197" t="str">
        <f t="shared" si="3"/>
        <v/>
      </c>
      <c r="J61" s="157" t="str">
        <f t="shared" si="4"/>
        <v/>
      </c>
      <c r="K61" s="40"/>
      <c r="L61" s="324"/>
      <c r="M61">
        <f t="shared" si="5"/>
        <v>336</v>
      </c>
      <c r="N61" s="201">
        <f t="shared" si="0"/>
        <v>256.9369369369428</v>
      </c>
      <c r="O61"/>
      <c r="P61"/>
      <c r="Q61"/>
      <c r="R61"/>
      <c r="S61"/>
      <c r="Y61"/>
      <c r="AA61"/>
      <c r="AB61"/>
      <c r="AC61"/>
      <c r="AD61"/>
      <c r="AE61"/>
      <c r="AF61"/>
      <c r="AG61"/>
      <c r="AH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s="1" customFormat="1" x14ac:dyDescent="0.25">
      <c r="A62"/>
      <c r="B62" s="145">
        <v>4.027777777777778E-2</v>
      </c>
      <c r="C62" s="40"/>
      <c r="D62" s="314"/>
      <c r="E62" s="314"/>
      <c r="F62" s="42"/>
      <c r="G62" s="321" t="str">
        <f t="shared" si="1"/>
        <v/>
      </c>
      <c r="H62" s="315" t="str">
        <f t="shared" si="2"/>
        <v/>
      </c>
      <c r="I62" s="197" t="str">
        <f t="shared" si="3"/>
        <v/>
      </c>
      <c r="J62" s="157" t="str">
        <f t="shared" si="4"/>
        <v/>
      </c>
      <c r="K62" s="40"/>
      <c r="L62" s="324"/>
      <c r="M62">
        <f t="shared" si="5"/>
        <v>336</v>
      </c>
      <c r="N62" s="201">
        <f t="shared" si="0"/>
        <v>256.9369369369428</v>
      </c>
      <c r="O62"/>
      <c r="P62"/>
      <c r="Q62"/>
      <c r="R62"/>
      <c r="S62"/>
      <c r="Y62"/>
      <c r="AA62"/>
      <c r="AB62"/>
      <c r="AC62"/>
      <c r="AD62"/>
      <c r="AE62"/>
      <c r="AF62"/>
      <c r="AG62"/>
      <c r="AH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s="1" customFormat="1" x14ac:dyDescent="0.25">
      <c r="A63"/>
      <c r="B63" s="145">
        <v>4.0972222222222222E-2</v>
      </c>
      <c r="C63" s="40"/>
      <c r="D63" s="314"/>
      <c r="E63" s="314"/>
      <c r="F63" s="42"/>
      <c r="G63" s="321" t="str">
        <f t="shared" si="1"/>
        <v/>
      </c>
      <c r="H63" s="315" t="str">
        <f t="shared" si="2"/>
        <v/>
      </c>
      <c r="I63" s="197" t="str">
        <f t="shared" si="3"/>
        <v/>
      </c>
      <c r="J63" s="157" t="str">
        <f t="shared" si="4"/>
        <v/>
      </c>
      <c r="K63" s="40"/>
      <c r="L63" s="324"/>
      <c r="M63">
        <f t="shared" si="5"/>
        <v>336</v>
      </c>
      <c r="N63" s="201">
        <f t="shared" si="0"/>
        <v>256.9369369369428</v>
      </c>
      <c r="O63"/>
      <c r="P63"/>
      <c r="Q63"/>
      <c r="R63"/>
      <c r="S63"/>
      <c r="Y63"/>
      <c r="AA63"/>
      <c r="AB63"/>
      <c r="AC63"/>
      <c r="AD63"/>
      <c r="AE63"/>
      <c r="AF63"/>
      <c r="AG63"/>
      <c r="AH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s="1" customFormat="1" x14ac:dyDescent="0.25">
      <c r="A64"/>
      <c r="B64" s="145">
        <v>4.1666666666666664E-2</v>
      </c>
      <c r="C64" s="40"/>
      <c r="D64" s="314"/>
      <c r="E64" s="314"/>
      <c r="F64" s="42"/>
      <c r="G64" s="321" t="str">
        <f t="shared" si="1"/>
        <v/>
      </c>
      <c r="H64" s="315" t="str">
        <f t="shared" si="2"/>
        <v/>
      </c>
      <c r="I64" s="197" t="str">
        <f t="shared" si="3"/>
        <v/>
      </c>
      <c r="J64" s="157" t="str">
        <f t="shared" si="4"/>
        <v/>
      </c>
      <c r="K64" s="40"/>
      <c r="L64" s="324"/>
      <c r="M64">
        <f t="shared" si="5"/>
        <v>336</v>
      </c>
      <c r="N64" s="201">
        <f t="shared" si="0"/>
        <v>256.9369369369428</v>
      </c>
      <c r="O64"/>
      <c r="P64"/>
      <c r="Q64"/>
      <c r="R64"/>
      <c r="S64"/>
      <c r="Y64"/>
      <c r="AA64"/>
      <c r="AB64"/>
      <c r="AC64"/>
      <c r="AD64"/>
      <c r="AE64"/>
      <c r="AF64"/>
      <c r="AG64"/>
      <c r="AH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 s="1" customFormat="1" x14ac:dyDescent="0.25">
      <c r="A65"/>
      <c r="B65" s="145">
        <v>4.2361111111111106E-2</v>
      </c>
      <c r="C65" s="40"/>
      <c r="D65" s="314"/>
      <c r="E65" s="314"/>
      <c r="F65" s="42"/>
      <c r="G65" s="321" t="str">
        <f t="shared" si="1"/>
        <v/>
      </c>
      <c r="H65" s="315" t="str">
        <f t="shared" si="2"/>
        <v/>
      </c>
      <c r="I65" s="197" t="str">
        <f t="shared" si="3"/>
        <v/>
      </c>
      <c r="J65" s="157" t="str">
        <f t="shared" si="4"/>
        <v/>
      </c>
      <c r="K65" s="40"/>
      <c r="L65" s="324"/>
      <c r="M65">
        <f t="shared" si="5"/>
        <v>336</v>
      </c>
      <c r="N65" s="201">
        <f t="shared" si="0"/>
        <v>256.9369369369428</v>
      </c>
      <c r="O65"/>
      <c r="P65"/>
      <c r="Q65"/>
      <c r="R65"/>
      <c r="S65"/>
      <c r="Y65"/>
      <c r="AA65"/>
      <c r="AB65"/>
      <c r="AC65"/>
      <c r="AD65"/>
      <c r="AE65"/>
      <c r="AF65"/>
      <c r="AG65"/>
      <c r="AH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 s="1" customFormat="1" x14ac:dyDescent="0.25">
      <c r="A66"/>
      <c r="B66" s="145">
        <v>4.3055555555555562E-2</v>
      </c>
      <c r="C66" s="40"/>
      <c r="D66" s="314"/>
      <c r="E66" s="314"/>
      <c r="F66" s="42"/>
      <c r="G66" s="321" t="str">
        <f t="shared" si="1"/>
        <v/>
      </c>
      <c r="H66" s="315" t="str">
        <f t="shared" si="2"/>
        <v/>
      </c>
      <c r="I66" s="197" t="str">
        <f t="shared" si="3"/>
        <v/>
      </c>
      <c r="J66" s="157" t="str">
        <f t="shared" si="4"/>
        <v/>
      </c>
      <c r="K66" s="40"/>
      <c r="L66" s="324"/>
      <c r="M66">
        <f t="shared" si="5"/>
        <v>336</v>
      </c>
      <c r="N66" s="201">
        <f t="shared" si="0"/>
        <v>256.9369369369428</v>
      </c>
      <c r="O66"/>
      <c r="P66"/>
      <c r="Q66"/>
      <c r="R66"/>
      <c r="S66"/>
      <c r="Y66"/>
      <c r="AA66"/>
      <c r="AB66"/>
      <c r="AC66"/>
      <c r="AD66"/>
      <c r="AE66"/>
      <c r="AF66"/>
      <c r="AG66"/>
      <c r="AH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 s="1" customFormat="1" x14ac:dyDescent="0.25">
      <c r="A67"/>
      <c r="B67" s="145">
        <v>4.3750000000000004E-2</v>
      </c>
      <c r="C67" s="40"/>
      <c r="D67" s="314"/>
      <c r="E67" s="314"/>
      <c r="F67" s="42"/>
      <c r="G67" s="321" t="str">
        <f t="shared" si="1"/>
        <v/>
      </c>
      <c r="H67" s="315" t="str">
        <f t="shared" si="2"/>
        <v/>
      </c>
      <c r="I67" s="197" t="str">
        <f t="shared" si="3"/>
        <v/>
      </c>
      <c r="J67" s="157" t="str">
        <f t="shared" si="4"/>
        <v/>
      </c>
      <c r="K67" s="40"/>
      <c r="L67" s="324"/>
      <c r="M67">
        <f t="shared" si="5"/>
        <v>336</v>
      </c>
      <c r="N67" s="201">
        <f t="shared" si="0"/>
        <v>256.9369369369428</v>
      </c>
      <c r="O67"/>
      <c r="P67"/>
      <c r="Q67"/>
      <c r="R67"/>
      <c r="S67"/>
      <c r="Y67"/>
      <c r="AA67"/>
      <c r="AB67"/>
      <c r="AC67"/>
      <c r="AD67"/>
      <c r="AE67"/>
      <c r="AF67"/>
      <c r="AG67"/>
      <c r="AH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 s="1" customFormat="1" x14ac:dyDescent="0.25">
      <c r="A68"/>
      <c r="B68" s="145">
        <v>4.4444444444444446E-2</v>
      </c>
      <c r="C68" s="40"/>
      <c r="D68" s="314"/>
      <c r="E68" s="314"/>
      <c r="F68" s="42"/>
      <c r="G68" s="321" t="str">
        <f t="shared" si="1"/>
        <v/>
      </c>
      <c r="H68" s="315" t="str">
        <f t="shared" si="2"/>
        <v/>
      </c>
      <c r="I68" s="197" t="str">
        <f t="shared" si="3"/>
        <v/>
      </c>
      <c r="J68" s="157" t="str">
        <f t="shared" si="4"/>
        <v/>
      </c>
      <c r="K68" s="40"/>
      <c r="L68" s="324"/>
      <c r="M68">
        <f t="shared" si="5"/>
        <v>336</v>
      </c>
      <c r="N68" s="201">
        <f t="shared" ref="N68:N131" si="6">SUM($L$324:$L$1433)/(COUNT($L$324:$L$1433)/60)</f>
        <v>256.9369369369428</v>
      </c>
      <c r="O68"/>
      <c r="P68"/>
      <c r="Q68"/>
      <c r="R68"/>
      <c r="S68"/>
      <c r="Y68"/>
      <c r="AA68"/>
      <c r="AB68"/>
      <c r="AC68"/>
      <c r="AD68"/>
      <c r="AE68"/>
      <c r="AF68"/>
      <c r="AG68"/>
      <c r="AH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 s="1" customFormat="1" x14ac:dyDescent="0.25">
      <c r="A69"/>
      <c r="B69" s="145">
        <v>4.5138888888888888E-2</v>
      </c>
      <c r="C69" s="40"/>
      <c r="D69" s="314"/>
      <c r="E69" s="314"/>
      <c r="F69" s="42"/>
      <c r="G69" s="321" t="str">
        <f t="shared" ref="G69:G132" si="7">IF(SUM(C69,E69)=0,"",SUM(C69,E69))</f>
        <v/>
      </c>
      <c r="H69" s="315" t="str">
        <f t="shared" ref="H69:H132" si="8">IF(SUM(D69,F69)=0,"",SUM(D69,F69))</f>
        <v/>
      </c>
      <c r="I69" s="197" t="str">
        <f t="shared" ref="I69:I132" si="9">IF(G69="","",G69*(1/60))</f>
        <v/>
      </c>
      <c r="J69" s="157" t="str">
        <f t="shared" ref="J69:J132" si="10">IF(H69="","",H69*(1/60))</f>
        <v/>
      </c>
      <c r="K69" s="40"/>
      <c r="L69" s="324"/>
      <c r="M69">
        <f t="shared" ref="M69:M132" si="11">1.05*MAX($K$4:$K$1444)</f>
        <v>336</v>
      </c>
      <c r="N69" s="201">
        <f t="shared" si="6"/>
        <v>256.9369369369428</v>
      </c>
      <c r="O69"/>
      <c r="P69"/>
      <c r="Q69"/>
      <c r="R69"/>
      <c r="S69"/>
      <c r="Y69"/>
      <c r="AA69"/>
      <c r="AB69"/>
      <c r="AC69"/>
      <c r="AD69"/>
      <c r="AE69"/>
      <c r="AF69"/>
      <c r="AG69"/>
      <c r="AH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 s="1" customFormat="1" x14ac:dyDescent="0.25">
      <c r="A70"/>
      <c r="B70" s="145">
        <v>4.5833333333333337E-2</v>
      </c>
      <c r="C70" s="40"/>
      <c r="D70" s="314"/>
      <c r="E70" s="314"/>
      <c r="F70" s="42"/>
      <c r="G70" s="321" t="str">
        <f t="shared" si="7"/>
        <v/>
      </c>
      <c r="H70" s="315" t="str">
        <f t="shared" si="8"/>
        <v/>
      </c>
      <c r="I70" s="197" t="str">
        <f t="shared" si="9"/>
        <v/>
      </c>
      <c r="J70" s="157" t="str">
        <f t="shared" si="10"/>
        <v/>
      </c>
      <c r="K70" s="40"/>
      <c r="L70" s="324"/>
      <c r="M70">
        <f t="shared" si="11"/>
        <v>336</v>
      </c>
      <c r="N70" s="201">
        <f t="shared" si="6"/>
        <v>256.9369369369428</v>
      </c>
      <c r="O70"/>
      <c r="P70"/>
      <c r="Q70"/>
      <c r="R70"/>
      <c r="S70"/>
      <c r="Y70"/>
      <c r="AA70"/>
      <c r="AB70"/>
      <c r="AC70"/>
      <c r="AD70"/>
      <c r="AE70"/>
      <c r="AF70"/>
      <c r="AG70"/>
      <c r="AH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 s="1" customFormat="1" x14ac:dyDescent="0.25">
      <c r="A71"/>
      <c r="B71" s="145">
        <v>4.6527777777777779E-2</v>
      </c>
      <c r="C71" s="40"/>
      <c r="D71" s="314"/>
      <c r="E71" s="314"/>
      <c r="F71" s="42"/>
      <c r="G71" s="321" t="str">
        <f t="shared" si="7"/>
        <v/>
      </c>
      <c r="H71" s="315" t="str">
        <f t="shared" si="8"/>
        <v/>
      </c>
      <c r="I71" s="197" t="str">
        <f t="shared" si="9"/>
        <v/>
      </c>
      <c r="J71" s="157" t="str">
        <f t="shared" si="10"/>
        <v/>
      </c>
      <c r="K71" s="40"/>
      <c r="L71" s="324"/>
      <c r="M71">
        <f t="shared" si="11"/>
        <v>336</v>
      </c>
      <c r="N71" s="201">
        <f t="shared" si="6"/>
        <v>256.9369369369428</v>
      </c>
      <c r="O71"/>
      <c r="P71"/>
      <c r="Q71"/>
      <c r="R71"/>
      <c r="S71"/>
      <c r="Y71"/>
      <c r="AA71"/>
      <c r="AB71"/>
      <c r="AC71"/>
      <c r="AD71"/>
      <c r="AE71"/>
      <c r="AF71"/>
      <c r="AG71"/>
      <c r="AH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 s="1" customFormat="1" x14ac:dyDescent="0.25">
      <c r="A72"/>
      <c r="B72" s="145">
        <v>4.7222222222222221E-2</v>
      </c>
      <c r="C72" s="40"/>
      <c r="D72" s="314"/>
      <c r="E72" s="314"/>
      <c r="F72" s="42"/>
      <c r="G72" s="321" t="str">
        <f t="shared" si="7"/>
        <v/>
      </c>
      <c r="H72" s="315" t="str">
        <f t="shared" si="8"/>
        <v/>
      </c>
      <c r="I72" s="197" t="str">
        <f t="shared" si="9"/>
        <v/>
      </c>
      <c r="J72" s="157" t="str">
        <f t="shared" si="10"/>
        <v/>
      </c>
      <c r="K72" s="40"/>
      <c r="L72" s="324"/>
      <c r="M72">
        <f t="shared" si="11"/>
        <v>336</v>
      </c>
      <c r="N72" s="201">
        <f t="shared" si="6"/>
        <v>256.9369369369428</v>
      </c>
      <c r="O72"/>
      <c r="P72"/>
      <c r="Q72"/>
      <c r="R72"/>
      <c r="S72"/>
      <c r="Y72"/>
      <c r="AA72"/>
      <c r="AB72"/>
      <c r="AC72"/>
      <c r="AD72"/>
      <c r="AE72"/>
      <c r="AF72"/>
      <c r="AG72"/>
      <c r="AH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 s="1" customFormat="1" x14ac:dyDescent="0.25">
      <c r="A73"/>
      <c r="B73" s="145">
        <v>4.7916666666666663E-2</v>
      </c>
      <c r="C73" s="40"/>
      <c r="D73" s="314"/>
      <c r="E73" s="314"/>
      <c r="F73" s="42"/>
      <c r="G73" s="321" t="str">
        <f t="shared" si="7"/>
        <v/>
      </c>
      <c r="H73" s="315" t="str">
        <f t="shared" si="8"/>
        <v/>
      </c>
      <c r="I73" s="197" t="str">
        <f t="shared" si="9"/>
        <v/>
      </c>
      <c r="J73" s="157" t="str">
        <f t="shared" si="10"/>
        <v/>
      </c>
      <c r="K73" s="40"/>
      <c r="L73" s="324"/>
      <c r="M73">
        <f t="shared" si="11"/>
        <v>336</v>
      </c>
      <c r="N73" s="201">
        <f t="shared" si="6"/>
        <v>256.9369369369428</v>
      </c>
      <c r="O73"/>
      <c r="P73"/>
      <c r="Q73"/>
      <c r="R73"/>
      <c r="S73"/>
      <c r="Y73"/>
      <c r="AA73"/>
      <c r="AB73"/>
      <c r="AC73"/>
      <c r="AD73"/>
      <c r="AE73"/>
      <c r="AF73"/>
      <c r="AG73"/>
      <c r="AH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 s="1" customFormat="1" x14ac:dyDescent="0.25">
      <c r="A74"/>
      <c r="B74" s="145">
        <v>4.8611111111111112E-2</v>
      </c>
      <c r="C74" s="40"/>
      <c r="D74" s="314"/>
      <c r="E74" s="314"/>
      <c r="F74" s="42"/>
      <c r="G74" s="321" t="str">
        <f t="shared" si="7"/>
        <v/>
      </c>
      <c r="H74" s="315" t="str">
        <f t="shared" si="8"/>
        <v/>
      </c>
      <c r="I74" s="197" t="str">
        <f t="shared" si="9"/>
        <v/>
      </c>
      <c r="J74" s="157" t="str">
        <f t="shared" si="10"/>
        <v/>
      </c>
      <c r="K74" s="40"/>
      <c r="L74" s="324"/>
      <c r="M74">
        <f t="shared" si="11"/>
        <v>336</v>
      </c>
      <c r="N74" s="201">
        <f t="shared" si="6"/>
        <v>256.9369369369428</v>
      </c>
      <c r="O74"/>
      <c r="P74"/>
      <c r="Q74"/>
      <c r="R74"/>
      <c r="S74"/>
      <c r="Y74"/>
      <c r="AA74"/>
      <c r="AB74"/>
      <c r="AC74"/>
      <c r="AD74"/>
      <c r="AE74"/>
      <c r="AF74"/>
      <c r="AG74"/>
      <c r="AH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 s="1" customFormat="1" x14ac:dyDescent="0.25">
      <c r="A75"/>
      <c r="B75" s="145">
        <v>4.9305555555555554E-2</v>
      </c>
      <c r="C75" s="40"/>
      <c r="D75" s="314"/>
      <c r="E75" s="314"/>
      <c r="F75" s="42"/>
      <c r="G75" s="321" t="str">
        <f t="shared" si="7"/>
        <v/>
      </c>
      <c r="H75" s="315" t="str">
        <f t="shared" si="8"/>
        <v/>
      </c>
      <c r="I75" s="197" t="str">
        <f t="shared" si="9"/>
        <v/>
      </c>
      <c r="J75" s="157" t="str">
        <f t="shared" si="10"/>
        <v/>
      </c>
      <c r="K75" s="40"/>
      <c r="L75" s="324"/>
      <c r="M75">
        <f t="shared" si="11"/>
        <v>336</v>
      </c>
      <c r="N75" s="201">
        <f t="shared" si="6"/>
        <v>256.9369369369428</v>
      </c>
      <c r="O75"/>
      <c r="P75"/>
      <c r="Q75"/>
      <c r="R75"/>
      <c r="S75"/>
      <c r="Y75"/>
      <c r="AA75"/>
      <c r="AB75"/>
      <c r="AC75"/>
      <c r="AD75"/>
      <c r="AE75"/>
      <c r="AF75"/>
      <c r="AG75"/>
      <c r="AH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 s="1" customFormat="1" x14ac:dyDescent="0.25">
      <c r="A76"/>
      <c r="B76" s="145">
        <v>4.9999999999999996E-2</v>
      </c>
      <c r="C76" s="40"/>
      <c r="D76" s="314"/>
      <c r="E76" s="314"/>
      <c r="F76" s="42"/>
      <c r="G76" s="321" t="str">
        <f t="shared" si="7"/>
        <v/>
      </c>
      <c r="H76" s="315" t="str">
        <f t="shared" si="8"/>
        <v/>
      </c>
      <c r="I76" s="197" t="str">
        <f t="shared" si="9"/>
        <v/>
      </c>
      <c r="J76" s="157" t="str">
        <f t="shared" si="10"/>
        <v/>
      </c>
      <c r="K76" s="40"/>
      <c r="L76" s="324"/>
      <c r="M76">
        <f t="shared" si="11"/>
        <v>336</v>
      </c>
      <c r="N76" s="201">
        <f t="shared" si="6"/>
        <v>256.9369369369428</v>
      </c>
      <c r="O76"/>
      <c r="P76"/>
      <c r="Q76"/>
      <c r="R76"/>
      <c r="S76"/>
      <c r="Y76"/>
      <c r="AA76"/>
      <c r="AB76"/>
      <c r="AC76"/>
      <c r="AD76"/>
      <c r="AE76"/>
      <c r="AF76"/>
      <c r="AG76"/>
      <c r="AH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48" s="1" customFormat="1" x14ac:dyDescent="0.25">
      <c r="A77"/>
      <c r="B77" s="145">
        <v>5.0694444444444452E-2</v>
      </c>
      <c r="C77" s="40"/>
      <c r="D77" s="314"/>
      <c r="E77" s="314"/>
      <c r="F77" s="42"/>
      <c r="G77" s="321" t="str">
        <f t="shared" si="7"/>
        <v/>
      </c>
      <c r="H77" s="315" t="str">
        <f t="shared" si="8"/>
        <v/>
      </c>
      <c r="I77" s="197" t="str">
        <f t="shared" si="9"/>
        <v/>
      </c>
      <c r="J77" s="157" t="str">
        <f t="shared" si="10"/>
        <v/>
      </c>
      <c r="K77" s="40"/>
      <c r="L77" s="324"/>
      <c r="M77">
        <f t="shared" si="11"/>
        <v>336</v>
      </c>
      <c r="N77" s="201">
        <f t="shared" si="6"/>
        <v>256.9369369369428</v>
      </c>
      <c r="O77"/>
      <c r="P77"/>
      <c r="Q77"/>
      <c r="R77"/>
      <c r="S77"/>
      <c r="Y77"/>
      <c r="AA77"/>
      <c r="AB77"/>
      <c r="AC77"/>
      <c r="AD77"/>
      <c r="AE77"/>
      <c r="AF77"/>
      <c r="AG77"/>
      <c r="AH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48" s="1" customFormat="1" x14ac:dyDescent="0.25">
      <c r="A78"/>
      <c r="B78" s="145">
        <v>5.1388888888888894E-2</v>
      </c>
      <c r="C78" s="40"/>
      <c r="D78" s="314"/>
      <c r="E78" s="314"/>
      <c r="F78" s="42"/>
      <c r="G78" s="321" t="str">
        <f t="shared" si="7"/>
        <v/>
      </c>
      <c r="H78" s="315" t="str">
        <f t="shared" si="8"/>
        <v/>
      </c>
      <c r="I78" s="197" t="str">
        <f t="shared" si="9"/>
        <v/>
      </c>
      <c r="J78" s="157" t="str">
        <f t="shared" si="10"/>
        <v/>
      </c>
      <c r="K78" s="40"/>
      <c r="L78" s="324"/>
      <c r="M78">
        <f t="shared" si="11"/>
        <v>336</v>
      </c>
      <c r="N78" s="201">
        <f t="shared" si="6"/>
        <v>256.9369369369428</v>
      </c>
      <c r="O78"/>
      <c r="P78"/>
      <c r="Q78"/>
      <c r="R78"/>
      <c r="S78"/>
      <c r="Y78"/>
      <c r="AA78"/>
      <c r="AB78"/>
      <c r="AC78"/>
      <c r="AD78"/>
      <c r="AE78"/>
      <c r="AF78"/>
      <c r="AG78"/>
      <c r="AH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48" s="1" customFormat="1" x14ac:dyDescent="0.25">
      <c r="A79"/>
      <c r="B79" s="145">
        <v>5.2083333333333336E-2</v>
      </c>
      <c r="C79" s="40"/>
      <c r="D79" s="314"/>
      <c r="E79" s="314"/>
      <c r="F79" s="42"/>
      <c r="G79" s="321" t="str">
        <f t="shared" si="7"/>
        <v/>
      </c>
      <c r="H79" s="315" t="str">
        <f t="shared" si="8"/>
        <v/>
      </c>
      <c r="I79" s="197" t="str">
        <f t="shared" si="9"/>
        <v/>
      </c>
      <c r="J79" s="157" t="str">
        <f t="shared" si="10"/>
        <v/>
      </c>
      <c r="K79" s="40"/>
      <c r="L79" s="324"/>
      <c r="M79">
        <f t="shared" si="11"/>
        <v>336</v>
      </c>
      <c r="N79" s="201">
        <f t="shared" si="6"/>
        <v>256.9369369369428</v>
      </c>
      <c r="O79"/>
      <c r="P79"/>
      <c r="Q79"/>
      <c r="R79"/>
      <c r="S79"/>
      <c r="Y79"/>
      <c r="AA79"/>
      <c r="AB79"/>
      <c r="AC79"/>
      <c r="AD79"/>
      <c r="AE79"/>
      <c r="AF79"/>
      <c r="AG79"/>
      <c r="AH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48" s="1" customFormat="1" x14ac:dyDescent="0.25">
      <c r="A80"/>
      <c r="B80" s="145">
        <v>5.2777777777777778E-2</v>
      </c>
      <c r="C80" s="40"/>
      <c r="D80" s="314"/>
      <c r="E80" s="314"/>
      <c r="F80" s="42"/>
      <c r="G80" s="321" t="str">
        <f t="shared" si="7"/>
        <v/>
      </c>
      <c r="H80" s="315" t="str">
        <f t="shared" si="8"/>
        <v/>
      </c>
      <c r="I80" s="197" t="str">
        <f t="shared" si="9"/>
        <v/>
      </c>
      <c r="J80" s="157" t="str">
        <f t="shared" si="10"/>
        <v/>
      </c>
      <c r="K80" s="40"/>
      <c r="L80" s="324"/>
      <c r="M80">
        <f t="shared" si="11"/>
        <v>336</v>
      </c>
      <c r="N80" s="201">
        <f t="shared" si="6"/>
        <v>256.9369369369428</v>
      </c>
      <c r="O80"/>
      <c r="P80"/>
      <c r="Q80"/>
      <c r="R80"/>
      <c r="S80"/>
      <c r="Y80"/>
      <c r="AA80"/>
      <c r="AB80"/>
      <c r="AC80"/>
      <c r="AD80"/>
      <c r="AE80"/>
      <c r="AF80"/>
      <c r="AG80"/>
      <c r="AH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1:48" s="1" customFormat="1" x14ac:dyDescent="0.25">
      <c r="A81"/>
      <c r="B81" s="145">
        <v>5.347222222222222E-2</v>
      </c>
      <c r="C81" s="40"/>
      <c r="D81" s="314"/>
      <c r="E81" s="314"/>
      <c r="F81" s="42"/>
      <c r="G81" s="321" t="str">
        <f t="shared" si="7"/>
        <v/>
      </c>
      <c r="H81" s="315" t="str">
        <f t="shared" si="8"/>
        <v/>
      </c>
      <c r="I81" s="197" t="str">
        <f t="shared" si="9"/>
        <v/>
      </c>
      <c r="J81" s="157" t="str">
        <f t="shared" si="10"/>
        <v/>
      </c>
      <c r="K81" s="40"/>
      <c r="L81" s="324"/>
      <c r="M81">
        <f t="shared" si="11"/>
        <v>336</v>
      </c>
      <c r="N81" s="201">
        <f t="shared" si="6"/>
        <v>256.9369369369428</v>
      </c>
      <c r="O81"/>
      <c r="P81"/>
      <c r="Q81"/>
      <c r="R81"/>
      <c r="S81"/>
      <c r="Y81"/>
      <c r="AA81"/>
      <c r="AB81"/>
      <c r="AC81"/>
      <c r="AD81"/>
      <c r="AE81"/>
      <c r="AF81"/>
      <c r="AG81"/>
      <c r="AH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1:48" s="1" customFormat="1" x14ac:dyDescent="0.25">
      <c r="A82"/>
      <c r="B82" s="145">
        <v>5.4166666666666669E-2</v>
      </c>
      <c r="C82" s="40"/>
      <c r="D82" s="314"/>
      <c r="E82" s="314"/>
      <c r="F82" s="42"/>
      <c r="G82" s="321" t="str">
        <f t="shared" si="7"/>
        <v/>
      </c>
      <c r="H82" s="315" t="str">
        <f t="shared" si="8"/>
        <v/>
      </c>
      <c r="I82" s="197" t="str">
        <f t="shared" si="9"/>
        <v/>
      </c>
      <c r="J82" s="157" t="str">
        <f t="shared" si="10"/>
        <v/>
      </c>
      <c r="K82" s="40"/>
      <c r="L82" s="324"/>
      <c r="M82">
        <f t="shared" si="11"/>
        <v>336</v>
      </c>
      <c r="N82" s="201">
        <f t="shared" si="6"/>
        <v>256.9369369369428</v>
      </c>
      <c r="O82"/>
      <c r="P82"/>
      <c r="Q82"/>
      <c r="R82"/>
      <c r="S82"/>
      <c r="Y82"/>
      <c r="AA82"/>
      <c r="AB82"/>
      <c r="AC82"/>
      <c r="AD82"/>
      <c r="AE82"/>
      <c r="AF82"/>
      <c r="AG82"/>
      <c r="AH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1:48" s="1" customFormat="1" x14ac:dyDescent="0.25">
      <c r="A83"/>
      <c r="B83" s="145">
        <v>5.486111111111111E-2</v>
      </c>
      <c r="C83" s="40"/>
      <c r="D83" s="314"/>
      <c r="E83" s="314"/>
      <c r="F83" s="42"/>
      <c r="G83" s="321" t="str">
        <f t="shared" si="7"/>
        <v/>
      </c>
      <c r="H83" s="315" t="str">
        <f t="shared" si="8"/>
        <v/>
      </c>
      <c r="I83" s="197" t="str">
        <f t="shared" si="9"/>
        <v/>
      </c>
      <c r="J83" s="157" t="str">
        <f t="shared" si="10"/>
        <v/>
      </c>
      <c r="K83" s="40"/>
      <c r="L83" s="324"/>
      <c r="M83">
        <f t="shared" si="11"/>
        <v>336</v>
      </c>
      <c r="N83" s="201">
        <f t="shared" si="6"/>
        <v>256.9369369369428</v>
      </c>
      <c r="O83"/>
      <c r="P83"/>
      <c r="Q83"/>
      <c r="R83"/>
      <c r="S83"/>
      <c r="Y83"/>
      <c r="AA83"/>
      <c r="AB83"/>
      <c r="AC83"/>
      <c r="AD83"/>
      <c r="AE83"/>
      <c r="AF83"/>
      <c r="AG83"/>
      <c r="AH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1:48" s="1" customFormat="1" x14ac:dyDescent="0.25">
      <c r="A84"/>
      <c r="B84" s="145">
        <v>5.5555555555555552E-2</v>
      </c>
      <c r="C84" s="40"/>
      <c r="D84" s="314"/>
      <c r="E84" s="314"/>
      <c r="F84" s="42"/>
      <c r="G84" s="321" t="str">
        <f t="shared" si="7"/>
        <v/>
      </c>
      <c r="H84" s="315" t="str">
        <f t="shared" si="8"/>
        <v/>
      </c>
      <c r="I84" s="197" t="str">
        <f t="shared" si="9"/>
        <v/>
      </c>
      <c r="J84" s="157" t="str">
        <f t="shared" si="10"/>
        <v/>
      </c>
      <c r="K84" s="40"/>
      <c r="L84" s="324"/>
      <c r="M84">
        <f t="shared" si="11"/>
        <v>336</v>
      </c>
      <c r="N84" s="201">
        <f t="shared" si="6"/>
        <v>256.9369369369428</v>
      </c>
      <c r="O84"/>
      <c r="P84"/>
      <c r="Q84"/>
      <c r="R84"/>
      <c r="S84"/>
      <c r="Y84"/>
      <c r="AA84"/>
      <c r="AB84"/>
      <c r="AC84"/>
      <c r="AD84"/>
      <c r="AE84"/>
      <c r="AF84"/>
      <c r="AG84"/>
      <c r="AH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 s="1" customFormat="1" x14ac:dyDescent="0.25">
      <c r="A85"/>
      <c r="B85" s="145">
        <v>5.6250000000000001E-2</v>
      </c>
      <c r="C85" s="40"/>
      <c r="D85" s="314"/>
      <c r="E85" s="314"/>
      <c r="F85" s="42"/>
      <c r="G85" s="321" t="str">
        <f t="shared" si="7"/>
        <v/>
      </c>
      <c r="H85" s="315" t="str">
        <f t="shared" si="8"/>
        <v/>
      </c>
      <c r="I85" s="197" t="str">
        <f t="shared" si="9"/>
        <v/>
      </c>
      <c r="J85" s="157" t="str">
        <f t="shared" si="10"/>
        <v/>
      </c>
      <c r="K85" s="40"/>
      <c r="L85" s="324"/>
      <c r="M85">
        <f t="shared" si="11"/>
        <v>336</v>
      </c>
      <c r="N85" s="201">
        <f t="shared" si="6"/>
        <v>256.9369369369428</v>
      </c>
      <c r="O85"/>
      <c r="P85"/>
      <c r="Q85"/>
      <c r="R85"/>
      <c r="S85"/>
      <c r="Y85"/>
      <c r="AA85"/>
      <c r="AB85"/>
      <c r="AC85"/>
      <c r="AD85"/>
      <c r="AE85"/>
      <c r="AF85"/>
      <c r="AG85"/>
      <c r="AH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 s="1" customFormat="1" x14ac:dyDescent="0.25">
      <c r="A86"/>
      <c r="B86" s="145">
        <v>5.6944444444444443E-2</v>
      </c>
      <c r="C86" s="40"/>
      <c r="D86" s="314"/>
      <c r="E86" s="314"/>
      <c r="F86" s="42"/>
      <c r="G86" s="321" t="str">
        <f t="shared" si="7"/>
        <v/>
      </c>
      <c r="H86" s="315" t="str">
        <f t="shared" si="8"/>
        <v/>
      </c>
      <c r="I86" s="197" t="str">
        <f t="shared" si="9"/>
        <v/>
      </c>
      <c r="J86" s="157" t="str">
        <f t="shared" si="10"/>
        <v/>
      </c>
      <c r="K86" s="40"/>
      <c r="L86" s="324"/>
      <c r="M86">
        <f t="shared" si="11"/>
        <v>336</v>
      </c>
      <c r="N86" s="201">
        <f t="shared" si="6"/>
        <v>256.9369369369428</v>
      </c>
      <c r="O86"/>
      <c r="P86"/>
      <c r="Q86"/>
      <c r="R86"/>
      <c r="S86"/>
      <c r="Y86"/>
      <c r="AA86"/>
      <c r="AB86"/>
      <c r="AC86"/>
      <c r="AD86"/>
      <c r="AE86"/>
      <c r="AF86"/>
      <c r="AG86"/>
      <c r="AH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 s="1" customFormat="1" x14ac:dyDescent="0.25">
      <c r="A87"/>
      <c r="B87" s="145">
        <v>5.7638888888888885E-2</v>
      </c>
      <c r="C87" s="40"/>
      <c r="D87" s="314"/>
      <c r="E87" s="314"/>
      <c r="F87" s="42"/>
      <c r="G87" s="321" t="str">
        <f t="shared" si="7"/>
        <v/>
      </c>
      <c r="H87" s="315" t="str">
        <f t="shared" si="8"/>
        <v/>
      </c>
      <c r="I87" s="197" t="str">
        <f t="shared" si="9"/>
        <v/>
      </c>
      <c r="J87" s="157" t="str">
        <f t="shared" si="10"/>
        <v/>
      </c>
      <c r="K87" s="40"/>
      <c r="L87" s="324"/>
      <c r="M87">
        <f t="shared" si="11"/>
        <v>336</v>
      </c>
      <c r="N87" s="201">
        <f t="shared" si="6"/>
        <v>256.9369369369428</v>
      </c>
      <c r="O87"/>
      <c r="P87"/>
      <c r="Q87"/>
      <c r="R87"/>
      <c r="S87"/>
      <c r="Y87"/>
      <c r="AA87"/>
      <c r="AB87"/>
      <c r="AC87"/>
      <c r="AD87"/>
      <c r="AE87"/>
      <c r="AF87"/>
      <c r="AG87"/>
      <c r="AH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 s="1" customFormat="1" x14ac:dyDescent="0.25">
      <c r="A88"/>
      <c r="B88" s="145">
        <v>5.8333333333333327E-2</v>
      </c>
      <c r="C88" s="40"/>
      <c r="D88" s="314"/>
      <c r="E88" s="314"/>
      <c r="F88" s="42"/>
      <c r="G88" s="321" t="str">
        <f t="shared" si="7"/>
        <v/>
      </c>
      <c r="H88" s="315" t="str">
        <f t="shared" si="8"/>
        <v/>
      </c>
      <c r="I88" s="197" t="str">
        <f t="shared" si="9"/>
        <v/>
      </c>
      <c r="J88" s="157" t="str">
        <f t="shared" si="10"/>
        <v/>
      </c>
      <c r="K88" s="40"/>
      <c r="L88" s="324"/>
      <c r="M88">
        <f t="shared" si="11"/>
        <v>336</v>
      </c>
      <c r="N88" s="201">
        <f t="shared" si="6"/>
        <v>256.9369369369428</v>
      </c>
      <c r="O88"/>
      <c r="P88"/>
      <c r="Q88"/>
      <c r="R88"/>
      <c r="S88"/>
      <c r="Y88"/>
      <c r="AA88"/>
      <c r="AB88"/>
      <c r="AC88"/>
      <c r="AD88"/>
      <c r="AE88"/>
      <c r="AF88"/>
      <c r="AG88"/>
      <c r="AH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1:48" s="1" customFormat="1" x14ac:dyDescent="0.25">
      <c r="A89"/>
      <c r="B89" s="145">
        <v>5.9027777777777783E-2</v>
      </c>
      <c r="C89" s="40"/>
      <c r="D89" s="314"/>
      <c r="E89" s="314"/>
      <c r="F89" s="42"/>
      <c r="G89" s="321" t="str">
        <f t="shared" si="7"/>
        <v/>
      </c>
      <c r="H89" s="315" t="str">
        <f t="shared" si="8"/>
        <v/>
      </c>
      <c r="I89" s="197" t="str">
        <f t="shared" si="9"/>
        <v/>
      </c>
      <c r="J89" s="157" t="str">
        <f t="shared" si="10"/>
        <v/>
      </c>
      <c r="K89" s="40"/>
      <c r="L89" s="324"/>
      <c r="M89">
        <f t="shared" si="11"/>
        <v>336</v>
      </c>
      <c r="N89" s="201">
        <f t="shared" si="6"/>
        <v>256.9369369369428</v>
      </c>
      <c r="O89"/>
      <c r="P89"/>
      <c r="Q89"/>
      <c r="R89"/>
      <c r="S89"/>
      <c r="Y89"/>
      <c r="AA89"/>
      <c r="AB89"/>
      <c r="AC89"/>
      <c r="AD89"/>
      <c r="AE89"/>
      <c r="AF89"/>
      <c r="AG89"/>
      <c r="AH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48" s="1" customFormat="1" x14ac:dyDescent="0.25">
      <c r="A90"/>
      <c r="B90" s="145">
        <v>5.9722222222222225E-2</v>
      </c>
      <c r="C90" s="40"/>
      <c r="D90" s="314"/>
      <c r="E90" s="314"/>
      <c r="F90" s="42"/>
      <c r="G90" s="321" t="str">
        <f t="shared" si="7"/>
        <v/>
      </c>
      <c r="H90" s="315" t="str">
        <f t="shared" si="8"/>
        <v/>
      </c>
      <c r="I90" s="197" t="str">
        <f t="shared" si="9"/>
        <v/>
      </c>
      <c r="J90" s="157" t="str">
        <f t="shared" si="10"/>
        <v/>
      </c>
      <c r="K90" s="40"/>
      <c r="L90" s="324"/>
      <c r="M90">
        <f t="shared" si="11"/>
        <v>336</v>
      </c>
      <c r="N90" s="201">
        <f t="shared" si="6"/>
        <v>256.9369369369428</v>
      </c>
      <c r="O90"/>
      <c r="P90"/>
      <c r="Q90"/>
      <c r="R90"/>
      <c r="S90"/>
      <c r="Y90"/>
      <c r="AA90"/>
      <c r="AB90"/>
      <c r="AC90"/>
      <c r="AD90"/>
      <c r="AE90"/>
      <c r="AF90"/>
      <c r="AG90"/>
      <c r="AH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1:48" s="1" customFormat="1" x14ac:dyDescent="0.25">
      <c r="A91"/>
      <c r="B91" s="145">
        <v>6.0416666666666667E-2</v>
      </c>
      <c r="C91" s="40"/>
      <c r="D91" s="314"/>
      <c r="E91" s="314"/>
      <c r="F91" s="42"/>
      <c r="G91" s="321" t="str">
        <f t="shared" si="7"/>
        <v/>
      </c>
      <c r="H91" s="315" t="str">
        <f t="shared" si="8"/>
        <v/>
      </c>
      <c r="I91" s="197" t="str">
        <f t="shared" si="9"/>
        <v/>
      </c>
      <c r="J91" s="157" t="str">
        <f t="shared" si="10"/>
        <v/>
      </c>
      <c r="K91" s="40"/>
      <c r="L91" s="324"/>
      <c r="M91">
        <f t="shared" si="11"/>
        <v>336</v>
      </c>
      <c r="N91" s="201">
        <f t="shared" si="6"/>
        <v>256.9369369369428</v>
      </c>
      <c r="O91"/>
      <c r="P91"/>
      <c r="Q91"/>
      <c r="R91"/>
      <c r="S91"/>
      <c r="Y91"/>
      <c r="AA91"/>
      <c r="AB91"/>
      <c r="AC91"/>
      <c r="AD91"/>
      <c r="AE91"/>
      <c r="AF91"/>
      <c r="AG91"/>
      <c r="AH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1:48" s="1" customFormat="1" x14ac:dyDescent="0.25">
      <c r="A92"/>
      <c r="B92" s="145">
        <v>6.1111111111111116E-2</v>
      </c>
      <c r="C92" s="40"/>
      <c r="D92" s="314"/>
      <c r="E92" s="314"/>
      <c r="F92" s="42"/>
      <c r="G92" s="321" t="str">
        <f t="shared" si="7"/>
        <v/>
      </c>
      <c r="H92" s="315" t="str">
        <f t="shared" si="8"/>
        <v/>
      </c>
      <c r="I92" s="197" t="str">
        <f t="shared" si="9"/>
        <v/>
      </c>
      <c r="J92" s="157" t="str">
        <f t="shared" si="10"/>
        <v/>
      </c>
      <c r="K92" s="40"/>
      <c r="L92" s="324"/>
      <c r="M92">
        <f t="shared" si="11"/>
        <v>336</v>
      </c>
      <c r="N92" s="201">
        <f t="shared" si="6"/>
        <v>256.9369369369428</v>
      </c>
      <c r="O92"/>
      <c r="P92"/>
      <c r="Q92"/>
      <c r="R92"/>
      <c r="S92"/>
      <c r="Y92"/>
      <c r="AA92"/>
      <c r="AB92"/>
      <c r="AC92"/>
      <c r="AD92"/>
      <c r="AE92"/>
      <c r="AF92"/>
      <c r="AG92"/>
      <c r="AH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1:48" s="1" customFormat="1" x14ac:dyDescent="0.25">
      <c r="A93"/>
      <c r="B93" s="145">
        <v>6.1805555555555558E-2</v>
      </c>
      <c r="C93" s="40"/>
      <c r="D93" s="314"/>
      <c r="E93" s="314"/>
      <c r="F93" s="42"/>
      <c r="G93" s="321" t="str">
        <f t="shared" si="7"/>
        <v/>
      </c>
      <c r="H93" s="315" t="str">
        <f t="shared" si="8"/>
        <v/>
      </c>
      <c r="I93" s="197" t="str">
        <f t="shared" si="9"/>
        <v/>
      </c>
      <c r="J93" s="157" t="str">
        <f t="shared" si="10"/>
        <v/>
      </c>
      <c r="K93" s="40"/>
      <c r="L93" s="324"/>
      <c r="M93">
        <f t="shared" si="11"/>
        <v>336</v>
      </c>
      <c r="N93" s="201">
        <f t="shared" si="6"/>
        <v>256.9369369369428</v>
      </c>
      <c r="O93"/>
      <c r="P93"/>
      <c r="Q93"/>
      <c r="R93"/>
      <c r="S93"/>
      <c r="Y93"/>
      <c r="AA93"/>
      <c r="AB93"/>
      <c r="AC93"/>
      <c r="AD93"/>
      <c r="AE93"/>
      <c r="AF93"/>
      <c r="AG93"/>
      <c r="AH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1:48" s="1" customFormat="1" x14ac:dyDescent="0.25">
      <c r="A94"/>
      <c r="B94" s="145">
        <v>6.25E-2</v>
      </c>
      <c r="C94" s="40"/>
      <c r="D94" s="314"/>
      <c r="E94" s="314"/>
      <c r="F94" s="42"/>
      <c r="G94" s="321" t="str">
        <f t="shared" si="7"/>
        <v/>
      </c>
      <c r="H94" s="315" t="str">
        <f t="shared" si="8"/>
        <v/>
      </c>
      <c r="I94" s="197" t="str">
        <f t="shared" si="9"/>
        <v/>
      </c>
      <c r="J94" s="157" t="str">
        <f t="shared" si="10"/>
        <v/>
      </c>
      <c r="K94" s="40"/>
      <c r="L94" s="324"/>
      <c r="M94">
        <f t="shared" si="11"/>
        <v>336</v>
      </c>
      <c r="N94" s="201">
        <f t="shared" si="6"/>
        <v>256.9369369369428</v>
      </c>
      <c r="O94"/>
      <c r="P94"/>
      <c r="Q94"/>
      <c r="R94"/>
      <c r="S94"/>
      <c r="Y94"/>
      <c r="AA94"/>
      <c r="AB94"/>
      <c r="AC94"/>
      <c r="AD94"/>
      <c r="AE94"/>
      <c r="AF94"/>
      <c r="AG94"/>
      <c r="AH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1:48" s="1" customFormat="1" x14ac:dyDescent="0.25">
      <c r="A95"/>
      <c r="B95" s="145">
        <v>6.3194444444444442E-2</v>
      </c>
      <c r="C95" s="40"/>
      <c r="D95" s="314"/>
      <c r="E95" s="314"/>
      <c r="F95" s="42"/>
      <c r="G95" s="321" t="str">
        <f t="shared" si="7"/>
        <v/>
      </c>
      <c r="H95" s="315" t="str">
        <f t="shared" si="8"/>
        <v/>
      </c>
      <c r="I95" s="197" t="str">
        <f t="shared" si="9"/>
        <v/>
      </c>
      <c r="J95" s="157" t="str">
        <f t="shared" si="10"/>
        <v/>
      </c>
      <c r="K95" s="40"/>
      <c r="L95" s="324"/>
      <c r="M95">
        <f t="shared" si="11"/>
        <v>336</v>
      </c>
      <c r="N95" s="201">
        <f t="shared" si="6"/>
        <v>256.9369369369428</v>
      </c>
      <c r="O95"/>
      <c r="P95"/>
      <c r="Q95"/>
      <c r="R95"/>
      <c r="S95"/>
      <c r="Y95"/>
      <c r="AA95"/>
      <c r="AB95"/>
      <c r="AC95"/>
      <c r="AD95"/>
      <c r="AE95"/>
      <c r="AF95"/>
      <c r="AG95"/>
      <c r="AH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 s="1" customFormat="1" x14ac:dyDescent="0.25">
      <c r="A96"/>
      <c r="B96" s="145">
        <v>6.3888888888888884E-2</v>
      </c>
      <c r="C96" s="40"/>
      <c r="D96" s="314"/>
      <c r="E96" s="314"/>
      <c r="F96" s="42"/>
      <c r="G96" s="321" t="str">
        <f t="shared" si="7"/>
        <v/>
      </c>
      <c r="H96" s="315" t="str">
        <f t="shared" si="8"/>
        <v/>
      </c>
      <c r="I96" s="197" t="str">
        <f t="shared" si="9"/>
        <v/>
      </c>
      <c r="J96" s="157" t="str">
        <f t="shared" si="10"/>
        <v/>
      </c>
      <c r="K96" s="40"/>
      <c r="L96" s="324"/>
      <c r="M96">
        <f t="shared" si="11"/>
        <v>336</v>
      </c>
      <c r="N96" s="201">
        <f t="shared" si="6"/>
        <v>256.9369369369428</v>
      </c>
      <c r="O96"/>
      <c r="P96"/>
      <c r="Q96"/>
      <c r="R96"/>
      <c r="S96"/>
      <c r="Y96"/>
      <c r="AA96"/>
      <c r="AB96"/>
      <c r="AC96"/>
      <c r="AD96"/>
      <c r="AE96"/>
      <c r="AF96"/>
      <c r="AG96"/>
      <c r="AH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1:48" s="1" customFormat="1" x14ac:dyDescent="0.25">
      <c r="A97"/>
      <c r="B97" s="145">
        <v>6.458333333333334E-2</v>
      </c>
      <c r="C97" s="40"/>
      <c r="D97" s="314"/>
      <c r="E97" s="314"/>
      <c r="F97" s="42"/>
      <c r="G97" s="321" t="str">
        <f t="shared" si="7"/>
        <v/>
      </c>
      <c r="H97" s="315" t="str">
        <f t="shared" si="8"/>
        <v/>
      </c>
      <c r="I97" s="197" t="str">
        <f t="shared" si="9"/>
        <v/>
      </c>
      <c r="J97" s="157" t="str">
        <f t="shared" si="10"/>
        <v/>
      </c>
      <c r="K97" s="40"/>
      <c r="L97" s="324"/>
      <c r="M97">
        <f t="shared" si="11"/>
        <v>336</v>
      </c>
      <c r="N97" s="201">
        <f t="shared" si="6"/>
        <v>256.9369369369428</v>
      </c>
      <c r="O97"/>
      <c r="P97"/>
      <c r="Q97"/>
      <c r="R97"/>
      <c r="S97"/>
      <c r="Y97"/>
      <c r="AA97"/>
      <c r="AB97"/>
      <c r="AC97"/>
      <c r="AD97"/>
      <c r="AE97"/>
      <c r="AF97"/>
      <c r="AG97"/>
      <c r="AH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1:48" s="1" customFormat="1" x14ac:dyDescent="0.25">
      <c r="A98"/>
      <c r="B98" s="145">
        <v>6.5277777777777782E-2</v>
      </c>
      <c r="C98" s="40"/>
      <c r="D98" s="314"/>
      <c r="E98" s="314"/>
      <c r="F98" s="42"/>
      <c r="G98" s="321" t="str">
        <f t="shared" si="7"/>
        <v/>
      </c>
      <c r="H98" s="315" t="str">
        <f t="shared" si="8"/>
        <v/>
      </c>
      <c r="I98" s="197" t="str">
        <f t="shared" si="9"/>
        <v/>
      </c>
      <c r="J98" s="157" t="str">
        <f t="shared" si="10"/>
        <v/>
      </c>
      <c r="K98" s="40"/>
      <c r="L98" s="324"/>
      <c r="M98">
        <f t="shared" si="11"/>
        <v>336</v>
      </c>
      <c r="N98" s="201">
        <f t="shared" si="6"/>
        <v>256.9369369369428</v>
      </c>
      <c r="O98"/>
      <c r="P98"/>
      <c r="Q98"/>
      <c r="R98"/>
      <c r="S98"/>
      <c r="Y98"/>
      <c r="AA98"/>
      <c r="AB98"/>
      <c r="AC98"/>
      <c r="AD98"/>
      <c r="AE98"/>
      <c r="AF98"/>
      <c r="AG98"/>
      <c r="AH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 spans="1:48" s="1" customFormat="1" x14ac:dyDescent="0.25">
      <c r="A99"/>
      <c r="B99" s="145">
        <v>6.5972222222222224E-2</v>
      </c>
      <c r="C99" s="40"/>
      <c r="D99" s="314"/>
      <c r="E99" s="314"/>
      <c r="F99" s="42"/>
      <c r="G99" s="321" t="str">
        <f t="shared" si="7"/>
        <v/>
      </c>
      <c r="H99" s="315" t="str">
        <f t="shared" si="8"/>
        <v/>
      </c>
      <c r="I99" s="197" t="str">
        <f t="shared" si="9"/>
        <v/>
      </c>
      <c r="J99" s="157" t="str">
        <f t="shared" si="10"/>
        <v/>
      </c>
      <c r="K99" s="40"/>
      <c r="L99" s="324"/>
      <c r="M99">
        <f t="shared" si="11"/>
        <v>336</v>
      </c>
      <c r="N99" s="201">
        <f t="shared" si="6"/>
        <v>256.9369369369428</v>
      </c>
      <c r="O99"/>
      <c r="P99"/>
      <c r="Q99"/>
      <c r="R99"/>
      <c r="S99"/>
      <c r="Y99"/>
      <c r="AA99"/>
      <c r="AB99"/>
      <c r="AC99"/>
      <c r="AD99"/>
      <c r="AE99"/>
      <c r="AF99"/>
      <c r="AG99"/>
      <c r="AH99"/>
      <c r="AJ99"/>
      <c r="AK99"/>
      <c r="AL99"/>
      <c r="AM99"/>
      <c r="AN99"/>
      <c r="AO99"/>
      <c r="AP99"/>
      <c r="AQ99"/>
      <c r="AR99"/>
      <c r="AS99"/>
      <c r="AT99"/>
      <c r="AU99"/>
      <c r="AV99"/>
    </row>
    <row r="100" spans="1:48" s="1" customFormat="1" x14ac:dyDescent="0.25">
      <c r="A100"/>
      <c r="B100" s="145">
        <v>6.6666666666666666E-2</v>
      </c>
      <c r="C100" s="40"/>
      <c r="D100" s="314"/>
      <c r="E100" s="314"/>
      <c r="F100" s="42"/>
      <c r="G100" s="321" t="str">
        <f t="shared" si="7"/>
        <v/>
      </c>
      <c r="H100" s="315" t="str">
        <f t="shared" si="8"/>
        <v/>
      </c>
      <c r="I100" s="197" t="str">
        <f t="shared" si="9"/>
        <v/>
      </c>
      <c r="J100" s="157" t="str">
        <f t="shared" si="10"/>
        <v/>
      </c>
      <c r="K100" s="40"/>
      <c r="L100" s="324"/>
      <c r="M100">
        <f t="shared" si="11"/>
        <v>336</v>
      </c>
      <c r="N100" s="201">
        <f t="shared" si="6"/>
        <v>256.9369369369428</v>
      </c>
      <c r="O100"/>
      <c r="P100"/>
      <c r="Q100"/>
      <c r="R100"/>
      <c r="S100"/>
      <c r="Y100"/>
      <c r="AA100"/>
      <c r="AB100"/>
      <c r="AC100"/>
      <c r="AD100"/>
      <c r="AE100"/>
      <c r="AF100"/>
      <c r="AG100"/>
      <c r="AH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</row>
    <row r="101" spans="1:48" s="1" customFormat="1" x14ac:dyDescent="0.25">
      <c r="A101"/>
      <c r="B101" s="145">
        <v>6.7361111111111108E-2</v>
      </c>
      <c r="C101" s="40"/>
      <c r="D101" s="314"/>
      <c r="E101" s="314"/>
      <c r="F101" s="42"/>
      <c r="G101" s="321" t="str">
        <f t="shared" si="7"/>
        <v/>
      </c>
      <c r="H101" s="315" t="str">
        <f t="shared" si="8"/>
        <v/>
      </c>
      <c r="I101" s="197" t="str">
        <f t="shared" si="9"/>
        <v/>
      </c>
      <c r="J101" s="157" t="str">
        <f t="shared" si="10"/>
        <v/>
      </c>
      <c r="K101" s="40"/>
      <c r="L101" s="324"/>
      <c r="M101">
        <f t="shared" si="11"/>
        <v>336</v>
      </c>
      <c r="N101" s="201">
        <f t="shared" si="6"/>
        <v>256.9369369369428</v>
      </c>
      <c r="O101"/>
      <c r="P101"/>
      <c r="Q101"/>
      <c r="R101"/>
      <c r="S101"/>
      <c r="Y101"/>
      <c r="AA101"/>
      <c r="AB101"/>
      <c r="AC101"/>
      <c r="AD101"/>
      <c r="AE101"/>
      <c r="AF101"/>
      <c r="AG101"/>
      <c r="AH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</row>
    <row r="102" spans="1:48" s="1" customFormat="1" x14ac:dyDescent="0.25">
      <c r="A102"/>
      <c r="B102" s="145">
        <v>6.805555555555555E-2</v>
      </c>
      <c r="C102" s="40"/>
      <c r="D102" s="314"/>
      <c r="E102" s="314"/>
      <c r="F102" s="42"/>
      <c r="G102" s="321" t="str">
        <f t="shared" si="7"/>
        <v/>
      </c>
      <c r="H102" s="315" t="str">
        <f t="shared" si="8"/>
        <v/>
      </c>
      <c r="I102" s="197" t="str">
        <f t="shared" si="9"/>
        <v/>
      </c>
      <c r="J102" s="157" t="str">
        <f t="shared" si="10"/>
        <v/>
      </c>
      <c r="K102" s="40"/>
      <c r="L102" s="324"/>
      <c r="M102">
        <f t="shared" si="11"/>
        <v>336</v>
      </c>
      <c r="N102" s="201">
        <f t="shared" si="6"/>
        <v>256.9369369369428</v>
      </c>
      <c r="O102"/>
      <c r="P102"/>
      <c r="Q102"/>
      <c r="R102"/>
      <c r="S102"/>
      <c r="Y102"/>
      <c r="AA102"/>
      <c r="AB102"/>
      <c r="AC102"/>
      <c r="AD102"/>
      <c r="AE102"/>
      <c r="AF102"/>
      <c r="AG102"/>
      <c r="AH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</row>
    <row r="103" spans="1:48" s="1" customFormat="1" x14ac:dyDescent="0.25">
      <c r="A103"/>
      <c r="B103" s="145">
        <v>6.8749999999999992E-2</v>
      </c>
      <c r="C103" s="40"/>
      <c r="D103" s="314"/>
      <c r="E103" s="314"/>
      <c r="F103" s="42"/>
      <c r="G103" s="321" t="str">
        <f t="shared" si="7"/>
        <v/>
      </c>
      <c r="H103" s="315" t="str">
        <f t="shared" si="8"/>
        <v/>
      </c>
      <c r="I103" s="197" t="str">
        <f t="shared" si="9"/>
        <v/>
      </c>
      <c r="J103" s="157" t="str">
        <f t="shared" si="10"/>
        <v/>
      </c>
      <c r="K103" s="40"/>
      <c r="L103" s="324"/>
      <c r="M103">
        <f t="shared" si="11"/>
        <v>336</v>
      </c>
      <c r="N103" s="201">
        <f t="shared" si="6"/>
        <v>256.9369369369428</v>
      </c>
      <c r="O103"/>
      <c r="P103"/>
      <c r="Q103"/>
      <c r="R103"/>
      <c r="S103"/>
      <c r="Y103"/>
      <c r="AA103"/>
      <c r="AB103"/>
      <c r="AC103"/>
      <c r="AD103"/>
      <c r="AE103"/>
      <c r="AF103"/>
      <c r="AG103"/>
      <c r="AH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</row>
    <row r="104" spans="1:48" s="1" customFormat="1" x14ac:dyDescent="0.25">
      <c r="A104"/>
      <c r="B104" s="145">
        <v>6.9444444444444434E-2</v>
      </c>
      <c r="C104" s="40"/>
      <c r="D104" s="314"/>
      <c r="E104" s="314"/>
      <c r="F104" s="42"/>
      <c r="G104" s="321" t="str">
        <f t="shared" si="7"/>
        <v/>
      </c>
      <c r="H104" s="315" t="str">
        <f t="shared" si="8"/>
        <v/>
      </c>
      <c r="I104" s="197" t="str">
        <f t="shared" si="9"/>
        <v/>
      </c>
      <c r="J104" s="157" t="str">
        <f t="shared" si="10"/>
        <v/>
      </c>
      <c r="K104" s="40"/>
      <c r="L104" s="324"/>
      <c r="M104">
        <f t="shared" si="11"/>
        <v>336</v>
      </c>
      <c r="N104" s="201">
        <f t="shared" si="6"/>
        <v>256.9369369369428</v>
      </c>
      <c r="O104"/>
      <c r="P104"/>
      <c r="Q104"/>
      <c r="R104"/>
      <c r="S104"/>
      <c r="Y104"/>
      <c r="AA104"/>
      <c r="AB104"/>
      <c r="AC104"/>
      <c r="AD104"/>
      <c r="AE104"/>
      <c r="AF104"/>
      <c r="AG104"/>
      <c r="AH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</row>
    <row r="105" spans="1:48" s="1" customFormat="1" x14ac:dyDescent="0.25">
      <c r="A105"/>
      <c r="B105" s="145">
        <v>7.013888888888889E-2</v>
      </c>
      <c r="C105" s="40"/>
      <c r="D105" s="314"/>
      <c r="E105" s="314"/>
      <c r="F105" s="42"/>
      <c r="G105" s="321" t="str">
        <f t="shared" si="7"/>
        <v/>
      </c>
      <c r="H105" s="315" t="str">
        <f t="shared" si="8"/>
        <v/>
      </c>
      <c r="I105" s="197" t="str">
        <f t="shared" si="9"/>
        <v/>
      </c>
      <c r="J105" s="157" t="str">
        <f t="shared" si="10"/>
        <v/>
      </c>
      <c r="K105" s="40"/>
      <c r="L105" s="324"/>
      <c r="M105">
        <f t="shared" si="11"/>
        <v>336</v>
      </c>
      <c r="N105" s="201">
        <f t="shared" si="6"/>
        <v>256.9369369369428</v>
      </c>
      <c r="O105"/>
      <c r="P105"/>
      <c r="Q105"/>
      <c r="R105"/>
      <c r="S105"/>
      <c r="Y105"/>
      <c r="AA105"/>
      <c r="AB105"/>
      <c r="AC105"/>
      <c r="AD105"/>
      <c r="AE105"/>
      <c r="AF105"/>
      <c r="AG105"/>
      <c r="AH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</row>
    <row r="106" spans="1:48" s="1" customFormat="1" x14ac:dyDescent="0.25">
      <c r="A106"/>
      <c r="B106" s="145">
        <v>7.0833333333333331E-2</v>
      </c>
      <c r="C106" s="40"/>
      <c r="D106" s="314"/>
      <c r="E106" s="314"/>
      <c r="F106" s="42"/>
      <c r="G106" s="321" t="str">
        <f t="shared" si="7"/>
        <v/>
      </c>
      <c r="H106" s="315" t="str">
        <f t="shared" si="8"/>
        <v/>
      </c>
      <c r="I106" s="197" t="str">
        <f t="shared" si="9"/>
        <v/>
      </c>
      <c r="J106" s="157" t="str">
        <f t="shared" si="10"/>
        <v/>
      </c>
      <c r="K106" s="40"/>
      <c r="L106" s="324"/>
      <c r="M106">
        <f t="shared" si="11"/>
        <v>336</v>
      </c>
      <c r="N106" s="201">
        <f t="shared" si="6"/>
        <v>256.9369369369428</v>
      </c>
      <c r="O106"/>
      <c r="P106"/>
      <c r="Q106"/>
      <c r="R106"/>
      <c r="S106"/>
      <c r="Y106"/>
      <c r="AA106"/>
      <c r="AB106"/>
      <c r="AC106"/>
      <c r="AD106"/>
      <c r="AE106"/>
      <c r="AF106"/>
      <c r="AG106"/>
      <c r="AH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</row>
    <row r="107" spans="1:48" s="1" customFormat="1" x14ac:dyDescent="0.25">
      <c r="A107"/>
      <c r="B107" s="145">
        <v>7.1527777777777787E-2</v>
      </c>
      <c r="C107" s="40"/>
      <c r="D107" s="314"/>
      <c r="E107" s="314"/>
      <c r="F107" s="42"/>
      <c r="G107" s="321" t="str">
        <f t="shared" si="7"/>
        <v/>
      </c>
      <c r="H107" s="315" t="str">
        <f t="shared" si="8"/>
        <v/>
      </c>
      <c r="I107" s="197" t="str">
        <f t="shared" si="9"/>
        <v/>
      </c>
      <c r="J107" s="157" t="str">
        <f t="shared" si="10"/>
        <v/>
      </c>
      <c r="K107" s="40"/>
      <c r="L107" s="324"/>
      <c r="M107">
        <f t="shared" si="11"/>
        <v>336</v>
      </c>
      <c r="N107" s="201">
        <f t="shared" si="6"/>
        <v>256.9369369369428</v>
      </c>
      <c r="O107"/>
      <c r="P107"/>
      <c r="Q107"/>
      <c r="R107"/>
      <c r="S107"/>
      <c r="Y107"/>
      <c r="AA107"/>
      <c r="AB107"/>
      <c r="AC107"/>
      <c r="AD107"/>
      <c r="AE107"/>
      <c r="AF107"/>
      <c r="AG107"/>
      <c r="AH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</row>
    <row r="108" spans="1:48" s="1" customFormat="1" x14ac:dyDescent="0.25">
      <c r="A108"/>
      <c r="B108" s="145">
        <v>7.2222222222222229E-2</v>
      </c>
      <c r="C108" s="40"/>
      <c r="D108" s="314"/>
      <c r="E108" s="314"/>
      <c r="F108" s="42"/>
      <c r="G108" s="321" t="str">
        <f t="shared" si="7"/>
        <v/>
      </c>
      <c r="H108" s="315" t="str">
        <f t="shared" si="8"/>
        <v/>
      </c>
      <c r="I108" s="197" t="str">
        <f t="shared" si="9"/>
        <v/>
      </c>
      <c r="J108" s="157" t="str">
        <f t="shared" si="10"/>
        <v/>
      </c>
      <c r="K108" s="40"/>
      <c r="L108" s="324"/>
      <c r="M108">
        <f t="shared" si="11"/>
        <v>336</v>
      </c>
      <c r="N108" s="201">
        <f t="shared" si="6"/>
        <v>256.9369369369428</v>
      </c>
      <c r="O108"/>
      <c r="P108"/>
      <c r="Q108"/>
      <c r="R108"/>
      <c r="S108"/>
      <c r="Y108"/>
      <c r="AA108"/>
      <c r="AB108"/>
      <c r="AC108"/>
      <c r="AD108"/>
      <c r="AE108"/>
      <c r="AF108"/>
      <c r="AG108"/>
      <c r="AH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 x14ac:dyDescent="0.25">
      <c r="B109" s="145">
        <v>7.2916666666666671E-2</v>
      </c>
      <c r="C109" s="40"/>
      <c r="D109" s="314"/>
      <c r="E109" s="314"/>
      <c r="F109" s="42"/>
      <c r="G109" s="321" t="str">
        <f t="shared" si="7"/>
        <v/>
      </c>
      <c r="H109" s="315" t="str">
        <f t="shared" si="8"/>
        <v/>
      </c>
      <c r="I109" s="197" t="str">
        <f t="shared" si="9"/>
        <v/>
      </c>
      <c r="J109" s="157" t="str">
        <f t="shared" si="10"/>
        <v/>
      </c>
      <c r="K109" s="40"/>
      <c r="L109" s="324"/>
      <c r="M109">
        <f t="shared" si="11"/>
        <v>336</v>
      </c>
      <c r="N109" s="201">
        <f t="shared" si="6"/>
        <v>256.9369369369428</v>
      </c>
    </row>
    <row r="110" spans="1:48" x14ac:dyDescent="0.25">
      <c r="B110" s="145">
        <v>7.3611111111111113E-2</v>
      </c>
      <c r="C110" s="40"/>
      <c r="D110" s="314"/>
      <c r="E110" s="314"/>
      <c r="F110" s="42"/>
      <c r="G110" s="321" t="str">
        <f t="shared" si="7"/>
        <v/>
      </c>
      <c r="H110" s="315" t="str">
        <f t="shared" si="8"/>
        <v/>
      </c>
      <c r="I110" s="197" t="str">
        <f t="shared" si="9"/>
        <v/>
      </c>
      <c r="J110" s="157" t="str">
        <f t="shared" si="10"/>
        <v/>
      </c>
      <c r="K110" s="40"/>
      <c r="L110" s="324"/>
      <c r="M110">
        <f t="shared" si="11"/>
        <v>336</v>
      </c>
      <c r="N110" s="201">
        <f t="shared" si="6"/>
        <v>256.9369369369428</v>
      </c>
    </row>
    <row r="111" spans="1:48" x14ac:dyDescent="0.25">
      <c r="B111" s="145">
        <v>7.4305555555555555E-2</v>
      </c>
      <c r="C111" s="40"/>
      <c r="D111" s="314"/>
      <c r="E111" s="314"/>
      <c r="F111" s="42"/>
      <c r="G111" s="321" t="str">
        <f t="shared" si="7"/>
        <v/>
      </c>
      <c r="H111" s="315" t="str">
        <f t="shared" si="8"/>
        <v/>
      </c>
      <c r="I111" s="197" t="str">
        <f t="shared" si="9"/>
        <v/>
      </c>
      <c r="J111" s="157" t="str">
        <f t="shared" si="10"/>
        <v/>
      </c>
      <c r="K111" s="40"/>
      <c r="L111" s="324"/>
      <c r="M111">
        <f t="shared" si="11"/>
        <v>336</v>
      </c>
      <c r="N111" s="201">
        <f t="shared" si="6"/>
        <v>256.9369369369428</v>
      </c>
    </row>
    <row r="112" spans="1:48" x14ac:dyDescent="0.25">
      <c r="B112" s="145">
        <v>7.4999999999999997E-2</v>
      </c>
      <c r="C112" s="40"/>
      <c r="D112" s="314"/>
      <c r="E112" s="314"/>
      <c r="F112" s="42"/>
      <c r="G112" s="321" t="str">
        <f t="shared" si="7"/>
        <v/>
      </c>
      <c r="H112" s="315" t="str">
        <f t="shared" si="8"/>
        <v/>
      </c>
      <c r="I112" s="197" t="str">
        <f t="shared" si="9"/>
        <v/>
      </c>
      <c r="J112" s="157" t="str">
        <f t="shared" si="10"/>
        <v/>
      </c>
      <c r="K112" s="40"/>
      <c r="L112" s="324"/>
      <c r="M112">
        <f t="shared" si="11"/>
        <v>336</v>
      </c>
      <c r="N112" s="201">
        <f t="shared" si="6"/>
        <v>256.9369369369428</v>
      </c>
    </row>
    <row r="113" spans="1:48" x14ac:dyDescent="0.25">
      <c r="B113" s="145">
        <v>7.5694444444444439E-2</v>
      </c>
      <c r="C113" s="40"/>
      <c r="D113" s="314"/>
      <c r="E113" s="314"/>
      <c r="F113" s="42"/>
      <c r="G113" s="321" t="str">
        <f t="shared" si="7"/>
        <v/>
      </c>
      <c r="H113" s="315" t="str">
        <f t="shared" si="8"/>
        <v/>
      </c>
      <c r="I113" s="197" t="str">
        <f t="shared" si="9"/>
        <v/>
      </c>
      <c r="J113" s="157" t="str">
        <f t="shared" si="10"/>
        <v/>
      </c>
      <c r="K113" s="40"/>
      <c r="L113" s="324"/>
      <c r="M113">
        <f t="shared" si="11"/>
        <v>336</v>
      </c>
      <c r="N113" s="201">
        <f t="shared" si="6"/>
        <v>256.9369369369428</v>
      </c>
    </row>
    <row r="114" spans="1:48" x14ac:dyDescent="0.25">
      <c r="B114" s="145">
        <v>7.6388888888888895E-2</v>
      </c>
      <c r="C114" s="40"/>
      <c r="D114" s="314"/>
      <c r="E114" s="314"/>
      <c r="F114" s="42"/>
      <c r="G114" s="321" t="str">
        <f t="shared" si="7"/>
        <v/>
      </c>
      <c r="H114" s="315" t="str">
        <f t="shared" si="8"/>
        <v/>
      </c>
      <c r="I114" s="197" t="str">
        <f t="shared" si="9"/>
        <v/>
      </c>
      <c r="J114" s="157" t="str">
        <f t="shared" si="10"/>
        <v/>
      </c>
      <c r="K114" s="40"/>
      <c r="L114" s="324"/>
      <c r="M114">
        <f t="shared" si="11"/>
        <v>336</v>
      </c>
      <c r="N114" s="201">
        <f t="shared" si="6"/>
        <v>256.9369369369428</v>
      </c>
      <c r="Z114"/>
    </row>
    <row r="115" spans="1:48" x14ac:dyDescent="0.25">
      <c r="B115" s="145">
        <v>7.7083333333333337E-2</v>
      </c>
      <c r="C115" s="40"/>
      <c r="D115" s="314"/>
      <c r="E115" s="314"/>
      <c r="F115" s="42"/>
      <c r="G115" s="321" t="str">
        <f t="shared" si="7"/>
        <v/>
      </c>
      <c r="H115" s="315" t="str">
        <f t="shared" si="8"/>
        <v/>
      </c>
      <c r="I115" s="197" t="str">
        <f t="shared" si="9"/>
        <v/>
      </c>
      <c r="J115" s="157" t="str">
        <f t="shared" si="10"/>
        <v/>
      </c>
      <c r="K115" s="40"/>
      <c r="L115" s="324"/>
      <c r="M115">
        <f t="shared" si="11"/>
        <v>336</v>
      </c>
      <c r="N115" s="201">
        <f t="shared" si="6"/>
        <v>256.9369369369428</v>
      </c>
    </row>
    <row r="116" spans="1:48" x14ac:dyDescent="0.25">
      <c r="B116" s="145">
        <v>7.7777777777777779E-2</v>
      </c>
      <c r="C116" s="40"/>
      <c r="D116" s="314"/>
      <c r="E116" s="314"/>
      <c r="F116" s="42"/>
      <c r="G116" s="321" t="str">
        <f t="shared" si="7"/>
        <v/>
      </c>
      <c r="H116" s="315" t="str">
        <f t="shared" si="8"/>
        <v/>
      </c>
      <c r="I116" s="197" t="str">
        <f t="shared" si="9"/>
        <v/>
      </c>
      <c r="J116" s="157" t="str">
        <f t="shared" si="10"/>
        <v/>
      </c>
      <c r="K116" s="40"/>
      <c r="L116" s="324"/>
      <c r="M116">
        <f t="shared" si="11"/>
        <v>336</v>
      </c>
      <c r="N116" s="201">
        <f t="shared" si="6"/>
        <v>256.9369369369428</v>
      </c>
    </row>
    <row r="117" spans="1:48" s="1" customFormat="1" x14ac:dyDescent="0.25">
      <c r="A117"/>
      <c r="B117" s="145">
        <v>7.8472222222222221E-2</v>
      </c>
      <c r="C117" s="40"/>
      <c r="D117" s="314"/>
      <c r="E117" s="314"/>
      <c r="F117" s="42"/>
      <c r="G117" s="321" t="str">
        <f t="shared" si="7"/>
        <v/>
      </c>
      <c r="H117" s="315" t="str">
        <f t="shared" si="8"/>
        <v/>
      </c>
      <c r="I117" s="197" t="str">
        <f t="shared" si="9"/>
        <v/>
      </c>
      <c r="J117" s="157" t="str">
        <f t="shared" si="10"/>
        <v/>
      </c>
      <c r="K117" s="40"/>
      <c r="L117" s="324"/>
      <c r="M117">
        <f t="shared" si="11"/>
        <v>336</v>
      </c>
      <c r="N117" s="201">
        <f t="shared" si="6"/>
        <v>256.9369369369428</v>
      </c>
      <c r="O117"/>
      <c r="P117"/>
      <c r="Q117"/>
      <c r="R117"/>
      <c r="S117"/>
      <c r="Y117"/>
      <c r="AA117"/>
      <c r="AB117"/>
      <c r="AC117"/>
      <c r="AD117"/>
      <c r="AE117"/>
      <c r="AF117"/>
      <c r="AG117"/>
      <c r="AH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</row>
    <row r="118" spans="1:48" s="1" customFormat="1" x14ac:dyDescent="0.25">
      <c r="A118"/>
      <c r="B118" s="145">
        <v>7.9166666666666663E-2</v>
      </c>
      <c r="C118" s="40"/>
      <c r="D118" s="314"/>
      <c r="E118" s="314"/>
      <c r="F118" s="42"/>
      <c r="G118" s="321" t="str">
        <f t="shared" si="7"/>
        <v/>
      </c>
      <c r="H118" s="315" t="str">
        <f t="shared" si="8"/>
        <v/>
      </c>
      <c r="I118" s="197" t="str">
        <f t="shared" si="9"/>
        <v/>
      </c>
      <c r="J118" s="157" t="str">
        <f t="shared" si="10"/>
        <v/>
      </c>
      <c r="K118" s="40"/>
      <c r="L118" s="324"/>
      <c r="M118">
        <f t="shared" si="11"/>
        <v>336</v>
      </c>
      <c r="N118" s="201">
        <f t="shared" si="6"/>
        <v>256.9369369369428</v>
      </c>
      <c r="O118"/>
      <c r="P118"/>
      <c r="Q118"/>
      <c r="R118"/>
      <c r="S118"/>
      <c r="Y118"/>
      <c r="AA118"/>
      <c r="AB118"/>
      <c r="AC118"/>
      <c r="AD118"/>
      <c r="AE118"/>
      <c r="AF118"/>
      <c r="AG118"/>
      <c r="AH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1:48" s="1" customFormat="1" x14ac:dyDescent="0.25">
      <c r="A119"/>
      <c r="B119" s="145">
        <v>7.9861111111111105E-2</v>
      </c>
      <c r="C119" s="40"/>
      <c r="D119" s="314"/>
      <c r="E119" s="314"/>
      <c r="F119" s="42"/>
      <c r="G119" s="321" t="str">
        <f t="shared" si="7"/>
        <v/>
      </c>
      <c r="H119" s="315" t="str">
        <f t="shared" si="8"/>
        <v/>
      </c>
      <c r="I119" s="197" t="str">
        <f t="shared" si="9"/>
        <v/>
      </c>
      <c r="J119" s="157" t="str">
        <f t="shared" si="10"/>
        <v/>
      </c>
      <c r="K119" s="40"/>
      <c r="L119" s="324"/>
      <c r="M119">
        <f t="shared" si="11"/>
        <v>336</v>
      </c>
      <c r="N119" s="201">
        <f t="shared" si="6"/>
        <v>256.9369369369428</v>
      </c>
      <c r="O119"/>
      <c r="P119"/>
      <c r="Q119"/>
      <c r="R119"/>
      <c r="S119"/>
      <c r="Y119"/>
      <c r="AA119"/>
      <c r="AB119"/>
      <c r="AC119"/>
      <c r="AD119"/>
      <c r="AE119"/>
      <c r="AF119"/>
      <c r="AG119"/>
      <c r="AH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</row>
    <row r="120" spans="1:48" s="1" customFormat="1" x14ac:dyDescent="0.25">
      <c r="A120"/>
      <c r="B120" s="145">
        <v>8.0555555555555561E-2</v>
      </c>
      <c r="C120" s="40"/>
      <c r="D120" s="314"/>
      <c r="E120" s="314"/>
      <c r="F120" s="42"/>
      <c r="G120" s="321" t="str">
        <f t="shared" si="7"/>
        <v/>
      </c>
      <c r="H120" s="315" t="str">
        <f t="shared" si="8"/>
        <v/>
      </c>
      <c r="I120" s="197" t="str">
        <f t="shared" si="9"/>
        <v/>
      </c>
      <c r="J120" s="157" t="str">
        <f t="shared" si="10"/>
        <v/>
      </c>
      <c r="K120" s="40"/>
      <c r="L120" s="324"/>
      <c r="M120">
        <f t="shared" si="11"/>
        <v>336</v>
      </c>
      <c r="N120" s="201">
        <f t="shared" si="6"/>
        <v>256.9369369369428</v>
      </c>
      <c r="O120"/>
      <c r="P120"/>
      <c r="Q120"/>
      <c r="R120"/>
      <c r="S120"/>
      <c r="Y120"/>
      <c r="AA120"/>
      <c r="AB120"/>
      <c r="AC120"/>
      <c r="AD120"/>
      <c r="AE120"/>
      <c r="AF120"/>
      <c r="AG120"/>
      <c r="AH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</row>
    <row r="121" spans="1:48" s="1" customFormat="1" x14ac:dyDescent="0.25">
      <c r="A121"/>
      <c r="B121" s="145">
        <v>8.1250000000000003E-2</v>
      </c>
      <c r="C121" s="40"/>
      <c r="D121" s="314"/>
      <c r="E121" s="314"/>
      <c r="F121" s="42"/>
      <c r="G121" s="321" t="str">
        <f t="shared" si="7"/>
        <v/>
      </c>
      <c r="H121" s="315" t="str">
        <f t="shared" si="8"/>
        <v/>
      </c>
      <c r="I121" s="197" t="str">
        <f t="shared" si="9"/>
        <v/>
      </c>
      <c r="J121" s="157" t="str">
        <f t="shared" si="10"/>
        <v/>
      </c>
      <c r="K121" s="40"/>
      <c r="L121" s="324"/>
      <c r="M121">
        <f t="shared" si="11"/>
        <v>336</v>
      </c>
      <c r="N121" s="201">
        <f t="shared" si="6"/>
        <v>256.9369369369428</v>
      </c>
      <c r="O121"/>
      <c r="P121"/>
      <c r="Q121"/>
      <c r="R121"/>
      <c r="S121"/>
      <c r="Y121"/>
      <c r="AA121"/>
      <c r="AB121"/>
      <c r="AC121"/>
      <c r="AD121"/>
      <c r="AE121"/>
      <c r="AF121"/>
      <c r="AG121"/>
      <c r="AH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 spans="1:48" s="1" customFormat="1" x14ac:dyDescent="0.25">
      <c r="A122"/>
      <c r="B122" s="145">
        <v>8.1944444444444445E-2</v>
      </c>
      <c r="C122" s="40"/>
      <c r="D122" s="314"/>
      <c r="E122" s="314"/>
      <c r="F122" s="42"/>
      <c r="G122" s="321" t="str">
        <f t="shared" si="7"/>
        <v/>
      </c>
      <c r="H122" s="315" t="str">
        <f t="shared" si="8"/>
        <v/>
      </c>
      <c r="I122" s="197" t="str">
        <f t="shared" si="9"/>
        <v/>
      </c>
      <c r="J122" s="157" t="str">
        <f t="shared" si="10"/>
        <v/>
      </c>
      <c r="K122" s="40"/>
      <c r="L122" s="324"/>
      <c r="M122">
        <f t="shared" si="11"/>
        <v>336</v>
      </c>
      <c r="N122" s="201">
        <f t="shared" si="6"/>
        <v>256.9369369369428</v>
      </c>
      <c r="O122"/>
      <c r="P122"/>
      <c r="Q122"/>
      <c r="R122"/>
      <c r="S122"/>
      <c r="Y122"/>
      <c r="AA122"/>
      <c r="AB122"/>
      <c r="AC122"/>
      <c r="AD122"/>
      <c r="AE122"/>
      <c r="AF122"/>
      <c r="AG122"/>
      <c r="AH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 s="1" customFormat="1" x14ac:dyDescent="0.25">
      <c r="A123"/>
      <c r="B123" s="145">
        <v>8.2638888888888887E-2</v>
      </c>
      <c r="C123" s="40"/>
      <c r="D123" s="314"/>
      <c r="E123" s="314"/>
      <c r="F123" s="42"/>
      <c r="G123" s="321" t="str">
        <f t="shared" si="7"/>
        <v/>
      </c>
      <c r="H123" s="315" t="str">
        <f t="shared" si="8"/>
        <v/>
      </c>
      <c r="I123" s="197" t="str">
        <f t="shared" si="9"/>
        <v/>
      </c>
      <c r="J123" s="157" t="str">
        <f t="shared" si="10"/>
        <v/>
      </c>
      <c r="K123" s="40"/>
      <c r="L123" s="324"/>
      <c r="M123">
        <f t="shared" si="11"/>
        <v>336</v>
      </c>
      <c r="N123" s="201">
        <f t="shared" si="6"/>
        <v>256.9369369369428</v>
      </c>
      <c r="O123"/>
      <c r="P123"/>
      <c r="Q123"/>
      <c r="R123"/>
      <c r="S123"/>
      <c r="Y123"/>
      <c r="AA123"/>
      <c r="AB123"/>
      <c r="AC123"/>
      <c r="AD123"/>
      <c r="AE123"/>
      <c r="AF123"/>
      <c r="AG123"/>
      <c r="AH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 s="1" customFormat="1" x14ac:dyDescent="0.25">
      <c r="A124"/>
      <c r="B124" s="145">
        <v>8.3333333333333329E-2</v>
      </c>
      <c r="C124" s="40"/>
      <c r="D124" s="314"/>
      <c r="E124" s="314"/>
      <c r="F124" s="42"/>
      <c r="G124" s="321" t="str">
        <f t="shared" si="7"/>
        <v/>
      </c>
      <c r="H124" s="315" t="str">
        <f t="shared" si="8"/>
        <v/>
      </c>
      <c r="I124" s="197" t="str">
        <f t="shared" si="9"/>
        <v/>
      </c>
      <c r="J124" s="157" t="str">
        <f t="shared" si="10"/>
        <v/>
      </c>
      <c r="K124" s="40"/>
      <c r="L124" s="324"/>
      <c r="M124">
        <f t="shared" si="11"/>
        <v>336</v>
      </c>
      <c r="N124" s="201">
        <f t="shared" si="6"/>
        <v>256.9369369369428</v>
      </c>
      <c r="O124"/>
      <c r="P124"/>
      <c r="Q124"/>
      <c r="R124"/>
      <c r="S124"/>
      <c r="Y124"/>
      <c r="AA124"/>
      <c r="AB124"/>
      <c r="AC124"/>
      <c r="AD124"/>
      <c r="AE124"/>
      <c r="AF124"/>
      <c r="AG124"/>
      <c r="AH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 s="1" customFormat="1" x14ac:dyDescent="0.25">
      <c r="A125"/>
      <c r="B125" s="145">
        <v>8.4027777777777771E-2</v>
      </c>
      <c r="C125" s="40"/>
      <c r="D125" s="314"/>
      <c r="E125" s="314"/>
      <c r="F125" s="42"/>
      <c r="G125" s="321" t="str">
        <f t="shared" si="7"/>
        <v/>
      </c>
      <c r="H125" s="315" t="str">
        <f t="shared" si="8"/>
        <v/>
      </c>
      <c r="I125" s="197" t="str">
        <f t="shared" si="9"/>
        <v/>
      </c>
      <c r="J125" s="157" t="str">
        <f t="shared" si="10"/>
        <v/>
      </c>
      <c r="K125" s="40"/>
      <c r="L125" s="324"/>
      <c r="M125">
        <f t="shared" si="11"/>
        <v>336</v>
      </c>
      <c r="N125" s="201">
        <f t="shared" si="6"/>
        <v>256.9369369369428</v>
      </c>
      <c r="O125"/>
      <c r="P125"/>
      <c r="Q125"/>
      <c r="R125"/>
      <c r="S125"/>
      <c r="Y125"/>
      <c r="AA125"/>
      <c r="AB125"/>
      <c r="AC125"/>
      <c r="AD125"/>
      <c r="AE125"/>
      <c r="AF125"/>
      <c r="AG125"/>
      <c r="AH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 s="1" customFormat="1" x14ac:dyDescent="0.25">
      <c r="A126"/>
      <c r="B126" s="145">
        <v>8.4722222222222213E-2</v>
      </c>
      <c r="C126" s="40"/>
      <c r="D126" s="314"/>
      <c r="E126" s="314"/>
      <c r="F126" s="42"/>
      <c r="G126" s="321" t="str">
        <f t="shared" si="7"/>
        <v/>
      </c>
      <c r="H126" s="315" t="str">
        <f t="shared" si="8"/>
        <v/>
      </c>
      <c r="I126" s="197" t="str">
        <f t="shared" si="9"/>
        <v/>
      </c>
      <c r="J126" s="157" t="str">
        <f t="shared" si="10"/>
        <v/>
      </c>
      <c r="K126" s="40"/>
      <c r="L126" s="324"/>
      <c r="M126">
        <f t="shared" si="11"/>
        <v>336</v>
      </c>
      <c r="N126" s="201">
        <f t="shared" si="6"/>
        <v>256.9369369369428</v>
      </c>
      <c r="O126"/>
      <c r="P126"/>
      <c r="Q126"/>
      <c r="R126"/>
      <c r="S126"/>
      <c r="Y126"/>
      <c r="AA126"/>
      <c r="AB126"/>
      <c r="AC126"/>
      <c r="AD126"/>
      <c r="AE126"/>
      <c r="AF126"/>
      <c r="AG126"/>
      <c r="AH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 s="1" customFormat="1" x14ac:dyDescent="0.25">
      <c r="A127"/>
      <c r="B127" s="145">
        <v>8.5416666666666655E-2</v>
      </c>
      <c r="C127" s="40"/>
      <c r="D127" s="314"/>
      <c r="E127" s="314"/>
      <c r="F127" s="42"/>
      <c r="G127" s="321" t="str">
        <f t="shared" si="7"/>
        <v/>
      </c>
      <c r="H127" s="315" t="str">
        <f t="shared" si="8"/>
        <v/>
      </c>
      <c r="I127" s="197" t="str">
        <f t="shared" si="9"/>
        <v/>
      </c>
      <c r="J127" s="157" t="str">
        <f t="shared" si="10"/>
        <v/>
      </c>
      <c r="K127" s="40"/>
      <c r="L127" s="324"/>
      <c r="M127">
        <f t="shared" si="11"/>
        <v>336</v>
      </c>
      <c r="N127" s="201">
        <f t="shared" si="6"/>
        <v>256.9369369369428</v>
      </c>
      <c r="O127"/>
      <c r="P127"/>
      <c r="Q127"/>
      <c r="R127"/>
      <c r="S127"/>
      <c r="Y127"/>
      <c r="AA127"/>
      <c r="AB127"/>
      <c r="AC127"/>
      <c r="AD127"/>
      <c r="AE127"/>
      <c r="AF127"/>
      <c r="AG127"/>
      <c r="AH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 s="1" customFormat="1" x14ac:dyDescent="0.25">
      <c r="A128"/>
      <c r="B128" s="145">
        <v>8.6111111111111124E-2</v>
      </c>
      <c r="C128" s="40"/>
      <c r="D128" s="314"/>
      <c r="E128" s="314"/>
      <c r="F128" s="42"/>
      <c r="G128" s="321" t="str">
        <f t="shared" si="7"/>
        <v/>
      </c>
      <c r="H128" s="315" t="str">
        <f t="shared" si="8"/>
        <v/>
      </c>
      <c r="I128" s="197" t="str">
        <f t="shared" si="9"/>
        <v/>
      </c>
      <c r="J128" s="157" t="str">
        <f t="shared" si="10"/>
        <v/>
      </c>
      <c r="K128" s="40"/>
      <c r="L128" s="324"/>
      <c r="M128">
        <f t="shared" si="11"/>
        <v>336</v>
      </c>
      <c r="N128" s="201">
        <f t="shared" si="6"/>
        <v>256.9369369369428</v>
      </c>
      <c r="O128"/>
      <c r="P128"/>
      <c r="Q128"/>
      <c r="R128"/>
      <c r="S128"/>
      <c r="Y128"/>
      <c r="AA128"/>
      <c r="AB128"/>
      <c r="AC128"/>
      <c r="AD128"/>
      <c r="AE128"/>
      <c r="AF128"/>
      <c r="AG128"/>
      <c r="AH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spans="1:48" s="1" customFormat="1" x14ac:dyDescent="0.25">
      <c r="A129"/>
      <c r="B129" s="145">
        <v>8.6805555555555566E-2</v>
      </c>
      <c r="C129" s="40"/>
      <c r="D129" s="314"/>
      <c r="E129" s="314"/>
      <c r="F129" s="42"/>
      <c r="G129" s="321" t="str">
        <f t="shared" si="7"/>
        <v/>
      </c>
      <c r="H129" s="315" t="str">
        <f t="shared" si="8"/>
        <v/>
      </c>
      <c r="I129" s="197" t="str">
        <f t="shared" si="9"/>
        <v/>
      </c>
      <c r="J129" s="157" t="str">
        <f t="shared" si="10"/>
        <v/>
      </c>
      <c r="K129" s="40"/>
      <c r="L129" s="324"/>
      <c r="M129">
        <f t="shared" si="11"/>
        <v>336</v>
      </c>
      <c r="N129" s="201">
        <f t="shared" si="6"/>
        <v>256.9369369369428</v>
      </c>
      <c r="O129"/>
      <c r="P129"/>
      <c r="Q129"/>
      <c r="R129"/>
      <c r="S129"/>
      <c r="Y129"/>
      <c r="AA129"/>
      <c r="AB129"/>
      <c r="AC129"/>
      <c r="AD129"/>
      <c r="AE129"/>
      <c r="AF129"/>
      <c r="AG129"/>
      <c r="AH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</row>
    <row r="130" spans="1:48" s="1" customFormat="1" x14ac:dyDescent="0.25">
      <c r="A130"/>
      <c r="B130" s="145">
        <v>8.7500000000000008E-2</v>
      </c>
      <c r="C130" s="40"/>
      <c r="D130" s="314"/>
      <c r="E130" s="314"/>
      <c r="F130" s="42"/>
      <c r="G130" s="321" t="str">
        <f t="shared" si="7"/>
        <v/>
      </c>
      <c r="H130" s="315" t="str">
        <f t="shared" si="8"/>
        <v/>
      </c>
      <c r="I130" s="197" t="str">
        <f t="shared" si="9"/>
        <v/>
      </c>
      <c r="J130" s="157" t="str">
        <f t="shared" si="10"/>
        <v/>
      </c>
      <c r="K130" s="40"/>
      <c r="L130" s="324"/>
      <c r="M130">
        <f t="shared" si="11"/>
        <v>336</v>
      </c>
      <c r="N130" s="201">
        <f t="shared" si="6"/>
        <v>256.9369369369428</v>
      </c>
      <c r="O130"/>
      <c r="P130"/>
      <c r="Q130"/>
      <c r="R130"/>
      <c r="S130"/>
      <c r="Y130"/>
      <c r="AA130"/>
      <c r="AB130"/>
      <c r="AC130"/>
      <c r="AD130"/>
      <c r="AE130"/>
      <c r="AF130"/>
      <c r="AG130"/>
      <c r="AH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</row>
    <row r="131" spans="1:48" s="1" customFormat="1" x14ac:dyDescent="0.25">
      <c r="A131"/>
      <c r="B131" s="145">
        <v>8.819444444444445E-2</v>
      </c>
      <c r="C131" s="40"/>
      <c r="D131" s="314"/>
      <c r="E131" s="314"/>
      <c r="F131" s="42"/>
      <c r="G131" s="321" t="str">
        <f t="shared" si="7"/>
        <v/>
      </c>
      <c r="H131" s="315" t="str">
        <f t="shared" si="8"/>
        <v/>
      </c>
      <c r="I131" s="197" t="str">
        <f t="shared" si="9"/>
        <v/>
      </c>
      <c r="J131" s="157" t="str">
        <f t="shared" si="10"/>
        <v/>
      </c>
      <c r="K131" s="40"/>
      <c r="L131" s="324"/>
      <c r="M131">
        <f t="shared" si="11"/>
        <v>336</v>
      </c>
      <c r="N131" s="201">
        <f t="shared" si="6"/>
        <v>256.9369369369428</v>
      </c>
      <c r="O131"/>
      <c r="P131"/>
      <c r="Q131"/>
      <c r="R131"/>
      <c r="S131"/>
      <c r="Y131"/>
      <c r="AA131"/>
      <c r="AB131"/>
      <c r="AC131"/>
      <c r="AD131"/>
      <c r="AE131"/>
      <c r="AF131"/>
      <c r="AG131"/>
      <c r="AH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 spans="1:48" s="1" customFormat="1" x14ac:dyDescent="0.25">
      <c r="A132"/>
      <c r="B132" s="145">
        <v>8.8888888888888892E-2</v>
      </c>
      <c r="C132" s="40"/>
      <c r="D132" s="314"/>
      <c r="E132" s="314"/>
      <c r="F132" s="42"/>
      <c r="G132" s="321" t="str">
        <f t="shared" si="7"/>
        <v/>
      </c>
      <c r="H132" s="315" t="str">
        <f t="shared" si="8"/>
        <v/>
      </c>
      <c r="I132" s="197" t="str">
        <f t="shared" si="9"/>
        <v/>
      </c>
      <c r="J132" s="157" t="str">
        <f t="shared" si="10"/>
        <v/>
      </c>
      <c r="K132" s="40"/>
      <c r="L132" s="324"/>
      <c r="M132">
        <f t="shared" si="11"/>
        <v>336</v>
      </c>
      <c r="N132" s="201">
        <f t="shared" ref="N132:N195" si="12">SUM($L$324:$L$1433)/(COUNT($L$324:$L$1433)/60)</f>
        <v>256.9369369369428</v>
      </c>
      <c r="O132"/>
      <c r="P132"/>
      <c r="Q132"/>
      <c r="R132"/>
      <c r="S132"/>
      <c r="Y132"/>
      <c r="AA132"/>
      <c r="AB132"/>
      <c r="AC132"/>
      <c r="AD132"/>
      <c r="AE132"/>
      <c r="AF132"/>
      <c r="AG132"/>
      <c r="AH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1:48" s="1" customFormat="1" x14ac:dyDescent="0.25">
      <c r="A133"/>
      <c r="B133" s="145">
        <v>8.9583333333333334E-2</v>
      </c>
      <c r="C133" s="40"/>
      <c r="D133" s="314"/>
      <c r="E133" s="314"/>
      <c r="F133" s="42"/>
      <c r="G133" s="321" t="str">
        <f t="shared" ref="G133:G196" si="13">IF(SUM(C133,E133)=0,"",SUM(C133,E133))</f>
        <v/>
      </c>
      <c r="H133" s="315" t="str">
        <f t="shared" ref="H133:H196" si="14">IF(SUM(D133,F133)=0,"",SUM(D133,F133))</f>
        <v/>
      </c>
      <c r="I133" s="197" t="str">
        <f t="shared" ref="I133:I196" si="15">IF(G133="","",G133*(1/60))</f>
        <v/>
      </c>
      <c r="J133" s="157" t="str">
        <f t="shared" ref="J133:J196" si="16">IF(H133="","",H133*(1/60))</f>
        <v/>
      </c>
      <c r="K133" s="40"/>
      <c r="L133" s="324"/>
      <c r="M133">
        <f t="shared" ref="M133:M196" si="17">1.05*MAX($K$4:$K$1444)</f>
        <v>336</v>
      </c>
      <c r="N133" s="201">
        <f t="shared" si="12"/>
        <v>256.9369369369428</v>
      </c>
      <c r="O133"/>
      <c r="P133"/>
      <c r="Q133"/>
      <c r="R133"/>
      <c r="S133"/>
      <c r="Y133"/>
      <c r="AA133"/>
      <c r="AB133"/>
      <c r="AC133"/>
      <c r="AD133"/>
      <c r="AE133"/>
      <c r="AF133"/>
      <c r="AG133"/>
      <c r="AH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1:48" s="1" customFormat="1" x14ac:dyDescent="0.25">
      <c r="A134"/>
      <c r="B134" s="145">
        <v>9.0277777777777776E-2</v>
      </c>
      <c r="C134" s="40"/>
      <c r="D134" s="314"/>
      <c r="E134" s="314"/>
      <c r="F134" s="42"/>
      <c r="G134" s="321" t="str">
        <f t="shared" si="13"/>
        <v/>
      </c>
      <c r="H134" s="315" t="str">
        <f t="shared" si="14"/>
        <v/>
      </c>
      <c r="I134" s="197" t="str">
        <f t="shared" si="15"/>
        <v/>
      </c>
      <c r="J134" s="157" t="str">
        <f t="shared" si="16"/>
        <v/>
      </c>
      <c r="K134" s="40"/>
      <c r="L134" s="324"/>
      <c r="M134">
        <f t="shared" si="17"/>
        <v>336</v>
      </c>
      <c r="N134" s="201">
        <f t="shared" si="12"/>
        <v>256.9369369369428</v>
      </c>
      <c r="O134"/>
      <c r="P134"/>
      <c r="Q134"/>
      <c r="R134"/>
      <c r="S134"/>
      <c r="Y134"/>
      <c r="AA134"/>
      <c r="AB134"/>
      <c r="AC134"/>
      <c r="AD134"/>
      <c r="AE134"/>
      <c r="AF134"/>
      <c r="AG134"/>
      <c r="AH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1:48" s="1" customFormat="1" x14ac:dyDescent="0.25">
      <c r="A135"/>
      <c r="B135" s="145">
        <v>9.0972222222222218E-2</v>
      </c>
      <c r="C135" s="40"/>
      <c r="D135" s="314"/>
      <c r="E135" s="314"/>
      <c r="F135" s="42"/>
      <c r="G135" s="321" t="str">
        <f t="shared" si="13"/>
        <v/>
      </c>
      <c r="H135" s="315" t="str">
        <f t="shared" si="14"/>
        <v/>
      </c>
      <c r="I135" s="197" t="str">
        <f t="shared" si="15"/>
        <v/>
      </c>
      <c r="J135" s="157" t="str">
        <f t="shared" si="16"/>
        <v/>
      </c>
      <c r="K135" s="40"/>
      <c r="L135" s="324"/>
      <c r="M135">
        <f t="shared" si="17"/>
        <v>336</v>
      </c>
      <c r="N135" s="201">
        <f t="shared" si="12"/>
        <v>256.9369369369428</v>
      </c>
      <c r="O135"/>
      <c r="P135"/>
      <c r="Q135"/>
      <c r="R135"/>
      <c r="S135"/>
      <c r="Y135"/>
      <c r="AA135"/>
      <c r="AB135"/>
      <c r="AC135"/>
      <c r="AD135"/>
      <c r="AE135"/>
      <c r="AF135"/>
      <c r="AG135"/>
      <c r="AH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1:48" s="1" customFormat="1" x14ac:dyDescent="0.25">
      <c r="A136"/>
      <c r="B136" s="145">
        <v>9.1666666666666674E-2</v>
      </c>
      <c r="C136" s="40"/>
      <c r="D136" s="314"/>
      <c r="E136" s="314"/>
      <c r="F136" s="42"/>
      <c r="G136" s="321" t="str">
        <f t="shared" si="13"/>
        <v/>
      </c>
      <c r="H136" s="315" t="str">
        <f t="shared" si="14"/>
        <v/>
      </c>
      <c r="I136" s="197" t="str">
        <f t="shared" si="15"/>
        <v/>
      </c>
      <c r="J136" s="157" t="str">
        <f t="shared" si="16"/>
        <v/>
      </c>
      <c r="K136" s="40"/>
      <c r="L136" s="324"/>
      <c r="M136">
        <f t="shared" si="17"/>
        <v>336</v>
      </c>
      <c r="N136" s="201">
        <f t="shared" si="12"/>
        <v>256.9369369369428</v>
      </c>
      <c r="O136"/>
      <c r="P136"/>
      <c r="Q136"/>
      <c r="R136"/>
      <c r="S136"/>
      <c r="Y136"/>
      <c r="AA136"/>
      <c r="AB136"/>
      <c r="AC136"/>
      <c r="AD136"/>
      <c r="AE136"/>
      <c r="AF136"/>
      <c r="AG136"/>
      <c r="AH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1:48" s="1" customFormat="1" x14ac:dyDescent="0.25">
      <c r="A137"/>
      <c r="B137" s="145">
        <v>9.2361111111111116E-2</v>
      </c>
      <c r="C137" s="40"/>
      <c r="D137" s="314"/>
      <c r="E137" s="314"/>
      <c r="F137" s="42"/>
      <c r="G137" s="321" t="str">
        <f t="shared" si="13"/>
        <v/>
      </c>
      <c r="H137" s="315" t="str">
        <f t="shared" si="14"/>
        <v/>
      </c>
      <c r="I137" s="197" t="str">
        <f t="shared" si="15"/>
        <v/>
      </c>
      <c r="J137" s="157" t="str">
        <f t="shared" si="16"/>
        <v/>
      </c>
      <c r="K137" s="40"/>
      <c r="L137" s="324"/>
      <c r="M137">
        <f t="shared" si="17"/>
        <v>336</v>
      </c>
      <c r="N137" s="201">
        <f t="shared" si="12"/>
        <v>256.9369369369428</v>
      </c>
      <c r="O137"/>
      <c r="P137"/>
      <c r="Q137"/>
      <c r="R137"/>
      <c r="S137"/>
      <c r="Y137"/>
      <c r="AA137"/>
      <c r="AB137"/>
      <c r="AC137"/>
      <c r="AD137"/>
      <c r="AE137"/>
      <c r="AF137"/>
      <c r="AG137"/>
      <c r="AH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1:48" s="1" customFormat="1" x14ac:dyDescent="0.25">
      <c r="A138"/>
      <c r="B138" s="145">
        <v>9.3055555555555558E-2</v>
      </c>
      <c r="C138" s="40"/>
      <c r="D138" s="314"/>
      <c r="E138" s="314"/>
      <c r="F138" s="42"/>
      <c r="G138" s="321" t="str">
        <f t="shared" si="13"/>
        <v/>
      </c>
      <c r="H138" s="315" t="str">
        <f t="shared" si="14"/>
        <v/>
      </c>
      <c r="I138" s="197" t="str">
        <f t="shared" si="15"/>
        <v/>
      </c>
      <c r="J138" s="157" t="str">
        <f t="shared" si="16"/>
        <v/>
      </c>
      <c r="K138" s="40"/>
      <c r="L138" s="324"/>
      <c r="M138">
        <f t="shared" si="17"/>
        <v>336</v>
      </c>
      <c r="N138" s="201">
        <f t="shared" si="12"/>
        <v>256.9369369369428</v>
      </c>
      <c r="O138"/>
      <c r="P138"/>
      <c r="Q138"/>
      <c r="R138"/>
      <c r="S138"/>
      <c r="Y138"/>
      <c r="AA138"/>
      <c r="AB138"/>
      <c r="AC138"/>
      <c r="AD138"/>
      <c r="AE138"/>
      <c r="AF138"/>
      <c r="AG138"/>
      <c r="AH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1:48" s="1" customFormat="1" x14ac:dyDescent="0.25">
      <c r="A139"/>
      <c r="B139" s="145">
        <v>9.375E-2</v>
      </c>
      <c r="C139" s="40"/>
      <c r="D139" s="314"/>
      <c r="E139" s="314"/>
      <c r="F139" s="42"/>
      <c r="G139" s="321" t="str">
        <f t="shared" si="13"/>
        <v/>
      </c>
      <c r="H139" s="315" t="str">
        <f t="shared" si="14"/>
        <v/>
      </c>
      <c r="I139" s="197" t="str">
        <f t="shared" si="15"/>
        <v/>
      </c>
      <c r="J139" s="157" t="str">
        <f t="shared" si="16"/>
        <v/>
      </c>
      <c r="K139" s="40"/>
      <c r="L139" s="324"/>
      <c r="M139">
        <f t="shared" si="17"/>
        <v>336</v>
      </c>
      <c r="N139" s="201">
        <f t="shared" si="12"/>
        <v>256.9369369369428</v>
      </c>
      <c r="O139"/>
      <c r="P139"/>
      <c r="Q139"/>
      <c r="R139"/>
      <c r="S139"/>
      <c r="Y139"/>
      <c r="AA139"/>
      <c r="AB139"/>
      <c r="AC139"/>
      <c r="AD139"/>
      <c r="AE139"/>
      <c r="AF139"/>
      <c r="AG139"/>
      <c r="AH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 spans="1:48" s="1" customFormat="1" x14ac:dyDescent="0.25">
      <c r="A140"/>
      <c r="B140" s="145">
        <v>9.4444444444444442E-2</v>
      </c>
      <c r="C140" s="40"/>
      <c r="D140" s="314"/>
      <c r="E140" s="314"/>
      <c r="F140" s="42"/>
      <c r="G140" s="321" t="str">
        <f t="shared" si="13"/>
        <v/>
      </c>
      <c r="H140" s="315" t="str">
        <f t="shared" si="14"/>
        <v/>
      </c>
      <c r="I140" s="197" t="str">
        <f t="shared" si="15"/>
        <v/>
      </c>
      <c r="J140" s="157" t="str">
        <f t="shared" si="16"/>
        <v/>
      </c>
      <c r="K140" s="40"/>
      <c r="L140" s="324"/>
      <c r="M140">
        <f t="shared" si="17"/>
        <v>336</v>
      </c>
      <c r="N140" s="201">
        <f t="shared" si="12"/>
        <v>256.9369369369428</v>
      </c>
      <c r="O140"/>
      <c r="P140"/>
      <c r="Q140"/>
      <c r="R140"/>
      <c r="S140"/>
      <c r="Y140"/>
      <c r="AA140"/>
      <c r="AB140"/>
      <c r="AC140"/>
      <c r="AD140"/>
      <c r="AE140"/>
      <c r="AF140"/>
      <c r="AG140"/>
      <c r="AH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 spans="1:48" s="1" customFormat="1" x14ac:dyDescent="0.25">
      <c r="A141"/>
      <c r="B141" s="145">
        <v>9.5138888888888884E-2</v>
      </c>
      <c r="C141" s="40"/>
      <c r="D141" s="314"/>
      <c r="E141" s="314"/>
      <c r="F141" s="42"/>
      <c r="G141" s="321" t="str">
        <f t="shared" si="13"/>
        <v/>
      </c>
      <c r="H141" s="315" t="str">
        <f t="shared" si="14"/>
        <v/>
      </c>
      <c r="I141" s="197" t="str">
        <f t="shared" si="15"/>
        <v/>
      </c>
      <c r="J141" s="157" t="str">
        <f t="shared" si="16"/>
        <v/>
      </c>
      <c r="K141" s="40"/>
      <c r="L141" s="324"/>
      <c r="M141">
        <f t="shared" si="17"/>
        <v>336</v>
      </c>
      <c r="N141" s="201">
        <f t="shared" si="12"/>
        <v>256.9369369369428</v>
      </c>
      <c r="O141"/>
      <c r="P141"/>
      <c r="Q141"/>
      <c r="R141"/>
      <c r="S141"/>
      <c r="Y141"/>
      <c r="AA141"/>
      <c r="AB141"/>
      <c r="AC141"/>
      <c r="AD141"/>
      <c r="AE141"/>
      <c r="AF141"/>
      <c r="AG141"/>
      <c r="AH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1:48" s="1" customFormat="1" x14ac:dyDescent="0.25">
      <c r="A142"/>
      <c r="B142" s="145">
        <v>9.5833333333333326E-2</v>
      </c>
      <c r="C142" s="40"/>
      <c r="D142" s="314"/>
      <c r="E142" s="314"/>
      <c r="F142" s="42"/>
      <c r="G142" s="321" t="str">
        <f t="shared" si="13"/>
        <v/>
      </c>
      <c r="H142" s="315" t="str">
        <f t="shared" si="14"/>
        <v/>
      </c>
      <c r="I142" s="197" t="str">
        <f t="shared" si="15"/>
        <v/>
      </c>
      <c r="J142" s="157" t="str">
        <f t="shared" si="16"/>
        <v/>
      </c>
      <c r="K142" s="40"/>
      <c r="L142" s="324"/>
      <c r="M142">
        <f t="shared" si="17"/>
        <v>336</v>
      </c>
      <c r="N142" s="201">
        <f t="shared" si="12"/>
        <v>256.9369369369428</v>
      </c>
      <c r="O142"/>
      <c r="P142"/>
      <c r="Q142"/>
      <c r="R142"/>
      <c r="S142"/>
      <c r="Y142"/>
      <c r="AA142"/>
      <c r="AB142"/>
      <c r="AC142"/>
      <c r="AD142"/>
      <c r="AE142"/>
      <c r="AF142"/>
      <c r="AG142"/>
      <c r="AH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 spans="1:48" s="1" customFormat="1" x14ac:dyDescent="0.25">
      <c r="A143"/>
      <c r="B143" s="145">
        <v>9.6527777777777768E-2</v>
      </c>
      <c r="C143" s="40"/>
      <c r="D143" s="314"/>
      <c r="E143" s="314"/>
      <c r="F143" s="42"/>
      <c r="G143" s="321" t="str">
        <f t="shared" si="13"/>
        <v/>
      </c>
      <c r="H143" s="315" t="str">
        <f t="shared" si="14"/>
        <v/>
      </c>
      <c r="I143" s="197" t="str">
        <f t="shared" si="15"/>
        <v/>
      </c>
      <c r="J143" s="157" t="str">
        <f t="shared" si="16"/>
        <v/>
      </c>
      <c r="K143" s="40"/>
      <c r="L143" s="324"/>
      <c r="M143">
        <f t="shared" si="17"/>
        <v>336</v>
      </c>
      <c r="N143" s="201">
        <f t="shared" si="12"/>
        <v>256.9369369369428</v>
      </c>
      <c r="O143"/>
      <c r="P143"/>
      <c r="Q143"/>
      <c r="R143"/>
      <c r="S143"/>
      <c r="Y143"/>
      <c r="AA143"/>
      <c r="AB143"/>
      <c r="AC143"/>
      <c r="AD143"/>
      <c r="AE143"/>
      <c r="AF143"/>
      <c r="AG143"/>
      <c r="AH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 spans="1:48" s="1" customFormat="1" x14ac:dyDescent="0.25">
      <c r="A144"/>
      <c r="B144" s="145">
        <v>9.7222222222222224E-2</v>
      </c>
      <c r="C144" s="40"/>
      <c r="D144" s="314"/>
      <c r="E144" s="314"/>
      <c r="F144" s="42"/>
      <c r="G144" s="321" t="str">
        <f t="shared" si="13"/>
        <v/>
      </c>
      <c r="H144" s="315" t="str">
        <f t="shared" si="14"/>
        <v/>
      </c>
      <c r="I144" s="197" t="str">
        <f t="shared" si="15"/>
        <v/>
      </c>
      <c r="J144" s="157" t="str">
        <f t="shared" si="16"/>
        <v/>
      </c>
      <c r="K144" s="40"/>
      <c r="L144" s="324"/>
      <c r="M144">
        <f t="shared" si="17"/>
        <v>336</v>
      </c>
      <c r="N144" s="201">
        <f t="shared" si="12"/>
        <v>256.9369369369428</v>
      </c>
      <c r="O144"/>
      <c r="P144"/>
      <c r="Q144"/>
      <c r="R144"/>
      <c r="S144"/>
      <c r="Y144"/>
      <c r="AA144"/>
      <c r="AB144"/>
      <c r="AC144"/>
      <c r="AD144"/>
      <c r="AE144"/>
      <c r="AF144"/>
      <c r="AG144"/>
      <c r="AH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</row>
    <row r="145" spans="1:48" s="1" customFormat="1" x14ac:dyDescent="0.25">
      <c r="A145"/>
      <c r="B145" s="145">
        <v>9.7916666666666666E-2</v>
      </c>
      <c r="C145" s="40"/>
      <c r="D145" s="314"/>
      <c r="E145" s="314"/>
      <c r="F145" s="42"/>
      <c r="G145" s="321" t="str">
        <f t="shared" si="13"/>
        <v/>
      </c>
      <c r="H145" s="315" t="str">
        <f t="shared" si="14"/>
        <v/>
      </c>
      <c r="I145" s="197" t="str">
        <f t="shared" si="15"/>
        <v/>
      </c>
      <c r="J145" s="157" t="str">
        <f t="shared" si="16"/>
        <v/>
      </c>
      <c r="K145" s="40"/>
      <c r="L145" s="324"/>
      <c r="M145">
        <f t="shared" si="17"/>
        <v>336</v>
      </c>
      <c r="N145" s="201">
        <f t="shared" si="12"/>
        <v>256.9369369369428</v>
      </c>
      <c r="O145"/>
      <c r="P145"/>
      <c r="Q145"/>
      <c r="R145"/>
      <c r="S145"/>
      <c r="Y145"/>
      <c r="AA145"/>
      <c r="AB145"/>
      <c r="AC145"/>
      <c r="AD145"/>
      <c r="AE145"/>
      <c r="AF145"/>
      <c r="AG145"/>
      <c r="AH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</row>
    <row r="146" spans="1:48" s="1" customFormat="1" x14ac:dyDescent="0.25">
      <c r="A146"/>
      <c r="B146" s="145">
        <v>9.8611111111111108E-2</v>
      </c>
      <c r="C146" s="40"/>
      <c r="D146" s="314"/>
      <c r="E146" s="314"/>
      <c r="F146" s="42"/>
      <c r="G146" s="321" t="str">
        <f t="shared" si="13"/>
        <v/>
      </c>
      <c r="H146" s="315" t="str">
        <f t="shared" si="14"/>
        <v/>
      </c>
      <c r="I146" s="197" t="str">
        <f t="shared" si="15"/>
        <v/>
      </c>
      <c r="J146" s="157" t="str">
        <f t="shared" si="16"/>
        <v/>
      </c>
      <c r="K146" s="40"/>
      <c r="L146" s="324"/>
      <c r="M146">
        <f t="shared" si="17"/>
        <v>336</v>
      </c>
      <c r="N146" s="201">
        <f t="shared" si="12"/>
        <v>256.9369369369428</v>
      </c>
      <c r="O146"/>
      <c r="P146"/>
      <c r="Q146"/>
      <c r="R146"/>
      <c r="S146"/>
      <c r="Y146"/>
      <c r="AA146"/>
      <c r="AB146"/>
      <c r="AC146"/>
      <c r="AD146"/>
      <c r="AE146"/>
      <c r="AF146"/>
      <c r="AG146"/>
      <c r="AH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 spans="1:48" s="1" customFormat="1" x14ac:dyDescent="0.25">
      <c r="A147"/>
      <c r="B147" s="145">
        <v>9.930555555555555E-2</v>
      </c>
      <c r="C147" s="40"/>
      <c r="D147" s="314"/>
      <c r="E147" s="314"/>
      <c r="F147" s="42"/>
      <c r="G147" s="321" t="str">
        <f t="shared" si="13"/>
        <v/>
      </c>
      <c r="H147" s="315" t="str">
        <f t="shared" si="14"/>
        <v/>
      </c>
      <c r="I147" s="197" t="str">
        <f t="shared" si="15"/>
        <v/>
      </c>
      <c r="J147" s="157" t="str">
        <f t="shared" si="16"/>
        <v/>
      </c>
      <c r="K147" s="40"/>
      <c r="L147" s="324"/>
      <c r="M147">
        <f t="shared" si="17"/>
        <v>336</v>
      </c>
      <c r="N147" s="201">
        <f t="shared" si="12"/>
        <v>256.9369369369428</v>
      </c>
      <c r="O147"/>
      <c r="P147"/>
      <c r="Q147"/>
      <c r="R147"/>
      <c r="S147"/>
      <c r="Y147"/>
      <c r="AA147"/>
      <c r="AB147"/>
      <c r="AC147"/>
      <c r="AD147"/>
      <c r="AE147"/>
      <c r="AF147"/>
      <c r="AG147"/>
      <c r="AH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</row>
    <row r="148" spans="1:48" s="1" customFormat="1" x14ac:dyDescent="0.25">
      <c r="A148"/>
      <c r="B148" s="145">
        <v>9.9999999999999992E-2</v>
      </c>
      <c r="C148" s="40"/>
      <c r="D148" s="314"/>
      <c r="E148" s="314"/>
      <c r="F148" s="42"/>
      <c r="G148" s="321" t="str">
        <f t="shared" si="13"/>
        <v/>
      </c>
      <c r="H148" s="315" t="str">
        <f t="shared" si="14"/>
        <v/>
      </c>
      <c r="I148" s="197" t="str">
        <f t="shared" si="15"/>
        <v/>
      </c>
      <c r="J148" s="157" t="str">
        <f t="shared" si="16"/>
        <v/>
      </c>
      <c r="K148" s="40"/>
      <c r="L148" s="324"/>
      <c r="M148">
        <f t="shared" si="17"/>
        <v>336</v>
      </c>
      <c r="N148" s="201">
        <f t="shared" si="12"/>
        <v>256.9369369369428</v>
      </c>
      <c r="O148"/>
      <c r="P148"/>
      <c r="Q148"/>
      <c r="R148"/>
      <c r="S148"/>
      <c r="Y148"/>
      <c r="AA148"/>
      <c r="AB148"/>
      <c r="AC148"/>
      <c r="AD148"/>
      <c r="AE148"/>
      <c r="AF148"/>
      <c r="AG148"/>
      <c r="AH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 spans="1:48" s="1" customFormat="1" x14ac:dyDescent="0.25">
      <c r="A149"/>
      <c r="B149" s="145">
        <v>0.10069444444444443</v>
      </c>
      <c r="C149" s="40"/>
      <c r="D149" s="314"/>
      <c r="E149" s="314"/>
      <c r="F149" s="42"/>
      <c r="G149" s="321" t="str">
        <f t="shared" si="13"/>
        <v/>
      </c>
      <c r="H149" s="315" t="str">
        <f t="shared" si="14"/>
        <v/>
      </c>
      <c r="I149" s="197" t="str">
        <f t="shared" si="15"/>
        <v/>
      </c>
      <c r="J149" s="157" t="str">
        <f t="shared" si="16"/>
        <v/>
      </c>
      <c r="K149" s="40"/>
      <c r="L149" s="324"/>
      <c r="M149">
        <f t="shared" si="17"/>
        <v>336</v>
      </c>
      <c r="N149" s="201">
        <f t="shared" si="12"/>
        <v>256.9369369369428</v>
      </c>
      <c r="O149"/>
      <c r="P149"/>
      <c r="Q149"/>
      <c r="R149"/>
      <c r="S149"/>
      <c r="Y149"/>
      <c r="AA149"/>
      <c r="AB149"/>
      <c r="AC149"/>
      <c r="AD149"/>
      <c r="AE149"/>
      <c r="AF149"/>
      <c r="AG149"/>
      <c r="AH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 spans="1:48" s="1" customFormat="1" x14ac:dyDescent="0.25">
      <c r="A150"/>
      <c r="B150" s="145">
        <v>0.1013888888888889</v>
      </c>
      <c r="C150" s="40"/>
      <c r="D150" s="314"/>
      <c r="E150" s="314"/>
      <c r="F150" s="42"/>
      <c r="G150" s="321" t="str">
        <f t="shared" si="13"/>
        <v/>
      </c>
      <c r="H150" s="315" t="str">
        <f t="shared" si="14"/>
        <v/>
      </c>
      <c r="I150" s="197" t="str">
        <f t="shared" si="15"/>
        <v/>
      </c>
      <c r="J150" s="157" t="str">
        <f t="shared" si="16"/>
        <v/>
      </c>
      <c r="K150" s="40"/>
      <c r="L150" s="324"/>
      <c r="M150">
        <f t="shared" si="17"/>
        <v>336</v>
      </c>
      <c r="N150" s="201">
        <f t="shared" si="12"/>
        <v>256.9369369369428</v>
      </c>
      <c r="O150"/>
      <c r="P150"/>
      <c r="Q150"/>
      <c r="R150"/>
      <c r="S150"/>
      <c r="Y150"/>
      <c r="AA150"/>
      <c r="AB150"/>
      <c r="AC150"/>
      <c r="AD150"/>
      <c r="AE150"/>
      <c r="AF150"/>
      <c r="AG150"/>
      <c r="AH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  <row r="151" spans="1:48" s="1" customFormat="1" x14ac:dyDescent="0.25">
      <c r="A151"/>
      <c r="B151" s="145">
        <v>0.10208333333333335</v>
      </c>
      <c r="C151" s="40"/>
      <c r="D151" s="314"/>
      <c r="E151" s="314"/>
      <c r="F151" s="42"/>
      <c r="G151" s="321" t="str">
        <f t="shared" si="13"/>
        <v/>
      </c>
      <c r="H151" s="315" t="str">
        <f t="shared" si="14"/>
        <v/>
      </c>
      <c r="I151" s="197" t="str">
        <f t="shared" si="15"/>
        <v/>
      </c>
      <c r="J151" s="157" t="str">
        <f t="shared" si="16"/>
        <v/>
      </c>
      <c r="K151" s="40"/>
      <c r="L151" s="324"/>
      <c r="M151">
        <f t="shared" si="17"/>
        <v>336</v>
      </c>
      <c r="N151" s="201">
        <f t="shared" si="12"/>
        <v>256.9369369369428</v>
      </c>
      <c r="O151"/>
      <c r="P151"/>
      <c r="Q151"/>
      <c r="R151"/>
      <c r="S151"/>
      <c r="Y151"/>
      <c r="AA151"/>
      <c r="AB151"/>
      <c r="AC151"/>
      <c r="AD151"/>
      <c r="AE151"/>
      <c r="AF151"/>
      <c r="AG151"/>
      <c r="AH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 spans="1:48" s="1" customFormat="1" x14ac:dyDescent="0.25">
      <c r="A152"/>
      <c r="B152" s="145">
        <v>0.10277777777777779</v>
      </c>
      <c r="C152" s="40"/>
      <c r="D152" s="314"/>
      <c r="E152" s="314"/>
      <c r="F152" s="42"/>
      <c r="G152" s="321" t="str">
        <f t="shared" si="13"/>
        <v/>
      </c>
      <c r="H152" s="315" t="str">
        <f t="shared" si="14"/>
        <v/>
      </c>
      <c r="I152" s="197" t="str">
        <f t="shared" si="15"/>
        <v/>
      </c>
      <c r="J152" s="157" t="str">
        <f t="shared" si="16"/>
        <v/>
      </c>
      <c r="K152" s="40"/>
      <c r="L152" s="324"/>
      <c r="M152">
        <f t="shared" si="17"/>
        <v>336</v>
      </c>
      <c r="N152" s="201">
        <f t="shared" si="12"/>
        <v>256.9369369369428</v>
      </c>
      <c r="O152"/>
      <c r="P152"/>
      <c r="Q152"/>
      <c r="R152"/>
      <c r="S152"/>
      <c r="Y152"/>
      <c r="AA152"/>
      <c r="AB152"/>
      <c r="AC152"/>
      <c r="AD152"/>
      <c r="AE152"/>
      <c r="AF152"/>
      <c r="AG152"/>
      <c r="AH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</row>
    <row r="153" spans="1:48" s="1" customFormat="1" x14ac:dyDescent="0.25">
      <c r="A153"/>
      <c r="B153" s="145">
        <v>0.10347222222222223</v>
      </c>
      <c r="C153" s="40"/>
      <c r="D153" s="314"/>
      <c r="E153" s="314"/>
      <c r="F153" s="42"/>
      <c r="G153" s="321" t="str">
        <f t="shared" si="13"/>
        <v/>
      </c>
      <c r="H153" s="315" t="str">
        <f t="shared" si="14"/>
        <v/>
      </c>
      <c r="I153" s="197" t="str">
        <f t="shared" si="15"/>
        <v/>
      </c>
      <c r="J153" s="157" t="str">
        <f t="shared" si="16"/>
        <v/>
      </c>
      <c r="K153" s="40"/>
      <c r="L153" s="324"/>
      <c r="M153">
        <f t="shared" si="17"/>
        <v>336</v>
      </c>
      <c r="N153" s="201">
        <f t="shared" si="12"/>
        <v>256.9369369369428</v>
      </c>
      <c r="O153"/>
      <c r="P153"/>
      <c r="Q153"/>
      <c r="R153"/>
      <c r="S153"/>
      <c r="Y153"/>
      <c r="AA153"/>
      <c r="AB153"/>
      <c r="AC153"/>
      <c r="AD153"/>
      <c r="AE153"/>
      <c r="AF153"/>
      <c r="AG153"/>
      <c r="AH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</row>
    <row r="154" spans="1:48" s="1" customFormat="1" x14ac:dyDescent="0.25">
      <c r="A154"/>
      <c r="B154" s="145">
        <v>0.10416666666666667</v>
      </c>
      <c r="C154" s="40"/>
      <c r="D154" s="314"/>
      <c r="E154" s="314"/>
      <c r="F154" s="42"/>
      <c r="G154" s="321" t="str">
        <f t="shared" si="13"/>
        <v/>
      </c>
      <c r="H154" s="315" t="str">
        <f t="shared" si="14"/>
        <v/>
      </c>
      <c r="I154" s="197" t="str">
        <f t="shared" si="15"/>
        <v/>
      </c>
      <c r="J154" s="157" t="str">
        <f t="shared" si="16"/>
        <v/>
      </c>
      <c r="K154" s="40"/>
      <c r="L154" s="324"/>
      <c r="M154">
        <f t="shared" si="17"/>
        <v>336</v>
      </c>
      <c r="N154" s="201">
        <f t="shared" si="12"/>
        <v>256.9369369369428</v>
      </c>
      <c r="O154"/>
      <c r="P154"/>
      <c r="Q154"/>
      <c r="R154"/>
      <c r="S154"/>
      <c r="Y154"/>
      <c r="AA154"/>
      <c r="AB154"/>
      <c r="AC154"/>
      <c r="AD154"/>
      <c r="AE154"/>
      <c r="AF154"/>
      <c r="AG154"/>
      <c r="AH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1:48" s="1" customFormat="1" x14ac:dyDescent="0.25">
      <c r="A155"/>
      <c r="B155" s="145">
        <v>0.10486111111111111</v>
      </c>
      <c r="C155" s="40"/>
      <c r="D155" s="314"/>
      <c r="E155" s="314"/>
      <c r="F155" s="42"/>
      <c r="G155" s="321" t="str">
        <f t="shared" si="13"/>
        <v/>
      </c>
      <c r="H155" s="315" t="str">
        <f t="shared" si="14"/>
        <v/>
      </c>
      <c r="I155" s="197" t="str">
        <f t="shared" si="15"/>
        <v/>
      </c>
      <c r="J155" s="157" t="str">
        <f t="shared" si="16"/>
        <v/>
      </c>
      <c r="K155" s="40"/>
      <c r="L155" s="324"/>
      <c r="M155">
        <f t="shared" si="17"/>
        <v>336</v>
      </c>
      <c r="N155" s="201">
        <f t="shared" si="12"/>
        <v>256.9369369369428</v>
      </c>
      <c r="O155"/>
      <c r="P155"/>
      <c r="Q155"/>
      <c r="R155"/>
      <c r="S155"/>
      <c r="Y155"/>
      <c r="AA155"/>
      <c r="AB155"/>
      <c r="AC155"/>
      <c r="AD155"/>
      <c r="AE155"/>
      <c r="AF155"/>
      <c r="AG155"/>
      <c r="AH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1:48" s="1" customFormat="1" x14ac:dyDescent="0.25">
      <c r="A156"/>
      <c r="B156" s="145">
        <v>0.10555555555555556</v>
      </c>
      <c r="C156" s="40"/>
      <c r="D156" s="314"/>
      <c r="E156" s="314"/>
      <c r="F156" s="42"/>
      <c r="G156" s="321" t="str">
        <f t="shared" si="13"/>
        <v/>
      </c>
      <c r="H156" s="315" t="str">
        <f t="shared" si="14"/>
        <v/>
      </c>
      <c r="I156" s="197" t="str">
        <f t="shared" si="15"/>
        <v/>
      </c>
      <c r="J156" s="157" t="str">
        <f t="shared" si="16"/>
        <v/>
      </c>
      <c r="K156" s="40"/>
      <c r="L156" s="324"/>
      <c r="M156">
        <f t="shared" si="17"/>
        <v>336</v>
      </c>
      <c r="N156" s="201">
        <f t="shared" si="12"/>
        <v>256.9369369369428</v>
      </c>
      <c r="O156"/>
      <c r="P156"/>
      <c r="Q156"/>
      <c r="R156"/>
      <c r="S156"/>
      <c r="Y156"/>
      <c r="AA156"/>
      <c r="AB156"/>
      <c r="AC156"/>
      <c r="AD156"/>
      <c r="AE156"/>
      <c r="AF156"/>
      <c r="AG156"/>
      <c r="AH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 spans="1:48" s="1" customFormat="1" x14ac:dyDescent="0.25">
      <c r="A157"/>
      <c r="B157" s="145">
        <v>0.10625</v>
      </c>
      <c r="C157" s="40"/>
      <c r="D157" s="314"/>
      <c r="E157" s="314"/>
      <c r="F157" s="42"/>
      <c r="G157" s="321" t="str">
        <f t="shared" si="13"/>
        <v/>
      </c>
      <c r="H157" s="315" t="str">
        <f t="shared" si="14"/>
        <v/>
      </c>
      <c r="I157" s="197" t="str">
        <f t="shared" si="15"/>
        <v/>
      </c>
      <c r="J157" s="157" t="str">
        <f t="shared" si="16"/>
        <v/>
      </c>
      <c r="K157" s="40"/>
      <c r="L157" s="324"/>
      <c r="M157">
        <f t="shared" si="17"/>
        <v>336</v>
      </c>
      <c r="N157" s="201">
        <f t="shared" si="12"/>
        <v>256.9369369369428</v>
      </c>
      <c r="O157"/>
      <c r="P157"/>
      <c r="Q157"/>
      <c r="R157"/>
      <c r="S157"/>
      <c r="Y157"/>
      <c r="AA157"/>
      <c r="AB157"/>
      <c r="AC157"/>
      <c r="AD157"/>
      <c r="AE157"/>
      <c r="AF157"/>
      <c r="AG157"/>
      <c r="AH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1:48" s="1" customFormat="1" x14ac:dyDescent="0.25">
      <c r="A158"/>
      <c r="B158" s="145">
        <v>0.10694444444444444</v>
      </c>
      <c r="C158" s="40"/>
      <c r="D158" s="314"/>
      <c r="E158" s="314"/>
      <c r="F158" s="42"/>
      <c r="G158" s="321" t="str">
        <f t="shared" si="13"/>
        <v/>
      </c>
      <c r="H158" s="315" t="str">
        <f t="shared" si="14"/>
        <v/>
      </c>
      <c r="I158" s="197" t="str">
        <f t="shared" si="15"/>
        <v/>
      </c>
      <c r="J158" s="157" t="str">
        <f t="shared" si="16"/>
        <v/>
      </c>
      <c r="K158" s="40"/>
      <c r="L158" s="324"/>
      <c r="M158">
        <f t="shared" si="17"/>
        <v>336</v>
      </c>
      <c r="N158" s="201">
        <f t="shared" si="12"/>
        <v>256.9369369369428</v>
      </c>
      <c r="O158"/>
      <c r="P158"/>
      <c r="Q158"/>
      <c r="R158"/>
      <c r="S158"/>
      <c r="Y158"/>
      <c r="AA158"/>
      <c r="AB158"/>
      <c r="AC158"/>
      <c r="AD158"/>
      <c r="AE158"/>
      <c r="AF158"/>
      <c r="AG158"/>
      <c r="AH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1:48" s="1" customFormat="1" x14ac:dyDescent="0.25">
      <c r="A159"/>
      <c r="B159" s="145">
        <v>0.1076388888888889</v>
      </c>
      <c r="C159" s="40"/>
      <c r="D159" s="314"/>
      <c r="E159" s="314"/>
      <c r="F159" s="42"/>
      <c r="G159" s="321" t="str">
        <f t="shared" si="13"/>
        <v/>
      </c>
      <c r="H159" s="315" t="str">
        <f t="shared" si="14"/>
        <v/>
      </c>
      <c r="I159" s="197" t="str">
        <f t="shared" si="15"/>
        <v/>
      </c>
      <c r="J159" s="157" t="str">
        <f t="shared" si="16"/>
        <v/>
      </c>
      <c r="K159" s="40"/>
      <c r="L159" s="324"/>
      <c r="M159">
        <f t="shared" si="17"/>
        <v>336</v>
      </c>
      <c r="N159" s="201">
        <f t="shared" si="12"/>
        <v>256.9369369369428</v>
      </c>
      <c r="O159"/>
      <c r="P159"/>
      <c r="Q159"/>
      <c r="R159"/>
      <c r="S159"/>
      <c r="Y159"/>
      <c r="AA159"/>
      <c r="AB159"/>
      <c r="AC159"/>
      <c r="AD159"/>
      <c r="AE159"/>
      <c r="AF159"/>
      <c r="AG159"/>
      <c r="AH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1:48" s="1" customFormat="1" x14ac:dyDescent="0.25">
      <c r="A160"/>
      <c r="B160" s="145">
        <v>0.10833333333333334</v>
      </c>
      <c r="C160" s="40"/>
      <c r="D160" s="314"/>
      <c r="E160" s="314"/>
      <c r="F160" s="42"/>
      <c r="G160" s="321" t="str">
        <f t="shared" si="13"/>
        <v/>
      </c>
      <c r="H160" s="315" t="str">
        <f t="shared" si="14"/>
        <v/>
      </c>
      <c r="I160" s="197" t="str">
        <f t="shared" si="15"/>
        <v/>
      </c>
      <c r="J160" s="157" t="str">
        <f t="shared" si="16"/>
        <v/>
      </c>
      <c r="K160" s="40"/>
      <c r="L160" s="324"/>
      <c r="M160">
        <f t="shared" si="17"/>
        <v>336</v>
      </c>
      <c r="N160" s="201">
        <f t="shared" si="12"/>
        <v>256.9369369369428</v>
      </c>
      <c r="O160"/>
      <c r="P160"/>
      <c r="Q160"/>
      <c r="R160"/>
      <c r="S160"/>
      <c r="Y160"/>
      <c r="AA160"/>
      <c r="AB160"/>
      <c r="AC160"/>
      <c r="AD160"/>
      <c r="AE160"/>
      <c r="AF160"/>
      <c r="AG160"/>
      <c r="AH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1:48" s="1" customFormat="1" x14ac:dyDescent="0.25">
      <c r="A161"/>
      <c r="B161" s="145">
        <v>0.10902777777777778</v>
      </c>
      <c r="C161" s="40"/>
      <c r="D161" s="314"/>
      <c r="E161" s="314"/>
      <c r="F161" s="42"/>
      <c r="G161" s="321" t="str">
        <f t="shared" si="13"/>
        <v/>
      </c>
      <c r="H161" s="315" t="str">
        <f t="shared" si="14"/>
        <v/>
      </c>
      <c r="I161" s="197" t="str">
        <f t="shared" si="15"/>
        <v/>
      </c>
      <c r="J161" s="157" t="str">
        <f t="shared" si="16"/>
        <v/>
      </c>
      <c r="K161" s="40"/>
      <c r="L161" s="324"/>
      <c r="M161">
        <f t="shared" si="17"/>
        <v>336</v>
      </c>
      <c r="N161" s="201">
        <f t="shared" si="12"/>
        <v>256.9369369369428</v>
      </c>
      <c r="O161"/>
      <c r="P161"/>
      <c r="Q161"/>
      <c r="R161"/>
      <c r="S161"/>
      <c r="Y161"/>
      <c r="AA161"/>
      <c r="AB161"/>
      <c r="AC161"/>
      <c r="AD161"/>
      <c r="AE161"/>
      <c r="AF161"/>
      <c r="AG161"/>
      <c r="AH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1:48" s="1" customFormat="1" x14ac:dyDescent="0.25">
      <c r="A162"/>
      <c r="B162" s="145">
        <v>0.10972222222222222</v>
      </c>
      <c r="C162" s="40"/>
      <c r="D162" s="314"/>
      <c r="E162" s="314"/>
      <c r="F162" s="42"/>
      <c r="G162" s="321" t="str">
        <f t="shared" si="13"/>
        <v/>
      </c>
      <c r="H162" s="315" t="str">
        <f t="shared" si="14"/>
        <v/>
      </c>
      <c r="I162" s="197" t="str">
        <f t="shared" si="15"/>
        <v/>
      </c>
      <c r="J162" s="157" t="str">
        <f t="shared" si="16"/>
        <v/>
      </c>
      <c r="K162" s="40"/>
      <c r="L162" s="324"/>
      <c r="M162">
        <f t="shared" si="17"/>
        <v>336</v>
      </c>
      <c r="N162" s="201">
        <f t="shared" si="12"/>
        <v>256.9369369369428</v>
      </c>
      <c r="O162"/>
      <c r="P162"/>
      <c r="Q162"/>
      <c r="R162"/>
      <c r="S162"/>
      <c r="Y162"/>
      <c r="AA162"/>
      <c r="AB162"/>
      <c r="AC162"/>
      <c r="AD162"/>
      <c r="AE162"/>
      <c r="AF162"/>
      <c r="AG162"/>
      <c r="AH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1:48" s="1" customFormat="1" x14ac:dyDescent="0.25">
      <c r="A163"/>
      <c r="B163" s="145">
        <v>0.11041666666666666</v>
      </c>
      <c r="C163" s="40"/>
      <c r="D163" s="314"/>
      <c r="E163" s="314"/>
      <c r="F163" s="42"/>
      <c r="G163" s="321" t="str">
        <f t="shared" si="13"/>
        <v/>
      </c>
      <c r="H163" s="315" t="str">
        <f t="shared" si="14"/>
        <v/>
      </c>
      <c r="I163" s="197" t="str">
        <f t="shared" si="15"/>
        <v/>
      </c>
      <c r="J163" s="157" t="str">
        <f t="shared" si="16"/>
        <v/>
      </c>
      <c r="K163" s="40"/>
      <c r="L163" s="324"/>
      <c r="M163">
        <f t="shared" si="17"/>
        <v>336</v>
      </c>
      <c r="N163" s="201">
        <f t="shared" si="12"/>
        <v>256.9369369369428</v>
      </c>
      <c r="O163"/>
      <c r="P163"/>
      <c r="Q163"/>
      <c r="R163"/>
      <c r="S163"/>
      <c r="Y163"/>
      <c r="AA163"/>
      <c r="AB163"/>
      <c r="AC163"/>
      <c r="AD163"/>
      <c r="AE163"/>
      <c r="AF163"/>
      <c r="AG163"/>
      <c r="AH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:48" s="1" customFormat="1" x14ac:dyDescent="0.25">
      <c r="A164"/>
      <c r="B164" s="145">
        <v>0.1111111111111111</v>
      </c>
      <c r="C164" s="40"/>
      <c r="D164" s="314"/>
      <c r="E164" s="314"/>
      <c r="F164" s="42"/>
      <c r="G164" s="321" t="str">
        <f t="shared" si="13"/>
        <v/>
      </c>
      <c r="H164" s="315" t="str">
        <f t="shared" si="14"/>
        <v/>
      </c>
      <c r="I164" s="197" t="str">
        <f t="shared" si="15"/>
        <v/>
      </c>
      <c r="J164" s="157" t="str">
        <f t="shared" si="16"/>
        <v/>
      </c>
      <c r="K164" s="40"/>
      <c r="L164" s="324"/>
      <c r="M164">
        <f t="shared" si="17"/>
        <v>336</v>
      </c>
      <c r="N164" s="201">
        <f t="shared" si="12"/>
        <v>256.9369369369428</v>
      </c>
      <c r="O164"/>
      <c r="P164"/>
      <c r="Q164"/>
      <c r="R164"/>
      <c r="S164"/>
      <c r="Y164"/>
      <c r="AA164"/>
      <c r="AB164"/>
      <c r="AC164"/>
      <c r="AD164"/>
      <c r="AE164"/>
      <c r="AF164"/>
      <c r="AG164"/>
      <c r="AH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1:48" s="1" customFormat="1" x14ac:dyDescent="0.25">
      <c r="A165"/>
      <c r="B165" s="145">
        <v>0.11180555555555556</v>
      </c>
      <c r="C165" s="40"/>
      <c r="D165" s="314"/>
      <c r="E165" s="314"/>
      <c r="F165" s="42"/>
      <c r="G165" s="321" t="str">
        <f t="shared" si="13"/>
        <v/>
      </c>
      <c r="H165" s="315" t="str">
        <f t="shared" si="14"/>
        <v/>
      </c>
      <c r="I165" s="197" t="str">
        <f t="shared" si="15"/>
        <v/>
      </c>
      <c r="J165" s="157" t="str">
        <f t="shared" si="16"/>
        <v/>
      </c>
      <c r="K165" s="40"/>
      <c r="L165" s="324"/>
      <c r="M165">
        <f t="shared" si="17"/>
        <v>336</v>
      </c>
      <c r="N165" s="201">
        <f t="shared" si="12"/>
        <v>256.9369369369428</v>
      </c>
      <c r="O165"/>
      <c r="P165"/>
      <c r="Q165"/>
      <c r="R165"/>
      <c r="S165"/>
      <c r="Y165"/>
      <c r="AA165"/>
      <c r="AB165"/>
      <c r="AC165"/>
      <c r="AD165"/>
      <c r="AE165"/>
      <c r="AF165"/>
      <c r="AG165"/>
      <c r="AH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1:48" s="1" customFormat="1" x14ac:dyDescent="0.25">
      <c r="A166"/>
      <c r="B166" s="145">
        <v>0.1125</v>
      </c>
      <c r="C166" s="40"/>
      <c r="D166" s="314"/>
      <c r="E166" s="314"/>
      <c r="F166" s="42"/>
      <c r="G166" s="321" t="str">
        <f t="shared" si="13"/>
        <v/>
      </c>
      <c r="H166" s="315" t="str">
        <f t="shared" si="14"/>
        <v/>
      </c>
      <c r="I166" s="197" t="str">
        <f t="shared" si="15"/>
        <v/>
      </c>
      <c r="J166" s="157" t="str">
        <f t="shared" si="16"/>
        <v/>
      </c>
      <c r="K166" s="40"/>
      <c r="L166" s="324"/>
      <c r="M166">
        <f t="shared" si="17"/>
        <v>336</v>
      </c>
      <c r="N166" s="201">
        <f t="shared" si="12"/>
        <v>256.9369369369428</v>
      </c>
      <c r="O166"/>
      <c r="P166"/>
      <c r="Q166"/>
      <c r="R166"/>
      <c r="S166"/>
      <c r="Y166"/>
      <c r="AA166"/>
      <c r="AB166"/>
      <c r="AC166"/>
      <c r="AD166"/>
      <c r="AE166"/>
      <c r="AF166"/>
      <c r="AG166"/>
      <c r="AH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1:48" s="1" customFormat="1" x14ac:dyDescent="0.25">
      <c r="A167"/>
      <c r="B167" s="145">
        <v>0.11319444444444444</v>
      </c>
      <c r="C167" s="40"/>
      <c r="D167" s="314"/>
      <c r="E167" s="314"/>
      <c r="F167" s="42"/>
      <c r="G167" s="321" t="str">
        <f t="shared" si="13"/>
        <v/>
      </c>
      <c r="H167" s="315" t="str">
        <f t="shared" si="14"/>
        <v/>
      </c>
      <c r="I167" s="197" t="str">
        <f t="shared" si="15"/>
        <v/>
      </c>
      <c r="J167" s="157" t="str">
        <f t="shared" si="16"/>
        <v/>
      </c>
      <c r="K167" s="40"/>
      <c r="L167" s="324"/>
      <c r="M167">
        <f t="shared" si="17"/>
        <v>336</v>
      </c>
      <c r="N167" s="201">
        <f t="shared" si="12"/>
        <v>256.9369369369428</v>
      </c>
      <c r="O167"/>
      <c r="P167"/>
      <c r="Q167"/>
      <c r="R167"/>
      <c r="S167"/>
      <c r="Y167"/>
      <c r="AA167"/>
      <c r="AB167"/>
      <c r="AC167"/>
      <c r="AD167"/>
      <c r="AE167"/>
      <c r="AF167"/>
      <c r="AG167"/>
      <c r="AH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1:48" s="1" customFormat="1" x14ac:dyDescent="0.25">
      <c r="A168"/>
      <c r="B168" s="145">
        <v>0.11388888888888889</v>
      </c>
      <c r="C168" s="40"/>
      <c r="D168" s="314"/>
      <c r="E168" s="314"/>
      <c r="F168" s="42"/>
      <c r="G168" s="321" t="str">
        <f t="shared" si="13"/>
        <v/>
      </c>
      <c r="H168" s="315" t="str">
        <f t="shared" si="14"/>
        <v/>
      </c>
      <c r="I168" s="197" t="str">
        <f t="shared" si="15"/>
        <v/>
      </c>
      <c r="J168" s="157" t="str">
        <f t="shared" si="16"/>
        <v/>
      </c>
      <c r="K168" s="40"/>
      <c r="L168" s="324"/>
      <c r="M168">
        <f t="shared" si="17"/>
        <v>336</v>
      </c>
      <c r="N168" s="201">
        <f t="shared" si="12"/>
        <v>256.9369369369428</v>
      </c>
      <c r="O168"/>
      <c r="P168"/>
      <c r="Q168"/>
      <c r="R168"/>
      <c r="S168"/>
      <c r="Y168"/>
      <c r="AA168"/>
      <c r="AB168"/>
      <c r="AC168"/>
      <c r="AD168"/>
      <c r="AE168"/>
      <c r="AF168"/>
      <c r="AG168"/>
      <c r="AH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1:48" s="1" customFormat="1" x14ac:dyDescent="0.25">
      <c r="A169"/>
      <c r="B169" s="145">
        <v>0.11458333333333333</v>
      </c>
      <c r="C169" s="40"/>
      <c r="D169" s="314"/>
      <c r="E169" s="314"/>
      <c r="F169" s="42"/>
      <c r="G169" s="321" t="str">
        <f t="shared" si="13"/>
        <v/>
      </c>
      <c r="H169" s="315" t="str">
        <f t="shared" si="14"/>
        <v/>
      </c>
      <c r="I169" s="197" t="str">
        <f t="shared" si="15"/>
        <v/>
      </c>
      <c r="J169" s="157" t="str">
        <f t="shared" si="16"/>
        <v/>
      </c>
      <c r="K169" s="40"/>
      <c r="L169" s="324"/>
      <c r="M169">
        <f t="shared" si="17"/>
        <v>336</v>
      </c>
      <c r="N169" s="201">
        <f t="shared" si="12"/>
        <v>256.9369369369428</v>
      </c>
      <c r="O169"/>
      <c r="P169"/>
      <c r="Q169"/>
      <c r="R169"/>
      <c r="S169"/>
      <c r="Y169"/>
      <c r="AA169"/>
      <c r="AB169"/>
      <c r="AC169"/>
      <c r="AD169"/>
      <c r="AE169"/>
      <c r="AF169"/>
      <c r="AG169"/>
      <c r="AH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1:48" s="1" customFormat="1" x14ac:dyDescent="0.25">
      <c r="A170"/>
      <c r="B170" s="145">
        <v>0.11527777777777777</v>
      </c>
      <c r="C170" s="40"/>
      <c r="D170" s="314"/>
      <c r="E170" s="314"/>
      <c r="F170" s="42"/>
      <c r="G170" s="321" t="str">
        <f t="shared" si="13"/>
        <v/>
      </c>
      <c r="H170" s="315" t="str">
        <f t="shared" si="14"/>
        <v/>
      </c>
      <c r="I170" s="197" t="str">
        <f t="shared" si="15"/>
        <v/>
      </c>
      <c r="J170" s="157" t="str">
        <f t="shared" si="16"/>
        <v/>
      </c>
      <c r="K170" s="40"/>
      <c r="L170" s="324"/>
      <c r="M170">
        <f t="shared" si="17"/>
        <v>336</v>
      </c>
      <c r="N170" s="201">
        <f t="shared" si="12"/>
        <v>256.9369369369428</v>
      </c>
      <c r="O170"/>
      <c r="P170"/>
      <c r="Q170"/>
      <c r="R170"/>
      <c r="S170"/>
      <c r="Y170"/>
      <c r="AA170"/>
      <c r="AB170"/>
      <c r="AC170"/>
      <c r="AD170"/>
      <c r="AE170"/>
      <c r="AF170"/>
      <c r="AG170"/>
      <c r="AH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1:48" s="1" customFormat="1" x14ac:dyDescent="0.25">
      <c r="A171"/>
      <c r="B171" s="145">
        <v>0.11597222222222221</v>
      </c>
      <c r="C171" s="40"/>
      <c r="D171" s="314"/>
      <c r="E171" s="314"/>
      <c r="F171" s="42"/>
      <c r="G171" s="321" t="str">
        <f t="shared" si="13"/>
        <v/>
      </c>
      <c r="H171" s="315" t="str">
        <f t="shared" si="14"/>
        <v/>
      </c>
      <c r="I171" s="197" t="str">
        <f t="shared" si="15"/>
        <v/>
      </c>
      <c r="J171" s="157" t="str">
        <f t="shared" si="16"/>
        <v/>
      </c>
      <c r="K171" s="40"/>
      <c r="L171" s="324"/>
      <c r="M171">
        <f t="shared" si="17"/>
        <v>336</v>
      </c>
      <c r="N171" s="201">
        <f t="shared" si="12"/>
        <v>256.9369369369428</v>
      </c>
      <c r="O171"/>
      <c r="P171"/>
      <c r="Q171"/>
      <c r="R171"/>
      <c r="S171"/>
      <c r="Y171"/>
      <c r="AA171"/>
      <c r="AB171"/>
      <c r="AC171"/>
      <c r="AD171"/>
      <c r="AE171"/>
      <c r="AF171"/>
      <c r="AG171"/>
      <c r="AH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</row>
    <row r="172" spans="1:48" s="1" customFormat="1" x14ac:dyDescent="0.25">
      <c r="A172"/>
      <c r="B172" s="145">
        <v>0.11666666666666665</v>
      </c>
      <c r="C172" s="40"/>
      <c r="D172" s="314"/>
      <c r="E172" s="314"/>
      <c r="F172" s="42"/>
      <c r="G172" s="321" t="str">
        <f t="shared" si="13"/>
        <v/>
      </c>
      <c r="H172" s="315" t="str">
        <f t="shared" si="14"/>
        <v/>
      </c>
      <c r="I172" s="197" t="str">
        <f t="shared" si="15"/>
        <v/>
      </c>
      <c r="J172" s="157" t="str">
        <f t="shared" si="16"/>
        <v/>
      </c>
      <c r="K172" s="40"/>
      <c r="L172" s="324"/>
      <c r="M172">
        <f t="shared" si="17"/>
        <v>336</v>
      </c>
      <c r="N172" s="201">
        <f t="shared" si="12"/>
        <v>256.9369369369428</v>
      </c>
      <c r="O172"/>
      <c r="P172"/>
      <c r="Q172"/>
      <c r="R172"/>
      <c r="S172"/>
      <c r="Y172"/>
      <c r="AA172"/>
      <c r="AB172"/>
      <c r="AC172"/>
      <c r="AD172"/>
      <c r="AE172"/>
      <c r="AF172"/>
      <c r="AG172"/>
      <c r="AH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:48" s="1" customFormat="1" x14ac:dyDescent="0.25">
      <c r="A173"/>
      <c r="B173" s="145">
        <v>0.1173611111111111</v>
      </c>
      <c r="C173" s="40"/>
      <c r="D173" s="314"/>
      <c r="E173" s="314"/>
      <c r="F173" s="42"/>
      <c r="G173" s="321" t="str">
        <f t="shared" si="13"/>
        <v/>
      </c>
      <c r="H173" s="315" t="str">
        <f t="shared" si="14"/>
        <v/>
      </c>
      <c r="I173" s="197" t="str">
        <f t="shared" si="15"/>
        <v/>
      </c>
      <c r="J173" s="157" t="str">
        <f t="shared" si="16"/>
        <v/>
      </c>
      <c r="K173" s="40"/>
      <c r="L173" s="324"/>
      <c r="M173">
        <f t="shared" si="17"/>
        <v>336</v>
      </c>
      <c r="N173" s="201">
        <f t="shared" si="12"/>
        <v>256.9369369369428</v>
      </c>
      <c r="O173"/>
      <c r="P173"/>
      <c r="Q173"/>
      <c r="R173"/>
      <c r="S173"/>
      <c r="Y173"/>
      <c r="AA173"/>
      <c r="AB173"/>
      <c r="AC173"/>
      <c r="AD173"/>
      <c r="AE173"/>
      <c r="AF173"/>
      <c r="AG173"/>
      <c r="AH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</row>
    <row r="174" spans="1:48" s="1" customFormat="1" x14ac:dyDescent="0.25">
      <c r="A174"/>
      <c r="B174" s="145">
        <v>0.11805555555555557</v>
      </c>
      <c r="C174" s="40"/>
      <c r="D174" s="314"/>
      <c r="E174" s="314"/>
      <c r="F174" s="42"/>
      <c r="G174" s="321" t="str">
        <f t="shared" si="13"/>
        <v/>
      </c>
      <c r="H174" s="315" t="str">
        <f t="shared" si="14"/>
        <v/>
      </c>
      <c r="I174" s="197" t="str">
        <f t="shared" si="15"/>
        <v/>
      </c>
      <c r="J174" s="157" t="str">
        <f t="shared" si="16"/>
        <v/>
      </c>
      <c r="K174" s="40"/>
      <c r="L174" s="324"/>
      <c r="M174">
        <f t="shared" si="17"/>
        <v>336</v>
      </c>
      <c r="N174" s="201">
        <f t="shared" si="12"/>
        <v>256.9369369369428</v>
      </c>
      <c r="O174"/>
      <c r="P174"/>
      <c r="Q174"/>
      <c r="R174"/>
      <c r="S174"/>
      <c r="Y174"/>
      <c r="AA174"/>
      <c r="AB174"/>
      <c r="AC174"/>
      <c r="AD174"/>
      <c r="AE174"/>
      <c r="AF174"/>
      <c r="AG174"/>
      <c r="AH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</row>
    <row r="175" spans="1:48" s="1" customFormat="1" x14ac:dyDescent="0.25">
      <c r="A175"/>
      <c r="B175" s="145">
        <v>0.11875000000000001</v>
      </c>
      <c r="C175" s="40"/>
      <c r="D175" s="314"/>
      <c r="E175" s="314"/>
      <c r="F175" s="42"/>
      <c r="G175" s="321" t="str">
        <f t="shared" si="13"/>
        <v/>
      </c>
      <c r="H175" s="315" t="str">
        <f t="shared" si="14"/>
        <v/>
      </c>
      <c r="I175" s="197" t="str">
        <f t="shared" si="15"/>
        <v/>
      </c>
      <c r="J175" s="157" t="str">
        <f t="shared" si="16"/>
        <v/>
      </c>
      <c r="K175" s="40"/>
      <c r="L175" s="324"/>
      <c r="M175">
        <f t="shared" si="17"/>
        <v>336</v>
      </c>
      <c r="N175" s="201">
        <f t="shared" si="12"/>
        <v>256.9369369369428</v>
      </c>
      <c r="O175"/>
      <c r="P175"/>
      <c r="Q175"/>
      <c r="R175"/>
      <c r="S175"/>
      <c r="Y175"/>
      <c r="AA175"/>
      <c r="AB175"/>
      <c r="AC175"/>
      <c r="AD175"/>
      <c r="AE175"/>
      <c r="AF175"/>
      <c r="AG175"/>
      <c r="AH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</row>
    <row r="176" spans="1:48" s="1" customFormat="1" x14ac:dyDescent="0.25">
      <c r="A176"/>
      <c r="B176" s="145">
        <v>0.11944444444444445</v>
      </c>
      <c r="C176" s="40"/>
      <c r="D176" s="314"/>
      <c r="E176" s="314"/>
      <c r="F176" s="42"/>
      <c r="G176" s="321" t="str">
        <f t="shared" si="13"/>
        <v/>
      </c>
      <c r="H176" s="315" t="str">
        <f t="shared" si="14"/>
        <v/>
      </c>
      <c r="I176" s="197" t="str">
        <f t="shared" si="15"/>
        <v/>
      </c>
      <c r="J176" s="157" t="str">
        <f t="shared" si="16"/>
        <v/>
      </c>
      <c r="K176" s="40"/>
      <c r="L176" s="324"/>
      <c r="M176">
        <f t="shared" si="17"/>
        <v>336</v>
      </c>
      <c r="N176" s="201">
        <f t="shared" si="12"/>
        <v>256.9369369369428</v>
      </c>
      <c r="O176"/>
      <c r="P176"/>
      <c r="Q176"/>
      <c r="R176"/>
      <c r="S176"/>
      <c r="Y176"/>
      <c r="AA176"/>
      <c r="AB176"/>
      <c r="AC176"/>
      <c r="AD176"/>
      <c r="AE176"/>
      <c r="AF176"/>
      <c r="AG176"/>
      <c r="AH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</row>
    <row r="177" spans="1:48" s="1" customFormat="1" x14ac:dyDescent="0.25">
      <c r="A177"/>
      <c r="B177" s="145">
        <v>0.12013888888888889</v>
      </c>
      <c r="C177" s="40"/>
      <c r="D177" s="314"/>
      <c r="E177" s="314"/>
      <c r="F177" s="42"/>
      <c r="G177" s="321" t="str">
        <f t="shared" si="13"/>
        <v/>
      </c>
      <c r="H177" s="315" t="str">
        <f t="shared" si="14"/>
        <v/>
      </c>
      <c r="I177" s="197" t="str">
        <f t="shared" si="15"/>
        <v/>
      </c>
      <c r="J177" s="157" t="str">
        <f t="shared" si="16"/>
        <v/>
      </c>
      <c r="K177" s="40"/>
      <c r="L177" s="324"/>
      <c r="M177">
        <f t="shared" si="17"/>
        <v>336</v>
      </c>
      <c r="N177" s="201">
        <f t="shared" si="12"/>
        <v>256.9369369369428</v>
      </c>
      <c r="O177"/>
      <c r="P177"/>
      <c r="Q177"/>
      <c r="R177"/>
      <c r="S177"/>
      <c r="Y177"/>
      <c r="AA177"/>
      <c r="AB177"/>
      <c r="AC177"/>
      <c r="AD177"/>
      <c r="AE177"/>
      <c r="AF177"/>
      <c r="AG177"/>
      <c r="AH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</row>
    <row r="178" spans="1:48" s="1" customFormat="1" x14ac:dyDescent="0.25">
      <c r="A178"/>
      <c r="B178" s="145">
        <v>0.12083333333333333</v>
      </c>
      <c r="C178" s="40"/>
      <c r="D178" s="314"/>
      <c r="E178" s="314"/>
      <c r="F178" s="42"/>
      <c r="G178" s="321" t="str">
        <f t="shared" si="13"/>
        <v/>
      </c>
      <c r="H178" s="315" t="str">
        <f t="shared" si="14"/>
        <v/>
      </c>
      <c r="I178" s="197" t="str">
        <f t="shared" si="15"/>
        <v/>
      </c>
      <c r="J178" s="157" t="str">
        <f t="shared" si="16"/>
        <v/>
      </c>
      <c r="K178" s="40"/>
      <c r="L178" s="324"/>
      <c r="M178">
        <f t="shared" si="17"/>
        <v>336</v>
      </c>
      <c r="N178" s="201">
        <f t="shared" si="12"/>
        <v>256.9369369369428</v>
      </c>
      <c r="O178"/>
      <c r="P178"/>
      <c r="Q178"/>
      <c r="R178"/>
      <c r="S178"/>
      <c r="Y178"/>
      <c r="AA178"/>
      <c r="AB178"/>
      <c r="AC178"/>
      <c r="AD178"/>
      <c r="AE178"/>
      <c r="AF178"/>
      <c r="AG178"/>
      <c r="AH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</row>
    <row r="179" spans="1:48" s="1" customFormat="1" x14ac:dyDescent="0.25">
      <c r="A179"/>
      <c r="B179" s="145">
        <v>0.12152777777777778</v>
      </c>
      <c r="C179" s="40"/>
      <c r="D179" s="314"/>
      <c r="E179" s="314"/>
      <c r="F179" s="42"/>
      <c r="G179" s="321" t="str">
        <f t="shared" si="13"/>
        <v/>
      </c>
      <c r="H179" s="315" t="str">
        <f t="shared" si="14"/>
        <v/>
      </c>
      <c r="I179" s="197" t="str">
        <f t="shared" si="15"/>
        <v/>
      </c>
      <c r="J179" s="157" t="str">
        <f t="shared" si="16"/>
        <v/>
      </c>
      <c r="K179" s="40"/>
      <c r="L179" s="324"/>
      <c r="M179">
        <f t="shared" si="17"/>
        <v>336</v>
      </c>
      <c r="N179" s="201">
        <f t="shared" si="12"/>
        <v>256.9369369369428</v>
      </c>
      <c r="O179"/>
      <c r="P179"/>
      <c r="Q179"/>
      <c r="R179"/>
      <c r="S179"/>
      <c r="Y179"/>
      <c r="AA179"/>
      <c r="AB179"/>
      <c r="AC179"/>
      <c r="AD179"/>
      <c r="AE179"/>
      <c r="AF179"/>
      <c r="AG179"/>
      <c r="AH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</row>
    <row r="180" spans="1:48" s="1" customFormat="1" x14ac:dyDescent="0.25">
      <c r="A180"/>
      <c r="B180" s="145">
        <v>0.12222222222222223</v>
      </c>
      <c r="C180" s="40"/>
      <c r="D180" s="314"/>
      <c r="E180" s="314"/>
      <c r="F180" s="42"/>
      <c r="G180" s="321" t="str">
        <f t="shared" si="13"/>
        <v/>
      </c>
      <c r="H180" s="315" t="str">
        <f t="shared" si="14"/>
        <v/>
      </c>
      <c r="I180" s="197" t="str">
        <f t="shared" si="15"/>
        <v/>
      </c>
      <c r="J180" s="157" t="str">
        <f t="shared" si="16"/>
        <v/>
      </c>
      <c r="K180" s="40"/>
      <c r="L180" s="324"/>
      <c r="M180">
        <f t="shared" si="17"/>
        <v>336</v>
      </c>
      <c r="N180" s="201">
        <f t="shared" si="12"/>
        <v>256.9369369369428</v>
      </c>
      <c r="O180"/>
      <c r="P180"/>
      <c r="Q180"/>
      <c r="R180"/>
      <c r="S180"/>
      <c r="Y180"/>
      <c r="AA180"/>
      <c r="AB180"/>
      <c r="AC180"/>
      <c r="AD180"/>
      <c r="AE180"/>
      <c r="AF180"/>
      <c r="AG180"/>
      <c r="AH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</row>
    <row r="181" spans="1:48" s="1" customFormat="1" x14ac:dyDescent="0.25">
      <c r="A181"/>
      <c r="B181" s="145">
        <v>0.12291666666666667</v>
      </c>
      <c r="C181" s="40"/>
      <c r="D181" s="314"/>
      <c r="E181" s="314"/>
      <c r="F181" s="42"/>
      <c r="G181" s="321" t="str">
        <f t="shared" si="13"/>
        <v/>
      </c>
      <c r="H181" s="315" t="str">
        <f t="shared" si="14"/>
        <v/>
      </c>
      <c r="I181" s="197" t="str">
        <f t="shared" si="15"/>
        <v/>
      </c>
      <c r="J181" s="157" t="str">
        <f t="shared" si="16"/>
        <v/>
      </c>
      <c r="K181" s="40"/>
      <c r="L181" s="324"/>
      <c r="M181">
        <f t="shared" si="17"/>
        <v>336</v>
      </c>
      <c r="N181" s="201">
        <f t="shared" si="12"/>
        <v>256.9369369369428</v>
      </c>
      <c r="O181"/>
      <c r="P181"/>
      <c r="Q181"/>
      <c r="R181"/>
      <c r="S181"/>
      <c r="Y181"/>
      <c r="AA181"/>
      <c r="AB181"/>
      <c r="AC181"/>
      <c r="AD181"/>
      <c r="AE181"/>
      <c r="AF181"/>
      <c r="AG181"/>
      <c r="AH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</row>
    <row r="182" spans="1:48" s="1" customFormat="1" x14ac:dyDescent="0.25">
      <c r="A182"/>
      <c r="B182" s="145">
        <v>0.12361111111111112</v>
      </c>
      <c r="C182" s="40"/>
      <c r="D182" s="314"/>
      <c r="E182" s="314"/>
      <c r="F182" s="42"/>
      <c r="G182" s="321" t="str">
        <f t="shared" si="13"/>
        <v/>
      </c>
      <c r="H182" s="315" t="str">
        <f t="shared" si="14"/>
        <v/>
      </c>
      <c r="I182" s="197" t="str">
        <f t="shared" si="15"/>
        <v/>
      </c>
      <c r="J182" s="157" t="str">
        <f t="shared" si="16"/>
        <v/>
      </c>
      <c r="K182" s="40"/>
      <c r="L182" s="324"/>
      <c r="M182">
        <f t="shared" si="17"/>
        <v>336</v>
      </c>
      <c r="N182" s="201">
        <f t="shared" si="12"/>
        <v>256.9369369369428</v>
      </c>
      <c r="O182"/>
      <c r="P182"/>
      <c r="Q182"/>
      <c r="R182"/>
      <c r="S182"/>
      <c r="Y182"/>
      <c r="AA182"/>
      <c r="AB182"/>
      <c r="AC182"/>
      <c r="AD182"/>
      <c r="AE182"/>
      <c r="AF182"/>
      <c r="AG182"/>
      <c r="AH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</row>
    <row r="183" spans="1:48" s="1" customFormat="1" x14ac:dyDescent="0.25">
      <c r="A183"/>
      <c r="B183" s="145">
        <v>0.12430555555555556</v>
      </c>
      <c r="C183" s="40"/>
      <c r="D183" s="314"/>
      <c r="E183" s="314"/>
      <c r="F183" s="42"/>
      <c r="G183" s="321" t="str">
        <f t="shared" si="13"/>
        <v/>
      </c>
      <c r="H183" s="315" t="str">
        <f t="shared" si="14"/>
        <v/>
      </c>
      <c r="I183" s="197" t="str">
        <f t="shared" si="15"/>
        <v/>
      </c>
      <c r="J183" s="157" t="str">
        <f t="shared" si="16"/>
        <v/>
      </c>
      <c r="K183" s="40"/>
      <c r="L183" s="324"/>
      <c r="M183">
        <f t="shared" si="17"/>
        <v>336</v>
      </c>
      <c r="N183" s="201">
        <f t="shared" si="12"/>
        <v>256.9369369369428</v>
      </c>
      <c r="O183"/>
      <c r="P183"/>
      <c r="Q183"/>
      <c r="R183"/>
      <c r="S183"/>
      <c r="Y183"/>
      <c r="AA183"/>
      <c r="AB183"/>
      <c r="AC183"/>
      <c r="AD183"/>
      <c r="AE183"/>
      <c r="AF183"/>
      <c r="AG183"/>
      <c r="AH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</row>
    <row r="184" spans="1:48" s="1" customFormat="1" x14ac:dyDescent="0.25">
      <c r="A184"/>
      <c r="B184" s="145">
        <v>0.125</v>
      </c>
      <c r="C184" s="40"/>
      <c r="D184" s="314"/>
      <c r="E184" s="314"/>
      <c r="F184" s="42"/>
      <c r="G184" s="321" t="str">
        <f t="shared" si="13"/>
        <v/>
      </c>
      <c r="H184" s="315" t="str">
        <f t="shared" si="14"/>
        <v/>
      </c>
      <c r="I184" s="197" t="str">
        <f t="shared" si="15"/>
        <v/>
      </c>
      <c r="J184" s="157" t="str">
        <f t="shared" si="16"/>
        <v/>
      </c>
      <c r="K184" s="40"/>
      <c r="L184" s="324"/>
      <c r="M184">
        <f t="shared" si="17"/>
        <v>336</v>
      </c>
      <c r="N184" s="201">
        <f t="shared" si="12"/>
        <v>256.9369369369428</v>
      </c>
      <c r="O184"/>
      <c r="P184"/>
      <c r="Q184"/>
      <c r="R184"/>
      <c r="S184"/>
      <c r="Y184"/>
      <c r="AA184"/>
      <c r="AB184"/>
      <c r="AC184"/>
      <c r="AD184"/>
      <c r="AE184"/>
      <c r="AF184"/>
      <c r="AG184"/>
      <c r="AH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</row>
    <row r="185" spans="1:48" s="1" customFormat="1" x14ac:dyDescent="0.25">
      <c r="A185"/>
      <c r="B185" s="145">
        <v>0.12569444444444444</v>
      </c>
      <c r="C185" s="40"/>
      <c r="D185" s="314"/>
      <c r="E185" s="314"/>
      <c r="F185" s="42"/>
      <c r="G185" s="321" t="str">
        <f t="shared" si="13"/>
        <v/>
      </c>
      <c r="H185" s="315" t="str">
        <f t="shared" si="14"/>
        <v/>
      </c>
      <c r="I185" s="197" t="str">
        <f t="shared" si="15"/>
        <v/>
      </c>
      <c r="J185" s="157" t="str">
        <f t="shared" si="16"/>
        <v/>
      </c>
      <c r="K185" s="40"/>
      <c r="L185" s="324"/>
      <c r="M185">
        <f t="shared" si="17"/>
        <v>336</v>
      </c>
      <c r="N185" s="201">
        <f t="shared" si="12"/>
        <v>256.9369369369428</v>
      </c>
      <c r="O185"/>
      <c r="P185"/>
      <c r="Q185"/>
      <c r="R185"/>
      <c r="S185"/>
      <c r="Y185"/>
      <c r="AA185"/>
      <c r="AB185"/>
      <c r="AC185"/>
      <c r="AD185"/>
      <c r="AE185"/>
      <c r="AF185"/>
      <c r="AG185"/>
      <c r="AH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</row>
    <row r="186" spans="1:48" s="1" customFormat="1" x14ac:dyDescent="0.25">
      <c r="A186"/>
      <c r="B186" s="145">
        <v>0.12638888888888888</v>
      </c>
      <c r="C186" s="40"/>
      <c r="D186" s="314"/>
      <c r="E186" s="314"/>
      <c r="F186" s="42"/>
      <c r="G186" s="321" t="str">
        <f t="shared" si="13"/>
        <v/>
      </c>
      <c r="H186" s="315" t="str">
        <f t="shared" si="14"/>
        <v/>
      </c>
      <c r="I186" s="197" t="str">
        <f t="shared" si="15"/>
        <v/>
      </c>
      <c r="J186" s="157" t="str">
        <f t="shared" si="16"/>
        <v/>
      </c>
      <c r="K186" s="40"/>
      <c r="L186" s="324"/>
      <c r="M186">
        <f t="shared" si="17"/>
        <v>336</v>
      </c>
      <c r="N186" s="201">
        <f t="shared" si="12"/>
        <v>256.9369369369428</v>
      </c>
      <c r="O186"/>
      <c r="P186"/>
      <c r="Q186"/>
      <c r="R186"/>
      <c r="S186"/>
      <c r="Y186"/>
      <c r="AA186"/>
      <c r="AB186"/>
      <c r="AC186"/>
      <c r="AD186"/>
      <c r="AE186"/>
      <c r="AF186"/>
      <c r="AG186"/>
      <c r="AH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</row>
    <row r="187" spans="1:48" s="1" customFormat="1" x14ac:dyDescent="0.25">
      <c r="A187"/>
      <c r="B187" s="145">
        <v>0.12708333333333333</v>
      </c>
      <c r="C187" s="40"/>
      <c r="D187" s="314"/>
      <c r="E187" s="314"/>
      <c r="F187" s="42"/>
      <c r="G187" s="321" t="str">
        <f t="shared" si="13"/>
        <v/>
      </c>
      <c r="H187" s="315" t="str">
        <f t="shared" si="14"/>
        <v/>
      </c>
      <c r="I187" s="197" t="str">
        <f t="shared" si="15"/>
        <v/>
      </c>
      <c r="J187" s="157" t="str">
        <f t="shared" si="16"/>
        <v/>
      </c>
      <c r="K187" s="40"/>
      <c r="L187" s="324"/>
      <c r="M187">
        <f t="shared" si="17"/>
        <v>336</v>
      </c>
      <c r="N187" s="201">
        <f t="shared" si="12"/>
        <v>256.9369369369428</v>
      </c>
      <c r="O187"/>
      <c r="P187"/>
      <c r="Q187"/>
      <c r="R187"/>
      <c r="S187"/>
      <c r="Y187"/>
      <c r="AA187"/>
      <c r="AB187"/>
      <c r="AC187"/>
      <c r="AD187"/>
      <c r="AE187"/>
      <c r="AF187"/>
      <c r="AG187"/>
      <c r="AH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</row>
    <row r="188" spans="1:48" s="1" customFormat="1" x14ac:dyDescent="0.25">
      <c r="A188"/>
      <c r="B188" s="145">
        <v>0.1277777777777778</v>
      </c>
      <c r="C188" s="40"/>
      <c r="D188" s="314"/>
      <c r="E188" s="314"/>
      <c r="F188" s="42"/>
      <c r="G188" s="321" t="str">
        <f t="shared" si="13"/>
        <v/>
      </c>
      <c r="H188" s="315" t="str">
        <f t="shared" si="14"/>
        <v/>
      </c>
      <c r="I188" s="197" t="str">
        <f t="shared" si="15"/>
        <v/>
      </c>
      <c r="J188" s="157" t="str">
        <f t="shared" si="16"/>
        <v/>
      </c>
      <c r="K188" s="40"/>
      <c r="L188" s="324"/>
      <c r="M188">
        <f t="shared" si="17"/>
        <v>336</v>
      </c>
      <c r="N188" s="201">
        <f t="shared" si="12"/>
        <v>256.9369369369428</v>
      </c>
      <c r="O188"/>
      <c r="P188"/>
      <c r="Q188"/>
      <c r="R188"/>
      <c r="S188"/>
      <c r="Y188"/>
      <c r="AA188"/>
      <c r="AB188"/>
      <c r="AC188"/>
      <c r="AD188"/>
      <c r="AE188"/>
      <c r="AF188"/>
      <c r="AG188"/>
      <c r="AH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:48" s="1" customFormat="1" x14ac:dyDescent="0.25">
      <c r="A189"/>
      <c r="B189" s="145">
        <v>0.12847222222222224</v>
      </c>
      <c r="C189" s="40"/>
      <c r="D189" s="314"/>
      <c r="E189" s="314"/>
      <c r="F189" s="42"/>
      <c r="G189" s="321" t="str">
        <f t="shared" si="13"/>
        <v/>
      </c>
      <c r="H189" s="315" t="str">
        <f t="shared" si="14"/>
        <v/>
      </c>
      <c r="I189" s="197" t="str">
        <f t="shared" si="15"/>
        <v/>
      </c>
      <c r="J189" s="157" t="str">
        <f t="shared" si="16"/>
        <v/>
      </c>
      <c r="K189" s="40"/>
      <c r="L189" s="324"/>
      <c r="M189">
        <f t="shared" si="17"/>
        <v>336</v>
      </c>
      <c r="N189" s="201">
        <f t="shared" si="12"/>
        <v>256.9369369369428</v>
      </c>
      <c r="O189"/>
      <c r="P189"/>
      <c r="Q189"/>
      <c r="R189"/>
      <c r="S189"/>
      <c r="Y189"/>
      <c r="AA189"/>
      <c r="AB189"/>
      <c r="AC189"/>
      <c r="AD189"/>
      <c r="AE189"/>
      <c r="AF189"/>
      <c r="AG189"/>
      <c r="AH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:48" s="1" customFormat="1" x14ac:dyDescent="0.25">
      <c r="A190"/>
      <c r="B190" s="145">
        <v>0.12916666666666668</v>
      </c>
      <c r="C190" s="40"/>
      <c r="D190" s="314"/>
      <c r="E190" s="314"/>
      <c r="F190" s="42"/>
      <c r="G190" s="321" t="str">
        <f t="shared" si="13"/>
        <v/>
      </c>
      <c r="H190" s="315" t="str">
        <f t="shared" si="14"/>
        <v/>
      </c>
      <c r="I190" s="197" t="str">
        <f t="shared" si="15"/>
        <v/>
      </c>
      <c r="J190" s="157" t="str">
        <f t="shared" si="16"/>
        <v/>
      </c>
      <c r="K190" s="40"/>
      <c r="L190" s="324"/>
      <c r="M190">
        <f t="shared" si="17"/>
        <v>336</v>
      </c>
      <c r="N190" s="201">
        <f t="shared" si="12"/>
        <v>256.9369369369428</v>
      </c>
      <c r="O190"/>
      <c r="P190"/>
      <c r="Q190"/>
      <c r="R190"/>
      <c r="S190"/>
      <c r="Y190"/>
      <c r="AA190"/>
      <c r="AB190"/>
      <c r="AC190"/>
      <c r="AD190"/>
      <c r="AE190"/>
      <c r="AF190"/>
      <c r="AG190"/>
      <c r="AH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</row>
    <row r="191" spans="1:48" s="1" customFormat="1" x14ac:dyDescent="0.25">
      <c r="A191"/>
      <c r="B191" s="145">
        <v>0.12986111111111112</v>
      </c>
      <c r="C191" s="40"/>
      <c r="D191" s="314"/>
      <c r="E191" s="314"/>
      <c r="F191" s="42"/>
      <c r="G191" s="321" t="str">
        <f t="shared" si="13"/>
        <v/>
      </c>
      <c r="H191" s="315" t="str">
        <f t="shared" si="14"/>
        <v/>
      </c>
      <c r="I191" s="197" t="str">
        <f t="shared" si="15"/>
        <v/>
      </c>
      <c r="J191" s="157" t="str">
        <f t="shared" si="16"/>
        <v/>
      </c>
      <c r="K191" s="40"/>
      <c r="L191" s="324"/>
      <c r="M191">
        <f t="shared" si="17"/>
        <v>336</v>
      </c>
      <c r="N191" s="201">
        <f t="shared" si="12"/>
        <v>256.9369369369428</v>
      </c>
      <c r="O191"/>
      <c r="P191"/>
      <c r="Q191"/>
      <c r="R191"/>
      <c r="S191"/>
      <c r="Y191"/>
      <c r="AA191"/>
      <c r="AB191"/>
      <c r="AC191"/>
      <c r="AD191"/>
      <c r="AE191"/>
      <c r="AF191"/>
      <c r="AG191"/>
      <c r="AH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</row>
    <row r="192" spans="1:48" s="1" customFormat="1" x14ac:dyDescent="0.25">
      <c r="A192"/>
      <c r="B192" s="145">
        <v>0.13055555555555556</v>
      </c>
      <c r="C192" s="40"/>
      <c r="D192" s="314"/>
      <c r="E192" s="314"/>
      <c r="F192" s="42"/>
      <c r="G192" s="321" t="str">
        <f t="shared" si="13"/>
        <v/>
      </c>
      <c r="H192" s="315" t="str">
        <f t="shared" si="14"/>
        <v/>
      </c>
      <c r="I192" s="197" t="str">
        <f t="shared" si="15"/>
        <v/>
      </c>
      <c r="J192" s="157" t="str">
        <f t="shared" si="16"/>
        <v/>
      </c>
      <c r="K192" s="40"/>
      <c r="L192" s="324"/>
      <c r="M192">
        <f t="shared" si="17"/>
        <v>336</v>
      </c>
      <c r="N192" s="201">
        <f t="shared" si="12"/>
        <v>256.9369369369428</v>
      </c>
      <c r="O192"/>
      <c r="P192"/>
      <c r="Q192"/>
      <c r="R192"/>
      <c r="S192"/>
      <c r="Y192"/>
      <c r="AA192"/>
      <c r="AB192"/>
      <c r="AC192"/>
      <c r="AD192"/>
      <c r="AE192"/>
      <c r="AF192"/>
      <c r="AG192"/>
      <c r="AH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</row>
    <row r="193" spans="1:48" s="1" customFormat="1" x14ac:dyDescent="0.25">
      <c r="A193"/>
      <c r="B193" s="145">
        <v>0.13125000000000001</v>
      </c>
      <c r="C193" s="40"/>
      <c r="D193" s="314"/>
      <c r="E193" s="314"/>
      <c r="F193" s="42"/>
      <c r="G193" s="321" t="str">
        <f t="shared" si="13"/>
        <v/>
      </c>
      <c r="H193" s="315" t="str">
        <f t="shared" si="14"/>
        <v/>
      </c>
      <c r="I193" s="197" t="str">
        <f t="shared" si="15"/>
        <v/>
      </c>
      <c r="J193" s="157" t="str">
        <f t="shared" si="16"/>
        <v/>
      </c>
      <c r="K193" s="40"/>
      <c r="L193" s="324"/>
      <c r="M193">
        <f t="shared" si="17"/>
        <v>336</v>
      </c>
      <c r="N193" s="201">
        <f t="shared" si="12"/>
        <v>256.9369369369428</v>
      </c>
      <c r="O193"/>
      <c r="P193"/>
      <c r="Q193"/>
      <c r="R193"/>
      <c r="S193"/>
      <c r="Y193"/>
      <c r="AA193"/>
      <c r="AB193"/>
      <c r="AC193"/>
      <c r="AD193"/>
      <c r="AE193"/>
      <c r="AF193"/>
      <c r="AG193"/>
      <c r="AH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:48" s="1" customFormat="1" x14ac:dyDescent="0.25">
      <c r="A194"/>
      <c r="B194" s="145">
        <v>0.13194444444444445</v>
      </c>
      <c r="C194" s="40"/>
      <c r="D194" s="314"/>
      <c r="E194" s="314"/>
      <c r="F194" s="42"/>
      <c r="G194" s="321" t="str">
        <f t="shared" si="13"/>
        <v/>
      </c>
      <c r="H194" s="315" t="str">
        <f t="shared" si="14"/>
        <v/>
      </c>
      <c r="I194" s="197" t="str">
        <f t="shared" si="15"/>
        <v/>
      </c>
      <c r="J194" s="157" t="str">
        <f t="shared" si="16"/>
        <v/>
      </c>
      <c r="K194" s="40"/>
      <c r="L194" s="324"/>
      <c r="M194">
        <f t="shared" si="17"/>
        <v>336</v>
      </c>
      <c r="N194" s="201">
        <f t="shared" si="12"/>
        <v>256.9369369369428</v>
      </c>
      <c r="O194"/>
      <c r="P194"/>
      <c r="Q194"/>
      <c r="R194"/>
      <c r="S194"/>
      <c r="Y194"/>
      <c r="AA194"/>
      <c r="AB194"/>
      <c r="AC194"/>
      <c r="AD194"/>
      <c r="AE194"/>
      <c r="AF194"/>
      <c r="AG194"/>
      <c r="AH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</row>
    <row r="195" spans="1:48" x14ac:dyDescent="0.25">
      <c r="B195" s="145">
        <v>0.13263888888888889</v>
      </c>
      <c r="C195" s="40"/>
      <c r="D195" s="314"/>
      <c r="E195" s="314"/>
      <c r="F195" s="42"/>
      <c r="G195" s="321" t="str">
        <f t="shared" si="13"/>
        <v/>
      </c>
      <c r="H195" s="315" t="str">
        <f t="shared" si="14"/>
        <v/>
      </c>
      <c r="I195" s="197" t="str">
        <f t="shared" si="15"/>
        <v/>
      </c>
      <c r="J195" s="157" t="str">
        <f t="shared" si="16"/>
        <v/>
      </c>
      <c r="K195" s="40"/>
      <c r="L195" s="324"/>
      <c r="M195">
        <f t="shared" si="17"/>
        <v>336</v>
      </c>
      <c r="N195" s="201">
        <f t="shared" si="12"/>
        <v>256.9369369369428</v>
      </c>
    </row>
    <row r="196" spans="1:48" s="1" customFormat="1" x14ac:dyDescent="0.25">
      <c r="A196"/>
      <c r="B196" s="145">
        <v>0.13333333333333333</v>
      </c>
      <c r="C196" s="40"/>
      <c r="D196" s="314"/>
      <c r="E196" s="314"/>
      <c r="F196" s="42"/>
      <c r="G196" s="321" t="str">
        <f t="shared" si="13"/>
        <v/>
      </c>
      <c r="H196" s="315" t="str">
        <f t="shared" si="14"/>
        <v/>
      </c>
      <c r="I196" s="197" t="str">
        <f t="shared" si="15"/>
        <v/>
      </c>
      <c r="J196" s="157" t="str">
        <f t="shared" si="16"/>
        <v/>
      </c>
      <c r="K196" s="40"/>
      <c r="L196" s="324"/>
      <c r="M196">
        <f t="shared" si="17"/>
        <v>336</v>
      </c>
      <c r="N196" s="201">
        <f t="shared" ref="N196:N259" si="18">SUM($L$324:$L$1433)/(COUNT($L$324:$L$1433)/60)</f>
        <v>256.9369369369428</v>
      </c>
      <c r="O196"/>
      <c r="P196"/>
      <c r="Q196"/>
      <c r="R196"/>
      <c r="S196"/>
      <c r="Y196"/>
      <c r="AA196"/>
      <c r="AB196"/>
      <c r="AC196"/>
      <c r="AD196"/>
      <c r="AE196"/>
      <c r="AF196"/>
      <c r="AG196"/>
      <c r="AH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</row>
    <row r="197" spans="1:48" x14ac:dyDescent="0.25">
      <c r="B197" s="145">
        <v>0.13402777777777777</v>
      </c>
      <c r="C197" s="40"/>
      <c r="D197" s="314"/>
      <c r="E197" s="314"/>
      <c r="F197" s="42"/>
      <c r="G197" s="321" t="str">
        <f t="shared" ref="G197:G260" si="19">IF(SUM(C197,E197)=0,"",SUM(C197,E197))</f>
        <v/>
      </c>
      <c r="H197" s="315" t="str">
        <f t="shared" ref="H197:H260" si="20">IF(SUM(D197,F197)=0,"",SUM(D197,F197))</f>
        <v/>
      </c>
      <c r="I197" s="197" t="str">
        <f t="shared" ref="I197:I260" si="21">IF(G197="","",G197*(1/60))</f>
        <v/>
      </c>
      <c r="J197" s="157" t="str">
        <f t="shared" ref="J197:J260" si="22">IF(H197="","",H197*(1/60))</f>
        <v/>
      </c>
      <c r="K197" s="40"/>
      <c r="L197" s="324"/>
      <c r="M197">
        <f t="shared" ref="M197:M260" si="23">1.05*MAX($K$4:$K$1444)</f>
        <v>336</v>
      </c>
      <c r="N197" s="201">
        <f t="shared" si="18"/>
        <v>256.9369369369428</v>
      </c>
    </row>
    <row r="198" spans="1:48" x14ac:dyDescent="0.25">
      <c r="B198" s="145">
        <v>0.13472222222222222</v>
      </c>
      <c r="C198" s="40"/>
      <c r="D198" s="314"/>
      <c r="E198" s="314"/>
      <c r="F198" s="42"/>
      <c r="G198" s="321" t="str">
        <f t="shared" si="19"/>
        <v/>
      </c>
      <c r="H198" s="315" t="str">
        <f t="shared" si="20"/>
        <v/>
      </c>
      <c r="I198" s="197" t="str">
        <f t="shared" si="21"/>
        <v/>
      </c>
      <c r="J198" s="157" t="str">
        <f t="shared" si="22"/>
        <v/>
      </c>
      <c r="K198" s="40"/>
      <c r="L198" s="324"/>
      <c r="M198">
        <f t="shared" si="23"/>
        <v>336</v>
      </c>
      <c r="N198" s="201">
        <f t="shared" si="18"/>
        <v>256.9369369369428</v>
      </c>
    </row>
    <row r="199" spans="1:48" x14ac:dyDescent="0.25">
      <c r="B199" s="145">
        <v>0.13541666666666666</v>
      </c>
      <c r="C199" s="40"/>
      <c r="D199" s="314"/>
      <c r="E199" s="314"/>
      <c r="F199" s="42"/>
      <c r="G199" s="321" t="str">
        <f t="shared" si="19"/>
        <v/>
      </c>
      <c r="H199" s="315" t="str">
        <f t="shared" si="20"/>
        <v/>
      </c>
      <c r="I199" s="197" t="str">
        <f t="shared" si="21"/>
        <v/>
      </c>
      <c r="J199" s="157" t="str">
        <f t="shared" si="22"/>
        <v/>
      </c>
      <c r="K199" s="40"/>
      <c r="L199" s="324"/>
      <c r="M199">
        <f t="shared" si="23"/>
        <v>336</v>
      </c>
      <c r="N199" s="201">
        <f t="shared" si="18"/>
        <v>256.9369369369428</v>
      </c>
    </row>
    <row r="200" spans="1:48" x14ac:dyDescent="0.25">
      <c r="B200" s="145">
        <v>0.1361111111111111</v>
      </c>
      <c r="C200" s="40"/>
      <c r="D200" s="314"/>
      <c r="E200" s="314"/>
      <c r="F200" s="42"/>
      <c r="G200" s="321" t="str">
        <f t="shared" si="19"/>
        <v/>
      </c>
      <c r="H200" s="315" t="str">
        <f t="shared" si="20"/>
        <v/>
      </c>
      <c r="I200" s="197" t="str">
        <f t="shared" si="21"/>
        <v/>
      </c>
      <c r="J200" s="157" t="str">
        <f t="shared" si="22"/>
        <v/>
      </c>
      <c r="K200" s="40"/>
      <c r="L200" s="324"/>
      <c r="M200">
        <f t="shared" si="23"/>
        <v>336</v>
      </c>
      <c r="N200" s="201">
        <f t="shared" si="18"/>
        <v>256.9369369369428</v>
      </c>
    </row>
    <row r="201" spans="1:48" x14ac:dyDescent="0.25">
      <c r="B201" s="145">
        <v>0.13680555555555554</v>
      </c>
      <c r="C201" s="40"/>
      <c r="D201" s="314"/>
      <c r="E201" s="314"/>
      <c r="F201" s="42"/>
      <c r="G201" s="321" t="str">
        <f t="shared" si="19"/>
        <v/>
      </c>
      <c r="H201" s="315" t="str">
        <f t="shared" si="20"/>
        <v/>
      </c>
      <c r="I201" s="197" t="str">
        <f t="shared" si="21"/>
        <v/>
      </c>
      <c r="J201" s="157" t="str">
        <f t="shared" si="22"/>
        <v/>
      </c>
      <c r="K201" s="40"/>
      <c r="L201" s="324"/>
      <c r="M201">
        <f t="shared" si="23"/>
        <v>336</v>
      </c>
      <c r="N201" s="201">
        <f t="shared" si="18"/>
        <v>256.9369369369428</v>
      </c>
    </row>
    <row r="202" spans="1:48" x14ac:dyDescent="0.25">
      <c r="B202" s="145">
        <v>0.13749999999999998</v>
      </c>
      <c r="C202" s="40"/>
      <c r="D202" s="314"/>
      <c r="E202" s="314"/>
      <c r="F202" s="42"/>
      <c r="G202" s="321" t="str">
        <f t="shared" si="19"/>
        <v/>
      </c>
      <c r="H202" s="315" t="str">
        <f t="shared" si="20"/>
        <v/>
      </c>
      <c r="I202" s="197" t="str">
        <f t="shared" si="21"/>
        <v/>
      </c>
      <c r="J202" s="157" t="str">
        <f t="shared" si="22"/>
        <v/>
      </c>
      <c r="K202" s="40"/>
      <c r="L202" s="324"/>
      <c r="M202">
        <f t="shared" si="23"/>
        <v>336</v>
      </c>
      <c r="N202" s="201">
        <f t="shared" si="18"/>
        <v>256.9369369369428</v>
      </c>
    </row>
    <row r="203" spans="1:48" x14ac:dyDescent="0.25">
      <c r="B203" s="145">
        <v>0.13819444444444443</v>
      </c>
      <c r="C203" s="40"/>
      <c r="D203" s="314"/>
      <c r="E203" s="314"/>
      <c r="F203" s="42"/>
      <c r="G203" s="321" t="str">
        <f t="shared" si="19"/>
        <v/>
      </c>
      <c r="H203" s="315" t="str">
        <f t="shared" si="20"/>
        <v/>
      </c>
      <c r="I203" s="197" t="str">
        <f t="shared" si="21"/>
        <v/>
      </c>
      <c r="J203" s="157" t="str">
        <f t="shared" si="22"/>
        <v/>
      </c>
      <c r="K203" s="40"/>
      <c r="L203" s="324"/>
      <c r="M203">
        <f t="shared" si="23"/>
        <v>336</v>
      </c>
      <c r="N203" s="201">
        <f t="shared" si="18"/>
        <v>256.9369369369428</v>
      </c>
    </row>
    <row r="204" spans="1:48" x14ac:dyDescent="0.25">
      <c r="B204" s="145">
        <v>0.1388888888888889</v>
      </c>
      <c r="C204" s="40"/>
      <c r="D204" s="314"/>
      <c r="E204" s="314"/>
      <c r="F204" s="42"/>
      <c r="G204" s="321" t="str">
        <f t="shared" si="19"/>
        <v/>
      </c>
      <c r="H204" s="315" t="str">
        <f t="shared" si="20"/>
        <v/>
      </c>
      <c r="I204" s="197" t="str">
        <f t="shared" si="21"/>
        <v/>
      </c>
      <c r="J204" s="157" t="str">
        <f t="shared" si="22"/>
        <v/>
      </c>
      <c r="K204" s="40"/>
      <c r="L204" s="324"/>
      <c r="M204">
        <f t="shared" si="23"/>
        <v>336</v>
      </c>
      <c r="N204" s="201">
        <f t="shared" si="18"/>
        <v>256.9369369369428</v>
      </c>
    </row>
    <row r="205" spans="1:48" x14ac:dyDescent="0.25">
      <c r="B205" s="145">
        <v>0.13958333333333334</v>
      </c>
      <c r="C205" s="40"/>
      <c r="D205" s="314"/>
      <c r="E205" s="314"/>
      <c r="F205" s="42"/>
      <c r="G205" s="321" t="str">
        <f t="shared" si="19"/>
        <v/>
      </c>
      <c r="H205" s="315" t="str">
        <f t="shared" si="20"/>
        <v/>
      </c>
      <c r="I205" s="197" t="str">
        <f t="shared" si="21"/>
        <v/>
      </c>
      <c r="J205" s="157" t="str">
        <f t="shared" si="22"/>
        <v/>
      </c>
      <c r="K205" s="40"/>
      <c r="L205" s="324"/>
      <c r="M205">
        <f t="shared" si="23"/>
        <v>336</v>
      </c>
      <c r="N205" s="201">
        <f t="shared" si="18"/>
        <v>256.9369369369428</v>
      </c>
    </row>
    <row r="206" spans="1:48" x14ac:dyDescent="0.25">
      <c r="B206" s="145">
        <v>0.14027777777777778</v>
      </c>
      <c r="C206" s="40"/>
      <c r="D206" s="314"/>
      <c r="E206" s="314"/>
      <c r="F206" s="42"/>
      <c r="G206" s="321" t="str">
        <f t="shared" si="19"/>
        <v/>
      </c>
      <c r="H206" s="315" t="str">
        <f t="shared" si="20"/>
        <v/>
      </c>
      <c r="I206" s="197" t="str">
        <f t="shared" si="21"/>
        <v/>
      </c>
      <c r="J206" s="157" t="str">
        <f t="shared" si="22"/>
        <v/>
      </c>
      <c r="K206" s="40"/>
      <c r="L206" s="324"/>
      <c r="M206">
        <f t="shared" si="23"/>
        <v>336</v>
      </c>
      <c r="N206" s="201">
        <f t="shared" si="18"/>
        <v>256.9369369369428</v>
      </c>
    </row>
    <row r="207" spans="1:48" x14ac:dyDescent="0.25">
      <c r="B207" s="145">
        <v>0.14097222222222222</v>
      </c>
      <c r="C207" s="40"/>
      <c r="D207" s="314"/>
      <c r="E207" s="314"/>
      <c r="F207" s="42"/>
      <c r="G207" s="321" t="str">
        <f t="shared" si="19"/>
        <v/>
      </c>
      <c r="H207" s="315" t="str">
        <f t="shared" si="20"/>
        <v/>
      </c>
      <c r="I207" s="197" t="str">
        <f t="shared" si="21"/>
        <v/>
      </c>
      <c r="J207" s="157" t="str">
        <f t="shared" si="22"/>
        <v/>
      </c>
      <c r="K207" s="40"/>
      <c r="L207" s="324"/>
      <c r="M207">
        <f t="shared" si="23"/>
        <v>336</v>
      </c>
      <c r="N207" s="201">
        <f t="shared" si="18"/>
        <v>256.9369369369428</v>
      </c>
    </row>
    <row r="208" spans="1:48" x14ac:dyDescent="0.25">
      <c r="B208" s="145">
        <v>0.14166666666666666</v>
      </c>
      <c r="C208" s="40"/>
      <c r="D208" s="314"/>
      <c r="E208" s="314"/>
      <c r="F208" s="42"/>
      <c r="G208" s="321" t="str">
        <f t="shared" si="19"/>
        <v/>
      </c>
      <c r="H208" s="315" t="str">
        <f t="shared" si="20"/>
        <v/>
      </c>
      <c r="I208" s="197" t="str">
        <f t="shared" si="21"/>
        <v/>
      </c>
      <c r="J208" s="157" t="str">
        <f t="shared" si="22"/>
        <v/>
      </c>
      <c r="K208" s="40"/>
      <c r="L208" s="324"/>
      <c r="M208">
        <f t="shared" si="23"/>
        <v>336</v>
      </c>
      <c r="N208" s="201">
        <f t="shared" si="18"/>
        <v>256.9369369369428</v>
      </c>
    </row>
    <row r="209" spans="2:14" x14ac:dyDescent="0.25">
      <c r="B209" s="145">
        <v>0.1423611111111111</v>
      </c>
      <c r="C209" s="40"/>
      <c r="D209" s="314"/>
      <c r="E209" s="314"/>
      <c r="F209" s="42"/>
      <c r="G209" s="321" t="str">
        <f t="shared" si="19"/>
        <v/>
      </c>
      <c r="H209" s="315" t="str">
        <f t="shared" si="20"/>
        <v/>
      </c>
      <c r="I209" s="197" t="str">
        <f t="shared" si="21"/>
        <v/>
      </c>
      <c r="J209" s="157" t="str">
        <f t="shared" si="22"/>
        <v/>
      </c>
      <c r="K209" s="40"/>
      <c r="L209" s="324"/>
      <c r="M209">
        <f t="shared" si="23"/>
        <v>336</v>
      </c>
      <c r="N209" s="201">
        <f t="shared" si="18"/>
        <v>256.9369369369428</v>
      </c>
    </row>
    <row r="210" spans="2:14" x14ac:dyDescent="0.25">
      <c r="B210" s="145">
        <v>0.14305555555555557</v>
      </c>
      <c r="C210" s="40"/>
      <c r="D210" s="314"/>
      <c r="E210" s="314"/>
      <c r="F210" s="42"/>
      <c r="G210" s="321" t="str">
        <f t="shared" si="19"/>
        <v/>
      </c>
      <c r="H210" s="315" t="str">
        <f t="shared" si="20"/>
        <v/>
      </c>
      <c r="I210" s="197" t="str">
        <f t="shared" si="21"/>
        <v/>
      </c>
      <c r="J210" s="157" t="str">
        <f t="shared" si="22"/>
        <v/>
      </c>
      <c r="K210" s="40"/>
      <c r="L210" s="324"/>
      <c r="M210">
        <f t="shared" si="23"/>
        <v>336</v>
      </c>
      <c r="N210" s="201">
        <f t="shared" si="18"/>
        <v>256.9369369369428</v>
      </c>
    </row>
    <row r="211" spans="2:14" x14ac:dyDescent="0.25">
      <c r="B211" s="145">
        <v>0.14375000000000002</v>
      </c>
      <c r="C211" s="40"/>
      <c r="D211" s="314"/>
      <c r="E211" s="314"/>
      <c r="F211" s="42"/>
      <c r="G211" s="321" t="str">
        <f t="shared" si="19"/>
        <v/>
      </c>
      <c r="H211" s="315" t="str">
        <f t="shared" si="20"/>
        <v/>
      </c>
      <c r="I211" s="197" t="str">
        <f t="shared" si="21"/>
        <v/>
      </c>
      <c r="J211" s="157" t="str">
        <f t="shared" si="22"/>
        <v/>
      </c>
      <c r="K211" s="40"/>
      <c r="L211" s="324"/>
      <c r="M211">
        <f t="shared" si="23"/>
        <v>336</v>
      </c>
      <c r="N211" s="201">
        <f t="shared" si="18"/>
        <v>256.9369369369428</v>
      </c>
    </row>
    <row r="212" spans="2:14" x14ac:dyDescent="0.25">
      <c r="B212" s="145">
        <v>0.14444444444444446</v>
      </c>
      <c r="C212" s="40"/>
      <c r="D212" s="314"/>
      <c r="E212" s="314"/>
      <c r="F212" s="42"/>
      <c r="G212" s="321" t="str">
        <f t="shared" si="19"/>
        <v/>
      </c>
      <c r="H212" s="315" t="str">
        <f t="shared" si="20"/>
        <v/>
      </c>
      <c r="I212" s="197" t="str">
        <f t="shared" si="21"/>
        <v/>
      </c>
      <c r="J212" s="157" t="str">
        <f t="shared" si="22"/>
        <v/>
      </c>
      <c r="K212" s="40"/>
      <c r="L212" s="324"/>
      <c r="M212">
        <f t="shared" si="23"/>
        <v>336</v>
      </c>
      <c r="N212" s="201">
        <f t="shared" si="18"/>
        <v>256.9369369369428</v>
      </c>
    </row>
    <row r="213" spans="2:14" x14ac:dyDescent="0.25">
      <c r="B213" s="145">
        <v>0.1451388888888889</v>
      </c>
      <c r="C213" s="40"/>
      <c r="D213" s="314"/>
      <c r="E213" s="314"/>
      <c r="F213" s="42"/>
      <c r="G213" s="321" t="str">
        <f t="shared" si="19"/>
        <v/>
      </c>
      <c r="H213" s="315" t="str">
        <f t="shared" si="20"/>
        <v/>
      </c>
      <c r="I213" s="197" t="str">
        <f t="shared" si="21"/>
        <v/>
      </c>
      <c r="J213" s="157" t="str">
        <f t="shared" si="22"/>
        <v/>
      </c>
      <c r="K213" s="40"/>
      <c r="L213" s="324"/>
      <c r="M213">
        <f t="shared" si="23"/>
        <v>336</v>
      </c>
      <c r="N213" s="201">
        <f t="shared" si="18"/>
        <v>256.9369369369428</v>
      </c>
    </row>
    <row r="214" spans="2:14" x14ac:dyDescent="0.25">
      <c r="B214" s="145">
        <v>0.14583333333333334</v>
      </c>
      <c r="C214" s="40"/>
      <c r="D214" s="314"/>
      <c r="E214" s="314"/>
      <c r="F214" s="42"/>
      <c r="G214" s="321" t="str">
        <f t="shared" si="19"/>
        <v/>
      </c>
      <c r="H214" s="315" t="str">
        <f t="shared" si="20"/>
        <v/>
      </c>
      <c r="I214" s="197" t="str">
        <f t="shared" si="21"/>
        <v/>
      </c>
      <c r="J214" s="157" t="str">
        <f t="shared" si="22"/>
        <v/>
      </c>
      <c r="K214" s="40"/>
      <c r="L214" s="324"/>
      <c r="M214">
        <f t="shared" si="23"/>
        <v>336</v>
      </c>
      <c r="N214" s="201">
        <f t="shared" si="18"/>
        <v>256.9369369369428</v>
      </c>
    </row>
    <row r="215" spans="2:14" x14ac:dyDescent="0.25">
      <c r="B215" s="145">
        <v>0.14652777777777778</v>
      </c>
      <c r="C215" s="40"/>
      <c r="D215" s="314"/>
      <c r="E215" s="314"/>
      <c r="F215" s="42"/>
      <c r="G215" s="321" t="str">
        <f t="shared" si="19"/>
        <v/>
      </c>
      <c r="H215" s="315" t="str">
        <f t="shared" si="20"/>
        <v/>
      </c>
      <c r="I215" s="197" t="str">
        <f t="shared" si="21"/>
        <v/>
      </c>
      <c r="J215" s="157" t="str">
        <f t="shared" si="22"/>
        <v/>
      </c>
      <c r="K215" s="40"/>
      <c r="L215" s="324"/>
      <c r="M215">
        <f t="shared" si="23"/>
        <v>336</v>
      </c>
      <c r="N215" s="201">
        <f t="shared" si="18"/>
        <v>256.9369369369428</v>
      </c>
    </row>
    <row r="216" spans="2:14" x14ac:dyDescent="0.25">
      <c r="B216" s="145">
        <v>0.14722222222222223</v>
      </c>
      <c r="C216" s="40"/>
      <c r="D216" s="314"/>
      <c r="E216" s="314"/>
      <c r="F216" s="42"/>
      <c r="G216" s="321" t="str">
        <f t="shared" si="19"/>
        <v/>
      </c>
      <c r="H216" s="315" t="str">
        <f t="shared" si="20"/>
        <v/>
      </c>
      <c r="I216" s="197" t="str">
        <f t="shared" si="21"/>
        <v/>
      </c>
      <c r="J216" s="157" t="str">
        <f t="shared" si="22"/>
        <v/>
      </c>
      <c r="K216" s="40"/>
      <c r="L216" s="324"/>
      <c r="M216">
        <f t="shared" si="23"/>
        <v>336</v>
      </c>
      <c r="N216" s="201">
        <f t="shared" si="18"/>
        <v>256.9369369369428</v>
      </c>
    </row>
    <row r="217" spans="2:14" x14ac:dyDescent="0.25">
      <c r="B217" s="145">
        <v>0.14791666666666667</v>
      </c>
      <c r="C217" s="40"/>
      <c r="D217" s="314"/>
      <c r="E217" s="314"/>
      <c r="F217" s="42"/>
      <c r="G217" s="321" t="str">
        <f t="shared" si="19"/>
        <v/>
      </c>
      <c r="H217" s="315" t="str">
        <f t="shared" si="20"/>
        <v/>
      </c>
      <c r="I217" s="197" t="str">
        <f t="shared" si="21"/>
        <v/>
      </c>
      <c r="J217" s="157" t="str">
        <f t="shared" si="22"/>
        <v/>
      </c>
      <c r="K217" s="40"/>
      <c r="L217" s="324"/>
      <c r="M217">
        <f t="shared" si="23"/>
        <v>336</v>
      </c>
      <c r="N217" s="201">
        <f t="shared" si="18"/>
        <v>256.9369369369428</v>
      </c>
    </row>
    <row r="218" spans="2:14" x14ac:dyDescent="0.25">
      <c r="B218" s="145">
        <v>0.14861111111111111</v>
      </c>
      <c r="C218" s="40"/>
      <c r="D218" s="314"/>
      <c r="E218" s="314"/>
      <c r="F218" s="42"/>
      <c r="G218" s="321" t="str">
        <f t="shared" si="19"/>
        <v/>
      </c>
      <c r="H218" s="315" t="str">
        <f t="shared" si="20"/>
        <v/>
      </c>
      <c r="I218" s="197" t="str">
        <f t="shared" si="21"/>
        <v/>
      </c>
      <c r="J218" s="157" t="str">
        <f t="shared" si="22"/>
        <v/>
      </c>
      <c r="K218" s="40"/>
      <c r="L218" s="324"/>
      <c r="M218">
        <f t="shared" si="23"/>
        <v>336</v>
      </c>
      <c r="N218" s="201">
        <f t="shared" si="18"/>
        <v>256.9369369369428</v>
      </c>
    </row>
    <row r="219" spans="2:14" x14ac:dyDescent="0.25">
      <c r="B219" s="145">
        <v>0.14930555555555555</v>
      </c>
      <c r="C219" s="40"/>
      <c r="D219" s="314"/>
      <c r="E219" s="314"/>
      <c r="F219" s="42"/>
      <c r="G219" s="321" t="str">
        <f t="shared" si="19"/>
        <v/>
      </c>
      <c r="H219" s="315" t="str">
        <f t="shared" si="20"/>
        <v/>
      </c>
      <c r="I219" s="197" t="str">
        <f t="shared" si="21"/>
        <v/>
      </c>
      <c r="J219" s="157" t="str">
        <f t="shared" si="22"/>
        <v/>
      </c>
      <c r="K219" s="40"/>
      <c r="L219" s="324"/>
      <c r="M219">
        <f t="shared" si="23"/>
        <v>336</v>
      </c>
      <c r="N219" s="201">
        <f t="shared" si="18"/>
        <v>256.9369369369428</v>
      </c>
    </row>
    <row r="220" spans="2:14" x14ac:dyDescent="0.25">
      <c r="B220" s="145">
        <v>0.15</v>
      </c>
      <c r="C220" s="40"/>
      <c r="D220" s="314"/>
      <c r="E220" s="314"/>
      <c r="F220" s="42"/>
      <c r="G220" s="321" t="str">
        <f t="shared" si="19"/>
        <v/>
      </c>
      <c r="H220" s="315" t="str">
        <f t="shared" si="20"/>
        <v/>
      </c>
      <c r="I220" s="197" t="str">
        <f t="shared" si="21"/>
        <v/>
      </c>
      <c r="J220" s="157" t="str">
        <f t="shared" si="22"/>
        <v/>
      </c>
      <c r="K220" s="40"/>
      <c r="L220" s="324"/>
      <c r="M220">
        <f t="shared" si="23"/>
        <v>336</v>
      </c>
      <c r="N220" s="201">
        <f t="shared" si="18"/>
        <v>256.9369369369428</v>
      </c>
    </row>
    <row r="221" spans="2:14" x14ac:dyDescent="0.25">
      <c r="B221" s="145">
        <v>0.15069444444444444</v>
      </c>
      <c r="C221" s="40"/>
      <c r="D221" s="314"/>
      <c r="E221" s="314"/>
      <c r="F221" s="42"/>
      <c r="G221" s="321" t="str">
        <f t="shared" si="19"/>
        <v/>
      </c>
      <c r="H221" s="315" t="str">
        <f t="shared" si="20"/>
        <v/>
      </c>
      <c r="I221" s="197" t="str">
        <f t="shared" si="21"/>
        <v/>
      </c>
      <c r="J221" s="157" t="str">
        <f t="shared" si="22"/>
        <v/>
      </c>
      <c r="K221" s="40"/>
      <c r="L221" s="324"/>
      <c r="M221">
        <f t="shared" si="23"/>
        <v>336</v>
      </c>
      <c r="N221" s="201">
        <f t="shared" si="18"/>
        <v>256.9369369369428</v>
      </c>
    </row>
    <row r="222" spans="2:14" x14ac:dyDescent="0.25">
      <c r="B222" s="145">
        <v>0.15138888888888888</v>
      </c>
      <c r="C222" s="40"/>
      <c r="D222" s="314"/>
      <c r="E222" s="314"/>
      <c r="F222" s="42"/>
      <c r="G222" s="321" t="str">
        <f t="shared" si="19"/>
        <v/>
      </c>
      <c r="H222" s="315" t="str">
        <f t="shared" si="20"/>
        <v/>
      </c>
      <c r="I222" s="197" t="str">
        <f t="shared" si="21"/>
        <v/>
      </c>
      <c r="J222" s="157" t="str">
        <f t="shared" si="22"/>
        <v/>
      </c>
      <c r="K222" s="40"/>
      <c r="L222" s="324"/>
      <c r="M222">
        <f t="shared" si="23"/>
        <v>336</v>
      </c>
      <c r="N222" s="201">
        <f t="shared" si="18"/>
        <v>256.9369369369428</v>
      </c>
    </row>
    <row r="223" spans="2:14" x14ac:dyDescent="0.25">
      <c r="B223" s="145">
        <v>0.15208333333333332</v>
      </c>
      <c r="C223" s="40"/>
      <c r="D223" s="314"/>
      <c r="E223" s="314"/>
      <c r="F223" s="42"/>
      <c r="G223" s="321" t="str">
        <f t="shared" si="19"/>
        <v/>
      </c>
      <c r="H223" s="315" t="str">
        <f t="shared" si="20"/>
        <v/>
      </c>
      <c r="I223" s="197" t="str">
        <f t="shared" si="21"/>
        <v/>
      </c>
      <c r="J223" s="157" t="str">
        <f t="shared" si="22"/>
        <v/>
      </c>
      <c r="K223" s="40"/>
      <c r="L223" s="324"/>
      <c r="M223">
        <f t="shared" si="23"/>
        <v>336</v>
      </c>
      <c r="N223" s="201">
        <f t="shared" si="18"/>
        <v>256.9369369369428</v>
      </c>
    </row>
    <row r="224" spans="2:14" x14ac:dyDescent="0.25">
      <c r="B224" s="145">
        <v>0.15277777777777776</v>
      </c>
      <c r="C224" s="40"/>
      <c r="D224" s="314"/>
      <c r="E224" s="314"/>
      <c r="F224" s="42"/>
      <c r="G224" s="321" t="str">
        <f t="shared" si="19"/>
        <v/>
      </c>
      <c r="H224" s="315" t="str">
        <f t="shared" si="20"/>
        <v/>
      </c>
      <c r="I224" s="197" t="str">
        <f t="shared" si="21"/>
        <v/>
      </c>
      <c r="J224" s="157" t="str">
        <f t="shared" si="22"/>
        <v/>
      </c>
      <c r="K224" s="40"/>
      <c r="L224" s="324"/>
      <c r="M224">
        <f t="shared" si="23"/>
        <v>336</v>
      </c>
      <c r="N224" s="201">
        <f t="shared" si="18"/>
        <v>256.9369369369428</v>
      </c>
    </row>
    <row r="225" spans="2:14" x14ac:dyDescent="0.25">
      <c r="B225" s="145">
        <v>0.15347222222222223</v>
      </c>
      <c r="C225" s="40"/>
      <c r="D225" s="314"/>
      <c r="E225" s="314"/>
      <c r="F225" s="42"/>
      <c r="G225" s="321" t="str">
        <f t="shared" si="19"/>
        <v/>
      </c>
      <c r="H225" s="315" t="str">
        <f t="shared" si="20"/>
        <v/>
      </c>
      <c r="I225" s="197" t="str">
        <f t="shared" si="21"/>
        <v/>
      </c>
      <c r="J225" s="157" t="str">
        <f t="shared" si="22"/>
        <v/>
      </c>
      <c r="K225" s="40"/>
      <c r="L225" s="324"/>
      <c r="M225">
        <f t="shared" si="23"/>
        <v>336</v>
      </c>
      <c r="N225" s="201">
        <f t="shared" si="18"/>
        <v>256.9369369369428</v>
      </c>
    </row>
    <row r="226" spans="2:14" x14ac:dyDescent="0.25">
      <c r="B226" s="145">
        <v>0.15416666666666667</v>
      </c>
      <c r="C226" s="40"/>
      <c r="D226" s="314"/>
      <c r="E226" s="314"/>
      <c r="F226" s="42"/>
      <c r="G226" s="321" t="str">
        <f t="shared" si="19"/>
        <v/>
      </c>
      <c r="H226" s="315" t="str">
        <f t="shared" si="20"/>
        <v/>
      </c>
      <c r="I226" s="197" t="str">
        <f t="shared" si="21"/>
        <v/>
      </c>
      <c r="J226" s="157" t="str">
        <f t="shared" si="22"/>
        <v/>
      </c>
      <c r="K226" s="40"/>
      <c r="L226" s="324"/>
      <c r="M226">
        <f t="shared" si="23"/>
        <v>336</v>
      </c>
      <c r="N226" s="201">
        <f t="shared" si="18"/>
        <v>256.9369369369428</v>
      </c>
    </row>
    <row r="227" spans="2:14" x14ac:dyDescent="0.25">
      <c r="B227" s="145">
        <v>0.15486111111111112</v>
      </c>
      <c r="C227" s="40"/>
      <c r="D227" s="314"/>
      <c r="E227" s="314"/>
      <c r="F227" s="42"/>
      <c r="G227" s="321" t="str">
        <f t="shared" si="19"/>
        <v/>
      </c>
      <c r="H227" s="315" t="str">
        <f t="shared" si="20"/>
        <v/>
      </c>
      <c r="I227" s="197" t="str">
        <f t="shared" si="21"/>
        <v/>
      </c>
      <c r="J227" s="157" t="str">
        <f t="shared" si="22"/>
        <v/>
      </c>
      <c r="K227" s="40"/>
      <c r="L227" s="324"/>
      <c r="M227">
        <f t="shared" si="23"/>
        <v>336</v>
      </c>
      <c r="N227" s="201">
        <f t="shared" si="18"/>
        <v>256.9369369369428</v>
      </c>
    </row>
    <row r="228" spans="2:14" x14ac:dyDescent="0.25">
      <c r="B228" s="145">
        <v>0.15555555555555556</v>
      </c>
      <c r="C228" s="40"/>
      <c r="D228" s="314"/>
      <c r="E228" s="314"/>
      <c r="F228" s="42"/>
      <c r="G228" s="321" t="str">
        <f t="shared" si="19"/>
        <v/>
      </c>
      <c r="H228" s="315" t="str">
        <f t="shared" si="20"/>
        <v/>
      </c>
      <c r="I228" s="197" t="str">
        <f t="shared" si="21"/>
        <v/>
      </c>
      <c r="J228" s="157" t="str">
        <f t="shared" si="22"/>
        <v/>
      </c>
      <c r="K228" s="40"/>
      <c r="L228" s="324"/>
      <c r="M228">
        <f t="shared" si="23"/>
        <v>336</v>
      </c>
      <c r="N228" s="201">
        <f t="shared" si="18"/>
        <v>256.9369369369428</v>
      </c>
    </row>
    <row r="229" spans="2:14" x14ac:dyDescent="0.25">
      <c r="B229" s="145">
        <v>0.15625</v>
      </c>
      <c r="C229" s="40"/>
      <c r="D229" s="314"/>
      <c r="E229" s="314"/>
      <c r="F229" s="42"/>
      <c r="G229" s="321" t="str">
        <f t="shared" si="19"/>
        <v/>
      </c>
      <c r="H229" s="315" t="str">
        <f t="shared" si="20"/>
        <v/>
      </c>
      <c r="I229" s="197" t="str">
        <f t="shared" si="21"/>
        <v/>
      </c>
      <c r="J229" s="157" t="str">
        <f t="shared" si="22"/>
        <v/>
      </c>
      <c r="K229" s="40"/>
      <c r="L229" s="324"/>
      <c r="M229">
        <f t="shared" si="23"/>
        <v>336</v>
      </c>
      <c r="N229" s="201">
        <f t="shared" si="18"/>
        <v>256.9369369369428</v>
      </c>
    </row>
    <row r="230" spans="2:14" x14ac:dyDescent="0.25">
      <c r="B230" s="145">
        <v>0.15694444444444444</v>
      </c>
      <c r="C230" s="40"/>
      <c r="D230" s="314"/>
      <c r="E230" s="314"/>
      <c r="F230" s="42"/>
      <c r="G230" s="321" t="str">
        <f t="shared" si="19"/>
        <v/>
      </c>
      <c r="H230" s="315" t="str">
        <f t="shared" si="20"/>
        <v/>
      </c>
      <c r="I230" s="197" t="str">
        <f t="shared" si="21"/>
        <v/>
      </c>
      <c r="J230" s="157" t="str">
        <f t="shared" si="22"/>
        <v/>
      </c>
      <c r="K230" s="40"/>
      <c r="L230" s="324"/>
      <c r="M230">
        <f t="shared" si="23"/>
        <v>336</v>
      </c>
      <c r="N230" s="201">
        <f t="shared" si="18"/>
        <v>256.9369369369428</v>
      </c>
    </row>
    <row r="231" spans="2:14" x14ac:dyDescent="0.25">
      <c r="B231" s="145">
        <v>0.15763888888888888</v>
      </c>
      <c r="C231" s="40"/>
      <c r="D231" s="314"/>
      <c r="E231" s="314"/>
      <c r="F231" s="42"/>
      <c r="G231" s="321" t="str">
        <f t="shared" si="19"/>
        <v/>
      </c>
      <c r="H231" s="315" t="str">
        <f t="shared" si="20"/>
        <v/>
      </c>
      <c r="I231" s="197" t="str">
        <f t="shared" si="21"/>
        <v/>
      </c>
      <c r="J231" s="157" t="str">
        <f t="shared" si="22"/>
        <v/>
      </c>
      <c r="K231" s="40"/>
      <c r="L231" s="324"/>
      <c r="M231">
        <f t="shared" si="23"/>
        <v>336</v>
      </c>
      <c r="N231" s="201">
        <f t="shared" si="18"/>
        <v>256.9369369369428</v>
      </c>
    </row>
    <row r="232" spans="2:14" x14ac:dyDescent="0.25">
      <c r="B232" s="145">
        <v>0.15833333333333333</v>
      </c>
      <c r="C232" s="40"/>
      <c r="D232" s="314"/>
      <c r="E232" s="314"/>
      <c r="F232" s="42"/>
      <c r="G232" s="321" t="str">
        <f t="shared" si="19"/>
        <v/>
      </c>
      <c r="H232" s="315" t="str">
        <f t="shared" si="20"/>
        <v/>
      </c>
      <c r="I232" s="197" t="str">
        <f t="shared" si="21"/>
        <v/>
      </c>
      <c r="J232" s="157" t="str">
        <f t="shared" si="22"/>
        <v/>
      </c>
      <c r="K232" s="40"/>
      <c r="L232" s="324"/>
      <c r="M232">
        <f t="shared" si="23"/>
        <v>336</v>
      </c>
      <c r="N232" s="201">
        <f t="shared" si="18"/>
        <v>256.9369369369428</v>
      </c>
    </row>
    <row r="233" spans="2:14" x14ac:dyDescent="0.25">
      <c r="B233" s="145">
        <v>0.15902777777777777</v>
      </c>
      <c r="C233" s="40"/>
      <c r="D233" s="314"/>
      <c r="E233" s="314"/>
      <c r="F233" s="42"/>
      <c r="G233" s="321" t="str">
        <f t="shared" si="19"/>
        <v/>
      </c>
      <c r="H233" s="315" t="str">
        <f t="shared" si="20"/>
        <v/>
      </c>
      <c r="I233" s="197" t="str">
        <f t="shared" si="21"/>
        <v/>
      </c>
      <c r="J233" s="157" t="str">
        <f t="shared" si="22"/>
        <v/>
      </c>
      <c r="K233" s="40"/>
      <c r="L233" s="324"/>
      <c r="M233">
        <f t="shared" si="23"/>
        <v>336</v>
      </c>
      <c r="N233" s="201">
        <f t="shared" si="18"/>
        <v>256.9369369369428</v>
      </c>
    </row>
    <row r="234" spans="2:14" x14ac:dyDescent="0.25">
      <c r="B234" s="145">
        <v>0.15972222222222224</v>
      </c>
      <c r="C234" s="40"/>
      <c r="D234" s="314"/>
      <c r="E234" s="314"/>
      <c r="F234" s="42"/>
      <c r="G234" s="321" t="str">
        <f t="shared" si="19"/>
        <v/>
      </c>
      <c r="H234" s="315" t="str">
        <f t="shared" si="20"/>
        <v/>
      </c>
      <c r="I234" s="197" t="str">
        <f t="shared" si="21"/>
        <v/>
      </c>
      <c r="J234" s="157" t="str">
        <f t="shared" si="22"/>
        <v/>
      </c>
      <c r="K234" s="40"/>
      <c r="L234" s="324"/>
      <c r="M234">
        <f t="shared" si="23"/>
        <v>336</v>
      </c>
      <c r="N234" s="201">
        <f t="shared" si="18"/>
        <v>256.9369369369428</v>
      </c>
    </row>
    <row r="235" spans="2:14" x14ac:dyDescent="0.25">
      <c r="B235" s="145">
        <v>0.16041666666666668</v>
      </c>
      <c r="C235" s="40"/>
      <c r="D235" s="314"/>
      <c r="E235" s="314"/>
      <c r="F235" s="42"/>
      <c r="G235" s="321" t="str">
        <f t="shared" si="19"/>
        <v/>
      </c>
      <c r="H235" s="315" t="str">
        <f t="shared" si="20"/>
        <v/>
      </c>
      <c r="I235" s="197" t="str">
        <f t="shared" si="21"/>
        <v/>
      </c>
      <c r="J235" s="157" t="str">
        <f t="shared" si="22"/>
        <v/>
      </c>
      <c r="K235" s="40"/>
      <c r="L235" s="324"/>
      <c r="M235">
        <f t="shared" si="23"/>
        <v>336</v>
      </c>
      <c r="N235" s="201">
        <f t="shared" si="18"/>
        <v>256.9369369369428</v>
      </c>
    </row>
    <row r="236" spans="2:14" x14ac:dyDescent="0.25">
      <c r="B236" s="145">
        <v>0.16111111111111112</v>
      </c>
      <c r="C236" s="40"/>
      <c r="D236" s="314"/>
      <c r="E236" s="314"/>
      <c r="F236" s="42"/>
      <c r="G236" s="321" t="str">
        <f t="shared" si="19"/>
        <v/>
      </c>
      <c r="H236" s="315" t="str">
        <f t="shared" si="20"/>
        <v/>
      </c>
      <c r="I236" s="197" t="str">
        <f t="shared" si="21"/>
        <v/>
      </c>
      <c r="J236" s="157" t="str">
        <f t="shared" si="22"/>
        <v/>
      </c>
      <c r="K236" s="40"/>
      <c r="L236" s="324"/>
      <c r="M236">
        <f t="shared" si="23"/>
        <v>336</v>
      </c>
      <c r="N236" s="201">
        <f t="shared" si="18"/>
        <v>256.9369369369428</v>
      </c>
    </row>
    <row r="237" spans="2:14" x14ac:dyDescent="0.25">
      <c r="B237" s="145">
        <v>0.16180555555555556</v>
      </c>
      <c r="C237" s="40"/>
      <c r="D237" s="314"/>
      <c r="E237" s="314"/>
      <c r="F237" s="42"/>
      <c r="G237" s="321" t="str">
        <f t="shared" si="19"/>
        <v/>
      </c>
      <c r="H237" s="315" t="str">
        <f t="shared" si="20"/>
        <v/>
      </c>
      <c r="I237" s="197" t="str">
        <f t="shared" si="21"/>
        <v/>
      </c>
      <c r="J237" s="157" t="str">
        <f t="shared" si="22"/>
        <v/>
      </c>
      <c r="K237" s="40"/>
      <c r="L237" s="324"/>
      <c r="M237">
        <f t="shared" si="23"/>
        <v>336</v>
      </c>
      <c r="N237" s="201">
        <f t="shared" si="18"/>
        <v>256.9369369369428</v>
      </c>
    </row>
    <row r="238" spans="2:14" x14ac:dyDescent="0.25">
      <c r="B238" s="145">
        <v>0.16250000000000001</v>
      </c>
      <c r="C238" s="40"/>
      <c r="D238" s="314"/>
      <c r="E238" s="314"/>
      <c r="F238" s="42"/>
      <c r="G238" s="321" t="str">
        <f t="shared" si="19"/>
        <v/>
      </c>
      <c r="H238" s="315" t="str">
        <f t="shared" si="20"/>
        <v/>
      </c>
      <c r="I238" s="197" t="str">
        <f t="shared" si="21"/>
        <v/>
      </c>
      <c r="J238" s="157" t="str">
        <f t="shared" si="22"/>
        <v/>
      </c>
      <c r="K238" s="40"/>
      <c r="L238" s="324"/>
      <c r="M238">
        <f t="shared" si="23"/>
        <v>336</v>
      </c>
      <c r="N238" s="201">
        <f t="shared" si="18"/>
        <v>256.9369369369428</v>
      </c>
    </row>
    <row r="239" spans="2:14" x14ac:dyDescent="0.25">
      <c r="B239" s="145">
        <v>0.16319444444444445</v>
      </c>
      <c r="C239" s="40"/>
      <c r="D239" s="314"/>
      <c r="E239" s="314"/>
      <c r="F239" s="42"/>
      <c r="G239" s="321" t="str">
        <f t="shared" si="19"/>
        <v/>
      </c>
      <c r="H239" s="315" t="str">
        <f t="shared" si="20"/>
        <v/>
      </c>
      <c r="I239" s="197" t="str">
        <f t="shared" si="21"/>
        <v/>
      </c>
      <c r="J239" s="157" t="str">
        <f t="shared" si="22"/>
        <v/>
      </c>
      <c r="K239" s="40"/>
      <c r="L239" s="324"/>
      <c r="M239">
        <f t="shared" si="23"/>
        <v>336</v>
      </c>
      <c r="N239" s="201">
        <f t="shared" si="18"/>
        <v>256.9369369369428</v>
      </c>
    </row>
    <row r="240" spans="2:14" x14ac:dyDescent="0.25">
      <c r="B240" s="145">
        <v>0.16388888888888889</v>
      </c>
      <c r="C240" s="40"/>
      <c r="D240" s="314"/>
      <c r="E240" s="314"/>
      <c r="F240" s="42"/>
      <c r="G240" s="321" t="str">
        <f t="shared" si="19"/>
        <v/>
      </c>
      <c r="H240" s="315" t="str">
        <f t="shared" si="20"/>
        <v/>
      </c>
      <c r="I240" s="197" t="str">
        <f t="shared" si="21"/>
        <v/>
      </c>
      <c r="J240" s="157" t="str">
        <f t="shared" si="22"/>
        <v/>
      </c>
      <c r="K240" s="40"/>
      <c r="L240" s="324"/>
      <c r="M240">
        <f t="shared" si="23"/>
        <v>336</v>
      </c>
      <c r="N240" s="201">
        <f t="shared" si="18"/>
        <v>256.9369369369428</v>
      </c>
    </row>
    <row r="241" spans="2:14" x14ac:dyDescent="0.25">
      <c r="B241" s="145">
        <v>0.16458333333333333</v>
      </c>
      <c r="C241" s="40"/>
      <c r="D241" s="314"/>
      <c r="E241" s="314"/>
      <c r="F241" s="42"/>
      <c r="G241" s="321" t="str">
        <f t="shared" si="19"/>
        <v/>
      </c>
      <c r="H241" s="315" t="str">
        <f t="shared" si="20"/>
        <v/>
      </c>
      <c r="I241" s="197" t="str">
        <f t="shared" si="21"/>
        <v/>
      </c>
      <c r="J241" s="157" t="str">
        <f t="shared" si="22"/>
        <v/>
      </c>
      <c r="K241" s="40"/>
      <c r="L241" s="324"/>
      <c r="M241">
        <f t="shared" si="23"/>
        <v>336</v>
      </c>
      <c r="N241" s="201">
        <f t="shared" si="18"/>
        <v>256.9369369369428</v>
      </c>
    </row>
    <row r="242" spans="2:14" x14ac:dyDescent="0.25">
      <c r="B242" s="145">
        <v>0.16527777777777777</v>
      </c>
      <c r="C242" s="40"/>
      <c r="D242" s="314"/>
      <c r="E242" s="314"/>
      <c r="F242" s="42"/>
      <c r="G242" s="321" t="str">
        <f t="shared" si="19"/>
        <v/>
      </c>
      <c r="H242" s="315" t="str">
        <f t="shared" si="20"/>
        <v/>
      </c>
      <c r="I242" s="197" t="str">
        <f t="shared" si="21"/>
        <v/>
      </c>
      <c r="J242" s="157" t="str">
        <f t="shared" si="22"/>
        <v/>
      </c>
      <c r="K242" s="40"/>
      <c r="L242" s="324"/>
      <c r="M242">
        <f t="shared" si="23"/>
        <v>336</v>
      </c>
      <c r="N242" s="201">
        <f t="shared" si="18"/>
        <v>256.9369369369428</v>
      </c>
    </row>
    <row r="243" spans="2:14" x14ac:dyDescent="0.25">
      <c r="B243" s="145">
        <v>0.16597222222222222</v>
      </c>
      <c r="C243" s="40"/>
      <c r="D243" s="314"/>
      <c r="E243" s="314"/>
      <c r="F243" s="42"/>
      <c r="G243" s="321" t="str">
        <f t="shared" si="19"/>
        <v/>
      </c>
      <c r="H243" s="315" t="str">
        <f t="shared" si="20"/>
        <v/>
      </c>
      <c r="I243" s="197" t="str">
        <f t="shared" si="21"/>
        <v/>
      </c>
      <c r="J243" s="157" t="str">
        <f t="shared" si="22"/>
        <v/>
      </c>
      <c r="K243" s="40"/>
      <c r="L243" s="324"/>
      <c r="M243">
        <f t="shared" si="23"/>
        <v>336</v>
      </c>
      <c r="N243" s="201">
        <f t="shared" si="18"/>
        <v>256.9369369369428</v>
      </c>
    </row>
    <row r="244" spans="2:14" x14ac:dyDescent="0.25">
      <c r="B244" s="145">
        <v>0.16666666666666666</v>
      </c>
      <c r="C244" s="40"/>
      <c r="D244" s="314"/>
      <c r="E244" s="314"/>
      <c r="F244" s="42"/>
      <c r="G244" s="321" t="str">
        <f t="shared" si="19"/>
        <v/>
      </c>
      <c r="H244" s="315" t="str">
        <f t="shared" si="20"/>
        <v/>
      </c>
      <c r="I244" s="197" t="str">
        <f t="shared" si="21"/>
        <v/>
      </c>
      <c r="J244" s="157" t="str">
        <f t="shared" si="22"/>
        <v/>
      </c>
      <c r="K244" s="40"/>
      <c r="L244" s="324"/>
      <c r="M244">
        <f t="shared" si="23"/>
        <v>336</v>
      </c>
      <c r="N244" s="201">
        <f t="shared" si="18"/>
        <v>256.9369369369428</v>
      </c>
    </row>
    <row r="245" spans="2:14" x14ac:dyDescent="0.25">
      <c r="B245" s="145">
        <v>0.1673611111111111</v>
      </c>
      <c r="C245" s="40"/>
      <c r="D245" s="314"/>
      <c r="E245" s="314"/>
      <c r="F245" s="42"/>
      <c r="G245" s="321" t="str">
        <f t="shared" si="19"/>
        <v/>
      </c>
      <c r="H245" s="315" t="str">
        <f t="shared" si="20"/>
        <v/>
      </c>
      <c r="I245" s="197" t="str">
        <f t="shared" si="21"/>
        <v/>
      </c>
      <c r="J245" s="157" t="str">
        <f t="shared" si="22"/>
        <v/>
      </c>
      <c r="K245" s="40"/>
      <c r="L245" s="324"/>
      <c r="M245">
        <f t="shared" si="23"/>
        <v>336</v>
      </c>
      <c r="N245" s="201">
        <f t="shared" si="18"/>
        <v>256.9369369369428</v>
      </c>
    </row>
    <row r="246" spans="2:14" x14ac:dyDescent="0.25">
      <c r="B246" s="145">
        <v>0.16805555555555554</v>
      </c>
      <c r="C246" s="40"/>
      <c r="D246" s="314"/>
      <c r="E246" s="314"/>
      <c r="F246" s="42"/>
      <c r="G246" s="321" t="str">
        <f t="shared" si="19"/>
        <v/>
      </c>
      <c r="H246" s="315" t="str">
        <f t="shared" si="20"/>
        <v/>
      </c>
      <c r="I246" s="197" t="str">
        <f t="shared" si="21"/>
        <v/>
      </c>
      <c r="J246" s="157" t="str">
        <f t="shared" si="22"/>
        <v/>
      </c>
      <c r="K246" s="40"/>
      <c r="L246" s="324"/>
      <c r="M246">
        <f t="shared" si="23"/>
        <v>336</v>
      </c>
      <c r="N246" s="201">
        <f t="shared" si="18"/>
        <v>256.9369369369428</v>
      </c>
    </row>
    <row r="247" spans="2:14" x14ac:dyDescent="0.25">
      <c r="B247" s="145">
        <v>0.16874999999999998</v>
      </c>
      <c r="C247" s="40"/>
      <c r="D247" s="314"/>
      <c r="E247" s="314"/>
      <c r="F247" s="42"/>
      <c r="G247" s="321" t="str">
        <f t="shared" si="19"/>
        <v/>
      </c>
      <c r="H247" s="315" t="str">
        <f t="shared" si="20"/>
        <v/>
      </c>
      <c r="I247" s="197" t="str">
        <f t="shared" si="21"/>
        <v/>
      </c>
      <c r="J247" s="157" t="str">
        <f t="shared" si="22"/>
        <v/>
      </c>
      <c r="K247" s="40"/>
      <c r="L247" s="324"/>
      <c r="M247">
        <f t="shared" si="23"/>
        <v>336</v>
      </c>
      <c r="N247" s="201">
        <f t="shared" si="18"/>
        <v>256.9369369369428</v>
      </c>
    </row>
    <row r="248" spans="2:14" x14ac:dyDescent="0.25">
      <c r="B248" s="145">
        <v>0.16944444444444443</v>
      </c>
      <c r="C248" s="40"/>
      <c r="D248" s="314"/>
      <c r="E248" s="314"/>
      <c r="F248" s="42"/>
      <c r="G248" s="321" t="str">
        <f t="shared" si="19"/>
        <v/>
      </c>
      <c r="H248" s="315" t="str">
        <f t="shared" si="20"/>
        <v/>
      </c>
      <c r="I248" s="197" t="str">
        <f t="shared" si="21"/>
        <v/>
      </c>
      <c r="J248" s="157" t="str">
        <f t="shared" si="22"/>
        <v/>
      </c>
      <c r="K248" s="40"/>
      <c r="L248" s="324"/>
      <c r="M248">
        <f t="shared" si="23"/>
        <v>336</v>
      </c>
      <c r="N248" s="201">
        <f t="shared" si="18"/>
        <v>256.9369369369428</v>
      </c>
    </row>
    <row r="249" spans="2:14" x14ac:dyDescent="0.25">
      <c r="B249" s="145">
        <v>0.17013888888888887</v>
      </c>
      <c r="C249" s="40"/>
      <c r="D249" s="314"/>
      <c r="E249" s="314"/>
      <c r="F249" s="42"/>
      <c r="G249" s="321" t="str">
        <f t="shared" si="19"/>
        <v/>
      </c>
      <c r="H249" s="315" t="str">
        <f t="shared" si="20"/>
        <v/>
      </c>
      <c r="I249" s="197" t="str">
        <f t="shared" si="21"/>
        <v/>
      </c>
      <c r="J249" s="157" t="str">
        <f t="shared" si="22"/>
        <v/>
      </c>
      <c r="K249" s="40"/>
      <c r="L249" s="324"/>
      <c r="M249">
        <f t="shared" si="23"/>
        <v>336</v>
      </c>
      <c r="N249" s="201">
        <f t="shared" si="18"/>
        <v>256.9369369369428</v>
      </c>
    </row>
    <row r="250" spans="2:14" x14ac:dyDescent="0.25">
      <c r="B250" s="145">
        <v>0.17083333333333331</v>
      </c>
      <c r="C250" s="40"/>
      <c r="D250" s="314"/>
      <c r="E250" s="314"/>
      <c r="F250" s="42"/>
      <c r="G250" s="321" t="str">
        <f t="shared" si="19"/>
        <v/>
      </c>
      <c r="H250" s="315" t="str">
        <f t="shared" si="20"/>
        <v/>
      </c>
      <c r="I250" s="197" t="str">
        <f t="shared" si="21"/>
        <v/>
      </c>
      <c r="J250" s="157" t="str">
        <f t="shared" si="22"/>
        <v/>
      </c>
      <c r="K250" s="40"/>
      <c r="L250" s="324"/>
      <c r="M250">
        <f t="shared" si="23"/>
        <v>336</v>
      </c>
      <c r="N250" s="201">
        <f t="shared" si="18"/>
        <v>256.9369369369428</v>
      </c>
    </row>
    <row r="251" spans="2:14" x14ac:dyDescent="0.25">
      <c r="B251" s="145">
        <v>0.17152777777777775</v>
      </c>
      <c r="C251" s="40"/>
      <c r="D251" s="314"/>
      <c r="E251" s="314"/>
      <c r="F251" s="42"/>
      <c r="G251" s="321" t="str">
        <f t="shared" si="19"/>
        <v/>
      </c>
      <c r="H251" s="315" t="str">
        <f t="shared" si="20"/>
        <v/>
      </c>
      <c r="I251" s="197" t="str">
        <f t="shared" si="21"/>
        <v/>
      </c>
      <c r="J251" s="157" t="str">
        <f t="shared" si="22"/>
        <v/>
      </c>
      <c r="K251" s="40"/>
      <c r="L251" s="324"/>
      <c r="M251">
        <f t="shared" si="23"/>
        <v>336</v>
      </c>
      <c r="N251" s="201">
        <f t="shared" si="18"/>
        <v>256.9369369369428</v>
      </c>
    </row>
    <row r="252" spans="2:14" x14ac:dyDescent="0.25">
      <c r="B252" s="145">
        <v>0.17222222222222225</v>
      </c>
      <c r="C252" s="40"/>
      <c r="D252" s="314"/>
      <c r="E252" s="314"/>
      <c r="F252" s="42"/>
      <c r="G252" s="321" t="str">
        <f t="shared" si="19"/>
        <v/>
      </c>
      <c r="H252" s="315" t="str">
        <f t="shared" si="20"/>
        <v/>
      </c>
      <c r="I252" s="197" t="str">
        <f t="shared" si="21"/>
        <v/>
      </c>
      <c r="J252" s="157" t="str">
        <f t="shared" si="22"/>
        <v/>
      </c>
      <c r="K252" s="40"/>
      <c r="L252" s="324"/>
      <c r="M252">
        <f t="shared" si="23"/>
        <v>336</v>
      </c>
      <c r="N252" s="201">
        <f t="shared" si="18"/>
        <v>256.9369369369428</v>
      </c>
    </row>
    <row r="253" spans="2:14" x14ac:dyDescent="0.25">
      <c r="B253" s="145">
        <v>0.17291666666666669</v>
      </c>
      <c r="C253" s="40"/>
      <c r="D253" s="314"/>
      <c r="E253" s="314"/>
      <c r="F253" s="42"/>
      <c r="G253" s="321" t="str">
        <f t="shared" si="19"/>
        <v/>
      </c>
      <c r="H253" s="315" t="str">
        <f t="shared" si="20"/>
        <v/>
      </c>
      <c r="I253" s="197" t="str">
        <f t="shared" si="21"/>
        <v/>
      </c>
      <c r="J253" s="157" t="str">
        <f t="shared" si="22"/>
        <v/>
      </c>
      <c r="K253" s="40"/>
      <c r="L253" s="324"/>
      <c r="M253">
        <f t="shared" si="23"/>
        <v>336</v>
      </c>
      <c r="N253" s="201">
        <f t="shared" si="18"/>
        <v>256.9369369369428</v>
      </c>
    </row>
    <row r="254" spans="2:14" x14ac:dyDescent="0.25">
      <c r="B254" s="145">
        <v>0.17361111111111113</v>
      </c>
      <c r="C254" s="40"/>
      <c r="D254" s="314"/>
      <c r="E254" s="314"/>
      <c r="F254" s="42"/>
      <c r="G254" s="321" t="str">
        <f t="shared" si="19"/>
        <v/>
      </c>
      <c r="H254" s="315" t="str">
        <f t="shared" si="20"/>
        <v/>
      </c>
      <c r="I254" s="197" t="str">
        <f t="shared" si="21"/>
        <v/>
      </c>
      <c r="J254" s="157" t="str">
        <f t="shared" si="22"/>
        <v/>
      </c>
      <c r="K254" s="40"/>
      <c r="L254" s="324"/>
      <c r="M254">
        <f t="shared" si="23"/>
        <v>336</v>
      </c>
      <c r="N254" s="201">
        <f t="shared" si="18"/>
        <v>256.9369369369428</v>
      </c>
    </row>
    <row r="255" spans="2:14" x14ac:dyDescent="0.25">
      <c r="B255" s="145">
        <v>0.17430555555555557</v>
      </c>
      <c r="C255" s="40"/>
      <c r="D255" s="314"/>
      <c r="E255" s="314"/>
      <c r="F255" s="42"/>
      <c r="G255" s="321" t="str">
        <f t="shared" si="19"/>
        <v/>
      </c>
      <c r="H255" s="315" t="str">
        <f t="shared" si="20"/>
        <v/>
      </c>
      <c r="I255" s="197" t="str">
        <f t="shared" si="21"/>
        <v/>
      </c>
      <c r="J255" s="157" t="str">
        <f t="shared" si="22"/>
        <v/>
      </c>
      <c r="K255" s="40"/>
      <c r="L255" s="324"/>
      <c r="M255">
        <f t="shared" si="23"/>
        <v>336</v>
      </c>
      <c r="N255" s="201">
        <f t="shared" si="18"/>
        <v>256.9369369369428</v>
      </c>
    </row>
    <row r="256" spans="2:14" x14ac:dyDescent="0.25">
      <c r="B256" s="145">
        <v>0.17500000000000002</v>
      </c>
      <c r="C256" s="40"/>
      <c r="D256" s="314"/>
      <c r="E256" s="314"/>
      <c r="F256" s="42"/>
      <c r="G256" s="321" t="str">
        <f t="shared" si="19"/>
        <v/>
      </c>
      <c r="H256" s="315" t="str">
        <f t="shared" si="20"/>
        <v/>
      </c>
      <c r="I256" s="197" t="str">
        <f t="shared" si="21"/>
        <v/>
      </c>
      <c r="J256" s="157" t="str">
        <f t="shared" si="22"/>
        <v/>
      </c>
      <c r="K256" s="40"/>
      <c r="L256" s="324"/>
      <c r="M256">
        <f t="shared" si="23"/>
        <v>336</v>
      </c>
      <c r="N256" s="201">
        <f t="shared" si="18"/>
        <v>256.9369369369428</v>
      </c>
    </row>
    <row r="257" spans="2:14" x14ac:dyDescent="0.25">
      <c r="B257" s="145">
        <v>0.17569444444444446</v>
      </c>
      <c r="C257" s="40"/>
      <c r="D257" s="314"/>
      <c r="E257" s="314"/>
      <c r="F257" s="42"/>
      <c r="G257" s="321" t="str">
        <f t="shared" si="19"/>
        <v/>
      </c>
      <c r="H257" s="315" t="str">
        <f t="shared" si="20"/>
        <v/>
      </c>
      <c r="I257" s="197" t="str">
        <f t="shared" si="21"/>
        <v/>
      </c>
      <c r="J257" s="157" t="str">
        <f t="shared" si="22"/>
        <v/>
      </c>
      <c r="K257" s="40"/>
      <c r="L257" s="324"/>
      <c r="M257">
        <f t="shared" si="23"/>
        <v>336</v>
      </c>
      <c r="N257" s="201">
        <f t="shared" si="18"/>
        <v>256.9369369369428</v>
      </c>
    </row>
    <row r="258" spans="2:14" x14ac:dyDescent="0.25">
      <c r="B258" s="145">
        <v>0.1763888888888889</v>
      </c>
      <c r="C258" s="40"/>
      <c r="D258" s="314"/>
      <c r="E258" s="314"/>
      <c r="F258" s="42"/>
      <c r="G258" s="321" t="str">
        <f t="shared" si="19"/>
        <v/>
      </c>
      <c r="H258" s="315" t="str">
        <f t="shared" si="20"/>
        <v/>
      </c>
      <c r="I258" s="197" t="str">
        <f t="shared" si="21"/>
        <v/>
      </c>
      <c r="J258" s="157" t="str">
        <f t="shared" si="22"/>
        <v/>
      </c>
      <c r="K258" s="40"/>
      <c r="L258" s="324"/>
      <c r="M258">
        <f t="shared" si="23"/>
        <v>336</v>
      </c>
      <c r="N258" s="201">
        <f t="shared" si="18"/>
        <v>256.9369369369428</v>
      </c>
    </row>
    <row r="259" spans="2:14" x14ac:dyDescent="0.25">
      <c r="B259" s="145">
        <v>0.17708333333333334</v>
      </c>
      <c r="C259" s="40"/>
      <c r="D259" s="314"/>
      <c r="E259" s="314"/>
      <c r="F259" s="42"/>
      <c r="G259" s="321" t="str">
        <f t="shared" si="19"/>
        <v/>
      </c>
      <c r="H259" s="315" t="str">
        <f t="shared" si="20"/>
        <v/>
      </c>
      <c r="I259" s="197" t="str">
        <f t="shared" si="21"/>
        <v/>
      </c>
      <c r="J259" s="157" t="str">
        <f t="shared" si="22"/>
        <v/>
      </c>
      <c r="K259" s="40"/>
      <c r="L259" s="324"/>
      <c r="M259">
        <f t="shared" si="23"/>
        <v>336</v>
      </c>
      <c r="N259" s="201">
        <f t="shared" si="18"/>
        <v>256.9369369369428</v>
      </c>
    </row>
    <row r="260" spans="2:14" x14ac:dyDescent="0.25">
      <c r="B260" s="145">
        <v>0.17777777777777778</v>
      </c>
      <c r="C260" s="40"/>
      <c r="D260" s="314"/>
      <c r="E260" s="314"/>
      <c r="F260" s="42"/>
      <c r="G260" s="321" t="str">
        <f t="shared" si="19"/>
        <v/>
      </c>
      <c r="H260" s="315" t="str">
        <f t="shared" si="20"/>
        <v/>
      </c>
      <c r="I260" s="197" t="str">
        <f t="shared" si="21"/>
        <v/>
      </c>
      <c r="J260" s="157" t="str">
        <f t="shared" si="22"/>
        <v/>
      </c>
      <c r="K260" s="40"/>
      <c r="L260" s="324"/>
      <c r="M260">
        <f t="shared" si="23"/>
        <v>336</v>
      </c>
      <c r="N260" s="201">
        <f t="shared" ref="N260:N323" si="24">SUM($L$324:$L$1433)/(COUNT($L$324:$L$1433)/60)</f>
        <v>256.9369369369428</v>
      </c>
    </row>
    <row r="261" spans="2:14" x14ac:dyDescent="0.25">
      <c r="B261" s="145">
        <v>0.17847222222222223</v>
      </c>
      <c r="C261" s="40"/>
      <c r="D261" s="314"/>
      <c r="E261" s="314"/>
      <c r="F261" s="42"/>
      <c r="G261" s="321" t="str">
        <f t="shared" ref="G261:G324" si="25">IF(SUM(C261,E261)=0,"",SUM(C261,E261))</f>
        <v/>
      </c>
      <c r="H261" s="315" t="str">
        <f t="shared" ref="H261:H324" si="26">IF(SUM(D261,F261)=0,"",SUM(D261,F261))</f>
        <v/>
      </c>
      <c r="I261" s="197" t="str">
        <f t="shared" ref="I261:I324" si="27">IF(G261="","",G261*(1/60))</f>
        <v/>
      </c>
      <c r="J261" s="157" t="str">
        <f t="shared" ref="J261:J324" si="28">IF(H261="","",H261*(1/60))</f>
        <v/>
      </c>
      <c r="K261" s="40"/>
      <c r="L261" s="324"/>
      <c r="M261">
        <f t="shared" ref="M261:M324" si="29">1.05*MAX($K$4:$K$1444)</f>
        <v>336</v>
      </c>
      <c r="N261" s="201">
        <f t="shared" si="24"/>
        <v>256.9369369369428</v>
      </c>
    </row>
    <row r="262" spans="2:14" x14ac:dyDescent="0.25">
      <c r="B262" s="145">
        <v>0.17916666666666667</v>
      </c>
      <c r="C262" s="40"/>
      <c r="D262" s="314"/>
      <c r="E262" s="314"/>
      <c r="F262" s="42"/>
      <c r="G262" s="321" t="str">
        <f t="shared" si="25"/>
        <v/>
      </c>
      <c r="H262" s="315" t="str">
        <f t="shared" si="26"/>
        <v/>
      </c>
      <c r="I262" s="197" t="str">
        <f t="shared" si="27"/>
        <v/>
      </c>
      <c r="J262" s="157" t="str">
        <f t="shared" si="28"/>
        <v/>
      </c>
      <c r="K262" s="40"/>
      <c r="L262" s="324"/>
      <c r="M262">
        <f t="shared" si="29"/>
        <v>336</v>
      </c>
      <c r="N262" s="201">
        <f t="shared" si="24"/>
        <v>256.9369369369428</v>
      </c>
    </row>
    <row r="263" spans="2:14" x14ac:dyDescent="0.25">
      <c r="B263" s="145">
        <v>0.17986111111111111</v>
      </c>
      <c r="C263" s="40"/>
      <c r="D263" s="314"/>
      <c r="E263" s="314"/>
      <c r="F263" s="42"/>
      <c r="G263" s="321" t="str">
        <f t="shared" si="25"/>
        <v/>
      </c>
      <c r="H263" s="315" t="str">
        <f t="shared" si="26"/>
        <v/>
      </c>
      <c r="I263" s="197" t="str">
        <f t="shared" si="27"/>
        <v/>
      </c>
      <c r="J263" s="157" t="str">
        <f t="shared" si="28"/>
        <v/>
      </c>
      <c r="K263" s="40"/>
      <c r="L263" s="324"/>
      <c r="M263">
        <f t="shared" si="29"/>
        <v>336</v>
      </c>
      <c r="N263" s="201">
        <f t="shared" si="24"/>
        <v>256.9369369369428</v>
      </c>
    </row>
    <row r="264" spans="2:14" x14ac:dyDescent="0.25">
      <c r="B264" s="145">
        <v>0.18055555555555555</v>
      </c>
      <c r="C264" s="40"/>
      <c r="D264" s="314"/>
      <c r="E264" s="314"/>
      <c r="F264" s="42"/>
      <c r="G264" s="321" t="str">
        <f t="shared" si="25"/>
        <v/>
      </c>
      <c r="H264" s="315" t="str">
        <f t="shared" si="26"/>
        <v/>
      </c>
      <c r="I264" s="197" t="str">
        <f t="shared" si="27"/>
        <v/>
      </c>
      <c r="J264" s="157" t="str">
        <f t="shared" si="28"/>
        <v/>
      </c>
      <c r="K264" s="40"/>
      <c r="L264" s="324"/>
      <c r="M264">
        <f t="shared" si="29"/>
        <v>336</v>
      </c>
      <c r="N264" s="201">
        <f t="shared" si="24"/>
        <v>256.9369369369428</v>
      </c>
    </row>
    <row r="265" spans="2:14" x14ac:dyDescent="0.25">
      <c r="B265" s="145">
        <v>0.18124999999999999</v>
      </c>
      <c r="C265" s="40"/>
      <c r="D265" s="314"/>
      <c r="E265" s="314"/>
      <c r="F265" s="42"/>
      <c r="G265" s="321" t="str">
        <f t="shared" si="25"/>
        <v/>
      </c>
      <c r="H265" s="315" t="str">
        <f t="shared" si="26"/>
        <v/>
      </c>
      <c r="I265" s="197" t="str">
        <f t="shared" si="27"/>
        <v/>
      </c>
      <c r="J265" s="157" t="str">
        <f t="shared" si="28"/>
        <v/>
      </c>
      <c r="K265" s="40"/>
      <c r="L265" s="324"/>
      <c r="M265">
        <f t="shared" si="29"/>
        <v>336</v>
      </c>
      <c r="N265" s="201">
        <f t="shared" si="24"/>
        <v>256.9369369369428</v>
      </c>
    </row>
    <row r="266" spans="2:14" x14ac:dyDescent="0.25">
      <c r="B266" s="145">
        <v>0.18194444444444444</v>
      </c>
      <c r="C266" s="40"/>
      <c r="D266" s="314"/>
      <c r="E266" s="314"/>
      <c r="F266" s="42"/>
      <c r="G266" s="321" t="str">
        <f t="shared" si="25"/>
        <v/>
      </c>
      <c r="H266" s="315" t="str">
        <f t="shared" si="26"/>
        <v/>
      </c>
      <c r="I266" s="197" t="str">
        <f t="shared" si="27"/>
        <v/>
      </c>
      <c r="J266" s="157" t="str">
        <f t="shared" si="28"/>
        <v/>
      </c>
      <c r="K266" s="40"/>
      <c r="L266" s="324"/>
      <c r="M266">
        <f t="shared" si="29"/>
        <v>336</v>
      </c>
      <c r="N266" s="201">
        <f t="shared" si="24"/>
        <v>256.9369369369428</v>
      </c>
    </row>
    <row r="267" spans="2:14" x14ac:dyDescent="0.25">
      <c r="B267" s="145">
        <v>0.18263888888888891</v>
      </c>
      <c r="C267" s="40"/>
      <c r="D267" s="314"/>
      <c r="E267" s="314"/>
      <c r="F267" s="42"/>
      <c r="G267" s="321" t="str">
        <f t="shared" si="25"/>
        <v/>
      </c>
      <c r="H267" s="315" t="str">
        <f t="shared" si="26"/>
        <v/>
      </c>
      <c r="I267" s="197" t="str">
        <f t="shared" si="27"/>
        <v/>
      </c>
      <c r="J267" s="157" t="str">
        <f t="shared" si="28"/>
        <v/>
      </c>
      <c r="K267" s="40"/>
      <c r="L267" s="324"/>
      <c r="M267">
        <f t="shared" si="29"/>
        <v>336</v>
      </c>
      <c r="N267" s="201">
        <f t="shared" si="24"/>
        <v>256.9369369369428</v>
      </c>
    </row>
    <row r="268" spans="2:14" x14ac:dyDescent="0.25">
      <c r="B268" s="145">
        <v>0.18333333333333335</v>
      </c>
      <c r="C268" s="40"/>
      <c r="D268" s="314"/>
      <c r="E268" s="314"/>
      <c r="F268" s="42"/>
      <c r="G268" s="321" t="str">
        <f t="shared" si="25"/>
        <v/>
      </c>
      <c r="H268" s="315" t="str">
        <f t="shared" si="26"/>
        <v/>
      </c>
      <c r="I268" s="197" t="str">
        <f t="shared" si="27"/>
        <v/>
      </c>
      <c r="J268" s="157" t="str">
        <f t="shared" si="28"/>
        <v/>
      </c>
      <c r="K268" s="40"/>
      <c r="L268" s="324"/>
      <c r="M268">
        <f t="shared" si="29"/>
        <v>336</v>
      </c>
      <c r="N268" s="201">
        <f t="shared" si="24"/>
        <v>256.9369369369428</v>
      </c>
    </row>
    <row r="269" spans="2:14" x14ac:dyDescent="0.25">
      <c r="B269" s="145">
        <v>0.18402777777777779</v>
      </c>
      <c r="C269" s="40"/>
      <c r="D269" s="314"/>
      <c r="E269" s="314"/>
      <c r="F269" s="42"/>
      <c r="G269" s="321" t="str">
        <f t="shared" si="25"/>
        <v/>
      </c>
      <c r="H269" s="315" t="str">
        <f t="shared" si="26"/>
        <v/>
      </c>
      <c r="I269" s="197" t="str">
        <f t="shared" si="27"/>
        <v/>
      </c>
      <c r="J269" s="157" t="str">
        <f t="shared" si="28"/>
        <v/>
      </c>
      <c r="K269" s="40"/>
      <c r="L269" s="324"/>
      <c r="M269">
        <f t="shared" si="29"/>
        <v>336</v>
      </c>
      <c r="N269" s="201">
        <f t="shared" si="24"/>
        <v>256.9369369369428</v>
      </c>
    </row>
    <row r="270" spans="2:14" x14ac:dyDescent="0.25">
      <c r="B270" s="145">
        <v>0.18472222222222223</v>
      </c>
      <c r="C270" s="40"/>
      <c r="D270" s="314"/>
      <c r="E270" s="314"/>
      <c r="F270" s="42"/>
      <c r="G270" s="321" t="str">
        <f t="shared" si="25"/>
        <v/>
      </c>
      <c r="H270" s="315" t="str">
        <f t="shared" si="26"/>
        <v/>
      </c>
      <c r="I270" s="197" t="str">
        <f t="shared" si="27"/>
        <v/>
      </c>
      <c r="J270" s="157" t="str">
        <f t="shared" si="28"/>
        <v/>
      </c>
      <c r="K270" s="40"/>
      <c r="L270" s="324"/>
      <c r="M270">
        <f t="shared" si="29"/>
        <v>336</v>
      </c>
      <c r="N270" s="201">
        <f t="shared" si="24"/>
        <v>256.9369369369428</v>
      </c>
    </row>
    <row r="271" spans="2:14" x14ac:dyDescent="0.25">
      <c r="B271" s="145">
        <v>0.18541666666666667</v>
      </c>
      <c r="C271" s="40"/>
      <c r="D271" s="314"/>
      <c r="E271" s="314"/>
      <c r="F271" s="42"/>
      <c r="G271" s="321" t="str">
        <f t="shared" si="25"/>
        <v/>
      </c>
      <c r="H271" s="315" t="str">
        <f t="shared" si="26"/>
        <v/>
      </c>
      <c r="I271" s="197" t="str">
        <f t="shared" si="27"/>
        <v/>
      </c>
      <c r="J271" s="157" t="str">
        <f t="shared" si="28"/>
        <v/>
      </c>
      <c r="K271" s="40"/>
      <c r="L271" s="324"/>
      <c r="M271">
        <f t="shared" si="29"/>
        <v>336</v>
      </c>
      <c r="N271" s="201">
        <f t="shared" si="24"/>
        <v>256.9369369369428</v>
      </c>
    </row>
    <row r="272" spans="2:14" x14ac:dyDescent="0.25">
      <c r="B272" s="145">
        <v>0.18611111111111112</v>
      </c>
      <c r="C272" s="40"/>
      <c r="D272" s="314"/>
      <c r="E272" s="314"/>
      <c r="F272" s="42"/>
      <c r="G272" s="321" t="str">
        <f t="shared" si="25"/>
        <v/>
      </c>
      <c r="H272" s="315" t="str">
        <f t="shared" si="26"/>
        <v/>
      </c>
      <c r="I272" s="197" t="str">
        <f t="shared" si="27"/>
        <v/>
      </c>
      <c r="J272" s="157" t="str">
        <f t="shared" si="28"/>
        <v/>
      </c>
      <c r="K272" s="40"/>
      <c r="L272" s="324"/>
      <c r="M272">
        <f t="shared" si="29"/>
        <v>336</v>
      </c>
      <c r="N272" s="201">
        <f t="shared" si="24"/>
        <v>256.9369369369428</v>
      </c>
    </row>
    <row r="273" spans="2:14" x14ac:dyDescent="0.25">
      <c r="B273" s="145">
        <v>0.18680555555555556</v>
      </c>
      <c r="C273" s="40"/>
      <c r="D273" s="314"/>
      <c r="E273" s="314"/>
      <c r="F273" s="42"/>
      <c r="G273" s="321" t="str">
        <f t="shared" si="25"/>
        <v/>
      </c>
      <c r="H273" s="315" t="str">
        <f t="shared" si="26"/>
        <v/>
      </c>
      <c r="I273" s="197" t="str">
        <f t="shared" si="27"/>
        <v/>
      </c>
      <c r="J273" s="157" t="str">
        <f t="shared" si="28"/>
        <v/>
      </c>
      <c r="K273" s="40"/>
      <c r="L273" s="324"/>
      <c r="M273">
        <f t="shared" si="29"/>
        <v>336</v>
      </c>
      <c r="N273" s="201">
        <f t="shared" si="24"/>
        <v>256.9369369369428</v>
      </c>
    </row>
    <row r="274" spans="2:14" x14ac:dyDescent="0.25">
      <c r="B274" s="145">
        <v>0.1875</v>
      </c>
      <c r="C274" s="40"/>
      <c r="D274" s="314"/>
      <c r="E274" s="314"/>
      <c r="F274" s="42"/>
      <c r="G274" s="321" t="str">
        <f t="shared" si="25"/>
        <v/>
      </c>
      <c r="H274" s="315" t="str">
        <f t="shared" si="26"/>
        <v/>
      </c>
      <c r="I274" s="197" t="str">
        <f t="shared" si="27"/>
        <v/>
      </c>
      <c r="J274" s="157" t="str">
        <f t="shared" si="28"/>
        <v/>
      </c>
      <c r="K274" s="40"/>
      <c r="L274" s="324"/>
      <c r="M274">
        <f t="shared" si="29"/>
        <v>336</v>
      </c>
      <c r="N274" s="201">
        <f t="shared" si="24"/>
        <v>256.9369369369428</v>
      </c>
    </row>
    <row r="275" spans="2:14" x14ac:dyDescent="0.25">
      <c r="B275" s="145">
        <v>0.18819444444444444</v>
      </c>
      <c r="C275" s="40"/>
      <c r="D275" s="314"/>
      <c r="E275" s="314"/>
      <c r="F275" s="42"/>
      <c r="G275" s="321" t="str">
        <f t="shared" si="25"/>
        <v/>
      </c>
      <c r="H275" s="315" t="str">
        <f t="shared" si="26"/>
        <v/>
      </c>
      <c r="I275" s="197" t="str">
        <f t="shared" si="27"/>
        <v/>
      </c>
      <c r="J275" s="157" t="str">
        <f t="shared" si="28"/>
        <v/>
      </c>
      <c r="K275" s="40"/>
      <c r="L275" s="324"/>
      <c r="M275">
        <f t="shared" si="29"/>
        <v>336</v>
      </c>
      <c r="N275" s="201">
        <f t="shared" si="24"/>
        <v>256.9369369369428</v>
      </c>
    </row>
    <row r="276" spans="2:14" x14ac:dyDescent="0.25">
      <c r="B276" s="145">
        <v>0.18888888888888888</v>
      </c>
      <c r="C276" s="40"/>
      <c r="D276" s="314"/>
      <c r="E276" s="314"/>
      <c r="F276" s="42"/>
      <c r="G276" s="321" t="str">
        <f t="shared" si="25"/>
        <v/>
      </c>
      <c r="H276" s="315" t="str">
        <f t="shared" si="26"/>
        <v/>
      </c>
      <c r="I276" s="197" t="str">
        <f t="shared" si="27"/>
        <v/>
      </c>
      <c r="J276" s="157" t="str">
        <f t="shared" si="28"/>
        <v/>
      </c>
      <c r="K276" s="40"/>
      <c r="L276" s="324"/>
      <c r="M276">
        <f t="shared" si="29"/>
        <v>336</v>
      </c>
      <c r="N276" s="201">
        <f t="shared" si="24"/>
        <v>256.9369369369428</v>
      </c>
    </row>
    <row r="277" spans="2:14" x14ac:dyDescent="0.25">
      <c r="B277" s="145">
        <v>0.18958333333333333</v>
      </c>
      <c r="C277" s="40"/>
      <c r="D277" s="314"/>
      <c r="E277" s="314"/>
      <c r="F277" s="42"/>
      <c r="G277" s="321" t="str">
        <f t="shared" si="25"/>
        <v/>
      </c>
      <c r="H277" s="315" t="str">
        <f t="shared" si="26"/>
        <v/>
      </c>
      <c r="I277" s="197" t="str">
        <f t="shared" si="27"/>
        <v/>
      </c>
      <c r="J277" s="157" t="str">
        <f t="shared" si="28"/>
        <v/>
      </c>
      <c r="K277" s="40"/>
      <c r="L277" s="324"/>
      <c r="M277">
        <f t="shared" si="29"/>
        <v>336</v>
      </c>
      <c r="N277" s="201">
        <f t="shared" si="24"/>
        <v>256.9369369369428</v>
      </c>
    </row>
    <row r="278" spans="2:14" x14ac:dyDescent="0.25">
      <c r="B278" s="145">
        <v>0.19027777777777777</v>
      </c>
      <c r="C278" s="40"/>
      <c r="D278" s="314"/>
      <c r="E278" s="314"/>
      <c r="F278" s="42"/>
      <c r="G278" s="321" t="str">
        <f t="shared" si="25"/>
        <v/>
      </c>
      <c r="H278" s="315" t="str">
        <f t="shared" si="26"/>
        <v/>
      </c>
      <c r="I278" s="197" t="str">
        <f t="shared" si="27"/>
        <v/>
      </c>
      <c r="J278" s="157" t="str">
        <f t="shared" si="28"/>
        <v/>
      </c>
      <c r="K278" s="40"/>
      <c r="L278" s="324"/>
      <c r="M278">
        <f t="shared" si="29"/>
        <v>336</v>
      </c>
      <c r="N278" s="201">
        <f t="shared" si="24"/>
        <v>256.9369369369428</v>
      </c>
    </row>
    <row r="279" spans="2:14" x14ac:dyDescent="0.25">
      <c r="B279" s="145">
        <v>0.19097222222222221</v>
      </c>
      <c r="C279" s="40"/>
      <c r="D279" s="314"/>
      <c r="E279" s="314"/>
      <c r="F279" s="42"/>
      <c r="G279" s="321" t="str">
        <f t="shared" si="25"/>
        <v/>
      </c>
      <c r="H279" s="315" t="str">
        <f t="shared" si="26"/>
        <v/>
      </c>
      <c r="I279" s="197" t="str">
        <f t="shared" si="27"/>
        <v/>
      </c>
      <c r="J279" s="157" t="str">
        <f t="shared" si="28"/>
        <v/>
      </c>
      <c r="K279" s="40"/>
      <c r="L279" s="324"/>
      <c r="M279">
        <f t="shared" si="29"/>
        <v>336</v>
      </c>
      <c r="N279" s="201">
        <f t="shared" si="24"/>
        <v>256.9369369369428</v>
      </c>
    </row>
    <row r="280" spans="2:14" x14ac:dyDescent="0.25">
      <c r="B280" s="145">
        <v>0.19166666666666665</v>
      </c>
      <c r="C280" s="40"/>
      <c r="D280" s="314"/>
      <c r="E280" s="314"/>
      <c r="F280" s="42"/>
      <c r="G280" s="321" t="str">
        <f t="shared" si="25"/>
        <v/>
      </c>
      <c r="H280" s="315" t="str">
        <f t="shared" si="26"/>
        <v/>
      </c>
      <c r="I280" s="197" t="str">
        <f t="shared" si="27"/>
        <v/>
      </c>
      <c r="J280" s="157" t="str">
        <f t="shared" si="28"/>
        <v/>
      </c>
      <c r="K280" s="40"/>
      <c r="L280" s="324"/>
      <c r="M280">
        <f t="shared" si="29"/>
        <v>336</v>
      </c>
      <c r="N280" s="201">
        <f t="shared" si="24"/>
        <v>256.9369369369428</v>
      </c>
    </row>
    <row r="281" spans="2:14" x14ac:dyDescent="0.25">
      <c r="B281" s="145">
        <v>0.19236111111111112</v>
      </c>
      <c r="C281" s="40"/>
      <c r="D281" s="314"/>
      <c r="E281" s="314"/>
      <c r="F281" s="42"/>
      <c r="G281" s="321" t="str">
        <f t="shared" si="25"/>
        <v/>
      </c>
      <c r="H281" s="315" t="str">
        <f t="shared" si="26"/>
        <v/>
      </c>
      <c r="I281" s="197" t="str">
        <f t="shared" si="27"/>
        <v/>
      </c>
      <c r="J281" s="157" t="str">
        <f t="shared" si="28"/>
        <v/>
      </c>
      <c r="K281" s="40"/>
      <c r="L281" s="324"/>
      <c r="M281">
        <f t="shared" si="29"/>
        <v>336</v>
      </c>
      <c r="N281" s="201">
        <f t="shared" si="24"/>
        <v>256.9369369369428</v>
      </c>
    </row>
    <row r="282" spans="2:14" x14ac:dyDescent="0.25">
      <c r="B282" s="145">
        <v>0.19305555555555554</v>
      </c>
      <c r="C282" s="40"/>
      <c r="D282" s="314"/>
      <c r="E282" s="314"/>
      <c r="F282" s="42"/>
      <c r="G282" s="321" t="str">
        <f t="shared" si="25"/>
        <v/>
      </c>
      <c r="H282" s="315" t="str">
        <f t="shared" si="26"/>
        <v/>
      </c>
      <c r="I282" s="197" t="str">
        <f t="shared" si="27"/>
        <v/>
      </c>
      <c r="J282" s="157" t="str">
        <f t="shared" si="28"/>
        <v/>
      </c>
      <c r="K282" s="40"/>
      <c r="L282" s="324"/>
      <c r="M282">
        <f t="shared" si="29"/>
        <v>336</v>
      </c>
      <c r="N282" s="201">
        <f t="shared" si="24"/>
        <v>256.9369369369428</v>
      </c>
    </row>
    <row r="283" spans="2:14" x14ac:dyDescent="0.25">
      <c r="B283" s="145">
        <v>0.19375000000000001</v>
      </c>
      <c r="C283" s="40"/>
      <c r="D283" s="314"/>
      <c r="E283" s="314"/>
      <c r="F283" s="42"/>
      <c r="G283" s="321" t="str">
        <f t="shared" si="25"/>
        <v/>
      </c>
      <c r="H283" s="315" t="str">
        <f t="shared" si="26"/>
        <v/>
      </c>
      <c r="I283" s="197" t="str">
        <f t="shared" si="27"/>
        <v/>
      </c>
      <c r="J283" s="157" t="str">
        <f t="shared" si="28"/>
        <v/>
      </c>
      <c r="K283" s="40"/>
      <c r="L283" s="324"/>
      <c r="M283">
        <f t="shared" si="29"/>
        <v>336</v>
      </c>
      <c r="N283" s="201">
        <f t="shared" si="24"/>
        <v>256.9369369369428</v>
      </c>
    </row>
    <row r="284" spans="2:14" x14ac:dyDescent="0.25">
      <c r="B284" s="145">
        <v>0.19444444444444445</v>
      </c>
      <c r="C284" s="40"/>
      <c r="D284" s="314"/>
      <c r="E284" s="314"/>
      <c r="F284" s="42"/>
      <c r="G284" s="321" t="str">
        <f t="shared" si="25"/>
        <v/>
      </c>
      <c r="H284" s="315" t="str">
        <f t="shared" si="26"/>
        <v/>
      </c>
      <c r="I284" s="197" t="str">
        <f t="shared" si="27"/>
        <v/>
      </c>
      <c r="J284" s="157" t="str">
        <f t="shared" si="28"/>
        <v/>
      </c>
      <c r="K284" s="40"/>
      <c r="L284" s="324"/>
      <c r="M284">
        <f t="shared" si="29"/>
        <v>336</v>
      </c>
      <c r="N284" s="201">
        <f t="shared" si="24"/>
        <v>256.9369369369428</v>
      </c>
    </row>
    <row r="285" spans="2:14" x14ac:dyDescent="0.25">
      <c r="B285" s="145">
        <v>0.19513888888888889</v>
      </c>
      <c r="C285" s="40"/>
      <c r="D285" s="314"/>
      <c r="E285" s="314"/>
      <c r="F285" s="42"/>
      <c r="G285" s="321" t="str">
        <f t="shared" si="25"/>
        <v/>
      </c>
      <c r="H285" s="315" t="str">
        <f t="shared" si="26"/>
        <v/>
      </c>
      <c r="I285" s="197" t="str">
        <f t="shared" si="27"/>
        <v/>
      </c>
      <c r="J285" s="157" t="str">
        <f t="shared" si="28"/>
        <v/>
      </c>
      <c r="K285" s="40"/>
      <c r="L285" s="324"/>
      <c r="M285">
        <f t="shared" si="29"/>
        <v>336</v>
      </c>
      <c r="N285" s="201">
        <f t="shared" si="24"/>
        <v>256.9369369369428</v>
      </c>
    </row>
    <row r="286" spans="2:14" x14ac:dyDescent="0.25">
      <c r="B286" s="145">
        <v>0.19583333333333333</v>
      </c>
      <c r="C286" s="40"/>
      <c r="D286" s="314"/>
      <c r="E286" s="314"/>
      <c r="F286" s="42"/>
      <c r="G286" s="321" t="str">
        <f t="shared" si="25"/>
        <v/>
      </c>
      <c r="H286" s="315" t="str">
        <f t="shared" si="26"/>
        <v/>
      </c>
      <c r="I286" s="197" t="str">
        <f t="shared" si="27"/>
        <v/>
      </c>
      <c r="J286" s="157" t="str">
        <f t="shared" si="28"/>
        <v/>
      </c>
      <c r="K286" s="40"/>
      <c r="L286" s="324"/>
      <c r="M286">
        <f t="shared" si="29"/>
        <v>336</v>
      </c>
      <c r="N286" s="201">
        <f t="shared" si="24"/>
        <v>256.9369369369428</v>
      </c>
    </row>
    <row r="287" spans="2:14" x14ac:dyDescent="0.25">
      <c r="B287" s="145">
        <v>0.19652777777777777</v>
      </c>
      <c r="C287" s="40"/>
      <c r="D287" s="314"/>
      <c r="E287" s="314"/>
      <c r="F287" s="42"/>
      <c r="G287" s="321" t="str">
        <f t="shared" si="25"/>
        <v/>
      </c>
      <c r="H287" s="315" t="str">
        <f t="shared" si="26"/>
        <v/>
      </c>
      <c r="I287" s="197" t="str">
        <f t="shared" si="27"/>
        <v/>
      </c>
      <c r="J287" s="157" t="str">
        <f t="shared" si="28"/>
        <v/>
      </c>
      <c r="K287" s="40"/>
      <c r="L287" s="324"/>
      <c r="M287">
        <f t="shared" si="29"/>
        <v>336</v>
      </c>
      <c r="N287" s="201">
        <f t="shared" si="24"/>
        <v>256.9369369369428</v>
      </c>
    </row>
    <row r="288" spans="2:14" x14ac:dyDescent="0.25">
      <c r="B288" s="145">
        <v>0.19722222222222222</v>
      </c>
      <c r="C288" s="40"/>
      <c r="D288" s="314"/>
      <c r="E288" s="314"/>
      <c r="F288" s="42"/>
      <c r="G288" s="321" t="str">
        <f t="shared" si="25"/>
        <v/>
      </c>
      <c r="H288" s="315" t="str">
        <f t="shared" si="26"/>
        <v/>
      </c>
      <c r="I288" s="197" t="str">
        <f t="shared" si="27"/>
        <v/>
      </c>
      <c r="J288" s="157" t="str">
        <f t="shared" si="28"/>
        <v/>
      </c>
      <c r="K288" s="40"/>
      <c r="L288" s="324"/>
      <c r="M288">
        <f t="shared" si="29"/>
        <v>336</v>
      </c>
      <c r="N288" s="201">
        <f t="shared" si="24"/>
        <v>256.9369369369428</v>
      </c>
    </row>
    <row r="289" spans="2:14" x14ac:dyDescent="0.25">
      <c r="B289" s="145">
        <v>0.19791666666666666</v>
      </c>
      <c r="C289" s="40"/>
      <c r="D289" s="314"/>
      <c r="E289" s="314"/>
      <c r="F289" s="42"/>
      <c r="G289" s="321" t="str">
        <f t="shared" si="25"/>
        <v/>
      </c>
      <c r="H289" s="315" t="str">
        <f t="shared" si="26"/>
        <v/>
      </c>
      <c r="I289" s="197" t="str">
        <f t="shared" si="27"/>
        <v/>
      </c>
      <c r="J289" s="157" t="str">
        <f t="shared" si="28"/>
        <v/>
      </c>
      <c r="K289" s="40"/>
      <c r="L289" s="324"/>
      <c r="M289">
        <f t="shared" si="29"/>
        <v>336</v>
      </c>
      <c r="N289" s="201">
        <f t="shared" si="24"/>
        <v>256.9369369369428</v>
      </c>
    </row>
    <row r="290" spans="2:14" x14ac:dyDescent="0.25">
      <c r="B290" s="145">
        <v>0.1986111111111111</v>
      </c>
      <c r="C290" s="40"/>
      <c r="D290" s="314"/>
      <c r="E290" s="314"/>
      <c r="F290" s="42"/>
      <c r="G290" s="321" t="str">
        <f t="shared" si="25"/>
        <v/>
      </c>
      <c r="H290" s="315" t="str">
        <f t="shared" si="26"/>
        <v/>
      </c>
      <c r="I290" s="197" t="str">
        <f t="shared" si="27"/>
        <v/>
      </c>
      <c r="J290" s="157" t="str">
        <f t="shared" si="28"/>
        <v/>
      </c>
      <c r="K290" s="40"/>
      <c r="L290" s="324"/>
      <c r="M290">
        <f t="shared" si="29"/>
        <v>336</v>
      </c>
      <c r="N290" s="201">
        <f t="shared" si="24"/>
        <v>256.9369369369428</v>
      </c>
    </row>
    <row r="291" spans="2:14" x14ac:dyDescent="0.25">
      <c r="B291" s="145">
        <v>0.19930555555555554</v>
      </c>
      <c r="C291" s="40"/>
      <c r="D291" s="314"/>
      <c r="E291" s="314"/>
      <c r="F291" s="42"/>
      <c r="G291" s="321" t="str">
        <f t="shared" si="25"/>
        <v/>
      </c>
      <c r="H291" s="315" t="str">
        <f t="shared" si="26"/>
        <v/>
      </c>
      <c r="I291" s="197" t="str">
        <f t="shared" si="27"/>
        <v/>
      </c>
      <c r="J291" s="157" t="str">
        <f t="shared" si="28"/>
        <v/>
      </c>
      <c r="K291" s="40"/>
      <c r="L291" s="324"/>
      <c r="M291">
        <f t="shared" si="29"/>
        <v>336</v>
      </c>
      <c r="N291" s="201">
        <f t="shared" si="24"/>
        <v>256.9369369369428</v>
      </c>
    </row>
    <row r="292" spans="2:14" x14ac:dyDescent="0.25">
      <c r="B292" s="145">
        <v>0.19999999999999998</v>
      </c>
      <c r="C292" s="40"/>
      <c r="D292" s="314"/>
      <c r="E292" s="314"/>
      <c r="F292" s="42"/>
      <c r="G292" s="321" t="str">
        <f t="shared" si="25"/>
        <v/>
      </c>
      <c r="H292" s="315" t="str">
        <f t="shared" si="26"/>
        <v/>
      </c>
      <c r="I292" s="197" t="str">
        <f t="shared" si="27"/>
        <v/>
      </c>
      <c r="J292" s="157" t="str">
        <f t="shared" si="28"/>
        <v/>
      </c>
      <c r="K292" s="40"/>
      <c r="L292" s="324"/>
      <c r="M292">
        <f t="shared" si="29"/>
        <v>336</v>
      </c>
      <c r="N292" s="201">
        <f t="shared" si="24"/>
        <v>256.9369369369428</v>
      </c>
    </row>
    <row r="293" spans="2:14" x14ac:dyDescent="0.25">
      <c r="B293" s="145">
        <v>0.20069444444444443</v>
      </c>
      <c r="C293" s="40"/>
      <c r="D293" s="314"/>
      <c r="E293" s="314"/>
      <c r="F293" s="42"/>
      <c r="G293" s="321" t="str">
        <f t="shared" si="25"/>
        <v/>
      </c>
      <c r="H293" s="315" t="str">
        <f t="shared" si="26"/>
        <v/>
      </c>
      <c r="I293" s="197" t="str">
        <f t="shared" si="27"/>
        <v/>
      </c>
      <c r="J293" s="157" t="str">
        <f t="shared" si="28"/>
        <v/>
      </c>
      <c r="K293" s="40"/>
      <c r="L293" s="324"/>
      <c r="M293">
        <f t="shared" si="29"/>
        <v>336</v>
      </c>
      <c r="N293" s="201">
        <f t="shared" si="24"/>
        <v>256.9369369369428</v>
      </c>
    </row>
    <row r="294" spans="2:14" x14ac:dyDescent="0.25">
      <c r="B294" s="145">
        <v>0.20138888888888887</v>
      </c>
      <c r="C294" s="40"/>
      <c r="D294" s="314"/>
      <c r="E294" s="314"/>
      <c r="F294" s="42"/>
      <c r="G294" s="321" t="str">
        <f t="shared" si="25"/>
        <v/>
      </c>
      <c r="H294" s="315" t="str">
        <f t="shared" si="26"/>
        <v/>
      </c>
      <c r="I294" s="197" t="str">
        <f t="shared" si="27"/>
        <v/>
      </c>
      <c r="J294" s="157" t="str">
        <f t="shared" si="28"/>
        <v/>
      </c>
      <c r="K294" s="40"/>
      <c r="L294" s="324"/>
      <c r="M294">
        <f t="shared" si="29"/>
        <v>336</v>
      </c>
      <c r="N294" s="201">
        <f t="shared" si="24"/>
        <v>256.9369369369428</v>
      </c>
    </row>
    <row r="295" spans="2:14" x14ac:dyDescent="0.25">
      <c r="B295" s="145">
        <v>0.20208333333333331</v>
      </c>
      <c r="C295" s="40"/>
      <c r="D295" s="314"/>
      <c r="E295" s="314"/>
      <c r="F295" s="42"/>
      <c r="G295" s="321" t="str">
        <f t="shared" si="25"/>
        <v/>
      </c>
      <c r="H295" s="315" t="str">
        <f t="shared" si="26"/>
        <v/>
      </c>
      <c r="I295" s="197" t="str">
        <f t="shared" si="27"/>
        <v/>
      </c>
      <c r="J295" s="157" t="str">
        <f t="shared" si="28"/>
        <v/>
      </c>
      <c r="K295" s="40"/>
      <c r="L295" s="324"/>
      <c r="M295">
        <f t="shared" si="29"/>
        <v>336</v>
      </c>
      <c r="N295" s="201">
        <f t="shared" si="24"/>
        <v>256.9369369369428</v>
      </c>
    </row>
    <row r="296" spans="2:14" x14ac:dyDescent="0.25">
      <c r="B296" s="145">
        <v>0.20277777777777781</v>
      </c>
      <c r="C296" s="40"/>
      <c r="D296" s="314"/>
      <c r="E296" s="314"/>
      <c r="F296" s="42"/>
      <c r="G296" s="321" t="str">
        <f t="shared" si="25"/>
        <v/>
      </c>
      <c r="H296" s="315" t="str">
        <f t="shared" si="26"/>
        <v/>
      </c>
      <c r="I296" s="197" t="str">
        <f t="shared" si="27"/>
        <v/>
      </c>
      <c r="J296" s="157" t="str">
        <f t="shared" si="28"/>
        <v/>
      </c>
      <c r="K296" s="40"/>
      <c r="L296" s="324"/>
      <c r="M296">
        <f t="shared" si="29"/>
        <v>336</v>
      </c>
      <c r="N296" s="201">
        <f t="shared" si="24"/>
        <v>256.9369369369428</v>
      </c>
    </row>
    <row r="297" spans="2:14" x14ac:dyDescent="0.25">
      <c r="B297" s="145">
        <v>0.20347222222222219</v>
      </c>
      <c r="C297" s="40"/>
      <c r="D297" s="314"/>
      <c r="E297" s="314"/>
      <c r="F297" s="42"/>
      <c r="G297" s="321" t="str">
        <f t="shared" si="25"/>
        <v/>
      </c>
      <c r="H297" s="315" t="str">
        <f t="shared" si="26"/>
        <v/>
      </c>
      <c r="I297" s="197" t="str">
        <f t="shared" si="27"/>
        <v/>
      </c>
      <c r="J297" s="157" t="str">
        <f t="shared" si="28"/>
        <v/>
      </c>
      <c r="K297" s="40"/>
      <c r="L297" s="324"/>
      <c r="M297">
        <f t="shared" si="29"/>
        <v>336</v>
      </c>
      <c r="N297" s="201">
        <f t="shared" si="24"/>
        <v>256.9369369369428</v>
      </c>
    </row>
    <row r="298" spans="2:14" x14ac:dyDescent="0.25">
      <c r="B298" s="145">
        <v>0.20416666666666669</v>
      </c>
      <c r="C298" s="40"/>
      <c r="D298" s="314"/>
      <c r="E298" s="314"/>
      <c r="F298" s="42"/>
      <c r="G298" s="321" t="str">
        <f t="shared" si="25"/>
        <v/>
      </c>
      <c r="H298" s="315" t="str">
        <f t="shared" si="26"/>
        <v/>
      </c>
      <c r="I298" s="197" t="str">
        <f t="shared" si="27"/>
        <v/>
      </c>
      <c r="J298" s="157" t="str">
        <f t="shared" si="28"/>
        <v/>
      </c>
      <c r="K298" s="40"/>
      <c r="L298" s="324"/>
      <c r="M298">
        <f t="shared" si="29"/>
        <v>336</v>
      </c>
      <c r="N298" s="201">
        <f t="shared" si="24"/>
        <v>256.9369369369428</v>
      </c>
    </row>
    <row r="299" spans="2:14" x14ac:dyDescent="0.25">
      <c r="B299" s="145">
        <v>0.20486111111111113</v>
      </c>
      <c r="C299" s="40"/>
      <c r="D299" s="314"/>
      <c r="E299" s="314"/>
      <c r="F299" s="42"/>
      <c r="G299" s="321" t="str">
        <f t="shared" si="25"/>
        <v/>
      </c>
      <c r="H299" s="315" t="str">
        <f t="shared" si="26"/>
        <v/>
      </c>
      <c r="I299" s="197" t="str">
        <f t="shared" si="27"/>
        <v/>
      </c>
      <c r="J299" s="157" t="str">
        <f t="shared" si="28"/>
        <v/>
      </c>
      <c r="K299" s="40"/>
      <c r="L299" s="324"/>
      <c r="M299">
        <f t="shared" si="29"/>
        <v>336</v>
      </c>
      <c r="N299" s="201">
        <f t="shared" si="24"/>
        <v>256.9369369369428</v>
      </c>
    </row>
    <row r="300" spans="2:14" x14ac:dyDescent="0.25">
      <c r="B300" s="145">
        <v>0.20555555555555557</v>
      </c>
      <c r="C300" s="40"/>
      <c r="D300" s="314"/>
      <c r="E300" s="314"/>
      <c r="F300" s="42"/>
      <c r="G300" s="321" t="str">
        <f t="shared" si="25"/>
        <v/>
      </c>
      <c r="H300" s="315" t="str">
        <f t="shared" si="26"/>
        <v/>
      </c>
      <c r="I300" s="197" t="str">
        <f t="shared" si="27"/>
        <v/>
      </c>
      <c r="J300" s="157" t="str">
        <f t="shared" si="28"/>
        <v/>
      </c>
      <c r="K300" s="40"/>
      <c r="L300" s="324"/>
      <c r="M300">
        <f t="shared" si="29"/>
        <v>336</v>
      </c>
      <c r="N300" s="201">
        <f t="shared" si="24"/>
        <v>256.9369369369428</v>
      </c>
    </row>
    <row r="301" spans="2:14" x14ac:dyDescent="0.25">
      <c r="B301" s="145">
        <v>0.20625000000000002</v>
      </c>
      <c r="C301" s="40"/>
      <c r="D301" s="314"/>
      <c r="E301" s="314"/>
      <c r="F301" s="42"/>
      <c r="G301" s="321" t="str">
        <f t="shared" si="25"/>
        <v/>
      </c>
      <c r="H301" s="315" t="str">
        <f t="shared" si="26"/>
        <v/>
      </c>
      <c r="I301" s="197" t="str">
        <f t="shared" si="27"/>
        <v/>
      </c>
      <c r="J301" s="157" t="str">
        <f t="shared" si="28"/>
        <v/>
      </c>
      <c r="K301" s="40"/>
      <c r="L301" s="324"/>
      <c r="M301">
        <f t="shared" si="29"/>
        <v>336</v>
      </c>
      <c r="N301" s="201">
        <f t="shared" si="24"/>
        <v>256.9369369369428</v>
      </c>
    </row>
    <row r="302" spans="2:14" x14ac:dyDescent="0.25">
      <c r="B302" s="145">
        <v>0.20694444444444446</v>
      </c>
      <c r="C302" s="40"/>
      <c r="D302" s="314"/>
      <c r="E302" s="314"/>
      <c r="F302" s="42"/>
      <c r="G302" s="321" t="str">
        <f t="shared" si="25"/>
        <v/>
      </c>
      <c r="H302" s="315" t="str">
        <f t="shared" si="26"/>
        <v/>
      </c>
      <c r="I302" s="197" t="str">
        <f t="shared" si="27"/>
        <v/>
      </c>
      <c r="J302" s="157" t="str">
        <f t="shared" si="28"/>
        <v/>
      </c>
      <c r="K302" s="40"/>
      <c r="L302" s="324"/>
      <c r="M302">
        <f t="shared" si="29"/>
        <v>336</v>
      </c>
      <c r="N302" s="201">
        <f t="shared" si="24"/>
        <v>256.9369369369428</v>
      </c>
    </row>
    <row r="303" spans="2:14" x14ac:dyDescent="0.25">
      <c r="B303" s="145">
        <v>0.2076388888888889</v>
      </c>
      <c r="C303" s="40"/>
      <c r="D303" s="314"/>
      <c r="E303" s="314"/>
      <c r="F303" s="42"/>
      <c r="G303" s="321" t="str">
        <f t="shared" si="25"/>
        <v/>
      </c>
      <c r="H303" s="315" t="str">
        <f t="shared" si="26"/>
        <v/>
      </c>
      <c r="I303" s="197" t="str">
        <f t="shared" si="27"/>
        <v/>
      </c>
      <c r="J303" s="157" t="str">
        <f t="shared" si="28"/>
        <v/>
      </c>
      <c r="K303" s="40"/>
      <c r="L303" s="324"/>
      <c r="M303">
        <f t="shared" si="29"/>
        <v>336</v>
      </c>
      <c r="N303" s="201">
        <f t="shared" si="24"/>
        <v>256.9369369369428</v>
      </c>
    </row>
    <row r="304" spans="2:14" x14ac:dyDescent="0.25">
      <c r="B304" s="145">
        <v>0.20833333333333334</v>
      </c>
      <c r="C304" s="40"/>
      <c r="D304" s="314"/>
      <c r="E304" s="314"/>
      <c r="F304" s="42"/>
      <c r="G304" s="321" t="str">
        <f t="shared" si="25"/>
        <v/>
      </c>
      <c r="H304" s="315" t="str">
        <f t="shared" si="26"/>
        <v/>
      </c>
      <c r="I304" s="197" t="str">
        <f t="shared" si="27"/>
        <v/>
      </c>
      <c r="J304" s="157" t="str">
        <f t="shared" si="28"/>
        <v/>
      </c>
      <c r="K304" s="40"/>
      <c r="L304" s="324"/>
      <c r="M304">
        <f t="shared" si="29"/>
        <v>336</v>
      </c>
      <c r="N304" s="201">
        <f t="shared" si="24"/>
        <v>256.9369369369428</v>
      </c>
    </row>
    <row r="305" spans="2:14" x14ac:dyDescent="0.25">
      <c r="B305" s="145">
        <v>0.20902777777777778</v>
      </c>
      <c r="C305" s="40"/>
      <c r="D305" s="314"/>
      <c r="E305" s="314"/>
      <c r="F305" s="42"/>
      <c r="G305" s="321" t="str">
        <f t="shared" si="25"/>
        <v/>
      </c>
      <c r="H305" s="315" t="str">
        <f t="shared" si="26"/>
        <v/>
      </c>
      <c r="I305" s="197" t="str">
        <f t="shared" si="27"/>
        <v/>
      </c>
      <c r="J305" s="157" t="str">
        <f t="shared" si="28"/>
        <v/>
      </c>
      <c r="K305" s="40"/>
      <c r="L305" s="324"/>
      <c r="M305">
        <f t="shared" si="29"/>
        <v>336</v>
      </c>
      <c r="N305" s="201">
        <f t="shared" si="24"/>
        <v>256.9369369369428</v>
      </c>
    </row>
    <row r="306" spans="2:14" x14ac:dyDescent="0.25">
      <c r="B306" s="145">
        <v>0.20972222222222223</v>
      </c>
      <c r="C306" s="40"/>
      <c r="D306" s="314"/>
      <c r="E306" s="314"/>
      <c r="F306" s="42"/>
      <c r="G306" s="321" t="str">
        <f t="shared" si="25"/>
        <v/>
      </c>
      <c r="H306" s="315" t="str">
        <f t="shared" si="26"/>
        <v/>
      </c>
      <c r="I306" s="197" t="str">
        <f t="shared" si="27"/>
        <v/>
      </c>
      <c r="J306" s="157" t="str">
        <f t="shared" si="28"/>
        <v/>
      </c>
      <c r="K306" s="40"/>
      <c r="L306" s="324"/>
      <c r="M306">
        <f t="shared" si="29"/>
        <v>336</v>
      </c>
      <c r="N306" s="201">
        <f t="shared" si="24"/>
        <v>256.9369369369428</v>
      </c>
    </row>
    <row r="307" spans="2:14" x14ac:dyDescent="0.25">
      <c r="B307" s="145">
        <v>0.21041666666666667</v>
      </c>
      <c r="C307" s="40"/>
      <c r="D307" s="314"/>
      <c r="E307" s="314"/>
      <c r="F307" s="42"/>
      <c r="G307" s="321" t="str">
        <f t="shared" si="25"/>
        <v/>
      </c>
      <c r="H307" s="315" t="str">
        <f t="shared" si="26"/>
        <v/>
      </c>
      <c r="I307" s="197" t="str">
        <f t="shared" si="27"/>
        <v/>
      </c>
      <c r="J307" s="157" t="str">
        <f t="shared" si="28"/>
        <v/>
      </c>
      <c r="K307" s="40"/>
      <c r="L307" s="324"/>
      <c r="M307">
        <f t="shared" si="29"/>
        <v>336</v>
      </c>
      <c r="N307" s="201">
        <f t="shared" si="24"/>
        <v>256.9369369369428</v>
      </c>
    </row>
    <row r="308" spans="2:14" x14ac:dyDescent="0.25">
      <c r="B308" s="145">
        <v>0.21111111111111111</v>
      </c>
      <c r="C308" s="40"/>
      <c r="D308" s="314"/>
      <c r="E308" s="314"/>
      <c r="F308" s="42"/>
      <c r="G308" s="321" t="str">
        <f t="shared" si="25"/>
        <v/>
      </c>
      <c r="H308" s="315" t="str">
        <f t="shared" si="26"/>
        <v/>
      </c>
      <c r="I308" s="197" t="str">
        <f t="shared" si="27"/>
        <v/>
      </c>
      <c r="J308" s="157" t="str">
        <f t="shared" si="28"/>
        <v/>
      </c>
      <c r="K308" s="40"/>
      <c r="L308" s="324"/>
      <c r="M308">
        <f t="shared" si="29"/>
        <v>336</v>
      </c>
      <c r="N308" s="201">
        <f t="shared" si="24"/>
        <v>256.9369369369428</v>
      </c>
    </row>
    <row r="309" spans="2:14" x14ac:dyDescent="0.25">
      <c r="B309" s="145">
        <v>0.21180555555555555</v>
      </c>
      <c r="C309" s="40"/>
      <c r="D309" s="314"/>
      <c r="E309" s="314"/>
      <c r="F309" s="42"/>
      <c r="G309" s="321" t="str">
        <f t="shared" si="25"/>
        <v/>
      </c>
      <c r="H309" s="315" t="str">
        <f t="shared" si="26"/>
        <v/>
      </c>
      <c r="I309" s="197" t="str">
        <f t="shared" si="27"/>
        <v/>
      </c>
      <c r="J309" s="157" t="str">
        <f t="shared" si="28"/>
        <v/>
      </c>
      <c r="K309" s="40"/>
      <c r="L309" s="324"/>
      <c r="M309">
        <f t="shared" si="29"/>
        <v>336</v>
      </c>
      <c r="N309" s="201">
        <f t="shared" si="24"/>
        <v>256.9369369369428</v>
      </c>
    </row>
    <row r="310" spans="2:14" x14ac:dyDescent="0.25">
      <c r="B310" s="145">
        <v>0.21249999999999999</v>
      </c>
      <c r="C310" s="40"/>
      <c r="D310" s="314"/>
      <c r="E310" s="314"/>
      <c r="F310" s="42"/>
      <c r="G310" s="321" t="str">
        <f t="shared" si="25"/>
        <v/>
      </c>
      <c r="H310" s="315" t="str">
        <f t="shared" si="26"/>
        <v/>
      </c>
      <c r="I310" s="197" t="str">
        <f t="shared" si="27"/>
        <v/>
      </c>
      <c r="J310" s="157" t="str">
        <f t="shared" si="28"/>
        <v/>
      </c>
      <c r="K310" s="40"/>
      <c r="L310" s="324"/>
      <c r="M310">
        <f t="shared" si="29"/>
        <v>336</v>
      </c>
      <c r="N310" s="201">
        <f t="shared" si="24"/>
        <v>256.9369369369428</v>
      </c>
    </row>
    <row r="311" spans="2:14" x14ac:dyDescent="0.25">
      <c r="B311" s="145">
        <v>0.21319444444444444</v>
      </c>
      <c r="C311" s="40"/>
      <c r="D311" s="314"/>
      <c r="E311" s="314"/>
      <c r="F311" s="42"/>
      <c r="G311" s="321" t="str">
        <f t="shared" si="25"/>
        <v/>
      </c>
      <c r="H311" s="315" t="str">
        <f t="shared" si="26"/>
        <v/>
      </c>
      <c r="I311" s="197" t="str">
        <f t="shared" si="27"/>
        <v/>
      </c>
      <c r="J311" s="157" t="str">
        <f t="shared" si="28"/>
        <v/>
      </c>
      <c r="K311" s="40"/>
      <c r="L311" s="324"/>
      <c r="M311">
        <f t="shared" si="29"/>
        <v>336</v>
      </c>
      <c r="N311" s="201">
        <f t="shared" si="24"/>
        <v>256.9369369369428</v>
      </c>
    </row>
    <row r="312" spans="2:14" x14ac:dyDescent="0.25">
      <c r="B312" s="145">
        <v>0.21388888888888891</v>
      </c>
      <c r="C312" s="40"/>
      <c r="D312" s="314"/>
      <c r="E312" s="314"/>
      <c r="F312" s="42"/>
      <c r="G312" s="321" t="str">
        <f t="shared" si="25"/>
        <v/>
      </c>
      <c r="H312" s="315" t="str">
        <f t="shared" si="26"/>
        <v/>
      </c>
      <c r="I312" s="197" t="str">
        <f t="shared" si="27"/>
        <v/>
      </c>
      <c r="J312" s="157" t="str">
        <f t="shared" si="28"/>
        <v/>
      </c>
      <c r="K312" s="40"/>
      <c r="L312" s="324"/>
      <c r="M312">
        <f t="shared" si="29"/>
        <v>336</v>
      </c>
      <c r="N312" s="201">
        <f t="shared" si="24"/>
        <v>256.9369369369428</v>
      </c>
    </row>
    <row r="313" spans="2:14" x14ac:dyDescent="0.25">
      <c r="B313" s="145">
        <v>0.21458333333333335</v>
      </c>
      <c r="C313" s="40"/>
      <c r="D313" s="314"/>
      <c r="E313" s="314"/>
      <c r="F313" s="42"/>
      <c r="G313" s="321" t="str">
        <f t="shared" si="25"/>
        <v/>
      </c>
      <c r="H313" s="315" t="str">
        <f t="shared" si="26"/>
        <v/>
      </c>
      <c r="I313" s="197" t="str">
        <f t="shared" si="27"/>
        <v/>
      </c>
      <c r="J313" s="157" t="str">
        <f t="shared" si="28"/>
        <v/>
      </c>
      <c r="K313" s="40"/>
      <c r="L313" s="324"/>
      <c r="M313">
        <f t="shared" si="29"/>
        <v>336</v>
      </c>
      <c r="N313" s="201">
        <f t="shared" si="24"/>
        <v>256.9369369369428</v>
      </c>
    </row>
    <row r="314" spans="2:14" x14ac:dyDescent="0.25">
      <c r="B314" s="145">
        <v>0.21527777777777779</v>
      </c>
      <c r="C314" s="40"/>
      <c r="D314" s="314"/>
      <c r="E314" s="314"/>
      <c r="F314" s="42"/>
      <c r="G314" s="321" t="str">
        <f t="shared" si="25"/>
        <v/>
      </c>
      <c r="H314" s="315" t="str">
        <f t="shared" si="26"/>
        <v/>
      </c>
      <c r="I314" s="197" t="str">
        <f t="shared" si="27"/>
        <v/>
      </c>
      <c r="J314" s="157" t="str">
        <f t="shared" si="28"/>
        <v/>
      </c>
      <c r="K314" s="40"/>
      <c r="L314" s="324"/>
      <c r="M314">
        <f t="shared" si="29"/>
        <v>336</v>
      </c>
      <c r="N314" s="201">
        <f t="shared" si="24"/>
        <v>256.9369369369428</v>
      </c>
    </row>
    <row r="315" spans="2:14" x14ac:dyDescent="0.25">
      <c r="B315" s="145">
        <v>0.21597222222222223</v>
      </c>
      <c r="C315" s="40"/>
      <c r="D315" s="314"/>
      <c r="E315" s="314"/>
      <c r="F315" s="42"/>
      <c r="G315" s="321" t="str">
        <f t="shared" si="25"/>
        <v/>
      </c>
      <c r="H315" s="315" t="str">
        <f t="shared" si="26"/>
        <v/>
      </c>
      <c r="I315" s="197" t="str">
        <f t="shared" si="27"/>
        <v/>
      </c>
      <c r="J315" s="157" t="str">
        <f t="shared" si="28"/>
        <v/>
      </c>
      <c r="K315" s="40"/>
      <c r="L315" s="324"/>
      <c r="M315">
        <f t="shared" si="29"/>
        <v>336</v>
      </c>
      <c r="N315" s="201">
        <f t="shared" si="24"/>
        <v>256.9369369369428</v>
      </c>
    </row>
    <row r="316" spans="2:14" x14ac:dyDescent="0.25">
      <c r="B316" s="145">
        <v>0.21666666666666667</v>
      </c>
      <c r="C316" s="40"/>
      <c r="D316" s="314"/>
      <c r="E316" s="314"/>
      <c r="F316" s="42"/>
      <c r="G316" s="321" t="str">
        <f t="shared" si="25"/>
        <v/>
      </c>
      <c r="H316" s="315" t="str">
        <f t="shared" si="26"/>
        <v/>
      </c>
      <c r="I316" s="197" t="str">
        <f t="shared" si="27"/>
        <v/>
      </c>
      <c r="J316" s="157" t="str">
        <f t="shared" si="28"/>
        <v/>
      </c>
      <c r="K316" s="40"/>
      <c r="L316" s="324"/>
      <c r="M316">
        <f t="shared" si="29"/>
        <v>336</v>
      </c>
      <c r="N316" s="201">
        <f t="shared" si="24"/>
        <v>256.9369369369428</v>
      </c>
    </row>
    <row r="317" spans="2:14" x14ac:dyDescent="0.25">
      <c r="B317" s="145">
        <v>0.21736111111111112</v>
      </c>
      <c r="C317" s="40"/>
      <c r="D317" s="314"/>
      <c r="E317" s="314"/>
      <c r="F317" s="42"/>
      <c r="G317" s="321" t="str">
        <f t="shared" si="25"/>
        <v/>
      </c>
      <c r="H317" s="315" t="str">
        <f t="shared" si="26"/>
        <v/>
      </c>
      <c r="I317" s="197" t="str">
        <f t="shared" si="27"/>
        <v/>
      </c>
      <c r="J317" s="157" t="str">
        <f t="shared" si="28"/>
        <v/>
      </c>
      <c r="K317" s="40"/>
      <c r="L317" s="324"/>
      <c r="M317">
        <f t="shared" si="29"/>
        <v>336</v>
      </c>
      <c r="N317" s="201">
        <f t="shared" si="24"/>
        <v>256.9369369369428</v>
      </c>
    </row>
    <row r="318" spans="2:14" x14ac:dyDescent="0.25">
      <c r="B318" s="145">
        <v>0.21805555555555556</v>
      </c>
      <c r="C318" s="40"/>
      <c r="D318" s="314"/>
      <c r="E318" s="314"/>
      <c r="F318" s="42"/>
      <c r="G318" s="321" t="str">
        <f t="shared" si="25"/>
        <v/>
      </c>
      <c r="H318" s="315" t="str">
        <f t="shared" si="26"/>
        <v/>
      </c>
      <c r="I318" s="197" t="str">
        <f t="shared" si="27"/>
        <v/>
      </c>
      <c r="J318" s="157" t="str">
        <f t="shared" si="28"/>
        <v/>
      </c>
      <c r="K318" s="40"/>
      <c r="L318" s="324"/>
      <c r="M318">
        <f t="shared" si="29"/>
        <v>336</v>
      </c>
      <c r="N318" s="201">
        <f t="shared" si="24"/>
        <v>256.9369369369428</v>
      </c>
    </row>
    <row r="319" spans="2:14" x14ac:dyDescent="0.25">
      <c r="B319" s="145">
        <v>0.21875</v>
      </c>
      <c r="C319" s="40"/>
      <c r="D319" s="314"/>
      <c r="E319" s="314"/>
      <c r="F319" s="42"/>
      <c r="G319" s="321" t="str">
        <f t="shared" si="25"/>
        <v/>
      </c>
      <c r="H319" s="315" t="str">
        <f t="shared" si="26"/>
        <v/>
      </c>
      <c r="I319" s="197" t="str">
        <f t="shared" si="27"/>
        <v/>
      </c>
      <c r="J319" s="157" t="str">
        <f t="shared" si="28"/>
        <v/>
      </c>
      <c r="K319" s="40"/>
      <c r="L319" s="324"/>
      <c r="M319">
        <f t="shared" si="29"/>
        <v>336</v>
      </c>
      <c r="N319" s="201">
        <f t="shared" si="24"/>
        <v>256.9369369369428</v>
      </c>
    </row>
    <row r="320" spans="2:14" x14ac:dyDescent="0.25">
      <c r="B320" s="145">
        <v>0.21944444444444444</v>
      </c>
      <c r="C320" s="40"/>
      <c r="D320" s="314"/>
      <c r="E320" s="314"/>
      <c r="F320" s="42"/>
      <c r="G320" s="321" t="str">
        <f t="shared" si="25"/>
        <v/>
      </c>
      <c r="H320" s="315" t="str">
        <f t="shared" si="26"/>
        <v/>
      </c>
      <c r="I320" s="197" t="str">
        <f t="shared" si="27"/>
        <v/>
      </c>
      <c r="J320" s="157" t="str">
        <f t="shared" si="28"/>
        <v/>
      </c>
      <c r="K320" s="40"/>
      <c r="L320" s="324"/>
      <c r="M320">
        <f t="shared" si="29"/>
        <v>336</v>
      </c>
      <c r="N320" s="201">
        <f t="shared" si="24"/>
        <v>256.9369369369428</v>
      </c>
    </row>
    <row r="321" spans="2:14" x14ac:dyDescent="0.25">
      <c r="B321" s="145">
        <v>0.22013888888888888</v>
      </c>
      <c r="C321" s="40"/>
      <c r="D321" s="314"/>
      <c r="E321" s="314"/>
      <c r="F321" s="42"/>
      <c r="G321" s="321" t="str">
        <f t="shared" si="25"/>
        <v/>
      </c>
      <c r="H321" s="315" t="str">
        <f t="shared" si="26"/>
        <v/>
      </c>
      <c r="I321" s="197" t="str">
        <f t="shared" si="27"/>
        <v/>
      </c>
      <c r="J321" s="157" t="str">
        <f t="shared" si="28"/>
        <v/>
      </c>
      <c r="K321" s="40"/>
      <c r="L321" s="324"/>
      <c r="M321">
        <f t="shared" si="29"/>
        <v>336</v>
      </c>
      <c r="N321" s="201">
        <f t="shared" si="24"/>
        <v>256.9369369369428</v>
      </c>
    </row>
    <row r="322" spans="2:14" x14ac:dyDescent="0.25">
      <c r="B322" s="145">
        <v>0.22083333333333333</v>
      </c>
      <c r="C322" s="40"/>
      <c r="D322" s="314"/>
      <c r="E322" s="314"/>
      <c r="F322" s="42"/>
      <c r="G322" s="321" t="str">
        <f t="shared" si="25"/>
        <v/>
      </c>
      <c r="H322" s="315" t="str">
        <f t="shared" si="26"/>
        <v/>
      </c>
      <c r="I322" s="197" t="str">
        <f t="shared" si="27"/>
        <v/>
      </c>
      <c r="J322" s="157" t="str">
        <f t="shared" si="28"/>
        <v/>
      </c>
      <c r="K322" s="40"/>
      <c r="L322" s="324"/>
      <c r="M322">
        <f t="shared" si="29"/>
        <v>336</v>
      </c>
      <c r="N322" s="201">
        <f t="shared" si="24"/>
        <v>256.9369369369428</v>
      </c>
    </row>
    <row r="323" spans="2:14" x14ac:dyDescent="0.25">
      <c r="B323" s="145">
        <v>0.22152777777777777</v>
      </c>
      <c r="C323" s="40"/>
      <c r="D323" s="314"/>
      <c r="E323" s="314"/>
      <c r="F323" s="42"/>
      <c r="G323" s="321" t="str">
        <f t="shared" si="25"/>
        <v/>
      </c>
      <c r="H323" s="315" t="str">
        <f t="shared" si="26"/>
        <v/>
      </c>
      <c r="I323" s="197" t="str">
        <f t="shared" si="27"/>
        <v/>
      </c>
      <c r="J323" s="157" t="str">
        <f t="shared" si="28"/>
        <v/>
      </c>
      <c r="K323" s="40"/>
      <c r="L323" s="324"/>
      <c r="M323">
        <f t="shared" si="29"/>
        <v>336</v>
      </c>
      <c r="N323" s="201">
        <f t="shared" si="24"/>
        <v>256.9369369369428</v>
      </c>
    </row>
    <row r="324" spans="2:14" x14ac:dyDescent="0.25">
      <c r="B324" s="145">
        <v>0.22222222222222221</v>
      </c>
      <c r="C324" s="40"/>
      <c r="D324" s="314">
        <v>80</v>
      </c>
      <c r="E324" s="314"/>
      <c r="F324" s="42"/>
      <c r="G324" s="321" t="str">
        <f t="shared" si="25"/>
        <v/>
      </c>
      <c r="H324" s="315">
        <f t="shared" si="26"/>
        <v>80</v>
      </c>
      <c r="I324" s="197" t="str">
        <f t="shared" si="27"/>
        <v/>
      </c>
      <c r="J324" s="157">
        <f t="shared" si="28"/>
        <v>1.3333333333333333</v>
      </c>
      <c r="K324" s="40">
        <v>80</v>
      </c>
      <c r="L324" s="326">
        <v>1.3333333333333333</v>
      </c>
      <c r="M324">
        <f t="shared" si="29"/>
        <v>336</v>
      </c>
      <c r="N324" s="201">
        <f>SUM($L$324:$L$1433)/(COUNT($L$324:$L$1433)/60)</f>
        <v>256.9369369369428</v>
      </c>
    </row>
    <row r="325" spans="2:14" x14ac:dyDescent="0.25">
      <c r="B325" s="145">
        <v>0.22291666666666665</v>
      </c>
      <c r="C325" s="40"/>
      <c r="D325" s="314">
        <v>80</v>
      </c>
      <c r="E325" s="314"/>
      <c r="F325" s="42"/>
      <c r="G325" s="321" t="str">
        <f t="shared" ref="G325:G388" si="30">IF(SUM(C325,E325)=0,"",SUM(C325,E325))</f>
        <v/>
      </c>
      <c r="H325" s="315">
        <f t="shared" ref="H325:H388" si="31">IF(SUM(D325,F325)=0,"",SUM(D325,F325))</f>
        <v>80</v>
      </c>
      <c r="I325" s="197" t="str">
        <f t="shared" ref="I325:I388" si="32">IF(G325="","",G325*(1/60))</f>
        <v/>
      </c>
      <c r="J325" s="157">
        <f t="shared" ref="J325:J388" si="33">IF(H325="","",H325*(1/60))</f>
        <v>1.3333333333333333</v>
      </c>
      <c r="K325" s="40">
        <v>80</v>
      </c>
      <c r="L325" s="326">
        <v>1.3333333333333333</v>
      </c>
      <c r="M325">
        <f t="shared" ref="M325:M388" si="34">1.05*MAX($K$4:$K$1444)</f>
        <v>336</v>
      </c>
      <c r="N325" s="201">
        <f t="shared" ref="N325:N388" si="35">SUM($L$324:$L$1433)/(COUNT($L$324:$L$1433)/60)</f>
        <v>256.9369369369428</v>
      </c>
    </row>
    <row r="326" spans="2:14" x14ac:dyDescent="0.25">
      <c r="B326" s="145">
        <v>0.22361111111111109</v>
      </c>
      <c r="C326" s="40"/>
      <c r="D326" s="314">
        <v>80</v>
      </c>
      <c r="E326" s="314"/>
      <c r="F326" s="42"/>
      <c r="G326" s="321" t="str">
        <f t="shared" si="30"/>
        <v/>
      </c>
      <c r="H326" s="315">
        <f t="shared" si="31"/>
        <v>80</v>
      </c>
      <c r="I326" s="197" t="str">
        <f t="shared" si="32"/>
        <v/>
      </c>
      <c r="J326" s="157">
        <f t="shared" si="33"/>
        <v>1.3333333333333333</v>
      </c>
      <c r="K326" s="40">
        <v>80</v>
      </c>
      <c r="L326" s="326">
        <v>1.3333333333333333</v>
      </c>
      <c r="M326">
        <f t="shared" si="34"/>
        <v>336</v>
      </c>
      <c r="N326" s="201">
        <f t="shared" si="35"/>
        <v>256.9369369369428</v>
      </c>
    </row>
    <row r="327" spans="2:14" x14ac:dyDescent="0.25">
      <c r="B327" s="145">
        <v>0.22430555555555556</v>
      </c>
      <c r="C327" s="40"/>
      <c r="D327" s="314">
        <v>80</v>
      </c>
      <c r="E327" s="314"/>
      <c r="F327" s="42"/>
      <c r="G327" s="321" t="str">
        <f t="shared" si="30"/>
        <v/>
      </c>
      <c r="H327" s="315">
        <f t="shared" si="31"/>
        <v>80</v>
      </c>
      <c r="I327" s="197" t="str">
        <f t="shared" si="32"/>
        <v/>
      </c>
      <c r="J327" s="157">
        <f t="shared" si="33"/>
        <v>1.3333333333333333</v>
      </c>
      <c r="K327" s="40">
        <v>80</v>
      </c>
      <c r="L327" s="326">
        <v>1.3333333333333333</v>
      </c>
      <c r="M327">
        <f t="shared" si="34"/>
        <v>336</v>
      </c>
      <c r="N327" s="201">
        <f t="shared" si="35"/>
        <v>256.9369369369428</v>
      </c>
    </row>
    <row r="328" spans="2:14" x14ac:dyDescent="0.25">
      <c r="B328" s="145">
        <v>0.22500000000000001</v>
      </c>
      <c r="C328" s="40"/>
      <c r="D328" s="314">
        <v>80</v>
      </c>
      <c r="E328" s="314"/>
      <c r="F328" s="42"/>
      <c r="G328" s="321" t="str">
        <f t="shared" si="30"/>
        <v/>
      </c>
      <c r="H328" s="315">
        <f t="shared" si="31"/>
        <v>80</v>
      </c>
      <c r="I328" s="197" t="str">
        <f t="shared" si="32"/>
        <v/>
      </c>
      <c r="J328" s="157">
        <f t="shared" si="33"/>
        <v>1.3333333333333333</v>
      </c>
      <c r="K328" s="40">
        <v>80</v>
      </c>
      <c r="L328" s="326">
        <v>1.3333333333333333</v>
      </c>
      <c r="M328">
        <f t="shared" si="34"/>
        <v>336</v>
      </c>
      <c r="N328" s="201">
        <f t="shared" si="35"/>
        <v>256.9369369369428</v>
      </c>
    </row>
    <row r="329" spans="2:14" x14ac:dyDescent="0.25">
      <c r="B329" s="145">
        <v>0.22569444444444445</v>
      </c>
      <c r="C329" s="40"/>
      <c r="D329" s="314">
        <v>80</v>
      </c>
      <c r="E329" s="314"/>
      <c r="F329" s="42"/>
      <c r="G329" s="321" t="str">
        <f t="shared" si="30"/>
        <v/>
      </c>
      <c r="H329" s="315">
        <f t="shared" si="31"/>
        <v>80</v>
      </c>
      <c r="I329" s="197" t="str">
        <f t="shared" si="32"/>
        <v/>
      </c>
      <c r="J329" s="157">
        <f t="shared" si="33"/>
        <v>1.3333333333333333</v>
      </c>
      <c r="K329" s="40">
        <v>80</v>
      </c>
      <c r="L329" s="326">
        <v>1.3333333333333333</v>
      </c>
      <c r="M329">
        <f t="shared" si="34"/>
        <v>336</v>
      </c>
      <c r="N329" s="201">
        <f t="shared" si="35"/>
        <v>256.9369369369428</v>
      </c>
    </row>
    <row r="330" spans="2:14" x14ac:dyDescent="0.25">
      <c r="B330" s="145">
        <v>0.22638888888888889</v>
      </c>
      <c r="C330" s="40"/>
      <c r="D330" s="314">
        <v>80</v>
      </c>
      <c r="E330" s="314"/>
      <c r="F330" s="42"/>
      <c r="G330" s="321" t="str">
        <f t="shared" si="30"/>
        <v/>
      </c>
      <c r="H330" s="315">
        <f t="shared" si="31"/>
        <v>80</v>
      </c>
      <c r="I330" s="197" t="str">
        <f t="shared" si="32"/>
        <v/>
      </c>
      <c r="J330" s="157">
        <f t="shared" si="33"/>
        <v>1.3333333333333333</v>
      </c>
      <c r="K330" s="40">
        <v>80</v>
      </c>
      <c r="L330" s="326">
        <v>1.3333333333333333</v>
      </c>
      <c r="M330">
        <f t="shared" si="34"/>
        <v>336</v>
      </c>
      <c r="N330" s="201">
        <f t="shared" si="35"/>
        <v>256.9369369369428</v>
      </c>
    </row>
    <row r="331" spans="2:14" x14ac:dyDescent="0.25">
      <c r="B331" s="145">
        <v>0.22708333333333333</v>
      </c>
      <c r="C331" s="40"/>
      <c r="D331" s="314">
        <v>80</v>
      </c>
      <c r="E331" s="314"/>
      <c r="F331" s="42"/>
      <c r="G331" s="321" t="str">
        <f t="shared" si="30"/>
        <v/>
      </c>
      <c r="H331" s="315">
        <f t="shared" si="31"/>
        <v>80</v>
      </c>
      <c r="I331" s="197" t="str">
        <f t="shared" si="32"/>
        <v/>
      </c>
      <c r="J331" s="157">
        <f t="shared" si="33"/>
        <v>1.3333333333333333</v>
      </c>
      <c r="K331" s="40">
        <v>80</v>
      </c>
      <c r="L331" s="326">
        <v>1.3333333333333333</v>
      </c>
      <c r="M331">
        <f t="shared" si="34"/>
        <v>336</v>
      </c>
      <c r="N331" s="201">
        <f t="shared" si="35"/>
        <v>256.9369369369428</v>
      </c>
    </row>
    <row r="332" spans="2:14" x14ac:dyDescent="0.25">
      <c r="B332" s="145">
        <v>0.22777777777777777</v>
      </c>
      <c r="C332" s="40"/>
      <c r="D332" s="314">
        <v>80</v>
      </c>
      <c r="E332" s="314"/>
      <c r="F332" s="42"/>
      <c r="G332" s="321" t="str">
        <f t="shared" si="30"/>
        <v/>
      </c>
      <c r="H332" s="315">
        <f t="shared" si="31"/>
        <v>80</v>
      </c>
      <c r="I332" s="197" t="str">
        <f t="shared" si="32"/>
        <v/>
      </c>
      <c r="J332" s="157">
        <f t="shared" si="33"/>
        <v>1.3333333333333333</v>
      </c>
      <c r="K332" s="40">
        <v>80</v>
      </c>
      <c r="L332" s="326">
        <v>1.3333333333333333</v>
      </c>
      <c r="M332">
        <f t="shared" si="34"/>
        <v>336</v>
      </c>
      <c r="N332" s="201">
        <f t="shared" si="35"/>
        <v>256.9369369369428</v>
      </c>
    </row>
    <row r="333" spans="2:14" x14ac:dyDescent="0.25">
      <c r="B333" s="145">
        <v>0.22847222222222222</v>
      </c>
      <c r="C333" s="40"/>
      <c r="D333" s="314">
        <v>80</v>
      </c>
      <c r="E333" s="314"/>
      <c r="F333" s="42"/>
      <c r="G333" s="321" t="str">
        <f t="shared" si="30"/>
        <v/>
      </c>
      <c r="H333" s="315">
        <f t="shared" si="31"/>
        <v>80</v>
      </c>
      <c r="I333" s="197" t="str">
        <f t="shared" si="32"/>
        <v/>
      </c>
      <c r="J333" s="157">
        <f t="shared" si="33"/>
        <v>1.3333333333333333</v>
      </c>
      <c r="K333" s="40">
        <v>80</v>
      </c>
      <c r="L333" s="326">
        <v>1.3333333333333333</v>
      </c>
      <c r="M333">
        <f t="shared" si="34"/>
        <v>336</v>
      </c>
      <c r="N333" s="201">
        <f t="shared" si="35"/>
        <v>256.9369369369428</v>
      </c>
    </row>
    <row r="334" spans="2:14" x14ac:dyDescent="0.25">
      <c r="B334" s="145">
        <v>0.22916666666666666</v>
      </c>
      <c r="C334" s="40"/>
      <c r="D334" s="314">
        <v>80</v>
      </c>
      <c r="E334" s="314"/>
      <c r="F334" s="42"/>
      <c r="G334" s="321" t="str">
        <f t="shared" si="30"/>
        <v/>
      </c>
      <c r="H334" s="315">
        <f t="shared" si="31"/>
        <v>80</v>
      </c>
      <c r="I334" s="197" t="str">
        <f t="shared" si="32"/>
        <v/>
      </c>
      <c r="J334" s="157">
        <f t="shared" si="33"/>
        <v>1.3333333333333333</v>
      </c>
      <c r="K334" s="40">
        <v>80</v>
      </c>
      <c r="L334" s="326">
        <v>1.3333333333333333</v>
      </c>
      <c r="M334">
        <f t="shared" si="34"/>
        <v>336</v>
      </c>
      <c r="N334" s="201">
        <f t="shared" si="35"/>
        <v>256.9369369369428</v>
      </c>
    </row>
    <row r="335" spans="2:14" x14ac:dyDescent="0.25">
      <c r="B335" s="145">
        <v>0.2298611111111111</v>
      </c>
      <c r="C335" s="40"/>
      <c r="D335" s="314">
        <v>80</v>
      </c>
      <c r="E335" s="314"/>
      <c r="F335" s="42"/>
      <c r="G335" s="321" t="str">
        <f t="shared" si="30"/>
        <v/>
      </c>
      <c r="H335" s="315">
        <f t="shared" si="31"/>
        <v>80</v>
      </c>
      <c r="I335" s="197" t="str">
        <f t="shared" si="32"/>
        <v/>
      </c>
      <c r="J335" s="157">
        <f t="shared" si="33"/>
        <v>1.3333333333333333</v>
      </c>
      <c r="K335" s="40">
        <v>80</v>
      </c>
      <c r="L335" s="326">
        <v>1.3333333333333333</v>
      </c>
      <c r="M335">
        <f t="shared" si="34"/>
        <v>336</v>
      </c>
      <c r="N335" s="201">
        <f t="shared" si="35"/>
        <v>256.9369369369428</v>
      </c>
    </row>
    <row r="336" spans="2:14" x14ac:dyDescent="0.25">
      <c r="B336" s="145">
        <v>0.23055555555555554</v>
      </c>
      <c r="C336" s="40"/>
      <c r="D336" s="314">
        <v>80</v>
      </c>
      <c r="E336" s="314"/>
      <c r="F336" s="42"/>
      <c r="G336" s="321" t="str">
        <f t="shared" si="30"/>
        <v/>
      </c>
      <c r="H336" s="315">
        <f t="shared" si="31"/>
        <v>80</v>
      </c>
      <c r="I336" s="197" t="str">
        <f t="shared" si="32"/>
        <v/>
      </c>
      <c r="J336" s="157">
        <f t="shared" si="33"/>
        <v>1.3333333333333333</v>
      </c>
      <c r="K336" s="40">
        <v>80</v>
      </c>
      <c r="L336" s="326">
        <v>1.3333333333333333</v>
      </c>
      <c r="M336">
        <f t="shared" si="34"/>
        <v>336</v>
      </c>
      <c r="N336" s="201">
        <f t="shared" si="35"/>
        <v>256.9369369369428</v>
      </c>
    </row>
    <row r="337" spans="2:14" x14ac:dyDescent="0.25">
      <c r="B337" s="145">
        <v>0.23124999999999998</v>
      </c>
      <c r="C337" s="40"/>
      <c r="D337" s="314">
        <v>80</v>
      </c>
      <c r="E337" s="314"/>
      <c r="F337" s="42"/>
      <c r="G337" s="321" t="str">
        <f t="shared" si="30"/>
        <v/>
      </c>
      <c r="H337" s="315">
        <f t="shared" si="31"/>
        <v>80</v>
      </c>
      <c r="I337" s="197" t="str">
        <f t="shared" si="32"/>
        <v/>
      </c>
      <c r="J337" s="157">
        <f t="shared" si="33"/>
        <v>1.3333333333333333</v>
      </c>
      <c r="K337" s="40">
        <v>80</v>
      </c>
      <c r="L337" s="326">
        <v>1.3333333333333333</v>
      </c>
      <c r="M337">
        <f t="shared" si="34"/>
        <v>336</v>
      </c>
      <c r="N337" s="201">
        <f t="shared" si="35"/>
        <v>256.9369369369428</v>
      </c>
    </row>
    <row r="338" spans="2:14" x14ac:dyDescent="0.25">
      <c r="B338" s="145">
        <v>0.23194444444444443</v>
      </c>
      <c r="C338" s="40"/>
      <c r="D338" s="314">
        <v>80</v>
      </c>
      <c r="E338" s="314"/>
      <c r="F338" s="42"/>
      <c r="G338" s="321" t="str">
        <f t="shared" si="30"/>
        <v/>
      </c>
      <c r="H338" s="315">
        <f t="shared" si="31"/>
        <v>80</v>
      </c>
      <c r="I338" s="197" t="str">
        <f t="shared" si="32"/>
        <v/>
      </c>
      <c r="J338" s="157">
        <f t="shared" si="33"/>
        <v>1.3333333333333333</v>
      </c>
      <c r="K338" s="40">
        <v>80</v>
      </c>
      <c r="L338" s="326">
        <v>1.3333333333333333</v>
      </c>
      <c r="M338">
        <f t="shared" si="34"/>
        <v>336</v>
      </c>
      <c r="N338" s="201">
        <f t="shared" si="35"/>
        <v>256.9369369369428</v>
      </c>
    </row>
    <row r="339" spans="2:14" x14ac:dyDescent="0.25">
      <c r="B339" s="145">
        <v>0.23263888888888887</v>
      </c>
      <c r="C339" s="40"/>
      <c r="D339" s="314">
        <v>80</v>
      </c>
      <c r="E339" s="314"/>
      <c r="F339" s="42"/>
      <c r="G339" s="321" t="str">
        <f t="shared" si="30"/>
        <v/>
      </c>
      <c r="H339" s="315">
        <f t="shared" si="31"/>
        <v>80</v>
      </c>
      <c r="I339" s="197" t="str">
        <f t="shared" si="32"/>
        <v/>
      </c>
      <c r="J339" s="157">
        <f t="shared" si="33"/>
        <v>1.3333333333333333</v>
      </c>
      <c r="K339" s="40">
        <v>80</v>
      </c>
      <c r="L339" s="326">
        <v>1.3333333333333333</v>
      </c>
      <c r="M339">
        <f t="shared" si="34"/>
        <v>336</v>
      </c>
      <c r="N339" s="201">
        <f t="shared" si="35"/>
        <v>256.9369369369428</v>
      </c>
    </row>
    <row r="340" spans="2:14" x14ac:dyDescent="0.25">
      <c r="B340" s="145">
        <v>0.23333333333333331</v>
      </c>
      <c r="C340" s="40"/>
      <c r="D340" s="314">
        <v>80</v>
      </c>
      <c r="E340" s="314"/>
      <c r="F340" s="42"/>
      <c r="G340" s="321" t="str">
        <f t="shared" si="30"/>
        <v/>
      </c>
      <c r="H340" s="315">
        <f t="shared" si="31"/>
        <v>80</v>
      </c>
      <c r="I340" s="197" t="str">
        <f t="shared" si="32"/>
        <v/>
      </c>
      <c r="J340" s="157">
        <f t="shared" si="33"/>
        <v>1.3333333333333333</v>
      </c>
      <c r="K340" s="40">
        <v>80</v>
      </c>
      <c r="L340" s="326">
        <v>1.3333333333333333</v>
      </c>
      <c r="M340">
        <f t="shared" si="34"/>
        <v>336</v>
      </c>
      <c r="N340" s="201">
        <f t="shared" si="35"/>
        <v>256.9369369369428</v>
      </c>
    </row>
    <row r="341" spans="2:14" x14ac:dyDescent="0.25">
      <c r="B341" s="145">
        <v>0.23402777777777781</v>
      </c>
      <c r="C341" s="40"/>
      <c r="D341" s="314">
        <v>80</v>
      </c>
      <c r="E341" s="314"/>
      <c r="F341" s="42"/>
      <c r="G341" s="321" t="str">
        <f t="shared" si="30"/>
        <v/>
      </c>
      <c r="H341" s="315">
        <f t="shared" si="31"/>
        <v>80</v>
      </c>
      <c r="I341" s="197" t="str">
        <f t="shared" si="32"/>
        <v/>
      </c>
      <c r="J341" s="157">
        <f t="shared" si="33"/>
        <v>1.3333333333333333</v>
      </c>
      <c r="K341" s="40">
        <v>80</v>
      </c>
      <c r="L341" s="326">
        <v>1.3333333333333333</v>
      </c>
      <c r="M341">
        <f t="shared" si="34"/>
        <v>336</v>
      </c>
      <c r="N341" s="201">
        <f t="shared" si="35"/>
        <v>256.9369369369428</v>
      </c>
    </row>
    <row r="342" spans="2:14" x14ac:dyDescent="0.25">
      <c r="B342" s="145">
        <v>0.23472222222222219</v>
      </c>
      <c r="C342" s="40"/>
      <c r="D342" s="314">
        <v>80</v>
      </c>
      <c r="E342" s="314"/>
      <c r="F342" s="42"/>
      <c r="G342" s="321" t="str">
        <f t="shared" si="30"/>
        <v/>
      </c>
      <c r="H342" s="315">
        <f t="shared" si="31"/>
        <v>80</v>
      </c>
      <c r="I342" s="197" t="str">
        <f t="shared" si="32"/>
        <v/>
      </c>
      <c r="J342" s="157">
        <f t="shared" si="33"/>
        <v>1.3333333333333333</v>
      </c>
      <c r="K342" s="40">
        <v>80</v>
      </c>
      <c r="L342" s="326">
        <v>1.3333333333333333</v>
      </c>
      <c r="M342">
        <f t="shared" si="34"/>
        <v>336</v>
      </c>
      <c r="N342" s="201">
        <f t="shared" si="35"/>
        <v>256.9369369369428</v>
      </c>
    </row>
    <row r="343" spans="2:14" x14ac:dyDescent="0.25">
      <c r="B343" s="145">
        <v>0.23541666666666669</v>
      </c>
      <c r="C343" s="40"/>
      <c r="D343" s="314">
        <v>80</v>
      </c>
      <c r="E343" s="314"/>
      <c r="F343" s="42"/>
      <c r="G343" s="321" t="str">
        <f t="shared" si="30"/>
        <v/>
      </c>
      <c r="H343" s="315">
        <f t="shared" si="31"/>
        <v>80</v>
      </c>
      <c r="I343" s="197" t="str">
        <f t="shared" si="32"/>
        <v/>
      </c>
      <c r="J343" s="157">
        <f t="shared" si="33"/>
        <v>1.3333333333333333</v>
      </c>
      <c r="K343" s="40">
        <v>80</v>
      </c>
      <c r="L343" s="326">
        <v>1.3333333333333333</v>
      </c>
      <c r="M343">
        <f t="shared" si="34"/>
        <v>336</v>
      </c>
      <c r="N343" s="201">
        <f t="shared" si="35"/>
        <v>256.9369369369428</v>
      </c>
    </row>
    <row r="344" spans="2:14" x14ac:dyDescent="0.25">
      <c r="B344" s="145">
        <v>0.23611111111111113</v>
      </c>
      <c r="C344" s="40"/>
      <c r="D344" s="314">
        <v>80</v>
      </c>
      <c r="E344" s="314"/>
      <c r="F344" s="42"/>
      <c r="G344" s="321" t="str">
        <f t="shared" si="30"/>
        <v/>
      </c>
      <c r="H344" s="315">
        <f t="shared" si="31"/>
        <v>80</v>
      </c>
      <c r="I344" s="197" t="str">
        <f t="shared" si="32"/>
        <v/>
      </c>
      <c r="J344" s="157">
        <f t="shared" si="33"/>
        <v>1.3333333333333333</v>
      </c>
      <c r="K344" s="40">
        <v>80</v>
      </c>
      <c r="L344" s="326">
        <v>1.3333333333333333</v>
      </c>
      <c r="M344">
        <f t="shared" si="34"/>
        <v>336</v>
      </c>
      <c r="N344" s="201">
        <f t="shared" si="35"/>
        <v>256.9369369369428</v>
      </c>
    </row>
    <row r="345" spans="2:14" x14ac:dyDescent="0.25">
      <c r="B345" s="145">
        <v>0.23680555555555557</v>
      </c>
      <c r="C345" s="40"/>
      <c r="D345" s="314">
        <v>80</v>
      </c>
      <c r="E345" s="314"/>
      <c r="F345" s="42"/>
      <c r="G345" s="321" t="str">
        <f t="shared" si="30"/>
        <v/>
      </c>
      <c r="H345" s="315">
        <f t="shared" si="31"/>
        <v>80</v>
      </c>
      <c r="I345" s="197" t="str">
        <f t="shared" si="32"/>
        <v/>
      </c>
      <c r="J345" s="157">
        <f t="shared" si="33"/>
        <v>1.3333333333333333</v>
      </c>
      <c r="K345" s="40">
        <v>80</v>
      </c>
      <c r="L345" s="326">
        <v>1.3333333333333333</v>
      </c>
      <c r="M345">
        <f t="shared" si="34"/>
        <v>336</v>
      </c>
      <c r="N345" s="201">
        <f t="shared" si="35"/>
        <v>256.9369369369428</v>
      </c>
    </row>
    <row r="346" spans="2:14" x14ac:dyDescent="0.25">
      <c r="B346" s="145">
        <v>0.23750000000000002</v>
      </c>
      <c r="C346" s="40"/>
      <c r="D346" s="314">
        <v>80</v>
      </c>
      <c r="E346" s="314"/>
      <c r="F346" s="42"/>
      <c r="G346" s="321" t="str">
        <f t="shared" si="30"/>
        <v/>
      </c>
      <c r="H346" s="315">
        <f t="shared" si="31"/>
        <v>80</v>
      </c>
      <c r="I346" s="197" t="str">
        <f t="shared" si="32"/>
        <v/>
      </c>
      <c r="J346" s="157">
        <f t="shared" si="33"/>
        <v>1.3333333333333333</v>
      </c>
      <c r="K346" s="40">
        <v>80</v>
      </c>
      <c r="L346" s="326">
        <v>1.3333333333333333</v>
      </c>
      <c r="M346">
        <f t="shared" si="34"/>
        <v>336</v>
      </c>
      <c r="N346" s="201">
        <f t="shared" si="35"/>
        <v>256.9369369369428</v>
      </c>
    </row>
    <row r="347" spans="2:14" x14ac:dyDescent="0.25">
      <c r="B347" s="145">
        <v>0.23819444444444446</v>
      </c>
      <c r="C347" s="40"/>
      <c r="D347" s="314">
        <v>80</v>
      </c>
      <c r="E347" s="314"/>
      <c r="F347" s="42"/>
      <c r="G347" s="321" t="str">
        <f t="shared" si="30"/>
        <v/>
      </c>
      <c r="H347" s="315">
        <f t="shared" si="31"/>
        <v>80</v>
      </c>
      <c r="I347" s="197" t="str">
        <f t="shared" si="32"/>
        <v/>
      </c>
      <c r="J347" s="157">
        <f t="shared" si="33"/>
        <v>1.3333333333333333</v>
      </c>
      <c r="K347" s="40">
        <v>80</v>
      </c>
      <c r="L347" s="326">
        <v>1.3333333333333333</v>
      </c>
      <c r="M347">
        <f t="shared" si="34"/>
        <v>336</v>
      </c>
      <c r="N347" s="201">
        <f t="shared" si="35"/>
        <v>256.9369369369428</v>
      </c>
    </row>
    <row r="348" spans="2:14" x14ac:dyDescent="0.25">
      <c r="B348" s="145">
        <v>0.2388888888888889</v>
      </c>
      <c r="C348" s="40"/>
      <c r="D348" s="314">
        <v>80</v>
      </c>
      <c r="E348" s="314"/>
      <c r="F348" s="42"/>
      <c r="G348" s="321" t="str">
        <f t="shared" si="30"/>
        <v/>
      </c>
      <c r="H348" s="315">
        <f t="shared" si="31"/>
        <v>80</v>
      </c>
      <c r="I348" s="197" t="str">
        <f t="shared" si="32"/>
        <v/>
      </c>
      <c r="J348" s="157">
        <f t="shared" si="33"/>
        <v>1.3333333333333333</v>
      </c>
      <c r="K348" s="40">
        <v>80</v>
      </c>
      <c r="L348" s="326">
        <v>1.3333333333333333</v>
      </c>
      <c r="M348">
        <f t="shared" si="34"/>
        <v>336</v>
      </c>
      <c r="N348" s="201">
        <f t="shared" si="35"/>
        <v>256.9369369369428</v>
      </c>
    </row>
    <row r="349" spans="2:14" x14ac:dyDescent="0.25">
      <c r="B349" s="145">
        <v>0.23958333333333334</v>
      </c>
      <c r="C349" s="40"/>
      <c r="D349" s="314">
        <v>80</v>
      </c>
      <c r="E349" s="314"/>
      <c r="F349" s="42"/>
      <c r="G349" s="321" t="str">
        <f t="shared" si="30"/>
        <v/>
      </c>
      <c r="H349" s="315">
        <f t="shared" si="31"/>
        <v>80</v>
      </c>
      <c r="I349" s="197" t="str">
        <f t="shared" si="32"/>
        <v/>
      </c>
      <c r="J349" s="157">
        <f t="shared" si="33"/>
        <v>1.3333333333333333</v>
      </c>
      <c r="K349" s="40">
        <v>80</v>
      </c>
      <c r="L349" s="326">
        <v>1.3333333333333333</v>
      </c>
      <c r="M349">
        <f t="shared" si="34"/>
        <v>336</v>
      </c>
      <c r="N349" s="201">
        <f t="shared" si="35"/>
        <v>256.9369369369428</v>
      </c>
    </row>
    <row r="350" spans="2:14" x14ac:dyDescent="0.25">
      <c r="B350" s="145">
        <v>0.24027777777777778</v>
      </c>
      <c r="C350" s="40"/>
      <c r="D350" s="314">
        <v>80</v>
      </c>
      <c r="E350" s="314"/>
      <c r="F350" s="42"/>
      <c r="G350" s="321" t="str">
        <f t="shared" si="30"/>
        <v/>
      </c>
      <c r="H350" s="315">
        <f t="shared" si="31"/>
        <v>80</v>
      </c>
      <c r="I350" s="197" t="str">
        <f t="shared" si="32"/>
        <v/>
      </c>
      <c r="J350" s="157">
        <f t="shared" si="33"/>
        <v>1.3333333333333333</v>
      </c>
      <c r="K350" s="40">
        <v>80</v>
      </c>
      <c r="L350" s="326">
        <v>1.3333333333333333</v>
      </c>
      <c r="M350">
        <f t="shared" si="34"/>
        <v>336</v>
      </c>
      <c r="N350" s="201">
        <f t="shared" si="35"/>
        <v>256.9369369369428</v>
      </c>
    </row>
    <row r="351" spans="2:14" x14ac:dyDescent="0.25">
      <c r="B351" s="145">
        <v>0.24097222222222223</v>
      </c>
      <c r="C351" s="40"/>
      <c r="D351" s="314">
        <v>80</v>
      </c>
      <c r="E351" s="314"/>
      <c r="F351" s="42"/>
      <c r="G351" s="321" t="str">
        <f t="shared" si="30"/>
        <v/>
      </c>
      <c r="H351" s="315">
        <f t="shared" si="31"/>
        <v>80</v>
      </c>
      <c r="I351" s="197" t="str">
        <f t="shared" si="32"/>
        <v/>
      </c>
      <c r="J351" s="157">
        <f t="shared" si="33"/>
        <v>1.3333333333333333</v>
      </c>
      <c r="K351" s="40">
        <v>80</v>
      </c>
      <c r="L351" s="326">
        <v>1.3333333333333333</v>
      </c>
      <c r="M351">
        <f t="shared" si="34"/>
        <v>336</v>
      </c>
      <c r="N351" s="201">
        <f t="shared" si="35"/>
        <v>256.9369369369428</v>
      </c>
    </row>
    <row r="352" spans="2:14" x14ac:dyDescent="0.25">
      <c r="B352" s="145">
        <v>0.24166666666666667</v>
      </c>
      <c r="C352" s="40"/>
      <c r="D352" s="314">
        <v>80</v>
      </c>
      <c r="E352" s="314"/>
      <c r="F352" s="42"/>
      <c r="G352" s="321" t="str">
        <f t="shared" si="30"/>
        <v/>
      </c>
      <c r="H352" s="315">
        <f t="shared" si="31"/>
        <v>80</v>
      </c>
      <c r="I352" s="197" t="str">
        <f t="shared" si="32"/>
        <v/>
      </c>
      <c r="J352" s="157">
        <f t="shared" si="33"/>
        <v>1.3333333333333333</v>
      </c>
      <c r="K352" s="40">
        <v>80</v>
      </c>
      <c r="L352" s="326">
        <v>1.3333333333333333</v>
      </c>
      <c r="M352">
        <f t="shared" si="34"/>
        <v>336</v>
      </c>
      <c r="N352" s="201">
        <f t="shared" si="35"/>
        <v>256.9369369369428</v>
      </c>
    </row>
    <row r="353" spans="2:14" x14ac:dyDescent="0.25">
      <c r="B353" s="145">
        <v>0.24236111111111111</v>
      </c>
      <c r="C353" s="40"/>
      <c r="D353" s="314">
        <v>80</v>
      </c>
      <c r="E353" s="314"/>
      <c r="F353" s="42"/>
      <c r="G353" s="321" t="str">
        <f t="shared" si="30"/>
        <v/>
      </c>
      <c r="H353" s="315">
        <f t="shared" si="31"/>
        <v>80</v>
      </c>
      <c r="I353" s="197" t="str">
        <f t="shared" si="32"/>
        <v/>
      </c>
      <c r="J353" s="157">
        <f t="shared" si="33"/>
        <v>1.3333333333333333</v>
      </c>
      <c r="K353" s="40">
        <v>80</v>
      </c>
      <c r="L353" s="326">
        <v>1.3333333333333333</v>
      </c>
      <c r="M353">
        <f t="shared" si="34"/>
        <v>336</v>
      </c>
      <c r="N353" s="201">
        <f t="shared" si="35"/>
        <v>256.9369369369428</v>
      </c>
    </row>
    <row r="354" spans="2:14" x14ac:dyDescent="0.25">
      <c r="B354" s="145">
        <v>0.24305555555555555</v>
      </c>
      <c r="C354" s="40">
        <v>80</v>
      </c>
      <c r="D354" s="314">
        <v>80</v>
      </c>
      <c r="E354" s="314"/>
      <c r="F354" s="42"/>
      <c r="G354" s="321">
        <f t="shared" si="30"/>
        <v>80</v>
      </c>
      <c r="H354" s="315">
        <f t="shared" si="31"/>
        <v>80</v>
      </c>
      <c r="I354" s="197">
        <f t="shared" si="32"/>
        <v>1.3333333333333333</v>
      </c>
      <c r="J354" s="157">
        <f t="shared" si="33"/>
        <v>1.3333333333333333</v>
      </c>
      <c r="K354" s="40">
        <v>160</v>
      </c>
      <c r="L354" s="326">
        <v>2.6666666666666665</v>
      </c>
      <c r="M354">
        <f t="shared" si="34"/>
        <v>336</v>
      </c>
      <c r="N354" s="201">
        <f t="shared" si="35"/>
        <v>256.9369369369428</v>
      </c>
    </row>
    <row r="355" spans="2:14" x14ac:dyDescent="0.25">
      <c r="B355" s="145">
        <v>0.24374999999999999</v>
      </c>
      <c r="C355" s="40">
        <v>80</v>
      </c>
      <c r="D355" s="314">
        <v>80</v>
      </c>
      <c r="E355" s="314"/>
      <c r="F355" s="42"/>
      <c r="G355" s="321">
        <f t="shared" si="30"/>
        <v>80</v>
      </c>
      <c r="H355" s="315">
        <f t="shared" si="31"/>
        <v>80</v>
      </c>
      <c r="I355" s="197">
        <f t="shared" si="32"/>
        <v>1.3333333333333333</v>
      </c>
      <c r="J355" s="157">
        <f t="shared" si="33"/>
        <v>1.3333333333333333</v>
      </c>
      <c r="K355" s="40">
        <v>160</v>
      </c>
      <c r="L355" s="326">
        <v>2.6666666666666665</v>
      </c>
      <c r="M355">
        <f t="shared" si="34"/>
        <v>336</v>
      </c>
      <c r="N355" s="201">
        <f t="shared" si="35"/>
        <v>256.9369369369428</v>
      </c>
    </row>
    <row r="356" spans="2:14" x14ac:dyDescent="0.25">
      <c r="B356" s="145">
        <v>0.24444444444444446</v>
      </c>
      <c r="C356" s="40">
        <v>80</v>
      </c>
      <c r="D356" s="314">
        <v>80</v>
      </c>
      <c r="E356" s="314"/>
      <c r="F356" s="42"/>
      <c r="G356" s="321">
        <f t="shared" si="30"/>
        <v>80</v>
      </c>
      <c r="H356" s="315">
        <f t="shared" si="31"/>
        <v>80</v>
      </c>
      <c r="I356" s="197">
        <f t="shared" si="32"/>
        <v>1.3333333333333333</v>
      </c>
      <c r="J356" s="157">
        <f t="shared" si="33"/>
        <v>1.3333333333333333</v>
      </c>
      <c r="K356" s="40">
        <v>160</v>
      </c>
      <c r="L356" s="326">
        <v>2.6666666666666665</v>
      </c>
      <c r="M356">
        <f t="shared" si="34"/>
        <v>336</v>
      </c>
      <c r="N356" s="201">
        <f t="shared" si="35"/>
        <v>256.9369369369428</v>
      </c>
    </row>
    <row r="357" spans="2:14" x14ac:dyDescent="0.25">
      <c r="B357" s="145">
        <v>0.24513888888888888</v>
      </c>
      <c r="C357" s="40">
        <v>80</v>
      </c>
      <c r="D357" s="314">
        <v>80</v>
      </c>
      <c r="E357" s="314"/>
      <c r="F357" s="42"/>
      <c r="G357" s="321">
        <f t="shared" si="30"/>
        <v>80</v>
      </c>
      <c r="H357" s="315">
        <f t="shared" si="31"/>
        <v>80</v>
      </c>
      <c r="I357" s="197">
        <f t="shared" si="32"/>
        <v>1.3333333333333333</v>
      </c>
      <c r="J357" s="157">
        <f t="shared" si="33"/>
        <v>1.3333333333333333</v>
      </c>
      <c r="K357" s="40">
        <v>160</v>
      </c>
      <c r="L357" s="326">
        <v>2.6666666666666665</v>
      </c>
      <c r="M357">
        <f t="shared" si="34"/>
        <v>336</v>
      </c>
      <c r="N357" s="201">
        <f t="shared" si="35"/>
        <v>256.9369369369428</v>
      </c>
    </row>
    <row r="358" spans="2:14" x14ac:dyDescent="0.25">
      <c r="B358" s="145">
        <v>0.24583333333333335</v>
      </c>
      <c r="C358" s="40">
        <v>80</v>
      </c>
      <c r="D358" s="314">
        <v>80</v>
      </c>
      <c r="E358" s="314"/>
      <c r="F358" s="42"/>
      <c r="G358" s="321">
        <f t="shared" si="30"/>
        <v>80</v>
      </c>
      <c r="H358" s="315">
        <f t="shared" si="31"/>
        <v>80</v>
      </c>
      <c r="I358" s="197">
        <f t="shared" si="32"/>
        <v>1.3333333333333333</v>
      </c>
      <c r="J358" s="157">
        <f t="shared" si="33"/>
        <v>1.3333333333333333</v>
      </c>
      <c r="K358" s="40">
        <v>160</v>
      </c>
      <c r="L358" s="326">
        <v>2.6666666666666665</v>
      </c>
      <c r="M358">
        <f t="shared" si="34"/>
        <v>336</v>
      </c>
      <c r="N358" s="201">
        <f t="shared" si="35"/>
        <v>256.9369369369428</v>
      </c>
    </row>
    <row r="359" spans="2:14" x14ac:dyDescent="0.25">
      <c r="B359" s="145">
        <v>0.24652777777777779</v>
      </c>
      <c r="C359" s="40">
        <v>80</v>
      </c>
      <c r="D359" s="314">
        <v>80</v>
      </c>
      <c r="E359" s="314"/>
      <c r="F359" s="42"/>
      <c r="G359" s="321">
        <f t="shared" si="30"/>
        <v>80</v>
      </c>
      <c r="H359" s="315">
        <f t="shared" si="31"/>
        <v>80</v>
      </c>
      <c r="I359" s="197">
        <f t="shared" si="32"/>
        <v>1.3333333333333333</v>
      </c>
      <c r="J359" s="157">
        <f t="shared" si="33"/>
        <v>1.3333333333333333</v>
      </c>
      <c r="K359" s="40">
        <v>160</v>
      </c>
      <c r="L359" s="326">
        <v>2.6666666666666665</v>
      </c>
      <c r="M359">
        <f t="shared" si="34"/>
        <v>336</v>
      </c>
      <c r="N359" s="201">
        <f t="shared" si="35"/>
        <v>256.9369369369428</v>
      </c>
    </row>
    <row r="360" spans="2:14" x14ac:dyDescent="0.25">
      <c r="B360" s="145">
        <v>0.24722222222222223</v>
      </c>
      <c r="C360" s="40">
        <v>80</v>
      </c>
      <c r="D360" s="314">
        <v>80</v>
      </c>
      <c r="E360" s="314"/>
      <c r="F360" s="42"/>
      <c r="G360" s="321">
        <f t="shared" si="30"/>
        <v>80</v>
      </c>
      <c r="H360" s="315">
        <f t="shared" si="31"/>
        <v>80</v>
      </c>
      <c r="I360" s="197">
        <f t="shared" si="32"/>
        <v>1.3333333333333333</v>
      </c>
      <c r="J360" s="157">
        <f t="shared" si="33"/>
        <v>1.3333333333333333</v>
      </c>
      <c r="K360" s="40">
        <v>160</v>
      </c>
      <c r="L360" s="326">
        <v>2.6666666666666665</v>
      </c>
      <c r="M360">
        <f t="shared" si="34"/>
        <v>336</v>
      </c>
      <c r="N360" s="201">
        <f t="shared" si="35"/>
        <v>256.9369369369428</v>
      </c>
    </row>
    <row r="361" spans="2:14" x14ac:dyDescent="0.25">
      <c r="B361" s="145">
        <v>0.24791666666666667</v>
      </c>
      <c r="C361" s="40">
        <v>80</v>
      </c>
      <c r="D361" s="314">
        <v>80</v>
      </c>
      <c r="E361" s="314"/>
      <c r="F361" s="42"/>
      <c r="G361" s="321">
        <f t="shared" si="30"/>
        <v>80</v>
      </c>
      <c r="H361" s="315">
        <f t="shared" si="31"/>
        <v>80</v>
      </c>
      <c r="I361" s="197">
        <f t="shared" si="32"/>
        <v>1.3333333333333333</v>
      </c>
      <c r="J361" s="157">
        <f t="shared" si="33"/>
        <v>1.3333333333333333</v>
      </c>
      <c r="K361" s="40">
        <v>160</v>
      </c>
      <c r="L361" s="326">
        <v>2.6666666666666665</v>
      </c>
      <c r="M361">
        <f t="shared" si="34"/>
        <v>336</v>
      </c>
      <c r="N361" s="201">
        <f t="shared" si="35"/>
        <v>256.9369369369428</v>
      </c>
    </row>
    <row r="362" spans="2:14" x14ac:dyDescent="0.25">
      <c r="B362" s="145">
        <v>0.24861111111111112</v>
      </c>
      <c r="C362" s="40">
        <v>80</v>
      </c>
      <c r="D362" s="314">
        <v>80</v>
      </c>
      <c r="E362" s="314"/>
      <c r="F362" s="42"/>
      <c r="G362" s="321">
        <f t="shared" si="30"/>
        <v>80</v>
      </c>
      <c r="H362" s="315">
        <f t="shared" si="31"/>
        <v>80</v>
      </c>
      <c r="I362" s="197">
        <f t="shared" si="32"/>
        <v>1.3333333333333333</v>
      </c>
      <c r="J362" s="157">
        <f t="shared" si="33"/>
        <v>1.3333333333333333</v>
      </c>
      <c r="K362" s="40">
        <v>160</v>
      </c>
      <c r="L362" s="326">
        <v>2.6666666666666665</v>
      </c>
      <c r="M362">
        <f t="shared" si="34"/>
        <v>336</v>
      </c>
      <c r="N362" s="201">
        <f t="shared" si="35"/>
        <v>256.9369369369428</v>
      </c>
    </row>
    <row r="363" spans="2:14" x14ac:dyDescent="0.25">
      <c r="B363" s="145">
        <v>0.24930555555555556</v>
      </c>
      <c r="C363" s="40">
        <v>80</v>
      </c>
      <c r="D363" s="314">
        <v>80</v>
      </c>
      <c r="E363" s="314"/>
      <c r="F363" s="42"/>
      <c r="G363" s="321">
        <f t="shared" si="30"/>
        <v>80</v>
      </c>
      <c r="H363" s="315">
        <f t="shared" si="31"/>
        <v>80</v>
      </c>
      <c r="I363" s="197">
        <f t="shared" si="32"/>
        <v>1.3333333333333333</v>
      </c>
      <c r="J363" s="157">
        <f t="shared" si="33"/>
        <v>1.3333333333333333</v>
      </c>
      <c r="K363" s="40">
        <v>160</v>
      </c>
      <c r="L363" s="326">
        <v>2.6666666666666665</v>
      </c>
      <c r="M363">
        <f t="shared" si="34"/>
        <v>336</v>
      </c>
      <c r="N363" s="201">
        <f t="shared" si="35"/>
        <v>256.9369369369428</v>
      </c>
    </row>
    <row r="364" spans="2:14" x14ac:dyDescent="0.25">
      <c r="B364" s="145">
        <v>0.25</v>
      </c>
      <c r="C364" s="40">
        <v>80</v>
      </c>
      <c r="D364" s="314">
        <v>80</v>
      </c>
      <c r="E364" s="314"/>
      <c r="F364" s="42"/>
      <c r="G364" s="321">
        <f t="shared" si="30"/>
        <v>80</v>
      </c>
      <c r="H364" s="315">
        <f t="shared" si="31"/>
        <v>80</v>
      </c>
      <c r="I364" s="197">
        <f t="shared" si="32"/>
        <v>1.3333333333333333</v>
      </c>
      <c r="J364" s="157">
        <f t="shared" si="33"/>
        <v>1.3333333333333333</v>
      </c>
      <c r="K364" s="40">
        <v>160</v>
      </c>
      <c r="L364" s="326">
        <v>2.6666666666666665</v>
      </c>
      <c r="M364">
        <f t="shared" si="34"/>
        <v>336</v>
      </c>
      <c r="N364" s="201">
        <f t="shared" si="35"/>
        <v>256.9369369369428</v>
      </c>
    </row>
    <row r="365" spans="2:14" x14ac:dyDescent="0.25">
      <c r="B365" s="145">
        <v>0.25069444444444444</v>
      </c>
      <c r="C365" s="40">
        <v>80</v>
      </c>
      <c r="D365" s="314">
        <v>80</v>
      </c>
      <c r="E365" s="314"/>
      <c r="F365" s="42"/>
      <c r="G365" s="321">
        <f t="shared" si="30"/>
        <v>80</v>
      </c>
      <c r="H365" s="315">
        <f t="shared" si="31"/>
        <v>80</v>
      </c>
      <c r="I365" s="197">
        <f t="shared" si="32"/>
        <v>1.3333333333333333</v>
      </c>
      <c r="J365" s="157">
        <f t="shared" si="33"/>
        <v>1.3333333333333333</v>
      </c>
      <c r="K365" s="40">
        <v>160</v>
      </c>
      <c r="L365" s="326">
        <v>2.6666666666666665</v>
      </c>
      <c r="M365">
        <f t="shared" si="34"/>
        <v>336</v>
      </c>
      <c r="N365" s="201">
        <f t="shared" si="35"/>
        <v>256.9369369369428</v>
      </c>
    </row>
    <row r="366" spans="2:14" x14ac:dyDescent="0.25">
      <c r="B366" s="145">
        <v>0.25138888888888888</v>
      </c>
      <c r="C366" s="40">
        <v>80</v>
      </c>
      <c r="D366" s="314">
        <v>80</v>
      </c>
      <c r="E366" s="314"/>
      <c r="F366" s="42"/>
      <c r="G366" s="321">
        <f t="shared" si="30"/>
        <v>80</v>
      </c>
      <c r="H366" s="315">
        <f t="shared" si="31"/>
        <v>80</v>
      </c>
      <c r="I366" s="197">
        <f t="shared" si="32"/>
        <v>1.3333333333333333</v>
      </c>
      <c r="J366" s="157">
        <f t="shared" si="33"/>
        <v>1.3333333333333333</v>
      </c>
      <c r="K366" s="40">
        <v>160</v>
      </c>
      <c r="L366" s="326">
        <v>2.6666666666666665</v>
      </c>
      <c r="M366">
        <f t="shared" si="34"/>
        <v>336</v>
      </c>
      <c r="N366" s="201">
        <f t="shared" si="35"/>
        <v>256.9369369369428</v>
      </c>
    </row>
    <row r="367" spans="2:14" x14ac:dyDescent="0.25">
      <c r="B367" s="145">
        <v>0.25208333333333333</v>
      </c>
      <c r="C367" s="40">
        <v>80</v>
      </c>
      <c r="D367" s="314">
        <v>80</v>
      </c>
      <c r="E367" s="314"/>
      <c r="F367" s="42"/>
      <c r="G367" s="321">
        <f t="shared" si="30"/>
        <v>80</v>
      </c>
      <c r="H367" s="315">
        <f t="shared" si="31"/>
        <v>80</v>
      </c>
      <c r="I367" s="197">
        <f t="shared" si="32"/>
        <v>1.3333333333333333</v>
      </c>
      <c r="J367" s="157">
        <f t="shared" si="33"/>
        <v>1.3333333333333333</v>
      </c>
      <c r="K367" s="40">
        <v>160</v>
      </c>
      <c r="L367" s="326">
        <v>2.6666666666666665</v>
      </c>
      <c r="M367">
        <f t="shared" si="34"/>
        <v>336</v>
      </c>
      <c r="N367" s="201">
        <f t="shared" si="35"/>
        <v>256.9369369369428</v>
      </c>
    </row>
    <row r="368" spans="2:14" x14ac:dyDescent="0.25">
      <c r="B368" s="145">
        <v>0.25277777777777777</v>
      </c>
      <c r="C368" s="40">
        <v>80</v>
      </c>
      <c r="D368" s="314">
        <v>80</v>
      </c>
      <c r="E368" s="314"/>
      <c r="F368" s="42"/>
      <c r="G368" s="321">
        <f t="shared" si="30"/>
        <v>80</v>
      </c>
      <c r="H368" s="315">
        <f t="shared" si="31"/>
        <v>80</v>
      </c>
      <c r="I368" s="197">
        <f t="shared" si="32"/>
        <v>1.3333333333333333</v>
      </c>
      <c r="J368" s="157">
        <f t="shared" si="33"/>
        <v>1.3333333333333333</v>
      </c>
      <c r="K368" s="40">
        <v>160</v>
      </c>
      <c r="L368" s="326">
        <v>2.6666666666666665</v>
      </c>
      <c r="M368">
        <f t="shared" si="34"/>
        <v>336</v>
      </c>
      <c r="N368" s="201">
        <f t="shared" si="35"/>
        <v>256.9369369369428</v>
      </c>
    </row>
    <row r="369" spans="2:14" x14ac:dyDescent="0.25">
      <c r="B369" s="145">
        <v>0.25347222222222221</v>
      </c>
      <c r="C369" s="40">
        <v>80</v>
      </c>
      <c r="D369" s="314">
        <v>80</v>
      </c>
      <c r="E369" s="314"/>
      <c r="F369" s="42"/>
      <c r="G369" s="321">
        <f t="shared" si="30"/>
        <v>80</v>
      </c>
      <c r="H369" s="315">
        <f t="shared" si="31"/>
        <v>80</v>
      </c>
      <c r="I369" s="197">
        <f t="shared" si="32"/>
        <v>1.3333333333333333</v>
      </c>
      <c r="J369" s="157">
        <f t="shared" si="33"/>
        <v>1.3333333333333333</v>
      </c>
      <c r="K369" s="40">
        <v>160</v>
      </c>
      <c r="L369" s="326">
        <v>2.6666666666666665</v>
      </c>
      <c r="M369">
        <f t="shared" si="34"/>
        <v>336</v>
      </c>
      <c r="N369" s="201">
        <f t="shared" si="35"/>
        <v>256.9369369369428</v>
      </c>
    </row>
    <row r="370" spans="2:14" x14ac:dyDescent="0.25">
      <c r="B370" s="145">
        <v>0.25416666666666665</v>
      </c>
      <c r="C370" s="40">
        <v>80</v>
      </c>
      <c r="D370" s="314">
        <v>80</v>
      </c>
      <c r="E370" s="314"/>
      <c r="F370" s="42"/>
      <c r="G370" s="321">
        <f t="shared" si="30"/>
        <v>80</v>
      </c>
      <c r="H370" s="315">
        <f t="shared" si="31"/>
        <v>80</v>
      </c>
      <c r="I370" s="197">
        <f t="shared" si="32"/>
        <v>1.3333333333333333</v>
      </c>
      <c r="J370" s="157">
        <f t="shared" si="33"/>
        <v>1.3333333333333333</v>
      </c>
      <c r="K370" s="40">
        <v>160</v>
      </c>
      <c r="L370" s="326">
        <v>2.6666666666666665</v>
      </c>
      <c r="M370">
        <f t="shared" si="34"/>
        <v>336</v>
      </c>
      <c r="N370" s="201">
        <f t="shared" si="35"/>
        <v>256.9369369369428</v>
      </c>
    </row>
    <row r="371" spans="2:14" x14ac:dyDescent="0.25">
      <c r="B371" s="145">
        <v>0.25486111111111109</v>
      </c>
      <c r="C371" s="40">
        <v>80</v>
      </c>
      <c r="D371" s="314">
        <v>80</v>
      </c>
      <c r="E371" s="314"/>
      <c r="F371" s="42"/>
      <c r="G371" s="321">
        <f t="shared" si="30"/>
        <v>80</v>
      </c>
      <c r="H371" s="315">
        <f t="shared" si="31"/>
        <v>80</v>
      </c>
      <c r="I371" s="197">
        <f t="shared" si="32"/>
        <v>1.3333333333333333</v>
      </c>
      <c r="J371" s="157">
        <f t="shared" si="33"/>
        <v>1.3333333333333333</v>
      </c>
      <c r="K371" s="40">
        <v>160</v>
      </c>
      <c r="L371" s="326">
        <v>2.6666666666666665</v>
      </c>
      <c r="M371">
        <f t="shared" si="34"/>
        <v>336</v>
      </c>
      <c r="N371" s="201">
        <f t="shared" si="35"/>
        <v>256.9369369369428</v>
      </c>
    </row>
    <row r="372" spans="2:14" x14ac:dyDescent="0.25">
      <c r="B372" s="145">
        <v>0.25555555555555559</v>
      </c>
      <c r="C372" s="40">
        <v>80</v>
      </c>
      <c r="D372" s="314">
        <v>80</v>
      </c>
      <c r="E372" s="314"/>
      <c r="F372" s="42"/>
      <c r="G372" s="321">
        <f t="shared" si="30"/>
        <v>80</v>
      </c>
      <c r="H372" s="315">
        <f t="shared" si="31"/>
        <v>80</v>
      </c>
      <c r="I372" s="197">
        <f t="shared" si="32"/>
        <v>1.3333333333333333</v>
      </c>
      <c r="J372" s="157">
        <f t="shared" si="33"/>
        <v>1.3333333333333333</v>
      </c>
      <c r="K372" s="40">
        <v>160</v>
      </c>
      <c r="L372" s="326">
        <v>2.6666666666666665</v>
      </c>
      <c r="M372">
        <f t="shared" si="34"/>
        <v>336</v>
      </c>
      <c r="N372" s="201">
        <f t="shared" si="35"/>
        <v>256.9369369369428</v>
      </c>
    </row>
    <row r="373" spans="2:14" x14ac:dyDescent="0.25">
      <c r="B373" s="145">
        <v>0.25625000000000003</v>
      </c>
      <c r="C373" s="40">
        <v>80</v>
      </c>
      <c r="D373" s="314">
        <v>80</v>
      </c>
      <c r="E373" s="314"/>
      <c r="F373" s="42"/>
      <c r="G373" s="321">
        <f t="shared" si="30"/>
        <v>80</v>
      </c>
      <c r="H373" s="315">
        <f t="shared" si="31"/>
        <v>80</v>
      </c>
      <c r="I373" s="197">
        <f t="shared" si="32"/>
        <v>1.3333333333333333</v>
      </c>
      <c r="J373" s="157">
        <f t="shared" si="33"/>
        <v>1.3333333333333333</v>
      </c>
      <c r="K373" s="40">
        <v>160</v>
      </c>
      <c r="L373" s="326">
        <v>2.6666666666666665</v>
      </c>
      <c r="M373">
        <f t="shared" si="34"/>
        <v>336</v>
      </c>
      <c r="N373" s="201">
        <f t="shared" si="35"/>
        <v>256.9369369369428</v>
      </c>
    </row>
    <row r="374" spans="2:14" x14ac:dyDescent="0.25">
      <c r="B374" s="145">
        <v>0.25694444444444448</v>
      </c>
      <c r="C374" s="40">
        <v>80</v>
      </c>
      <c r="D374" s="314">
        <v>80</v>
      </c>
      <c r="E374" s="314"/>
      <c r="F374" s="42"/>
      <c r="G374" s="321">
        <f t="shared" si="30"/>
        <v>80</v>
      </c>
      <c r="H374" s="315">
        <f t="shared" si="31"/>
        <v>80</v>
      </c>
      <c r="I374" s="197">
        <f t="shared" si="32"/>
        <v>1.3333333333333333</v>
      </c>
      <c r="J374" s="157">
        <f t="shared" si="33"/>
        <v>1.3333333333333333</v>
      </c>
      <c r="K374" s="40">
        <v>160</v>
      </c>
      <c r="L374" s="326">
        <v>2.6666666666666665</v>
      </c>
      <c r="M374">
        <f t="shared" si="34"/>
        <v>336</v>
      </c>
      <c r="N374" s="201">
        <f t="shared" si="35"/>
        <v>256.9369369369428</v>
      </c>
    </row>
    <row r="375" spans="2:14" x14ac:dyDescent="0.25">
      <c r="B375" s="145">
        <v>0.25763888888888892</v>
      </c>
      <c r="C375" s="40">
        <v>80</v>
      </c>
      <c r="D375" s="314">
        <v>80</v>
      </c>
      <c r="E375" s="314"/>
      <c r="F375" s="42"/>
      <c r="G375" s="321">
        <f t="shared" si="30"/>
        <v>80</v>
      </c>
      <c r="H375" s="315">
        <f t="shared" si="31"/>
        <v>80</v>
      </c>
      <c r="I375" s="197">
        <f t="shared" si="32"/>
        <v>1.3333333333333333</v>
      </c>
      <c r="J375" s="157">
        <f t="shared" si="33"/>
        <v>1.3333333333333333</v>
      </c>
      <c r="K375" s="40">
        <v>160</v>
      </c>
      <c r="L375" s="326">
        <v>2.6666666666666665</v>
      </c>
      <c r="M375">
        <f t="shared" si="34"/>
        <v>336</v>
      </c>
      <c r="N375" s="201">
        <f t="shared" si="35"/>
        <v>256.9369369369428</v>
      </c>
    </row>
    <row r="376" spans="2:14" x14ac:dyDescent="0.25">
      <c r="B376" s="145">
        <v>0.25833333333333336</v>
      </c>
      <c r="C376" s="40">
        <v>80</v>
      </c>
      <c r="D376" s="314">
        <v>80</v>
      </c>
      <c r="E376" s="314"/>
      <c r="F376" s="42"/>
      <c r="G376" s="321">
        <f t="shared" si="30"/>
        <v>80</v>
      </c>
      <c r="H376" s="315">
        <f t="shared" si="31"/>
        <v>80</v>
      </c>
      <c r="I376" s="197">
        <f t="shared" si="32"/>
        <v>1.3333333333333333</v>
      </c>
      <c r="J376" s="157">
        <f t="shared" si="33"/>
        <v>1.3333333333333333</v>
      </c>
      <c r="K376" s="40">
        <v>160</v>
      </c>
      <c r="L376" s="326">
        <v>2.6666666666666665</v>
      </c>
      <c r="M376">
        <f t="shared" si="34"/>
        <v>336</v>
      </c>
      <c r="N376" s="201">
        <f t="shared" si="35"/>
        <v>256.9369369369428</v>
      </c>
    </row>
    <row r="377" spans="2:14" x14ac:dyDescent="0.25">
      <c r="B377" s="145">
        <v>0.2590277777777778</v>
      </c>
      <c r="C377" s="40">
        <v>80</v>
      </c>
      <c r="D377" s="314">
        <v>80</v>
      </c>
      <c r="E377" s="314"/>
      <c r="F377" s="42"/>
      <c r="G377" s="321">
        <f t="shared" si="30"/>
        <v>80</v>
      </c>
      <c r="H377" s="315">
        <f t="shared" si="31"/>
        <v>80</v>
      </c>
      <c r="I377" s="197">
        <f t="shared" si="32"/>
        <v>1.3333333333333333</v>
      </c>
      <c r="J377" s="157">
        <f t="shared" si="33"/>
        <v>1.3333333333333333</v>
      </c>
      <c r="K377" s="40">
        <v>160</v>
      </c>
      <c r="L377" s="326">
        <v>2.6666666666666665</v>
      </c>
      <c r="M377">
        <f t="shared" si="34"/>
        <v>336</v>
      </c>
      <c r="N377" s="201">
        <f t="shared" si="35"/>
        <v>256.9369369369428</v>
      </c>
    </row>
    <row r="378" spans="2:14" x14ac:dyDescent="0.25">
      <c r="B378" s="145">
        <v>0.25972222222222224</v>
      </c>
      <c r="C378" s="40">
        <v>80</v>
      </c>
      <c r="D378" s="314">
        <v>80</v>
      </c>
      <c r="E378" s="314"/>
      <c r="F378" s="42"/>
      <c r="G378" s="321">
        <f t="shared" si="30"/>
        <v>80</v>
      </c>
      <c r="H378" s="315">
        <f t="shared" si="31"/>
        <v>80</v>
      </c>
      <c r="I378" s="197">
        <f t="shared" si="32"/>
        <v>1.3333333333333333</v>
      </c>
      <c r="J378" s="157">
        <f t="shared" si="33"/>
        <v>1.3333333333333333</v>
      </c>
      <c r="K378" s="40">
        <v>160</v>
      </c>
      <c r="L378" s="326">
        <v>2.6666666666666665</v>
      </c>
      <c r="M378">
        <f t="shared" si="34"/>
        <v>336</v>
      </c>
      <c r="N378" s="201">
        <f t="shared" si="35"/>
        <v>256.9369369369428</v>
      </c>
    </row>
    <row r="379" spans="2:14" x14ac:dyDescent="0.25">
      <c r="B379" s="145">
        <v>0.26041666666666669</v>
      </c>
      <c r="C379" s="40">
        <v>80</v>
      </c>
      <c r="D379" s="314">
        <v>80</v>
      </c>
      <c r="E379" s="314"/>
      <c r="F379" s="42"/>
      <c r="G379" s="321">
        <f t="shared" si="30"/>
        <v>80</v>
      </c>
      <c r="H379" s="315">
        <f t="shared" si="31"/>
        <v>80</v>
      </c>
      <c r="I379" s="197">
        <f t="shared" si="32"/>
        <v>1.3333333333333333</v>
      </c>
      <c r="J379" s="157">
        <f t="shared" si="33"/>
        <v>1.3333333333333333</v>
      </c>
      <c r="K379" s="40">
        <v>160</v>
      </c>
      <c r="L379" s="326">
        <v>2.6666666666666665</v>
      </c>
      <c r="M379">
        <f t="shared" si="34"/>
        <v>336</v>
      </c>
      <c r="N379" s="201">
        <f t="shared" si="35"/>
        <v>256.9369369369428</v>
      </c>
    </row>
    <row r="380" spans="2:14" x14ac:dyDescent="0.25">
      <c r="B380" s="145">
        <v>0.26111111111111113</v>
      </c>
      <c r="C380" s="40">
        <v>80</v>
      </c>
      <c r="D380" s="314">
        <v>80</v>
      </c>
      <c r="E380" s="314"/>
      <c r="F380" s="42"/>
      <c r="G380" s="321">
        <f t="shared" si="30"/>
        <v>80</v>
      </c>
      <c r="H380" s="315">
        <f t="shared" si="31"/>
        <v>80</v>
      </c>
      <c r="I380" s="197">
        <f t="shared" si="32"/>
        <v>1.3333333333333333</v>
      </c>
      <c r="J380" s="157">
        <f t="shared" si="33"/>
        <v>1.3333333333333333</v>
      </c>
      <c r="K380" s="40">
        <v>160</v>
      </c>
      <c r="L380" s="326">
        <v>2.6666666666666665</v>
      </c>
      <c r="M380">
        <f t="shared" si="34"/>
        <v>336</v>
      </c>
      <c r="N380" s="201">
        <f t="shared" si="35"/>
        <v>256.9369369369428</v>
      </c>
    </row>
    <row r="381" spans="2:14" x14ac:dyDescent="0.25">
      <c r="B381" s="145">
        <v>0.26180555555555557</v>
      </c>
      <c r="C381" s="40">
        <v>80</v>
      </c>
      <c r="D381" s="314">
        <v>80</v>
      </c>
      <c r="E381" s="314"/>
      <c r="F381" s="42"/>
      <c r="G381" s="321">
        <f t="shared" si="30"/>
        <v>80</v>
      </c>
      <c r="H381" s="315">
        <f t="shared" si="31"/>
        <v>80</v>
      </c>
      <c r="I381" s="197">
        <f t="shared" si="32"/>
        <v>1.3333333333333333</v>
      </c>
      <c r="J381" s="157">
        <f t="shared" si="33"/>
        <v>1.3333333333333333</v>
      </c>
      <c r="K381" s="40">
        <v>160</v>
      </c>
      <c r="L381" s="326">
        <v>2.6666666666666665</v>
      </c>
      <c r="M381">
        <f t="shared" si="34"/>
        <v>336</v>
      </c>
      <c r="N381" s="201">
        <f t="shared" si="35"/>
        <v>256.9369369369428</v>
      </c>
    </row>
    <row r="382" spans="2:14" x14ac:dyDescent="0.25">
      <c r="B382" s="145">
        <v>0.26250000000000001</v>
      </c>
      <c r="C382" s="40">
        <v>80</v>
      </c>
      <c r="D382" s="314">
        <v>80</v>
      </c>
      <c r="E382" s="314"/>
      <c r="F382" s="42"/>
      <c r="G382" s="321">
        <f t="shared" si="30"/>
        <v>80</v>
      </c>
      <c r="H382" s="315">
        <f t="shared" si="31"/>
        <v>80</v>
      </c>
      <c r="I382" s="197">
        <f t="shared" si="32"/>
        <v>1.3333333333333333</v>
      </c>
      <c r="J382" s="157">
        <f t="shared" si="33"/>
        <v>1.3333333333333333</v>
      </c>
      <c r="K382" s="40">
        <v>160</v>
      </c>
      <c r="L382" s="326">
        <v>2.6666666666666665</v>
      </c>
      <c r="M382">
        <f t="shared" si="34"/>
        <v>336</v>
      </c>
      <c r="N382" s="201">
        <f t="shared" si="35"/>
        <v>256.9369369369428</v>
      </c>
    </row>
    <row r="383" spans="2:14" x14ac:dyDescent="0.25">
      <c r="B383" s="145">
        <v>0.26319444444444445</v>
      </c>
      <c r="C383" s="40">
        <v>80</v>
      </c>
      <c r="D383" s="314">
        <v>80</v>
      </c>
      <c r="E383" s="314"/>
      <c r="F383" s="42"/>
      <c r="G383" s="321">
        <f t="shared" si="30"/>
        <v>80</v>
      </c>
      <c r="H383" s="315">
        <f t="shared" si="31"/>
        <v>80</v>
      </c>
      <c r="I383" s="197">
        <f t="shared" si="32"/>
        <v>1.3333333333333333</v>
      </c>
      <c r="J383" s="157">
        <f t="shared" si="33"/>
        <v>1.3333333333333333</v>
      </c>
      <c r="K383" s="40">
        <v>160</v>
      </c>
      <c r="L383" s="326">
        <v>2.6666666666666665</v>
      </c>
      <c r="M383">
        <f t="shared" si="34"/>
        <v>336</v>
      </c>
      <c r="N383" s="201">
        <f t="shared" si="35"/>
        <v>256.9369369369428</v>
      </c>
    </row>
    <row r="384" spans="2:14" x14ac:dyDescent="0.25">
      <c r="B384" s="145">
        <v>0.2638888888888889</v>
      </c>
      <c r="C384" s="40">
        <v>80</v>
      </c>
      <c r="D384" s="314">
        <v>80</v>
      </c>
      <c r="E384" s="314"/>
      <c r="F384" s="42"/>
      <c r="G384" s="321">
        <f t="shared" si="30"/>
        <v>80</v>
      </c>
      <c r="H384" s="315">
        <f t="shared" si="31"/>
        <v>80</v>
      </c>
      <c r="I384" s="197">
        <f t="shared" si="32"/>
        <v>1.3333333333333333</v>
      </c>
      <c r="J384" s="157">
        <f t="shared" si="33"/>
        <v>1.3333333333333333</v>
      </c>
      <c r="K384" s="40">
        <v>160</v>
      </c>
      <c r="L384" s="326">
        <v>2.6666666666666665</v>
      </c>
      <c r="M384">
        <f t="shared" si="34"/>
        <v>336</v>
      </c>
      <c r="N384" s="201">
        <f t="shared" si="35"/>
        <v>256.9369369369428</v>
      </c>
    </row>
    <row r="385" spans="2:14" x14ac:dyDescent="0.25">
      <c r="B385" s="145">
        <v>0.26458333333333334</v>
      </c>
      <c r="C385" s="40">
        <v>80</v>
      </c>
      <c r="D385" s="314">
        <v>80</v>
      </c>
      <c r="E385" s="314"/>
      <c r="F385" s="42"/>
      <c r="G385" s="321">
        <f t="shared" si="30"/>
        <v>80</v>
      </c>
      <c r="H385" s="315">
        <f t="shared" si="31"/>
        <v>80</v>
      </c>
      <c r="I385" s="197">
        <f t="shared" si="32"/>
        <v>1.3333333333333333</v>
      </c>
      <c r="J385" s="157">
        <f t="shared" si="33"/>
        <v>1.3333333333333333</v>
      </c>
      <c r="K385" s="40">
        <v>160</v>
      </c>
      <c r="L385" s="326">
        <v>2.6666666666666665</v>
      </c>
      <c r="M385">
        <f t="shared" si="34"/>
        <v>336</v>
      </c>
      <c r="N385" s="201">
        <f t="shared" si="35"/>
        <v>256.9369369369428</v>
      </c>
    </row>
    <row r="386" spans="2:14" x14ac:dyDescent="0.25">
      <c r="B386" s="145">
        <v>0.26527777777777778</v>
      </c>
      <c r="C386" s="40">
        <v>80</v>
      </c>
      <c r="D386" s="314">
        <v>80</v>
      </c>
      <c r="E386" s="314"/>
      <c r="F386" s="42"/>
      <c r="G386" s="321">
        <f t="shared" si="30"/>
        <v>80</v>
      </c>
      <c r="H386" s="315">
        <f t="shared" si="31"/>
        <v>80</v>
      </c>
      <c r="I386" s="197">
        <f t="shared" si="32"/>
        <v>1.3333333333333333</v>
      </c>
      <c r="J386" s="157">
        <f t="shared" si="33"/>
        <v>1.3333333333333333</v>
      </c>
      <c r="K386" s="40">
        <v>160</v>
      </c>
      <c r="L386" s="326">
        <v>2.6666666666666665</v>
      </c>
      <c r="M386">
        <f t="shared" si="34"/>
        <v>336</v>
      </c>
      <c r="N386" s="201">
        <f t="shared" si="35"/>
        <v>256.9369369369428</v>
      </c>
    </row>
    <row r="387" spans="2:14" x14ac:dyDescent="0.25">
      <c r="B387" s="145">
        <v>0.26597222222222222</v>
      </c>
      <c r="C387" s="40">
        <v>80</v>
      </c>
      <c r="D387" s="314">
        <v>80</v>
      </c>
      <c r="E387" s="314"/>
      <c r="F387" s="42"/>
      <c r="G387" s="321">
        <f t="shared" si="30"/>
        <v>80</v>
      </c>
      <c r="H387" s="315">
        <f t="shared" si="31"/>
        <v>80</v>
      </c>
      <c r="I387" s="197">
        <f t="shared" si="32"/>
        <v>1.3333333333333333</v>
      </c>
      <c r="J387" s="157">
        <f t="shared" si="33"/>
        <v>1.3333333333333333</v>
      </c>
      <c r="K387" s="40">
        <v>160</v>
      </c>
      <c r="L387" s="326">
        <v>2.6666666666666665</v>
      </c>
      <c r="M387">
        <f t="shared" si="34"/>
        <v>336</v>
      </c>
      <c r="N387" s="201">
        <f t="shared" si="35"/>
        <v>256.9369369369428</v>
      </c>
    </row>
    <row r="388" spans="2:14" x14ac:dyDescent="0.25">
      <c r="B388" s="145">
        <v>0.26666666666666666</v>
      </c>
      <c r="C388" s="40">
        <v>80</v>
      </c>
      <c r="D388" s="314">
        <v>80</v>
      </c>
      <c r="E388" s="314"/>
      <c r="F388" s="42"/>
      <c r="G388" s="321">
        <f t="shared" si="30"/>
        <v>80</v>
      </c>
      <c r="H388" s="315">
        <f t="shared" si="31"/>
        <v>80</v>
      </c>
      <c r="I388" s="197">
        <f t="shared" si="32"/>
        <v>1.3333333333333333</v>
      </c>
      <c r="J388" s="157">
        <f t="shared" si="33"/>
        <v>1.3333333333333333</v>
      </c>
      <c r="K388" s="40">
        <v>160</v>
      </c>
      <c r="L388" s="326">
        <v>2.6666666666666665</v>
      </c>
      <c r="M388">
        <f t="shared" si="34"/>
        <v>336</v>
      </c>
      <c r="N388" s="201">
        <f t="shared" si="35"/>
        <v>256.9369369369428</v>
      </c>
    </row>
    <row r="389" spans="2:14" x14ac:dyDescent="0.25">
      <c r="B389" s="145">
        <v>0.2673611111111111</v>
      </c>
      <c r="C389" s="40">
        <v>80</v>
      </c>
      <c r="D389" s="314">
        <v>80</v>
      </c>
      <c r="E389" s="314"/>
      <c r="F389" s="42"/>
      <c r="G389" s="321">
        <f t="shared" ref="G389:G452" si="36">IF(SUM(C389,E389)=0,"",SUM(C389,E389))</f>
        <v>80</v>
      </c>
      <c r="H389" s="315">
        <f t="shared" ref="H389:H452" si="37">IF(SUM(D389,F389)=0,"",SUM(D389,F389))</f>
        <v>80</v>
      </c>
      <c r="I389" s="197">
        <f t="shared" ref="I389:I452" si="38">IF(G389="","",G389*(1/60))</f>
        <v>1.3333333333333333</v>
      </c>
      <c r="J389" s="157">
        <f t="shared" ref="J389:J452" si="39">IF(H389="","",H389*(1/60))</f>
        <v>1.3333333333333333</v>
      </c>
      <c r="K389" s="40">
        <v>160</v>
      </c>
      <c r="L389" s="326">
        <v>2.6666666666666665</v>
      </c>
      <c r="M389">
        <f t="shared" ref="M389:M452" si="40">1.05*MAX($K$4:$K$1444)</f>
        <v>336</v>
      </c>
      <c r="N389" s="201">
        <f t="shared" ref="N389:N452" si="41">SUM($L$324:$L$1433)/(COUNT($L$324:$L$1433)/60)</f>
        <v>256.9369369369428</v>
      </c>
    </row>
    <row r="390" spans="2:14" x14ac:dyDescent="0.25">
      <c r="B390" s="145">
        <v>0.26805555555555555</v>
      </c>
      <c r="C390" s="40">
        <v>80</v>
      </c>
      <c r="D390" s="314">
        <v>80</v>
      </c>
      <c r="E390" s="314"/>
      <c r="F390" s="42"/>
      <c r="G390" s="321">
        <f t="shared" si="36"/>
        <v>80</v>
      </c>
      <c r="H390" s="315">
        <f t="shared" si="37"/>
        <v>80</v>
      </c>
      <c r="I390" s="197">
        <f t="shared" si="38"/>
        <v>1.3333333333333333</v>
      </c>
      <c r="J390" s="157">
        <f t="shared" si="39"/>
        <v>1.3333333333333333</v>
      </c>
      <c r="K390" s="40">
        <v>160</v>
      </c>
      <c r="L390" s="326">
        <v>2.6666666666666665</v>
      </c>
      <c r="M390">
        <f t="shared" si="40"/>
        <v>336</v>
      </c>
      <c r="N390" s="201">
        <f t="shared" si="41"/>
        <v>256.9369369369428</v>
      </c>
    </row>
    <row r="391" spans="2:14" x14ac:dyDescent="0.25">
      <c r="B391" s="145">
        <v>0.26874999999999999</v>
      </c>
      <c r="C391" s="40">
        <v>80</v>
      </c>
      <c r="D391" s="314">
        <v>80</v>
      </c>
      <c r="E391" s="314"/>
      <c r="F391" s="42"/>
      <c r="G391" s="321">
        <f t="shared" si="36"/>
        <v>80</v>
      </c>
      <c r="H391" s="315">
        <f t="shared" si="37"/>
        <v>80</v>
      </c>
      <c r="I391" s="197">
        <f t="shared" si="38"/>
        <v>1.3333333333333333</v>
      </c>
      <c r="J391" s="157">
        <f t="shared" si="39"/>
        <v>1.3333333333333333</v>
      </c>
      <c r="K391" s="40">
        <v>160</v>
      </c>
      <c r="L391" s="326">
        <v>2.6666666666666665</v>
      </c>
      <c r="M391">
        <f t="shared" si="40"/>
        <v>336</v>
      </c>
      <c r="N391" s="201">
        <f t="shared" si="41"/>
        <v>256.9369369369428</v>
      </c>
    </row>
    <row r="392" spans="2:14" x14ac:dyDescent="0.25">
      <c r="B392" s="145">
        <v>0.26944444444444443</v>
      </c>
      <c r="C392" s="40">
        <v>80</v>
      </c>
      <c r="D392" s="314">
        <v>80</v>
      </c>
      <c r="E392" s="314"/>
      <c r="F392" s="42"/>
      <c r="G392" s="321">
        <f t="shared" si="36"/>
        <v>80</v>
      </c>
      <c r="H392" s="315">
        <f t="shared" si="37"/>
        <v>80</v>
      </c>
      <c r="I392" s="197">
        <f t="shared" si="38"/>
        <v>1.3333333333333333</v>
      </c>
      <c r="J392" s="157">
        <f t="shared" si="39"/>
        <v>1.3333333333333333</v>
      </c>
      <c r="K392" s="40">
        <v>160</v>
      </c>
      <c r="L392" s="326">
        <v>2.6666666666666665</v>
      </c>
      <c r="M392">
        <f t="shared" si="40"/>
        <v>336</v>
      </c>
      <c r="N392" s="201">
        <f t="shared" si="41"/>
        <v>256.9369369369428</v>
      </c>
    </row>
    <row r="393" spans="2:14" x14ac:dyDescent="0.25">
      <c r="B393" s="145">
        <v>0.27013888888888887</v>
      </c>
      <c r="C393" s="40">
        <v>80</v>
      </c>
      <c r="D393" s="314">
        <v>80</v>
      </c>
      <c r="E393" s="314"/>
      <c r="F393" s="42"/>
      <c r="G393" s="321">
        <f t="shared" si="36"/>
        <v>80</v>
      </c>
      <c r="H393" s="315">
        <f t="shared" si="37"/>
        <v>80</v>
      </c>
      <c r="I393" s="197">
        <f t="shared" si="38"/>
        <v>1.3333333333333333</v>
      </c>
      <c r="J393" s="157">
        <f t="shared" si="39"/>
        <v>1.3333333333333333</v>
      </c>
      <c r="K393" s="40">
        <v>160</v>
      </c>
      <c r="L393" s="326">
        <v>2.6666666666666665</v>
      </c>
      <c r="M393">
        <f t="shared" si="40"/>
        <v>336</v>
      </c>
      <c r="N393" s="201">
        <f t="shared" si="41"/>
        <v>256.9369369369428</v>
      </c>
    </row>
    <row r="394" spans="2:14" x14ac:dyDescent="0.25">
      <c r="B394" s="145">
        <v>0.27083333333333331</v>
      </c>
      <c r="C394" s="40">
        <v>80</v>
      </c>
      <c r="D394" s="314">
        <v>80</v>
      </c>
      <c r="E394" s="314"/>
      <c r="F394" s="42"/>
      <c r="G394" s="321">
        <f t="shared" si="36"/>
        <v>80</v>
      </c>
      <c r="H394" s="315">
        <f t="shared" si="37"/>
        <v>80</v>
      </c>
      <c r="I394" s="197">
        <f t="shared" si="38"/>
        <v>1.3333333333333333</v>
      </c>
      <c r="J394" s="157">
        <f t="shared" si="39"/>
        <v>1.3333333333333333</v>
      </c>
      <c r="K394" s="40">
        <v>160</v>
      </c>
      <c r="L394" s="326">
        <v>2.6666666666666665</v>
      </c>
      <c r="M394">
        <f t="shared" si="40"/>
        <v>336</v>
      </c>
      <c r="N394" s="201">
        <f t="shared" si="41"/>
        <v>256.9369369369428</v>
      </c>
    </row>
    <row r="395" spans="2:14" x14ac:dyDescent="0.25">
      <c r="B395" s="145">
        <v>0.27152777777777776</v>
      </c>
      <c r="C395" s="40">
        <v>80</v>
      </c>
      <c r="D395" s="314">
        <v>80</v>
      </c>
      <c r="E395" s="314"/>
      <c r="F395" s="42"/>
      <c r="G395" s="321">
        <f t="shared" si="36"/>
        <v>80</v>
      </c>
      <c r="H395" s="315">
        <f t="shared" si="37"/>
        <v>80</v>
      </c>
      <c r="I395" s="197">
        <f t="shared" si="38"/>
        <v>1.3333333333333333</v>
      </c>
      <c r="J395" s="157">
        <f t="shared" si="39"/>
        <v>1.3333333333333333</v>
      </c>
      <c r="K395" s="40">
        <v>160</v>
      </c>
      <c r="L395" s="326">
        <v>2.6666666666666665</v>
      </c>
      <c r="M395">
        <f t="shared" si="40"/>
        <v>336</v>
      </c>
      <c r="N395" s="201">
        <f t="shared" si="41"/>
        <v>256.9369369369428</v>
      </c>
    </row>
    <row r="396" spans="2:14" x14ac:dyDescent="0.25">
      <c r="B396" s="145">
        <v>0.2722222222222222</v>
      </c>
      <c r="C396" s="40">
        <v>80</v>
      </c>
      <c r="D396" s="314">
        <v>80</v>
      </c>
      <c r="E396" s="314"/>
      <c r="F396" s="42"/>
      <c r="G396" s="321">
        <f t="shared" si="36"/>
        <v>80</v>
      </c>
      <c r="H396" s="315">
        <f t="shared" si="37"/>
        <v>80</v>
      </c>
      <c r="I396" s="197">
        <f t="shared" si="38"/>
        <v>1.3333333333333333</v>
      </c>
      <c r="J396" s="157">
        <f t="shared" si="39"/>
        <v>1.3333333333333333</v>
      </c>
      <c r="K396" s="40">
        <v>160</v>
      </c>
      <c r="L396" s="326">
        <v>2.6666666666666665</v>
      </c>
      <c r="M396">
        <f t="shared" si="40"/>
        <v>336</v>
      </c>
      <c r="N396" s="201">
        <f t="shared" si="41"/>
        <v>256.9369369369428</v>
      </c>
    </row>
    <row r="397" spans="2:14" x14ac:dyDescent="0.25">
      <c r="B397" s="145">
        <v>0.27291666666666664</v>
      </c>
      <c r="C397" s="40">
        <v>80</v>
      </c>
      <c r="D397" s="314">
        <v>80</v>
      </c>
      <c r="E397" s="314"/>
      <c r="F397" s="42"/>
      <c r="G397" s="321">
        <f t="shared" si="36"/>
        <v>80</v>
      </c>
      <c r="H397" s="315">
        <f t="shared" si="37"/>
        <v>80</v>
      </c>
      <c r="I397" s="197">
        <f t="shared" si="38"/>
        <v>1.3333333333333333</v>
      </c>
      <c r="J397" s="157">
        <f t="shared" si="39"/>
        <v>1.3333333333333333</v>
      </c>
      <c r="K397" s="40">
        <v>160</v>
      </c>
      <c r="L397" s="326">
        <v>2.6666666666666665</v>
      </c>
      <c r="M397">
        <f t="shared" si="40"/>
        <v>336</v>
      </c>
      <c r="N397" s="201">
        <f t="shared" si="41"/>
        <v>256.9369369369428</v>
      </c>
    </row>
    <row r="398" spans="2:14" x14ac:dyDescent="0.25">
      <c r="B398" s="145">
        <v>0.27361111111111108</v>
      </c>
      <c r="C398" s="40">
        <v>80</v>
      </c>
      <c r="D398" s="314">
        <v>80</v>
      </c>
      <c r="E398" s="314"/>
      <c r="F398" s="42"/>
      <c r="G398" s="321">
        <f t="shared" si="36"/>
        <v>80</v>
      </c>
      <c r="H398" s="315">
        <f t="shared" si="37"/>
        <v>80</v>
      </c>
      <c r="I398" s="197">
        <f t="shared" si="38"/>
        <v>1.3333333333333333</v>
      </c>
      <c r="J398" s="157">
        <f t="shared" si="39"/>
        <v>1.3333333333333333</v>
      </c>
      <c r="K398" s="40">
        <v>160</v>
      </c>
      <c r="L398" s="326">
        <v>2.6666666666666665</v>
      </c>
      <c r="M398">
        <f t="shared" si="40"/>
        <v>336</v>
      </c>
      <c r="N398" s="201">
        <f t="shared" si="41"/>
        <v>256.9369369369428</v>
      </c>
    </row>
    <row r="399" spans="2:14" x14ac:dyDescent="0.25">
      <c r="B399" s="145">
        <v>0.27430555555555552</v>
      </c>
      <c r="C399" s="40">
        <v>80</v>
      </c>
      <c r="D399" s="314">
        <v>80</v>
      </c>
      <c r="E399" s="314"/>
      <c r="F399" s="42"/>
      <c r="G399" s="321">
        <f t="shared" si="36"/>
        <v>80</v>
      </c>
      <c r="H399" s="315">
        <f t="shared" si="37"/>
        <v>80</v>
      </c>
      <c r="I399" s="197">
        <f t="shared" si="38"/>
        <v>1.3333333333333333</v>
      </c>
      <c r="J399" s="157">
        <f t="shared" si="39"/>
        <v>1.3333333333333333</v>
      </c>
      <c r="K399" s="40">
        <v>160</v>
      </c>
      <c r="L399" s="326">
        <v>2.6666666666666665</v>
      </c>
      <c r="M399">
        <f t="shared" si="40"/>
        <v>336</v>
      </c>
      <c r="N399" s="201">
        <f t="shared" si="41"/>
        <v>256.9369369369428</v>
      </c>
    </row>
    <row r="400" spans="2:14" x14ac:dyDescent="0.25">
      <c r="B400" s="145">
        <v>0.27499999999999997</v>
      </c>
      <c r="C400" s="40">
        <v>80</v>
      </c>
      <c r="D400" s="314">
        <v>80</v>
      </c>
      <c r="E400" s="314"/>
      <c r="F400" s="42"/>
      <c r="G400" s="321">
        <f t="shared" si="36"/>
        <v>80</v>
      </c>
      <c r="H400" s="315">
        <f t="shared" si="37"/>
        <v>80</v>
      </c>
      <c r="I400" s="197">
        <f t="shared" si="38"/>
        <v>1.3333333333333333</v>
      </c>
      <c r="J400" s="157">
        <f t="shared" si="39"/>
        <v>1.3333333333333333</v>
      </c>
      <c r="K400" s="40">
        <v>160</v>
      </c>
      <c r="L400" s="326">
        <v>2.6666666666666665</v>
      </c>
      <c r="M400">
        <f t="shared" si="40"/>
        <v>336</v>
      </c>
      <c r="N400" s="201">
        <f t="shared" si="41"/>
        <v>256.9369369369428</v>
      </c>
    </row>
    <row r="401" spans="2:14" x14ac:dyDescent="0.25">
      <c r="B401" s="145">
        <v>0.27569444444444446</v>
      </c>
      <c r="C401" s="40">
        <v>80</v>
      </c>
      <c r="D401" s="314">
        <v>80</v>
      </c>
      <c r="E401" s="314"/>
      <c r="F401" s="42"/>
      <c r="G401" s="321">
        <f t="shared" si="36"/>
        <v>80</v>
      </c>
      <c r="H401" s="315">
        <f t="shared" si="37"/>
        <v>80</v>
      </c>
      <c r="I401" s="197">
        <f t="shared" si="38"/>
        <v>1.3333333333333333</v>
      </c>
      <c r="J401" s="157">
        <f t="shared" si="39"/>
        <v>1.3333333333333333</v>
      </c>
      <c r="K401" s="40">
        <v>160</v>
      </c>
      <c r="L401" s="326">
        <v>2.6666666666666665</v>
      </c>
      <c r="M401">
        <f t="shared" si="40"/>
        <v>336</v>
      </c>
      <c r="N401" s="201">
        <f t="shared" si="41"/>
        <v>256.9369369369428</v>
      </c>
    </row>
    <row r="402" spans="2:14" x14ac:dyDescent="0.25">
      <c r="B402" s="145">
        <v>0.27638888888888885</v>
      </c>
      <c r="C402" s="40">
        <v>80</v>
      </c>
      <c r="D402" s="314">
        <v>80</v>
      </c>
      <c r="E402" s="314"/>
      <c r="F402" s="42"/>
      <c r="G402" s="321">
        <f t="shared" si="36"/>
        <v>80</v>
      </c>
      <c r="H402" s="315">
        <f t="shared" si="37"/>
        <v>80</v>
      </c>
      <c r="I402" s="197">
        <f t="shared" si="38"/>
        <v>1.3333333333333333</v>
      </c>
      <c r="J402" s="157">
        <f t="shared" si="39"/>
        <v>1.3333333333333333</v>
      </c>
      <c r="K402" s="40">
        <v>160</v>
      </c>
      <c r="L402" s="326">
        <v>2.6666666666666665</v>
      </c>
      <c r="M402">
        <f t="shared" si="40"/>
        <v>336</v>
      </c>
      <c r="N402" s="201">
        <f t="shared" si="41"/>
        <v>256.9369369369428</v>
      </c>
    </row>
    <row r="403" spans="2:14" x14ac:dyDescent="0.25">
      <c r="B403" s="145">
        <v>0.27708333333333335</v>
      </c>
      <c r="C403" s="40">
        <v>80</v>
      </c>
      <c r="D403" s="314">
        <v>80</v>
      </c>
      <c r="E403" s="314"/>
      <c r="F403" s="42"/>
      <c r="G403" s="321">
        <f t="shared" si="36"/>
        <v>80</v>
      </c>
      <c r="H403" s="315">
        <f t="shared" si="37"/>
        <v>80</v>
      </c>
      <c r="I403" s="197">
        <f t="shared" si="38"/>
        <v>1.3333333333333333</v>
      </c>
      <c r="J403" s="157">
        <f t="shared" si="39"/>
        <v>1.3333333333333333</v>
      </c>
      <c r="K403" s="40">
        <v>160</v>
      </c>
      <c r="L403" s="326">
        <v>2.6666666666666665</v>
      </c>
      <c r="M403">
        <f t="shared" si="40"/>
        <v>336</v>
      </c>
      <c r="N403" s="201">
        <f t="shared" si="41"/>
        <v>256.9369369369428</v>
      </c>
    </row>
    <row r="404" spans="2:14" x14ac:dyDescent="0.25">
      <c r="B404" s="145">
        <v>0.27777777777777779</v>
      </c>
      <c r="C404" s="40">
        <v>80</v>
      </c>
      <c r="D404" s="314">
        <v>80</v>
      </c>
      <c r="E404" s="314"/>
      <c r="F404" s="42"/>
      <c r="G404" s="321">
        <f t="shared" si="36"/>
        <v>80</v>
      </c>
      <c r="H404" s="315">
        <f t="shared" si="37"/>
        <v>80</v>
      </c>
      <c r="I404" s="197">
        <f t="shared" si="38"/>
        <v>1.3333333333333333</v>
      </c>
      <c r="J404" s="157">
        <f t="shared" si="39"/>
        <v>1.3333333333333333</v>
      </c>
      <c r="K404" s="40">
        <v>160</v>
      </c>
      <c r="L404" s="326">
        <v>2.6666666666666665</v>
      </c>
      <c r="M404">
        <f t="shared" si="40"/>
        <v>336</v>
      </c>
      <c r="N404" s="201">
        <f t="shared" si="41"/>
        <v>256.9369369369428</v>
      </c>
    </row>
    <row r="405" spans="2:14" x14ac:dyDescent="0.25">
      <c r="B405" s="145">
        <v>0.27847222222222223</v>
      </c>
      <c r="C405" s="40">
        <v>80</v>
      </c>
      <c r="D405" s="314">
        <v>80</v>
      </c>
      <c r="E405" s="314"/>
      <c r="F405" s="42"/>
      <c r="G405" s="321">
        <f t="shared" si="36"/>
        <v>80</v>
      </c>
      <c r="H405" s="315">
        <f t="shared" si="37"/>
        <v>80</v>
      </c>
      <c r="I405" s="197">
        <f t="shared" si="38"/>
        <v>1.3333333333333333</v>
      </c>
      <c r="J405" s="157">
        <f t="shared" si="39"/>
        <v>1.3333333333333333</v>
      </c>
      <c r="K405" s="40">
        <v>160</v>
      </c>
      <c r="L405" s="326">
        <v>2.6666666666666665</v>
      </c>
      <c r="M405">
        <f t="shared" si="40"/>
        <v>336</v>
      </c>
      <c r="N405" s="201">
        <f t="shared" si="41"/>
        <v>256.9369369369428</v>
      </c>
    </row>
    <row r="406" spans="2:14" x14ac:dyDescent="0.25">
      <c r="B406" s="145">
        <v>0.27916666666666667</v>
      </c>
      <c r="C406" s="40">
        <v>80</v>
      </c>
      <c r="D406" s="314">
        <v>80</v>
      </c>
      <c r="E406" s="314"/>
      <c r="F406" s="42"/>
      <c r="G406" s="321">
        <f t="shared" si="36"/>
        <v>80</v>
      </c>
      <c r="H406" s="315">
        <f t="shared" si="37"/>
        <v>80</v>
      </c>
      <c r="I406" s="197">
        <f t="shared" si="38"/>
        <v>1.3333333333333333</v>
      </c>
      <c r="J406" s="157">
        <f t="shared" si="39"/>
        <v>1.3333333333333333</v>
      </c>
      <c r="K406" s="40">
        <v>160</v>
      </c>
      <c r="L406" s="326">
        <v>2.6666666666666665</v>
      </c>
      <c r="M406">
        <f t="shared" si="40"/>
        <v>336</v>
      </c>
      <c r="N406" s="201">
        <f t="shared" si="41"/>
        <v>256.9369369369428</v>
      </c>
    </row>
    <row r="407" spans="2:14" x14ac:dyDescent="0.25">
      <c r="B407" s="145">
        <v>0.27986111111111112</v>
      </c>
      <c r="C407" s="40">
        <v>80</v>
      </c>
      <c r="D407" s="314">
        <v>80</v>
      </c>
      <c r="E407" s="314"/>
      <c r="F407" s="42"/>
      <c r="G407" s="321">
        <f t="shared" si="36"/>
        <v>80</v>
      </c>
      <c r="H407" s="315">
        <f t="shared" si="37"/>
        <v>80</v>
      </c>
      <c r="I407" s="197">
        <f t="shared" si="38"/>
        <v>1.3333333333333333</v>
      </c>
      <c r="J407" s="157">
        <f t="shared" si="39"/>
        <v>1.3333333333333333</v>
      </c>
      <c r="K407" s="40">
        <v>160</v>
      </c>
      <c r="L407" s="326">
        <v>2.6666666666666665</v>
      </c>
      <c r="M407">
        <f t="shared" si="40"/>
        <v>336</v>
      </c>
      <c r="N407" s="201">
        <f t="shared" si="41"/>
        <v>256.9369369369428</v>
      </c>
    </row>
    <row r="408" spans="2:14" x14ac:dyDescent="0.25">
      <c r="B408" s="145">
        <v>0.28055555555555556</v>
      </c>
      <c r="C408" s="40">
        <v>80</v>
      </c>
      <c r="D408" s="314">
        <v>80</v>
      </c>
      <c r="E408" s="314"/>
      <c r="F408" s="42"/>
      <c r="G408" s="321">
        <f t="shared" si="36"/>
        <v>80</v>
      </c>
      <c r="H408" s="315">
        <f t="shared" si="37"/>
        <v>80</v>
      </c>
      <c r="I408" s="197">
        <f t="shared" si="38"/>
        <v>1.3333333333333333</v>
      </c>
      <c r="J408" s="157">
        <f t="shared" si="39"/>
        <v>1.3333333333333333</v>
      </c>
      <c r="K408" s="40">
        <v>160</v>
      </c>
      <c r="L408" s="326">
        <v>2.6666666666666665</v>
      </c>
      <c r="M408">
        <f t="shared" si="40"/>
        <v>336</v>
      </c>
      <c r="N408" s="201">
        <f t="shared" si="41"/>
        <v>256.9369369369428</v>
      </c>
    </row>
    <row r="409" spans="2:14" x14ac:dyDescent="0.25">
      <c r="B409" s="145">
        <v>0.28125</v>
      </c>
      <c r="C409" s="40">
        <v>80</v>
      </c>
      <c r="D409" s="314">
        <v>80</v>
      </c>
      <c r="E409" s="314"/>
      <c r="F409" s="42"/>
      <c r="G409" s="321">
        <f t="shared" si="36"/>
        <v>80</v>
      </c>
      <c r="H409" s="315">
        <f t="shared" si="37"/>
        <v>80</v>
      </c>
      <c r="I409" s="197">
        <f t="shared" si="38"/>
        <v>1.3333333333333333</v>
      </c>
      <c r="J409" s="157">
        <f t="shared" si="39"/>
        <v>1.3333333333333333</v>
      </c>
      <c r="K409" s="40">
        <v>160</v>
      </c>
      <c r="L409" s="326">
        <v>2.6666666666666665</v>
      </c>
      <c r="M409">
        <f t="shared" si="40"/>
        <v>336</v>
      </c>
      <c r="N409" s="201">
        <f t="shared" si="41"/>
        <v>256.9369369369428</v>
      </c>
    </row>
    <row r="410" spans="2:14" x14ac:dyDescent="0.25">
      <c r="B410" s="145">
        <v>0.28194444444444444</v>
      </c>
      <c r="C410" s="40">
        <v>80</v>
      </c>
      <c r="D410" s="314">
        <v>80</v>
      </c>
      <c r="E410" s="314"/>
      <c r="F410" s="42"/>
      <c r="G410" s="321">
        <f t="shared" si="36"/>
        <v>80</v>
      </c>
      <c r="H410" s="315">
        <f t="shared" si="37"/>
        <v>80</v>
      </c>
      <c r="I410" s="197">
        <f t="shared" si="38"/>
        <v>1.3333333333333333</v>
      </c>
      <c r="J410" s="157">
        <f t="shared" si="39"/>
        <v>1.3333333333333333</v>
      </c>
      <c r="K410" s="40">
        <v>160</v>
      </c>
      <c r="L410" s="326">
        <v>2.6666666666666665</v>
      </c>
      <c r="M410">
        <f t="shared" si="40"/>
        <v>336</v>
      </c>
      <c r="N410" s="201">
        <f t="shared" si="41"/>
        <v>256.9369369369428</v>
      </c>
    </row>
    <row r="411" spans="2:14" x14ac:dyDescent="0.25">
      <c r="B411" s="145">
        <v>0.28263888888888888</v>
      </c>
      <c r="C411" s="40">
        <v>80</v>
      </c>
      <c r="D411" s="314">
        <v>80</v>
      </c>
      <c r="E411" s="314"/>
      <c r="F411" s="42"/>
      <c r="G411" s="321">
        <f t="shared" si="36"/>
        <v>80</v>
      </c>
      <c r="H411" s="315">
        <f t="shared" si="37"/>
        <v>80</v>
      </c>
      <c r="I411" s="197">
        <f t="shared" si="38"/>
        <v>1.3333333333333333</v>
      </c>
      <c r="J411" s="157">
        <f t="shared" si="39"/>
        <v>1.3333333333333333</v>
      </c>
      <c r="K411" s="40">
        <v>160</v>
      </c>
      <c r="L411" s="326">
        <v>2.6666666666666665</v>
      </c>
      <c r="M411">
        <f t="shared" si="40"/>
        <v>336</v>
      </c>
      <c r="N411" s="201">
        <f t="shared" si="41"/>
        <v>256.9369369369428</v>
      </c>
    </row>
    <row r="412" spans="2:14" x14ac:dyDescent="0.25">
      <c r="B412" s="145">
        <v>0.28333333333333333</v>
      </c>
      <c r="C412" s="40">
        <v>80</v>
      </c>
      <c r="D412" s="314">
        <v>80</v>
      </c>
      <c r="E412" s="314"/>
      <c r="F412" s="42"/>
      <c r="G412" s="321">
        <f t="shared" si="36"/>
        <v>80</v>
      </c>
      <c r="H412" s="315">
        <f t="shared" si="37"/>
        <v>80</v>
      </c>
      <c r="I412" s="197">
        <f t="shared" si="38"/>
        <v>1.3333333333333333</v>
      </c>
      <c r="J412" s="157">
        <f t="shared" si="39"/>
        <v>1.3333333333333333</v>
      </c>
      <c r="K412" s="40">
        <v>160</v>
      </c>
      <c r="L412" s="326">
        <v>2.6666666666666665</v>
      </c>
      <c r="M412">
        <f t="shared" si="40"/>
        <v>336</v>
      </c>
      <c r="N412" s="201">
        <f t="shared" si="41"/>
        <v>256.9369369369428</v>
      </c>
    </row>
    <row r="413" spans="2:14" x14ac:dyDescent="0.25">
      <c r="B413" s="145">
        <v>0.28402777777777777</v>
      </c>
      <c r="C413" s="40">
        <v>80</v>
      </c>
      <c r="D413" s="314">
        <v>80</v>
      </c>
      <c r="E413" s="314"/>
      <c r="F413" s="42"/>
      <c r="G413" s="321">
        <f t="shared" si="36"/>
        <v>80</v>
      </c>
      <c r="H413" s="315">
        <f t="shared" si="37"/>
        <v>80</v>
      </c>
      <c r="I413" s="197">
        <f t="shared" si="38"/>
        <v>1.3333333333333333</v>
      </c>
      <c r="J413" s="157">
        <f t="shared" si="39"/>
        <v>1.3333333333333333</v>
      </c>
      <c r="K413" s="40">
        <v>160</v>
      </c>
      <c r="L413" s="326">
        <v>2.6666666666666665</v>
      </c>
      <c r="M413">
        <f t="shared" si="40"/>
        <v>336</v>
      </c>
      <c r="N413" s="201">
        <f t="shared" si="41"/>
        <v>256.9369369369428</v>
      </c>
    </row>
    <row r="414" spans="2:14" x14ac:dyDescent="0.25">
      <c r="B414" s="145">
        <v>0.28472222222222221</v>
      </c>
      <c r="C414" s="40">
        <v>80</v>
      </c>
      <c r="D414" s="314">
        <v>80</v>
      </c>
      <c r="E414" s="314"/>
      <c r="F414" s="42"/>
      <c r="G414" s="321">
        <f t="shared" si="36"/>
        <v>80</v>
      </c>
      <c r="H414" s="315">
        <f t="shared" si="37"/>
        <v>80</v>
      </c>
      <c r="I414" s="197">
        <f t="shared" si="38"/>
        <v>1.3333333333333333</v>
      </c>
      <c r="J414" s="157">
        <f t="shared" si="39"/>
        <v>1.3333333333333333</v>
      </c>
      <c r="K414" s="40">
        <v>160</v>
      </c>
      <c r="L414" s="326">
        <v>2.6666666666666665</v>
      </c>
      <c r="M414">
        <f t="shared" si="40"/>
        <v>336</v>
      </c>
      <c r="N414" s="201">
        <f t="shared" si="41"/>
        <v>256.9369369369428</v>
      </c>
    </row>
    <row r="415" spans="2:14" x14ac:dyDescent="0.25">
      <c r="B415" s="145">
        <v>0.28541666666666665</v>
      </c>
      <c r="C415" s="40">
        <v>80</v>
      </c>
      <c r="D415" s="314">
        <v>80</v>
      </c>
      <c r="E415" s="314"/>
      <c r="F415" s="42"/>
      <c r="G415" s="321">
        <f t="shared" si="36"/>
        <v>80</v>
      </c>
      <c r="H415" s="315">
        <f t="shared" si="37"/>
        <v>80</v>
      </c>
      <c r="I415" s="197">
        <f t="shared" si="38"/>
        <v>1.3333333333333333</v>
      </c>
      <c r="J415" s="157">
        <f t="shared" si="39"/>
        <v>1.3333333333333333</v>
      </c>
      <c r="K415" s="40">
        <v>160</v>
      </c>
      <c r="L415" s="326">
        <v>2.6666666666666665</v>
      </c>
      <c r="M415">
        <f t="shared" si="40"/>
        <v>336</v>
      </c>
      <c r="N415" s="201">
        <f t="shared" si="41"/>
        <v>256.9369369369428</v>
      </c>
    </row>
    <row r="416" spans="2:14" x14ac:dyDescent="0.25">
      <c r="B416" s="145">
        <v>0.28611111111111115</v>
      </c>
      <c r="C416" s="40">
        <v>80</v>
      </c>
      <c r="D416" s="314">
        <v>80</v>
      </c>
      <c r="E416" s="314"/>
      <c r="F416" s="42"/>
      <c r="G416" s="321">
        <f t="shared" si="36"/>
        <v>80</v>
      </c>
      <c r="H416" s="315">
        <f t="shared" si="37"/>
        <v>80</v>
      </c>
      <c r="I416" s="197">
        <f t="shared" si="38"/>
        <v>1.3333333333333333</v>
      </c>
      <c r="J416" s="157">
        <f t="shared" si="39"/>
        <v>1.3333333333333333</v>
      </c>
      <c r="K416" s="40">
        <v>160</v>
      </c>
      <c r="L416" s="326">
        <v>2.6666666666666665</v>
      </c>
      <c r="M416">
        <f t="shared" si="40"/>
        <v>336</v>
      </c>
      <c r="N416" s="201">
        <f t="shared" si="41"/>
        <v>256.9369369369428</v>
      </c>
    </row>
    <row r="417" spans="2:14" x14ac:dyDescent="0.25">
      <c r="B417" s="145">
        <v>0.28680555555555554</v>
      </c>
      <c r="C417" s="40">
        <v>80</v>
      </c>
      <c r="D417" s="314">
        <v>80</v>
      </c>
      <c r="E417" s="314"/>
      <c r="F417" s="42"/>
      <c r="G417" s="321">
        <f t="shared" si="36"/>
        <v>80</v>
      </c>
      <c r="H417" s="315">
        <f t="shared" si="37"/>
        <v>80</v>
      </c>
      <c r="I417" s="197">
        <f t="shared" si="38"/>
        <v>1.3333333333333333</v>
      </c>
      <c r="J417" s="157">
        <f t="shared" si="39"/>
        <v>1.3333333333333333</v>
      </c>
      <c r="K417" s="40">
        <v>160</v>
      </c>
      <c r="L417" s="326">
        <v>2.6666666666666665</v>
      </c>
      <c r="M417">
        <f t="shared" si="40"/>
        <v>336</v>
      </c>
      <c r="N417" s="201">
        <f t="shared" si="41"/>
        <v>256.9369369369428</v>
      </c>
    </row>
    <row r="418" spans="2:14" x14ac:dyDescent="0.25">
      <c r="B418" s="145">
        <v>0.28750000000000003</v>
      </c>
      <c r="C418" s="40">
        <v>80</v>
      </c>
      <c r="D418" s="314">
        <v>80</v>
      </c>
      <c r="E418" s="314"/>
      <c r="F418" s="42"/>
      <c r="G418" s="321">
        <f t="shared" si="36"/>
        <v>80</v>
      </c>
      <c r="H418" s="315">
        <f t="shared" si="37"/>
        <v>80</v>
      </c>
      <c r="I418" s="197">
        <f t="shared" si="38"/>
        <v>1.3333333333333333</v>
      </c>
      <c r="J418" s="157">
        <f t="shared" si="39"/>
        <v>1.3333333333333333</v>
      </c>
      <c r="K418" s="40">
        <v>160</v>
      </c>
      <c r="L418" s="326">
        <v>2.6666666666666665</v>
      </c>
      <c r="M418">
        <f t="shared" si="40"/>
        <v>336</v>
      </c>
      <c r="N418" s="201">
        <f t="shared" si="41"/>
        <v>256.9369369369428</v>
      </c>
    </row>
    <row r="419" spans="2:14" x14ac:dyDescent="0.25">
      <c r="B419" s="145">
        <v>0.28819444444444448</v>
      </c>
      <c r="C419" s="40">
        <v>80</v>
      </c>
      <c r="D419" s="314">
        <v>80</v>
      </c>
      <c r="E419" s="314"/>
      <c r="F419" s="42"/>
      <c r="G419" s="321">
        <f t="shared" si="36"/>
        <v>80</v>
      </c>
      <c r="H419" s="315">
        <f t="shared" si="37"/>
        <v>80</v>
      </c>
      <c r="I419" s="197">
        <f t="shared" si="38"/>
        <v>1.3333333333333333</v>
      </c>
      <c r="J419" s="157">
        <f t="shared" si="39"/>
        <v>1.3333333333333333</v>
      </c>
      <c r="K419" s="40">
        <v>160</v>
      </c>
      <c r="L419" s="326">
        <v>2.6666666666666665</v>
      </c>
      <c r="M419">
        <f t="shared" si="40"/>
        <v>336</v>
      </c>
      <c r="N419" s="201">
        <f t="shared" si="41"/>
        <v>256.9369369369428</v>
      </c>
    </row>
    <row r="420" spans="2:14" x14ac:dyDescent="0.25">
      <c r="B420" s="145">
        <v>0.28888888888888892</v>
      </c>
      <c r="C420" s="40">
        <v>80</v>
      </c>
      <c r="D420" s="314">
        <v>80</v>
      </c>
      <c r="E420" s="314"/>
      <c r="F420" s="42"/>
      <c r="G420" s="321">
        <f t="shared" si="36"/>
        <v>80</v>
      </c>
      <c r="H420" s="315">
        <f t="shared" si="37"/>
        <v>80</v>
      </c>
      <c r="I420" s="197">
        <f t="shared" si="38"/>
        <v>1.3333333333333333</v>
      </c>
      <c r="J420" s="157">
        <f t="shared" si="39"/>
        <v>1.3333333333333333</v>
      </c>
      <c r="K420" s="40">
        <v>160</v>
      </c>
      <c r="L420" s="326">
        <v>2.6666666666666665</v>
      </c>
      <c r="M420">
        <f t="shared" si="40"/>
        <v>336</v>
      </c>
      <c r="N420" s="201">
        <f t="shared" si="41"/>
        <v>256.9369369369428</v>
      </c>
    </row>
    <row r="421" spans="2:14" x14ac:dyDescent="0.25">
      <c r="B421" s="145">
        <v>0.28958333333333336</v>
      </c>
      <c r="C421" s="40">
        <v>80</v>
      </c>
      <c r="D421" s="314">
        <v>80</v>
      </c>
      <c r="E421" s="314"/>
      <c r="F421" s="42"/>
      <c r="G421" s="321">
        <f t="shared" si="36"/>
        <v>80</v>
      </c>
      <c r="H421" s="315">
        <f t="shared" si="37"/>
        <v>80</v>
      </c>
      <c r="I421" s="197">
        <f t="shared" si="38"/>
        <v>1.3333333333333333</v>
      </c>
      <c r="J421" s="157">
        <f t="shared" si="39"/>
        <v>1.3333333333333333</v>
      </c>
      <c r="K421" s="40">
        <v>160</v>
      </c>
      <c r="L421" s="326">
        <v>2.6666666666666665</v>
      </c>
      <c r="M421">
        <f t="shared" si="40"/>
        <v>336</v>
      </c>
      <c r="N421" s="201">
        <f t="shared" si="41"/>
        <v>256.9369369369428</v>
      </c>
    </row>
    <row r="422" spans="2:14" x14ac:dyDescent="0.25">
      <c r="B422" s="145">
        <v>0.2902777777777778</v>
      </c>
      <c r="C422" s="40">
        <v>80</v>
      </c>
      <c r="D422" s="314">
        <v>80</v>
      </c>
      <c r="E422" s="314"/>
      <c r="F422" s="42"/>
      <c r="G422" s="321">
        <f t="shared" si="36"/>
        <v>80</v>
      </c>
      <c r="H422" s="315">
        <f t="shared" si="37"/>
        <v>80</v>
      </c>
      <c r="I422" s="197">
        <f t="shared" si="38"/>
        <v>1.3333333333333333</v>
      </c>
      <c r="J422" s="157">
        <f t="shared" si="39"/>
        <v>1.3333333333333333</v>
      </c>
      <c r="K422" s="40">
        <v>160</v>
      </c>
      <c r="L422" s="326">
        <v>2.6666666666666665</v>
      </c>
      <c r="M422">
        <f t="shared" si="40"/>
        <v>336</v>
      </c>
      <c r="N422" s="201">
        <f t="shared" si="41"/>
        <v>256.9369369369428</v>
      </c>
    </row>
    <row r="423" spans="2:14" x14ac:dyDescent="0.25">
      <c r="B423" s="145">
        <v>0.29097222222222224</v>
      </c>
      <c r="C423" s="40">
        <v>80</v>
      </c>
      <c r="D423" s="314">
        <v>80</v>
      </c>
      <c r="E423" s="314"/>
      <c r="F423" s="42"/>
      <c r="G423" s="321">
        <f t="shared" si="36"/>
        <v>80</v>
      </c>
      <c r="H423" s="315">
        <f t="shared" si="37"/>
        <v>80</v>
      </c>
      <c r="I423" s="197">
        <f t="shared" si="38"/>
        <v>1.3333333333333333</v>
      </c>
      <c r="J423" s="157">
        <f t="shared" si="39"/>
        <v>1.3333333333333333</v>
      </c>
      <c r="K423" s="40">
        <v>160</v>
      </c>
      <c r="L423" s="326">
        <v>2.6666666666666665</v>
      </c>
      <c r="M423">
        <f t="shared" si="40"/>
        <v>336</v>
      </c>
      <c r="N423" s="201">
        <f t="shared" si="41"/>
        <v>256.9369369369428</v>
      </c>
    </row>
    <row r="424" spans="2:14" x14ac:dyDescent="0.25">
      <c r="B424" s="145">
        <v>0.29166666666666669</v>
      </c>
      <c r="C424" s="40">
        <v>80</v>
      </c>
      <c r="D424" s="314">
        <v>80</v>
      </c>
      <c r="E424" s="314"/>
      <c r="F424" s="42"/>
      <c r="G424" s="321">
        <f t="shared" si="36"/>
        <v>80</v>
      </c>
      <c r="H424" s="315">
        <f t="shared" si="37"/>
        <v>80</v>
      </c>
      <c r="I424" s="197">
        <f t="shared" si="38"/>
        <v>1.3333333333333333</v>
      </c>
      <c r="J424" s="157">
        <f t="shared" si="39"/>
        <v>1.3333333333333333</v>
      </c>
      <c r="K424" s="40">
        <v>160</v>
      </c>
      <c r="L424" s="326">
        <v>2.6666666666666665</v>
      </c>
      <c r="M424">
        <f t="shared" si="40"/>
        <v>336</v>
      </c>
      <c r="N424" s="201">
        <f t="shared" si="41"/>
        <v>256.9369369369428</v>
      </c>
    </row>
    <row r="425" spans="2:14" x14ac:dyDescent="0.25">
      <c r="B425" s="145">
        <v>0.29236111111111113</v>
      </c>
      <c r="C425" s="40">
        <v>80</v>
      </c>
      <c r="D425" s="314">
        <v>80</v>
      </c>
      <c r="E425" s="314"/>
      <c r="F425" s="42"/>
      <c r="G425" s="321">
        <f t="shared" si="36"/>
        <v>80</v>
      </c>
      <c r="H425" s="315">
        <f t="shared" si="37"/>
        <v>80</v>
      </c>
      <c r="I425" s="197">
        <f t="shared" si="38"/>
        <v>1.3333333333333333</v>
      </c>
      <c r="J425" s="157">
        <f t="shared" si="39"/>
        <v>1.3333333333333333</v>
      </c>
      <c r="K425" s="40">
        <v>160</v>
      </c>
      <c r="L425" s="326">
        <v>2.6666666666666665</v>
      </c>
      <c r="M425">
        <f t="shared" si="40"/>
        <v>336</v>
      </c>
      <c r="N425" s="201">
        <f t="shared" si="41"/>
        <v>256.9369369369428</v>
      </c>
    </row>
    <row r="426" spans="2:14" x14ac:dyDescent="0.25">
      <c r="B426" s="145">
        <v>0.29305555555555557</v>
      </c>
      <c r="C426" s="40">
        <v>80</v>
      </c>
      <c r="D426" s="314">
        <v>80</v>
      </c>
      <c r="E426" s="314"/>
      <c r="F426" s="42"/>
      <c r="G426" s="321">
        <f t="shared" si="36"/>
        <v>80</v>
      </c>
      <c r="H426" s="315">
        <f t="shared" si="37"/>
        <v>80</v>
      </c>
      <c r="I426" s="197">
        <f t="shared" si="38"/>
        <v>1.3333333333333333</v>
      </c>
      <c r="J426" s="157">
        <f t="shared" si="39"/>
        <v>1.3333333333333333</v>
      </c>
      <c r="K426" s="40">
        <v>160</v>
      </c>
      <c r="L426" s="326">
        <v>2.6666666666666665</v>
      </c>
      <c r="M426">
        <f t="shared" si="40"/>
        <v>336</v>
      </c>
      <c r="N426" s="201">
        <f t="shared" si="41"/>
        <v>256.9369369369428</v>
      </c>
    </row>
    <row r="427" spans="2:14" x14ac:dyDescent="0.25">
      <c r="B427" s="145">
        <v>0.29375000000000001</v>
      </c>
      <c r="C427" s="40">
        <v>80</v>
      </c>
      <c r="D427" s="314">
        <v>80</v>
      </c>
      <c r="E427" s="314"/>
      <c r="F427" s="42"/>
      <c r="G427" s="321">
        <f t="shared" si="36"/>
        <v>80</v>
      </c>
      <c r="H427" s="315">
        <f t="shared" si="37"/>
        <v>80</v>
      </c>
      <c r="I427" s="197">
        <f t="shared" si="38"/>
        <v>1.3333333333333333</v>
      </c>
      <c r="J427" s="157">
        <f t="shared" si="39"/>
        <v>1.3333333333333333</v>
      </c>
      <c r="K427" s="40">
        <v>160</v>
      </c>
      <c r="L427" s="326">
        <v>2.6666666666666665</v>
      </c>
      <c r="M427">
        <f t="shared" si="40"/>
        <v>336</v>
      </c>
      <c r="N427" s="201">
        <f t="shared" si="41"/>
        <v>256.9369369369428</v>
      </c>
    </row>
    <row r="428" spans="2:14" x14ac:dyDescent="0.25">
      <c r="B428" s="145">
        <v>0.29444444444444445</v>
      </c>
      <c r="C428" s="40">
        <v>80</v>
      </c>
      <c r="D428" s="314">
        <v>80</v>
      </c>
      <c r="E428" s="314"/>
      <c r="F428" s="42"/>
      <c r="G428" s="321">
        <f t="shared" si="36"/>
        <v>80</v>
      </c>
      <c r="H428" s="315">
        <f t="shared" si="37"/>
        <v>80</v>
      </c>
      <c r="I428" s="197">
        <f t="shared" si="38"/>
        <v>1.3333333333333333</v>
      </c>
      <c r="J428" s="157">
        <f t="shared" si="39"/>
        <v>1.3333333333333333</v>
      </c>
      <c r="K428" s="40">
        <v>160</v>
      </c>
      <c r="L428" s="326">
        <v>2.6666666666666665</v>
      </c>
      <c r="M428">
        <f t="shared" si="40"/>
        <v>336</v>
      </c>
      <c r="N428" s="201">
        <f t="shared" si="41"/>
        <v>256.9369369369428</v>
      </c>
    </row>
    <row r="429" spans="2:14" x14ac:dyDescent="0.25">
      <c r="B429" s="145">
        <v>0.2951388888888889</v>
      </c>
      <c r="C429" s="40">
        <v>80</v>
      </c>
      <c r="D429" s="314">
        <v>80</v>
      </c>
      <c r="E429" s="314"/>
      <c r="F429" s="42"/>
      <c r="G429" s="321">
        <f t="shared" si="36"/>
        <v>80</v>
      </c>
      <c r="H429" s="315">
        <f t="shared" si="37"/>
        <v>80</v>
      </c>
      <c r="I429" s="197">
        <f t="shared" si="38"/>
        <v>1.3333333333333333</v>
      </c>
      <c r="J429" s="157">
        <f t="shared" si="39"/>
        <v>1.3333333333333333</v>
      </c>
      <c r="K429" s="40">
        <v>160</v>
      </c>
      <c r="L429" s="326">
        <v>2.6666666666666665</v>
      </c>
      <c r="M429">
        <f t="shared" si="40"/>
        <v>336</v>
      </c>
      <c r="N429" s="201">
        <f t="shared" si="41"/>
        <v>256.9369369369428</v>
      </c>
    </row>
    <row r="430" spans="2:14" x14ac:dyDescent="0.25">
      <c r="B430" s="145">
        <v>0.29583333333333334</v>
      </c>
      <c r="C430" s="40">
        <v>80</v>
      </c>
      <c r="D430" s="314">
        <v>80</v>
      </c>
      <c r="E430" s="314"/>
      <c r="F430" s="42"/>
      <c r="G430" s="321">
        <f t="shared" si="36"/>
        <v>80</v>
      </c>
      <c r="H430" s="315">
        <f t="shared" si="37"/>
        <v>80</v>
      </c>
      <c r="I430" s="197">
        <f t="shared" si="38"/>
        <v>1.3333333333333333</v>
      </c>
      <c r="J430" s="157">
        <f t="shared" si="39"/>
        <v>1.3333333333333333</v>
      </c>
      <c r="K430" s="40">
        <v>160</v>
      </c>
      <c r="L430" s="326">
        <v>2.6666666666666665</v>
      </c>
      <c r="M430">
        <f t="shared" si="40"/>
        <v>336</v>
      </c>
      <c r="N430" s="201">
        <f t="shared" si="41"/>
        <v>256.9369369369428</v>
      </c>
    </row>
    <row r="431" spans="2:14" x14ac:dyDescent="0.25">
      <c r="B431" s="145">
        <v>0.29652777777777778</v>
      </c>
      <c r="C431" s="40">
        <v>80</v>
      </c>
      <c r="D431" s="314">
        <v>80</v>
      </c>
      <c r="E431" s="314"/>
      <c r="F431" s="42"/>
      <c r="G431" s="321">
        <f t="shared" si="36"/>
        <v>80</v>
      </c>
      <c r="H431" s="315">
        <f t="shared" si="37"/>
        <v>80</v>
      </c>
      <c r="I431" s="197">
        <f t="shared" si="38"/>
        <v>1.3333333333333333</v>
      </c>
      <c r="J431" s="157">
        <f t="shared" si="39"/>
        <v>1.3333333333333333</v>
      </c>
      <c r="K431" s="40">
        <v>160</v>
      </c>
      <c r="L431" s="326">
        <v>2.6666666666666665</v>
      </c>
      <c r="M431">
        <f t="shared" si="40"/>
        <v>336</v>
      </c>
      <c r="N431" s="201">
        <f t="shared" si="41"/>
        <v>256.9369369369428</v>
      </c>
    </row>
    <row r="432" spans="2:14" x14ac:dyDescent="0.25">
      <c r="B432" s="145">
        <v>0.29722222222222222</v>
      </c>
      <c r="C432" s="40">
        <v>80</v>
      </c>
      <c r="D432" s="314">
        <v>80</v>
      </c>
      <c r="E432" s="314"/>
      <c r="F432" s="42"/>
      <c r="G432" s="321">
        <f t="shared" si="36"/>
        <v>80</v>
      </c>
      <c r="H432" s="315">
        <f t="shared" si="37"/>
        <v>80</v>
      </c>
      <c r="I432" s="197">
        <f t="shared" si="38"/>
        <v>1.3333333333333333</v>
      </c>
      <c r="J432" s="157">
        <f t="shared" si="39"/>
        <v>1.3333333333333333</v>
      </c>
      <c r="K432" s="40">
        <v>160</v>
      </c>
      <c r="L432" s="326">
        <v>2.6666666666666665</v>
      </c>
      <c r="M432">
        <f t="shared" si="40"/>
        <v>336</v>
      </c>
      <c r="N432" s="201">
        <f t="shared" si="41"/>
        <v>256.9369369369428</v>
      </c>
    </row>
    <row r="433" spans="2:14" x14ac:dyDescent="0.25">
      <c r="B433" s="145">
        <v>0.29791666666666666</v>
      </c>
      <c r="C433" s="40">
        <v>80</v>
      </c>
      <c r="D433" s="314">
        <v>80</v>
      </c>
      <c r="E433" s="314"/>
      <c r="F433" s="42"/>
      <c r="G433" s="321">
        <f t="shared" si="36"/>
        <v>80</v>
      </c>
      <c r="H433" s="315">
        <f t="shared" si="37"/>
        <v>80</v>
      </c>
      <c r="I433" s="197">
        <f t="shared" si="38"/>
        <v>1.3333333333333333</v>
      </c>
      <c r="J433" s="157">
        <f t="shared" si="39"/>
        <v>1.3333333333333333</v>
      </c>
      <c r="K433" s="40">
        <v>160</v>
      </c>
      <c r="L433" s="326">
        <v>2.6666666666666665</v>
      </c>
      <c r="M433">
        <f t="shared" si="40"/>
        <v>336</v>
      </c>
      <c r="N433" s="201">
        <f t="shared" si="41"/>
        <v>256.9369369369428</v>
      </c>
    </row>
    <row r="434" spans="2:14" x14ac:dyDescent="0.25">
      <c r="B434" s="145">
        <v>0.2986111111111111</v>
      </c>
      <c r="C434" s="40">
        <v>80</v>
      </c>
      <c r="D434" s="314">
        <v>80</v>
      </c>
      <c r="E434" s="314"/>
      <c r="F434" s="42"/>
      <c r="G434" s="321">
        <f t="shared" si="36"/>
        <v>80</v>
      </c>
      <c r="H434" s="315">
        <f t="shared" si="37"/>
        <v>80</v>
      </c>
      <c r="I434" s="197">
        <f t="shared" si="38"/>
        <v>1.3333333333333333</v>
      </c>
      <c r="J434" s="157">
        <f t="shared" si="39"/>
        <v>1.3333333333333333</v>
      </c>
      <c r="K434" s="40">
        <v>160</v>
      </c>
      <c r="L434" s="326">
        <v>2.6666666666666665</v>
      </c>
      <c r="M434">
        <f t="shared" si="40"/>
        <v>336</v>
      </c>
      <c r="N434" s="201">
        <f t="shared" si="41"/>
        <v>256.9369369369428</v>
      </c>
    </row>
    <row r="435" spans="2:14" x14ac:dyDescent="0.25">
      <c r="B435" s="145">
        <v>0.29930555555555555</v>
      </c>
      <c r="C435" s="40">
        <v>80</v>
      </c>
      <c r="D435" s="314">
        <v>80</v>
      </c>
      <c r="E435" s="314"/>
      <c r="F435" s="42"/>
      <c r="G435" s="321">
        <f t="shared" si="36"/>
        <v>80</v>
      </c>
      <c r="H435" s="315">
        <f t="shared" si="37"/>
        <v>80</v>
      </c>
      <c r="I435" s="197">
        <f t="shared" si="38"/>
        <v>1.3333333333333333</v>
      </c>
      <c r="J435" s="157">
        <f t="shared" si="39"/>
        <v>1.3333333333333333</v>
      </c>
      <c r="K435" s="40">
        <v>160</v>
      </c>
      <c r="L435" s="326">
        <v>2.6666666666666665</v>
      </c>
      <c r="M435">
        <f t="shared" si="40"/>
        <v>336</v>
      </c>
      <c r="N435" s="201">
        <f t="shared" si="41"/>
        <v>256.9369369369428</v>
      </c>
    </row>
    <row r="436" spans="2:14" x14ac:dyDescent="0.25">
      <c r="B436" s="145">
        <v>0.3</v>
      </c>
      <c r="C436" s="40">
        <v>80</v>
      </c>
      <c r="D436" s="314">
        <v>80</v>
      </c>
      <c r="E436" s="314"/>
      <c r="F436" s="42"/>
      <c r="G436" s="321">
        <f t="shared" si="36"/>
        <v>80</v>
      </c>
      <c r="H436" s="315">
        <f t="shared" si="37"/>
        <v>80</v>
      </c>
      <c r="I436" s="197">
        <f t="shared" si="38"/>
        <v>1.3333333333333333</v>
      </c>
      <c r="J436" s="157">
        <f t="shared" si="39"/>
        <v>1.3333333333333333</v>
      </c>
      <c r="K436" s="40">
        <v>160</v>
      </c>
      <c r="L436" s="326">
        <v>2.6666666666666665</v>
      </c>
      <c r="M436">
        <f t="shared" si="40"/>
        <v>336</v>
      </c>
      <c r="N436" s="201">
        <f t="shared" si="41"/>
        <v>256.9369369369428</v>
      </c>
    </row>
    <row r="437" spans="2:14" x14ac:dyDescent="0.25">
      <c r="B437" s="145">
        <v>0.30069444444444443</v>
      </c>
      <c r="C437" s="40">
        <v>80</v>
      </c>
      <c r="D437" s="314">
        <v>80</v>
      </c>
      <c r="E437" s="314"/>
      <c r="F437" s="42"/>
      <c r="G437" s="321">
        <f t="shared" si="36"/>
        <v>80</v>
      </c>
      <c r="H437" s="315">
        <f t="shared" si="37"/>
        <v>80</v>
      </c>
      <c r="I437" s="197">
        <f t="shared" si="38"/>
        <v>1.3333333333333333</v>
      </c>
      <c r="J437" s="157">
        <f t="shared" si="39"/>
        <v>1.3333333333333333</v>
      </c>
      <c r="K437" s="40">
        <v>160</v>
      </c>
      <c r="L437" s="326">
        <v>2.6666666666666665</v>
      </c>
      <c r="M437">
        <f t="shared" si="40"/>
        <v>336</v>
      </c>
      <c r="N437" s="201">
        <f t="shared" si="41"/>
        <v>256.9369369369428</v>
      </c>
    </row>
    <row r="438" spans="2:14" x14ac:dyDescent="0.25">
      <c r="B438" s="145">
        <v>0.30138888888888887</v>
      </c>
      <c r="C438" s="40">
        <v>80</v>
      </c>
      <c r="D438" s="314">
        <v>80</v>
      </c>
      <c r="E438" s="314"/>
      <c r="F438" s="42"/>
      <c r="G438" s="321">
        <f t="shared" si="36"/>
        <v>80</v>
      </c>
      <c r="H438" s="315">
        <f t="shared" si="37"/>
        <v>80</v>
      </c>
      <c r="I438" s="197">
        <f t="shared" si="38"/>
        <v>1.3333333333333333</v>
      </c>
      <c r="J438" s="157">
        <f t="shared" si="39"/>
        <v>1.3333333333333333</v>
      </c>
      <c r="K438" s="40">
        <v>160</v>
      </c>
      <c r="L438" s="326">
        <v>2.6666666666666665</v>
      </c>
      <c r="M438">
        <f t="shared" si="40"/>
        <v>336</v>
      </c>
      <c r="N438" s="201">
        <f t="shared" si="41"/>
        <v>256.9369369369428</v>
      </c>
    </row>
    <row r="439" spans="2:14" x14ac:dyDescent="0.25">
      <c r="B439" s="145">
        <v>0.30208333333333331</v>
      </c>
      <c r="C439" s="40">
        <v>80</v>
      </c>
      <c r="D439" s="314">
        <v>80</v>
      </c>
      <c r="E439" s="314"/>
      <c r="F439" s="42"/>
      <c r="G439" s="321">
        <f t="shared" si="36"/>
        <v>80</v>
      </c>
      <c r="H439" s="315">
        <f t="shared" si="37"/>
        <v>80</v>
      </c>
      <c r="I439" s="197">
        <f t="shared" si="38"/>
        <v>1.3333333333333333</v>
      </c>
      <c r="J439" s="157">
        <f t="shared" si="39"/>
        <v>1.3333333333333333</v>
      </c>
      <c r="K439" s="40">
        <v>160</v>
      </c>
      <c r="L439" s="326">
        <v>2.6666666666666665</v>
      </c>
      <c r="M439">
        <f t="shared" si="40"/>
        <v>336</v>
      </c>
      <c r="N439" s="201">
        <f t="shared" si="41"/>
        <v>256.9369369369428</v>
      </c>
    </row>
    <row r="440" spans="2:14" x14ac:dyDescent="0.25">
      <c r="B440" s="145">
        <v>0.30277777777777776</v>
      </c>
      <c r="C440" s="40">
        <v>80</v>
      </c>
      <c r="D440" s="314">
        <v>80</v>
      </c>
      <c r="E440" s="314"/>
      <c r="F440" s="42"/>
      <c r="G440" s="321">
        <f t="shared" si="36"/>
        <v>80</v>
      </c>
      <c r="H440" s="315">
        <f t="shared" si="37"/>
        <v>80</v>
      </c>
      <c r="I440" s="197">
        <f t="shared" si="38"/>
        <v>1.3333333333333333</v>
      </c>
      <c r="J440" s="157">
        <f t="shared" si="39"/>
        <v>1.3333333333333333</v>
      </c>
      <c r="K440" s="40">
        <v>160</v>
      </c>
      <c r="L440" s="326">
        <v>2.6666666666666665</v>
      </c>
      <c r="M440">
        <f t="shared" si="40"/>
        <v>336</v>
      </c>
      <c r="N440" s="201">
        <f t="shared" si="41"/>
        <v>256.9369369369428</v>
      </c>
    </row>
    <row r="441" spans="2:14" x14ac:dyDescent="0.25">
      <c r="B441" s="145">
        <v>0.3034722222222222</v>
      </c>
      <c r="C441" s="40">
        <v>80</v>
      </c>
      <c r="D441" s="314">
        <v>80</v>
      </c>
      <c r="E441" s="314"/>
      <c r="F441" s="42"/>
      <c r="G441" s="321">
        <f t="shared" si="36"/>
        <v>80</v>
      </c>
      <c r="H441" s="315">
        <f t="shared" si="37"/>
        <v>80</v>
      </c>
      <c r="I441" s="197">
        <f t="shared" si="38"/>
        <v>1.3333333333333333</v>
      </c>
      <c r="J441" s="157">
        <f t="shared" si="39"/>
        <v>1.3333333333333333</v>
      </c>
      <c r="K441" s="40">
        <v>160</v>
      </c>
      <c r="L441" s="326">
        <v>2.6666666666666665</v>
      </c>
      <c r="M441">
        <f t="shared" si="40"/>
        <v>336</v>
      </c>
      <c r="N441" s="201">
        <f t="shared" si="41"/>
        <v>256.9369369369428</v>
      </c>
    </row>
    <row r="442" spans="2:14" x14ac:dyDescent="0.25">
      <c r="B442" s="145">
        <v>0.30416666666666664</v>
      </c>
      <c r="C442" s="40">
        <v>80</v>
      </c>
      <c r="D442" s="314">
        <v>80</v>
      </c>
      <c r="E442" s="314"/>
      <c r="F442" s="42"/>
      <c r="G442" s="321">
        <f t="shared" si="36"/>
        <v>80</v>
      </c>
      <c r="H442" s="315">
        <f t="shared" si="37"/>
        <v>80</v>
      </c>
      <c r="I442" s="197">
        <f t="shared" si="38"/>
        <v>1.3333333333333333</v>
      </c>
      <c r="J442" s="157">
        <f t="shared" si="39"/>
        <v>1.3333333333333333</v>
      </c>
      <c r="K442" s="40">
        <v>160</v>
      </c>
      <c r="L442" s="326">
        <v>2.6666666666666665</v>
      </c>
      <c r="M442">
        <f t="shared" si="40"/>
        <v>336</v>
      </c>
      <c r="N442" s="201">
        <f t="shared" si="41"/>
        <v>256.9369369369428</v>
      </c>
    </row>
    <row r="443" spans="2:14" x14ac:dyDescent="0.25">
      <c r="B443" s="145">
        <v>0.30486111111111108</v>
      </c>
      <c r="C443" s="40">
        <v>80</v>
      </c>
      <c r="D443" s="314">
        <v>80</v>
      </c>
      <c r="E443" s="314"/>
      <c r="F443" s="42"/>
      <c r="G443" s="321">
        <f t="shared" si="36"/>
        <v>80</v>
      </c>
      <c r="H443" s="315">
        <f t="shared" si="37"/>
        <v>80</v>
      </c>
      <c r="I443" s="197">
        <f t="shared" si="38"/>
        <v>1.3333333333333333</v>
      </c>
      <c r="J443" s="157">
        <f t="shared" si="39"/>
        <v>1.3333333333333333</v>
      </c>
      <c r="K443" s="40">
        <v>160</v>
      </c>
      <c r="L443" s="326">
        <v>2.6666666666666665</v>
      </c>
      <c r="M443">
        <f t="shared" si="40"/>
        <v>336</v>
      </c>
      <c r="N443" s="201">
        <f t="shared" si="41"/>
        <v>256.9369369369428</v>
      </c>
    </row>
    <row r="444" spans="2:14" x14ac:dyDescent="0.25">
      <c r="B444" s="145">
        <v>0.30555555555555552</v>
      </c>
      <c r="C444" s="40">
        <v>80</v>
      </c>
      <c r="D444" s="314">
        <v>80</v>
      </c>
      <c r="E444" s="314"/>
      <c r="F444" s="42"/>
      <c r="G444" s="321">
        <f t="shared" si="36"/>
        <v>80</v>
      </c>
      <c r="H444" s="315">
        <f t="shared" si="37"/>
        <v>80</v>
      </c>
      <c r="I444" s="197">
        <f t="shared" si="38"/>
        <v>1.3333333333333333</v>
      </c>
      <c r="J444" s="157">
        <f t="shared" si="39"/>
        <v>1.3333333333333333</v>
      </c>
      <c r="K444" s="40">
        <v>160</v>
      </c>
      <c r="L444" s="326">
        <v>2.6666666666666665</v>
      </c>
      <c r="M444">
        <f t="shared" si="40"/>
        <v>336</v>
      </c>
      <c r="N444" s="201">
        <f t="shared" si="41"/>
        <v>256.9369369369428</v>
      </c>
    </row>
    <row r="445" spans="2:14" x14ac:dyDescent="0.25">
      <c r="B445" s="145">
        <v>0.30624999999999997</v>
      </c>
      <c r="C445" s="40">
        <v>80</v>
      </c>
      <c r="D445" s="314">
        <v>80</v>
      </c>
      <c r="E445" s="314"/>
      <c r="F445" s="42"/>
      <c r="G445" s="321">
        <f t="shared" si="36"/>
        <v>80</v>
      </c>
      <c r="H445" s="315">
        <f t="shared" si="37"/>
        <v>80</v>
      </c>
      <c r="I445" s="197">
        <f t="shared" si="38"/>
        <v>1.3333333333333333</v>
      </c>
      <c r="J445" s="157">
        <f t="shared" si="39"/>
        <v>1.3333333333333333</v>
      </c>
      <c r="K445" s="40">
        <v>160</v>
      </c>
      <c r="L445" s="326">
        <v>2.6666666666666665</v>
      </c>
      <c r="M445">
        <f t="shared" si="40"/>
        <v>336</v>
      </c>
      <c r="N445" s="201">
        <f t="shared" si="41"/>
        <v>256.9369369369428</v>
      </c>
    </row>
    <row r="446" spans="2:14" x14ac:dyDescent="0.25">
      <c r="B446" s="145">
        <v>0.30694444444444441</v>
      </c>
      <c r="C446" s="40">
        <v>80</v>
      </c>
      <c r="D446" s="314">
        <v>80</v>
      </c>
      <c r="E446" s="314"/>
      <c r="F446" s="42"/>
      <c r="G446" s="321">
        <f t="shared" si="36"/>
        <v>80</v>
      </c>
      <c r="H446" s="315">
        <f t="shared" si="37"/>
        <v>80</v>
      </c>
      <c r="I446" s="197">
        <f t="shared" si="38"/>
        <v>1.3333333333333333</v>
      </c>
      <c r="J446" s="157">
        <f t="shared" si="39"/>
        <v>1.3333333333333333</v>
      </c>
      <c r="K446" s="40">
        <v>160</v>
      </c>
      <c r="L446" s="326">
        <v>2.6666666666666665</v>
      </c>
      <c r="M446">
        <f t="shared" si="40"/>
        <v>336</v>
      </c>
      <c r="N446" s="201">
        <f t="shared" si="41"/>
        <v>256.9369369369428</v>
      </c>
    </row>
    <row r="447" spans="2:14" x14ac:dyDescent="0.25">
      <c r="B447" s="145">
        <v>0.30763888888888891</v>
      </c>
      <c r="C447" s="40">
        <v>80</v>
      </c>
      <c r="D447" s="314">
        <v>80</v>
      </c>
      <c r="E447" s="314"/>
      <c r="F447" s="42"/>
      <c r="G447" s="321">
        <f t="shared" si="36"/>
        <v>80</v>
      </c>
      <c r="H447" s="315">
        <f t="shared" si="37"/>
        <v>80</v>
      </c>
      <c r="I447" s="197">
        <f t="shared" si="38"/>
        <v>1.3333333333333333</v>
      </c>
      <c r="J447" s="157">
        <f t="shared" si="39"/>
        <v>1.3333333333333333</v>
      </c>
      <c r="K447" s="40">
        <v>160</v>
      </c>
      <c r="L447" s="326">
        <v>2.6666666666666665</v>
      </c>
      <c r="M447">
        <f t="shared" si="40"/>
        <v>336</v>
      </c>
      <c r="N447" s="201">
        <f t="shared" si="41"/>
        <v>256.9369369369428</v>
      </c>
    </row>
    <row r="448" spans="2:14" x14ac:dyDescent="0.25">
      <c r="B448" s="145">
        <v>0.30833333333333335</v>
      </c>
      <c r="C448" s="40">
        <v>80</v>
      </c>
      <c r="D448" s="314">
        <v>80</v>
      </c>
      <c r="E448" s="314"/>
      <c r="F448" s="42"/>
      <c r="G448" s="321">
        <f t="shared" si="36"/>
        <v>80</v>
      </c>
      <c r="H448" s="315">
        <f t="shared" si="37"/>
        <v>80</v>
      </c>
      <c r="I448" s="197">
        <f t="shared" si="38"/>
        <v>1.3333333333333333</v>
      </c>
      <c r="J448" s="157">
        <f t="shared" si="39"/>
        <v>1.3333333333333333</v>
      </c>
      <c r="K448" s="40">
        <v>160</v>
      </c>
      <c r="L448" s="326">
        <v>2.6666666666666665</v>
      </c>
      <c r="M448">
        <f t="shared" si="40"/>
        <v>336</v>
      </c>
      <c r="N448" s="201">
        <f t="shared" si="41"/>
        <v>256.9369369369428</v>
      </c>
    </row>
    <row r="449" spans="2:14" x14ac:dyDescent="0.25">
      <c r="B449" s="145">
        <v>0.30902777777777779</v>
      </c>
      <c r="C449" s="40">
        <v>80</v>
      </c>
      <c r="D449" s="314">
        <v>80</v>
      </c>
      <c r="E449" s="314"/>
      <c r="F449" s="42"/>
      <c r="G449" s="321">
        <f t="shared" si="36"/>
        <v>80</v>
      </c>
      <c r="H449" s="315">
        <f t="shared" si="37"/>
        <v>80</v>
      </c>
      <c r="I449" s="197">
        <f t="shared" si="38"/>
        <v>1.3333333333333333</v>
      </c>
      <c r="J449" s="157">
        <f t="shared" si="39"/>
        <v>1.3333333333333333</v>
      </c>
      <c r="K449" s="40">
        <v>160</v>
      </c>
      <c r="L449" s="326">
        <v>2.6666666666666665</v>
      </c>
      <c r="M449">
        <f t="shared" si="40"/>
        <v>336</v>
      </c>
      <c r="N449" s="201">
        <f t="shared" si="41"/>
        <v>256.9369369369428</v>
      </c>
    </row>
    <row r="450" spans="2:14" x14ac:dyDescent="0.25">
      <c r="B450" s="145">
        <v>0.30972222222222223</v>
      </c>
      <c r="C450" s="40">
        <v>80</v>
      </c>
      <c r="D450" s="314">
        <v>80</v>
      </c>
      <c r="E450" s="314"/>
      <c r="F450" s="42"/>
      <c r="G450" s="321">
        <f t="shared" si="36"/>
        <v>80</v>
      </c>
      <c r="H450" s="315">
        <f t="shared" si="37"/>
        <v>80</v>
      </c>
      <c r="I450" s="197">
        <f t="shared" si="38"/>
        <v>1.3333333333333333</v>
      </c>
      <c r="J450" s="157">
        <f t="shared" si="39"/>
        <v>1.3333333333333333</v>
      </c>
      <c r="K450" s="40">
        <v>160</v>
      </c>
      <c r="L450" s="326">
        <v>2.6666666666666665</v>
      </c>
      <c r="M450">
        <f t="shared" si="40"/>
        <v>336</v>
      </c>
      <c r="N450" s="201">
        <f t="shared" si="41"/>
        <v>256.9369369369428</v>
      </c>
    </row>
    <row r="451" spans="2:14" x14ac:dyDescent="0.25">
      <c r="B451" s="145">
        <v>0.31041666666666667</v>
      </c>
      <c r="C451" s="40">
        <v>80</v>
      </c>
      <c r="D451" s="314">
        <v>80</v>
      </c>
      <c r="E451" s="314"/>
      <c r="F451" s="42"/>
      <c r="G451" s="321">
        <f t="shared" si="36"/>
        <v>80</v>
      </c>
      <c r="H451" s="315">
        <f t="shared" si="37"/>
        <v>80</v>
      </c>
      <c r="I451" s="197">
        <f t="shared" si="38"/>
        <v>1.3333333333333333</v>
      </c>
      <c r="J451" s="157">
        <f t="shared" si="39"/>
        <v>1.3333333333333333</v>
      </c>
      <c r="K451" s="40">
        <v>160</v>
      </c>
      <c r="L451" s="326">
        <v>2.6666666666666665</v>
      </c>
      <c r="M451">
        <f t="shared" si="40"/>
        <v>336</v>
      </c>
      <c r="N451" s="201">
        <f t="shared" si="41"/>
        <v>256.9369369369428</v>
      </c>
    </row>
    <row r="452" spans="2:14" x14ac:dyDescent="0.25">
      <c r="B452" s="145">
        <v>0.31111111111111112</v>
      </c>
      <c r="C452" s="40">
        <v>80</v>
      </c>
      <c r="D452" s="314">
        <v>80</v>
      </c>
      <c r="E452" s="314"/>
      <c r="F452" s="42"/>
      <c r="G452" s="321">
        <f t="shared" si="36"/>
        <v>80</v>
      </c>
      <c r="H452" s="315">
        <f t="shared" si="37"/>
        <v>80</v>
      </c>
      <c r="I452" s="197">
        <f t="shared" si="38"/>
        <v>1.3333333333333333</v>
      </c>
      <c r="J452" s="157">
        <f t="shared" si="39"/>
        <v>1.3333333333333333</v>
      </c>
      <c r="K452" s="40">
        <v>160</v>
      </c>
      <c r="L452" s="326">
        <v>2.6666666666666665</v>
      </c>
      <c r="M452">
        <f t="shared" si="40"/>
        <v>336</v>
      </c>
      <c r="N452" s="201">
        <f t="shared" si="41"/>
        <v>256.9369369369428</v>
      </c>
    </row>
    <row r="453" spans="2:14" x14ac:dyDescent="0.25">
      <c r="B453" s="145">
        <v>0.31180555555555556</v>
      </c>
      <c r="C453" s="40">
        <v>80</v>
      </c>
      <c r="D453" s="314">
        <v>80</v>
      </c>
      <c r="E453" s="314"/>
      <c r="F453" s="42"/>
      <c r="G453" s="321">
        <f t="shared" ref="G453:G516" si="42">IF(SUM(C453,E453)=0,"",SUM(C453,E453))</f>
        <v>80</v>
      </c>
      <c r="H453" s="315">
        <f t="shared" ref="H453:H516" si="43">IF(SUM(D453,F453)=0,"",SUM(D453,F453))</f>
        <v>80</v>
      </c>
      <c r="I453" s="197">
        <f t="shared" ref="I453:I516" si="44">IF(G453="","",G453*(1/60))</f>
        <v>1.3333333333333333</v>
      </c>
      <c r="J453" s="157">
        <f t="shared" ref="J453:J516" si="45">IF(H453="","",H453*(1/60))</f>
        <v>1.3333333333333333</v>
      </c>
      <c r="K453" s="40">
        <v>160</v>
      </c>
      <c r="L453" s="326">
        <v>2.6666666666666665</v>
      </c>
      <c r="M453">
        <f t="shared" ref="M453:M516" si="46">1.05*MAX($K$4:$K$1444)</f>
        <v>336</v>
      </c>
      <c r="N453" s="201">
        <f t="shared" ref="N453:N516" si="47">SUM($L$324:$L$1433)/(COUNT($L$324:$L$1433)/60)</f>
        <v>256.9369369369428</v>
      </c>
    </row>
    <row r="454" spans="2:14" x14ac:dyDescent="0.25">
      <c r="B454" s="145">
        <v>0.3125</v>
      </c>
      <c r="C454" s="40">
        <v>80</v>
      </c>
      <c r="D454" s="314">
        <v>80</v>
      </c>
      <c r="E454" s="314"/>
      <c r="F454" s="42"/>
      <c r="G454" s="321">
        <f t="shared" si="42"/>
        <v>80</v>
      </c>
      <c r="H454" s="315">
        <f t="shared" si="43"/>
        <v>80</v>
      </c>
      <c r="I454" s="197">
        <f t="shared" si="44"/>
        <v>1.3333333333333333</v>
      </c>
      <c r="J454" s="157">
        <f t="shared" si="45"/>
        <v>1.3333333333333333</v>
      </c>
      <c r="K454" s="40">
        <v>160</v>
      </c>
      <c r="L454" s="326">
        <v>2.6666666666666665</v>
      </c>
      <c r="M454">
        <f t="shared" si="46"/>
        <v>336</v>
      </c>
      <c r="N454" s="201">
        <f t="shared" si="47"/>
        <v>256.9369369369428</v>
      </c>
    </row>
    <row r="455" spans="2:14" x14ac:dyDescent="0.25">
      <c r="B455" s="145">
        <v>0.31319444444444444</v>
      </c>
      <c r="C455" s="40">
        <v>80</v>
      </c>
      <c r="D455" s="314">
        <v>80</v>
      </c>
      <c r="E455" s="314"/>
      <c r="F455" s="42"/>
      <c r="G455" s="321">
        <f t="shared" si="42"/>
        <v>80</v>
      </c>
      <c r="H455" s="315">
        <f t="shared" si="43"/>
        <v>80</v>
      </c>
      <c r="I455" s="197">
        <f t="shared" si="44"/>
        <v>1.3333333333333333</v>
      </c>
      <c r="J455" s="157">
        <f t="shared" si="45"/>
        <v>1.3333333333333333</v>
      </c>
      <c r="K455" s="40">
        <v>160</v>
      </c>
      <c r="L455" s="326">
        <v>2.6666666666666665</v>
      </c>
      <c r="M455">
        <f t="shared" si="46"/>
        <v>336</v>
      </c>
      <c r="N455" s="201">
        <f t="shared" si="47"/>
        <v>256.9369369369428</v>
      </c>
    </row>
    <row r="456" spans="2:14" x14ac:dyDescent="0.25">
      <c r="B456" s="145">
        <v>0.31388888888888888</v>
      </c>
      <c r="C456" s="40">
        <v>80</v>
      </c>
      <c r="D456" s="314">
        <v>80</v>
      </c>
      <c r="E456" s="314"/>
      <c r="F456" s="42"/>
      <c r="G456" s="321">
        <f t="shared" si="42"/>
        <v>80</v>
      </c>
      <c r="H456" s="315">
        <f t="shared" si="43"/>
        <v>80</v>
      </c>
      <c r="I456" s="197">
        <f t="shared" si="44"/>
        <v>1.3333333333333333</v>
      </c>
      <c r="J456" s="157">
        <f t="shared" si="45"/>
        <v>1.3333333333333333</v>
      </c>
      <c r="K456" s="40">
        <v>160</v>
      </c>
      <c r="L456" s="326">
        <v>2.6666666666666665</v>
      </c>
      <c r="M456">
        <f t="shared" si="46"/>
        <v>336</v>
      </c>
      <c r="N456" s="201">
        <f t="shared" si="47"/>
        <v>256.9369369369428</v>
      </c>
    </row>
    <row r="457" spans="2:14" x14ac:dyDescent="0.25">
      <c r="B457" s="145">
        <v>0.31458333333333333</v>
      </c>
      <c r="C457" s="40">
        <v>80</v>
      </c>
      <c r="D457" s="314">
        <v>80</v>
      </c>
      <c r="E457" s="314"/>
      <c r="F457" s="42"/>
      <c r="G457" s="321">
        <f t="shared" si="42"/>
        <v>80</v>
      </c>
      <c r="H457" s="315">
        <f t="shared" si="43"/>
        <v>80</v>
      </c>
      <c r="I457" s="197">
        <f t="shared" si="44"/>
        <v>1.3333333333333333</v>
      </c>
      <c r="J457" s="157">
        <f t="shared" si="45"/>
        <v>1.3333333333333333</v>
      </c>
      <c r="K457" s="40">
        <v>160</v>
      </c>
      <c r="L457" s="326">
        <v>2.6666666666666665</v>
      </c>
      <c r="M457">
        <f t="shared" si="46"/>
        <v>336</v>
      </c>
      <c r="N457" s="201">
        <f t="shared" si="47"/>
        <v>256.9369369369428</v>
      </c>
    </row>
    <row r="458" spans="2:14" x14ac:dyDescent="0.25">
      <c r="B458" s="145">
        <v>0.31527777777777777</v>
      </c>
      <c r="C458" s="40">
        <v>80</v>
      </c>
      <c r="D458" s="314">
        <v>80</v>
      </c>
      <c r="E458" s="314"/>
      <c r="F458" s="42"/>
      <c r="G458" s="321">
        <f t="shared" si="42"/>
        <v>80</v>
      </c>
      <c r="H458" s="315">
        <f t="shared" si="43"/>
        <v>80</v>
      </c>
      <c r="I458" s="197">
        <f t="shared" si="44"/>
        <v>1.3333333333333333</v>
      </c>
      <c r="J458" s="157">
        <f t="shared" si="45"/>
        <v>1.3333333333333333</v>
      </c>
      <c r="K458" s="40">
        <v>160</v>
      </c>
      <c r="L458" s="326">
        <v>2.6666666666666665</v>
      </c>
      <c r="M458">
        <f t="shared" si="46"/>
        <v>336</v>
      </c>
      <c r="N458" s="201">
        <f t="shared" si="47"/>
        <v>256.9369369369428</v>
      </c>
    </row>
    <row r="459" spans="2:14" x14ac:dyDescent="0.25">
      <c r="B459" s="145">
        <v>0.31597222222222221</v>
      </c>
      <c r="C459" s="40">
        <v>80</v>
      </c>
      <c r="D459" s="314">
        <v>80</v>
      </c>
      <c r="E459" s="314"/>
      <c r="F459" s="42"/>
      <c r="G459" s="321">
        <f t="shared" si="42"/>
        <v>80</v>
      </c>
      <c r="H459" s="315">
        <f t="shared" si="43"/>
        <v>80</v>
      </c>
      <c r="I459" s="197">
        <f t="shared" si="44"/>
        <v>1.3333333333333333</v>
      </c>
      <c r="J459" s="157">
        <f t="shared" si="45"/>
        <v>1.3333333333333333</v>
      </c>
      <c r="K459" s="40">
        <v>160</v>
      </c>
      <c r="L459" s="326">
        <v>2.6666666666666665</v>
      </c>
      <c r="M459">
        <f t="shared" si="46"/>
        <v>336</v>
      </c>
      <c r="N459" s="201">
        <f t="shared" si="47"/>
        <v>256.9369369369428</v>
      </c>
    </row>
    <row r="460" spans="2:14" x14ac:dyDescent="0.25">
      <c r="B460" s="145">
        <v>0.31666666666666665</v>
      </c>
      <c r="C460" s="40">
        <v>80</v>
      </c>
      <c r="D460" s="314">
        <v>80</v>
      </c>
      <c r="E460" s="314"/>
      <c r="F460" s="42"/>
      <c r="G460" s="321">
        <f t="shared" si="42"/>
        <v>80</v>
      </c>
      <c r="H460" s="315">
        <f t="shared" si="43"/>
        <v>80</v>
      </c>
      <c r="I460" s="197">
        <f t="shared" si="44"/>
        <v>1.3333333333333333</v>
      </c>
      <c r="J460" s="157">
        <f t="shared" si="45"/>
        <v>1.3333333333333333</v>
      </c>
      <c r="K460" s="40">
        <v>160</v>
      </c>
      <c r="L460" s="326">
        <v>2.6666666666666665</v>
      </c>
      <c r="M460">
        <f t="shared" si="46"/>
        <v>336</v>
      </c>
      <c r="N460" s="201">
        <f t="shared" si="47"/>
        <v>256.9369369369428</v>
      </c>
    </row>
    <row r="461" spans="2:14" x14ac:dyDescent="0.25">
      <c r="B461" s="145">
        <v>0.31736111111111115</v>
      </c>
      <c r="C461" s="40">
        <v>80</v>
      </c>
      <c r="D461" s="314">
        <v>80</v>
      </c>
      <c r="E461" s="314"/>
      <c r="F461" s="42"/>
      <c r="G461" s="321">
        <f t="shared" si="42"/>
        <v>80</v>
      </c>
      <c r="H461" s="315">
        <f t="shared" si="43"/>
        <v>80</v>
      </c>
      <c r="I461" s="197">
        <f t="shared" si="44"/>
        <v>1.3333333333333333</v>
      </c>
      <c r="J461" s="157">
        <f t="shared" si="45"/>
        <v>1.3333333333333333</v>
      </c>
      <c r="K461" s="40">
        <v>160</v>
      </c>
      <c r="L461" s="326">
        <v>2.6666666666666665</v>
      </c>
      <c r="M461">
        <f t="shared" si="46"/>
        <v>336</v>
      </c>
      <c r="N461" s="201">
        <f t="shared" si="47"/>
        <v>256.9369369369428</v>
      </c>
    </row>
    <row r="462" spans="2:14" x14ac:dyDescent="0.25">
      <c r="B462" s="145">
        <v>0.31805555555555554</v>
      </c>
      <c r="C462" s="40">
        <v>80</v>
      </c>
      <c r="D462" s="314">
        <v>80</v>
      </c>
      <c r="E462" s="314"/>
      <c r="F462" s="42"/>
      <c r="G462" s="321">
        <f t="shared" si="42"/>
        <v>80</v>
      </c>
      <c r="H462" s="315">
        <f t="shared" si="43"/>
        <v>80</v>
      </c>
      <c r="I462" s="197">
        <f t="shared" si="44"/>
        <v>1.3333333333333333</v>
      </c>
      <c r="J462" s="157">
        <f t="shared" si="45"/>
        <v>1.3333333333333333</v>
      </c>
      <c r="K462" s="40">
        <v>160</v>
      </c>
      <c r="L462" s="326">
        <v>2.6666666666666665</v>
      </c>
      <c r="M462">
        <f t="shared" si="46"/>
        <v>336</v>
      </c>
      <c r="N462" s="201">
        <f t="shared" si="47"/>
        <v>256.9369369369428</v>
      </c>
    </row>
    <row r="463" spans="2:14" x14ac:dyDescent="0.25">
      <c r="B463" s="145">
        <v>0.31875000000000003</v>
      </c>
      <c r="C463" s="40">
        <v>80</v>
      </c>
      <c r="D463" s="314">
        <v>80</v>
      </c>
      <c r="E463" s="314"/>
      <c r="F463" s="42"/>
      <c r="G463" s="321">
        <f t="shared" si="42"/>
        <v>80</v>
      </c>
      <c r="H463" s="315">
        <f t="shared" si="43"/>
        <v>80</v>
      </c>
      <c r="I463" s="197">
        <f t="shared" si="44"/>
        <v>1.3333333333333333</v>
      </c>
      <c r="J463" s="157">
        <f t="shared" si="45"/>
        <v>1.3333333333333333</v>
      </c>
      <c r="K463" s="40">
        <v>160</v>
      </c>
      <c r="L463" s="326">
        <v>2.6666666666666665</v>
      </c>
      <c r="M463">
        <f t="shared" si="46"/>
        <v>336</v>
      </c>
      <c r="N463" s="201">
        <f t="shared" si="47"/>
        <v>256.9369369369428</v>
      </c>
    </row>
    <row r="464" spans="2:14" x14ac:dyDescent="0.25">
      <c r="B464" s="145">
        <v>0.31944444444444448</v>
      </c>
      <c r="C464" s="40">
        <v>80</v>
      </c>
      <c r="D464" s="314">
        <v>80</v>
      </c>
      <c r="E464" s="314"/>
      <c r="F464" s="42"/>
      <c r="G464" s="321">
        <f t="shared" si="42"/>
        <v>80</v>
      </c>
      <c r="H464" s="315">
        <f t="shared" si="43"/>
        <v>80</v>
      </c>
      <c r="I464" s="197">
        <f t="shared" si="44"/>
        <v>1.3333333333333333</v>
      </c>
      <c r="J464" s="157">
        <f t="shared" si="45"/>
        <v>1.3333333333333333</v>
      </c>
      <c r="K464" s="40">
        <v>160</v>
      </c>
      <c r="L464" s="326">
        <v>2.6666666666666665</v>
      </c>
      <c r="M464">
        <f t="shared" si="46"/>
        <v>336</v>
      </c>
      <c r="N464" s="201">
        <f t="shared" si="47"/>
        <v>256.9369369369428</v>
      </c>
    </row>
    <row r="465" spans="2:14" x14ac:dyDescent="0.25">
      <c r="B465" s="145">
        <v>0.32013888888888892</v>
      </c>
      <c r="C465" s="40">
        <v>80</v>
      </c>
      <c r="D465" s="314">
        <v>80</v>
      </c>
      <c r="E465" s="314"/>
      <c r="F465" s="42"/>
      <c r="G465" s="321">
        <f t="shared" si="42"/>
        <v>80</v>
      </c>
      <c r="H465" s="315">
        <f t="shared" si="43"/>
        <v>80</v>
      </c>
      <c r="I465" s="197">
        <f t="shared" si="44"/>
        <v>1.3333333333333333</v>
      </c>
      <c r="J465" s="157">
        <f t="shared" si="45"/>
        <v>1.3333333333333333</v>
      </c>
      <c r="K465" s="40">
        <v>160</v>
      </c>
      <c r="L465" s="326">
        <v>2.6666666666666665</v>
      </c>
      <c r="M465">
        <f t="shared" si="46"/>
        <v>336</v>
      </c>
      <c r="N465" s="201">
        <f t="shared" si="47"/>
        <v>256.9369369369428</v>
      </c>
    </row>
    <row r="466" spans="2:14" x14ac:dyDescent="0.25">
      <c r="B466" s="145">
        <v>0.32083333333333336</v>
      </c>
      <c r="C466" s="40">
        <v>80</v>
      </c>
      <c r="D466" s="314">
        <v>80</v>
      </c>
      <c r="E466" s="314"/>
      <c r="F466" s="42"/>
      <c r="G466" s="321">
        <f t="shared" si="42"/>
        <v>80</v>
      </c>
      <c r="H466" s="315">
        <f t="shared" si="43"/>
        <v>80</v>
      </c>
      <c r="I466" s="197">
        <f t="shared" si="44"/>
        <v>1.3333333333333333</v>
      </c>
      <c r="J466" s="157">
        <f t="shared" si="45"/>
        <v>1.3333333333333333</v>
      </c>
      <c r="K466" s="40">
        <v>160</v>
      </c>
      <c r="L466" s="326">
        <v>2.6666666666666665</v>
      </c>
      <c r="M466">
        <f t="shared" si="46"/>
        <v>336</v>
      </c>
      <c r="N466" s="201">
        <f t="shared" si="47"/>
        <v>256.9369369369428</v>
      </c>
    </row>
    <row r="467" spans="2:14" x14ac:dyDescent="0.25">
      <c r="B467" s="145">
        <v>0.3215277777777778</v>
      </c>
      <c r="C467" s="40">
        <v>80</v>
      </c>
      <c r="D467" s="314">
        <v>80</v>
      </c>
      <c r="E467" s="314"/>
      <c r="F467" s="42"/>
      <c r="G467" s="321">
        <f t="shared" si="42"/>
        <v>80</v>
      </c>
      <c r="H467" s="315">
        <f t="shared" si="43"/>
        <v>80</v>
      </c>
      <c r="I467" s="197">
        <f t="shared" si="44"/>
        <v>1.3333333333333333</v>
      </c>
      <c r="J467" s="157">
        <f t="shared" si="45"/>
        <v>1.3333333333333333</v>
      </c>
      <c r="K467" s="40">
        <v>160</v>
      </c>
      <c r="L467" s="326">
        <v>2.6666666666666665</v>
      </c>
      <c r="M467">
        <f t="shared" si="46"/>
        <v>336</v>
      </c>
      <c r="N467" s="201">
        <f t="shared" si="47"/>
        <v>256.9369369369428</v>
      </c>
    </row>
    <row r="468" spans="2:14" x14ac:dyDescent="0.25">
      <c r="B468" s="145">
        <v>0.32222222222222224</v>
      </c>
      <c r="C468" s="40">
        <v>80</v>
      </c>
      <c r="D468" s="314">
        <v>80</v>
      </c>
      <c r="E468" s="314"/>
      <c r="F468" s="42"/>
      <c r="G468" s="321">
        <f t="shared" si="42"/>
        <v>80</v>
      </c>
      <c r="H468" s="315">
        <f t="shared" si="43"/>
        <v>80</v>
      </c>
      <c r="I468" s="197">
        <f t="shared" si="44"/>
        <v>1.3333333333333333</v>
      </c>
      <c r="J468" s="157">
        <f t="shared" si="45"/>
        <v>1.3333333333333333</v>
      </c>
      <c r="K468" s="40">
        <v>160</v>
      </c>
      <c r="L468" s="326">
        <v>2.6666666666666665</v>
      </c>
      <c r="M468">
        <f t="shared" si="46"/>
        <v>336</v>
      </c>
      <c r="N468" s="201">
        <f t="shared" si="47"/>
        <v>256.9369369369428</v>
      </c>
    </row>
    <row r="469" spans="2:14" x14ac:dyDescent="0.25">
      <c r="B469" s="145">
        <v>0.32291666666666669</v>
      </c>
      <c r="C469" s="40">
        <v>80</v>
      </c>
      <c r="D469" s="314">
        <v>80</v>
      </c>
      <c r="E469" s="314"/>
      <c r="F469" s="42"/>
      <c r="G469" s="321">
        <f t="shared" si="42"/>
        <v>80</v>
      </c>
      <c r="H469" s="315">
        <f t="shared" si="43"/>
        <v>80</v>
      </c>
      <c r="I469" s="197">
        <f t="shared" si="44"/>
        <v>1.3333333333333333</v>
      </c>
      <c r="J469" s="157">
        <f t="shared" si="45"/>
        <v>1.3333333333333333</v>
      </c>
      <c r="K469" s="40">
        <v>160</v>
      </c>
      <c r="L469" s="326">
        <v>2.6666666666666665</v>
      </c>
      <c r="M469">
        <f t="shared" si="46"/>
        <v>336</v>
      </c>
      <c r="N469" s="201">
        <f t="shared" si="47"/>
        <v>256.9369369369428</v>
      </c>
    </row>
    <row r="470" spans="2:14" x14ac:dyDescent="0.25">
      <c r="B470" s="145">
        <v>0.32361111111111113</v>
      </c>
      <c r="C470" s="40">
        <v>80</v>
      </c>
      <c r="D470" s="314">
        <v>80</v>
      </c>
      <c r="E470" s="314"/>
      <c r="F470" s="42"/>
      <c r="G470" s="321">
        <f t="shared" si="42"/>
        <v>80</v>
      </c>
      <c r="H470" s="315">
        <f t="shared" si="43"/>
        <v>80</v>
      </c>
      <c r="I470" s="197">
        <f t="shared" si="44"/>
        <v>1.3333333333333333</v>
      </c>
      <c r="J470" s="157">
        <f t="shared" si="45"/>
        <v>1.3333333333333333</v>
      </c>
      <c r="K470" s="40">
        <v>160</v>
      </c>
      <c r="L470" s="326">
        <v>2.6666666666666665</v>
      </c>
      <c r="M470">
        <f t="shared" si="46"/>
        <v>336</v>
      </c>
      <c r="N470" s="201">
        <f t="shared" si="47"/>
        <v>256.9369369369428</v>
      </c>
    </row>
    <row r="471" spans="2:14" x14ac:dyDescent="0.25">
      <c r="B471" s="145">
        <v>0.32430555555555557</v>
      </c>
      <c r="C471" s="40">
        <v>80</v>
      </c>
      <c r="D471" s="314">
        <v>80</v>
      </c>
      <c r="E471" s="314"/>
      <c r="F471" s="42"/>
      <c r="G471" s="321">
        <f t="shared" si="42"/>
        <v>80</v>
      </c>
      <c r="H471" s="315">
        <f t="shared" si="43"/>
        <v>80</v>
      </c>
      <c r="I471" s="197">
        <f t="shared" si="44"/>
        <v>1.3333333333333333</v>
      </c>
      <c r="J471" s="157">
        <f t="shared" si="45"/>
        <v>1.3333333333333333</v>
      </c>
      <c r="K471" s="40">
        <v>160</v>
      </c>
      <c r="L471" s="326">
        <v>2.6666666666666665</v>
      </c>
      <c r="M471">
        <f t="shared" si="46"/>
        <v>336</v>
      </c>
      <c r="N471" s="201">
        <f t="shared" si="47"/>
        <v>256.9369369369428</v>
      </c>
    </row>
    <row r="472" spans="2:14" x14ac:dyDescent="0.25">
      <c r="B472" s="145">
        <v>0.32500000000000001</v>
      </c>
      <c r="C472" s="40">
        <v>80</v>
      </c>
      <c r="D472" s="314">
        <v>80</v>
      </c>
      <c r="E472" s="314"/>
      <c r="F472" s="42"/>
      <c r="G472" s="321">
        <f t="shared" si="42"/>
        <v>80</v>
      </c>
      <c r="H472" s="315">
        <f t="shared" si="43"/>
        <v>80</v>
      </c>
      <c r="I472" s="197">
        <f t="shared" si="44"/>
        <v>1.3333333333333333</v>
      </c>
      <c r="J472" s="157">
        <f t="shared" si="45"/>
        <v>1.3333333333333333</v>
      </c>
      <c r="K472" s="40">
        <v>160</v>
      </c>
      <c r="L472" s="326">
        <v>2.6666666666666665</v>
      </c>
      <c r="M472">
        <f t="shared" si="46"/>
        <v>336</v>
      </c>
      <c r="N472" s="201">
        <f t="shared" si="47"/>
        <v>256.9369369369428</v>
      </c>
    </row>
    <row r="473" spans="2:14" x14ac:dyDescent="0.25">
      <c r="B473" s="145">
        <v>0.32569444444444445</v>
      </c>
      <c r="C473" s="40">
        <v>80</v>
      </c>
      <c r="D473" s="314">
        <v>80</v>
      </c>
      <c r="E473" s="314"/>
      <c r="F473" s="42"/>
      <c r="G473" s="321">
        <f t="shared" si="42"/>
        <v>80</v>
      </c>
      <c r="H473" s="315">
        <f t="shared" si="43"/>
        <v>80</v>
      </c>
      <c r="I473" s="197">
        <f t="shared" si="44"/>
        <v>1.3333333333333333</v>
      </c>
      <c r="J473" s="157">
        <f t="shared" si="45"/>
        <v>1.3333333333333333</v>
      </c>
      <c r="K473" s="40">
        <v>160</v>
      </c>
      <c r="L473" s="326">
        <v>2.6666666666666665</v>
      </c>
      <c r="M473">
        <f t="shared" si="46"/>
        <v>336</v>
      </c>
      <c r="N473" s="201">
        <f t="shared" si="47"/>
        <v>256.9369369369428</v>
      </c>
    </row>
    <row r="474" spans="2:14" x14ac:dyDescent="0.25">
      <c r="B474" s="145">
        <v>0.3263888888888889</v>
      </c>
      <c r="C474" s="40">
        <v>80</v>
      </c>
      <c r="D474" s="314">
        <v>80</v>
      </c>
      <c r="E474" s="314"/>
      <c r="F474" s="42"/>
      <c r="G474" s="321">
        <f t="shared" si="42"/>
        <v>80</v>
      </c>
      <c r="H474" s="315">
        <f t="shared" si="43"/>
        <v>80</v>
      </c>
      <c r="I474" s="197">
        <f t="shared" si="44"/>
        <v>1.3333333333333333</v>
      </c>
      <c r="J474" s="157">
        <f t="shared" si="45"/>
        <v>1.3333333333333333</v>
      </c>
      <c r="K474" s="40">
        <v>160</v>
      </c>
      <c r="L474" s="326">
        <v>2.6666666666666665</v>
      </c>
      <c r="M474">
        <f t="shared" si="46"/>
        <v>336</v>
      </c>
      <c r="N474" s="201">
        <f t="shared" si="47"/>
        <v>256.9369369369428</v>
      </c>
    </row>
    <row r="475" spans="2:14" x14ac:dyDescent="0.25">
      <c r="B475" s="145">
        <v>0.32708333333333334</v>
      </c>
      <c r="C475" s="40">
        <v>80</v>
      </c>
      <c r="D475" s="314">
        <v>80</v>
      </c>
      <c r="E475" s="314"/>
      <c r="F475" s="42"/>
      <c r="G475" s="321">
        <f t="shared" si="42"/>
        <v>80</v>
      </c>
      <c r="H475" s="315">
        <f t="shared" si="43"/>
        <v>80</v>
      </c>
      <c r="I475" s="197">
        <f t="shared" si="44"/>
        <v>1.3333333333333333</v>
      </c>
      <c r="J475" s="157">
        <f t="shared" si="45"/>
        <v>1.3333333333333333</v>
      </c>
      <c r="K475" s="40">
        <v>160</v>
      </c>
      <c r="L475" s="326">
        <v>2.6666666666666665</v>
      </c>
      <c r="M475">
        <f t="shared" si="46"/>
        <v>336</v>
      </c>
      <c r="N475" s="201">
        <f t="shared" si="47"/>
        <v>256.9369369369428</v>
      </c>
    </row>
    <row r="476" spans="2:14" x14ac:dyDescent="0.25">
      <c r="B476" s="145">
        <v>0.32777777777777778</v>
      </c>
      <c r="C476" s="40">
        <v>80</v>
      </c>
      <c r="D476" s="314">
        <v>80</v>
      </c>
      <c r="E476" s="314"/>
      <c r="F476" s="42"/>
      <c r="G476" s="321">
        <f t="shared" si="42"/>
        <v>80</v>
      </c>
      <c r="H476" s="315">
        <f t="shared" si="43"/>
        <v>80</v>
      </c>
      <c r="I476" s="197">
        <f t="shared" si="44"/>
        <v>1.3333333333333333</v>
      </c>
      <c r="J476" s="157">
        <f t="shared" si="45"/>
        <v>1.3333333333333333</v>
      </c>
      <c r="K476" s="40">
        <v>160</v>
      </c>
      <c r="L476" s="326">
        <v>2.6666666666666665</v>
      </c>
      <c r="M476">
        <f t="shared" si="46"/>
        <v>336</v>
      </c>
      <c r="N476" s="201">
        <f t="shared" si="47"/>
        <v>256.9369369369428</v>
      </c>
    </row>
    <row r="477" spans="2:14" x14ac:dyDescent="0.25">
      <c r="B477" s="145">
        <v>0.32847222222222222</v>
      </c>
      <c r="C477" s="40">
        <v>80</v>
      </c>
      <c r="D477" s="314">
        <v>80</v>
      </c>
      <c r="E477" s="314"/>
      <c r="F477" s="42"/>
      <c r="G477" s="321">
        <f t="shared" si="42"/>
        <v>80</v>
      </c>
      <c r="H477" s="315">
        <f t="shared" si="43"/>
        <v>80</v>
      </c>
      <c r="I477" s="197">
        <f t="shared" si="44"/>
        <v>1.3333333333333333</v>
      </c>
      <c r="J477" s="157">
        <f t="shared" si="45"/>
        <v>1.3333333333333333</v>
      </c>
      <c r="K477" s="40">
        <v>160</v>
      </c>
      <c r="L477" s="326">
        <v>2.6666666666666665</v>
      </c>
      <c r="M477">
        <f t="shared" si="46"/>
        <v>336</v>
      </c>
      <c r="N477" s="201">
        <f t="shared" si="47"/>
        <v>256.9369369369428</v>
      </c>
    </row>
    <row r="478" spans="2:14" x14ac:dyDescent="0.25">
      <c r="B478" s="145">
        <v>0.32916666666666666</v>
      </c>
      <c r="C478" s="40">
        <v>80</v>
      </c>
      <c r="D478" s="314">
        <v>80</v>
      </c>
      <c r="E478" s="314"/>
      <c r="F478" s="42"/>
      <c r="G478" s="321">
        <f t="shared" si="42"/>
        <v>80</v>
      </c>
      <c r="H478" s="315">
        <f t="shared" si="43"/>
        <v>80</v>
      </c>
      <c r="I478" s="197">
        <f t="shared" si="44"/>
        <v>1.3333333333333333</v>
      </c>
      <c r="J478" s="157">
        <f t="shared" si="45"/>
        <v>1.3333333333333333</v>
      </c>
      <c r="K478" s="40">
        <v>160</v>
      </c>
      <c r="L478" s="326">
        <v>2.6666666666666665</v>
      </c>
      <c r="M478">
        <f t="shared" si="46"/>
        <v>336</v>
      </c>
      <c r="N478" s="201">
        <f t="shared" si="47"/>
        <v>256.9369369369428</v>
      </c>
    </row>
    <row r="479" spans="2:14" x14ac:dyDescent="0.25">
      <c r="B479" s="145">
        <v>0.3298611111111111</v>
      </c>
      <c r="C479" s="40">
        <v>80</v>
      </c>
      <c r="D479" s="314">
        <v>80</v>
      </c>
      <c r="E479" s="314"/>
      <c r="F479" s="42"/>
      <c r="G479" s="321">
        <f t="shared" si="42"/>
        <v>80</v>
      </c>
      <c r="H479" s="315">
        <f t="shared" si="43"/>
        <v>80</v>
      </c>
      <c r="I479" s="197">
        <f t="shared" si="44"/>
        <v>1.3333333333333333</v>
      </c>
      <c r="J479" s="157">
        <f t="shared" si="45"/>
        <v>1.3333333333333333</v>
      </c>
      <c r="K479" s="40">
        <v>160</v>
      </c>
      <c r="L479" s="326">
        <v>2.6666666666666665</v>
      </c>
      <c r="M479">
        <f t="shared" si="46"/>
        <v>336</v>
      </c>
      <c r="N479" s="201">
        <f t="shared" si="47"/>
        <v>256.9369369369428</v>
      </c>
    </row>
    <row r="480" spans="2:14" x14ac:dyDescent="0.25">
      <c r="B480" s="145">
        <v>0.33055555555555555</v>
      </c>
      <c r="C480" s="40">
        <v>80</v>
      </c>
      <c r="D480" s="314">
        <v>80</v>
      </c>
      <c r="E480" s="314"/>
      <c r="F480" s="42"/>
      <c r="G480" s="321">
        <f t="shared" si="42"/>
        <v>80</v>
      </c>
      <c r="H480" s="315">
        <f t="shared" si="43"/>
        <v>80</v>
      </c>
      <c r="I480" s="197">
        <f t="shared" si="44"/>
        <v>1.3333333333333333</v>
      </c>
      <c r="J480" s="157">
        <f t="shared" si="45"/>
        <v>1.3333333333333333</v>
      </c>
      <c r="K480" s="40">
        <v>160</v>
      </c>
      <c r="L480" s="326">
        <v>2.6666666666666665</v>
      </c>
      <c r="M480">
        <f t="shared" si="46"/>
        <v>336</v>
      </c>
      <c r="N480" s="201">
        <f t="shared" si="47"/>
        <v>256.9369369369428</v>
      </c>
    </row>
    <row r="481" spans="2:14" x14ac:dyDescent="0.25">
      <c r="B481" s="145">
        <v>0.33124999999999999</v>
      </c>
      <c r="C481" s="40">
        <v>80</v>
      </c>
      <c r="D481" s="314">
        <v>80</v>
      </c>
      <c r="E481" s="314"/>
      <c r="F481" s="42"/>
      <c r="G481" s="321">
        <f t="shared" si="42"/>
        <v>80</v>
      </c>
      <c r="H481" s="315">
        <f t="shared" si="43"/>
        <v>80</v>
      </c>
      <c r="I481" s="197">
        <f t="shared" si="44"/>
        <v>1.3333333333333333</v>
      </c>
      <c r="J481" s="157">
        <f t="shared" si="45"/>
        <v>1.3333333333333333</v>
      </c>
      <c r="K481" s="40">
        <v>160</v>
      </c>
      <c r="L481" s="326">
        <v>2.6666666666666665</v>
      </c>
      <c r="M481">
        <f t="shared" si="46"/>
        <v>336</v>
      </c>
      <c r="N481" s="201">
        <f t="shared" si="47"/>
        <v>256.9369369369428</v>
      </c>
    </row>
    <row r="482" spans="2:14" x14ac:dyDescent="0.25">
      <c r="B482" s="145">
        <v>0.33194444444444443</v>
      </c>
      <c r="C482" s="40">
        <v>80</v>
      </c>
      <c r="D482" s="314">
        <v>80</v>
      </c>
      <c r="E482" s="314"/>
      <c r="F482" s="42"/>
      <c r="G482" s="321">
        <f t="shared" si="42"/>
        <v>80</v>
      </c>
      <c r="H482" s="315">
        <f t="shared" si="43"/>
        <v>80</v>
      </c>
      <c r="I482" s="197">
        <f t="shared" si="44"/>
        <v>1.3333333333333333</v>
      </c>
      <c r="J482" s="157">
        <f t="shared" si="45"/>
        <v>1.3333333333333333</v>
      </c>
      <c r="K482" s="40">
        <v>160</v>
      </c>
      <c r="L482" s="326">
        <v>2.6666666666666665</v>
      </c>
      <c r="M482">
        <f t="shared" si="46"/>
        <v>336</v>
      </c>
      <c r="N482" s="201">
        <f t="shared" si="47"/>
        <v>256.9369369369428</v>
      </c>
    </row>
    <row r="483" spans="2:14" x14ac:dyDescent="0.25">
      <c r="B483" s="145">
        <v>0.33263888888888887</v>
      </c>
      <c r="C483" s="40">
        <v>80</v>
      </c>
      <c r="D483" s="314">
        <v>80</v>
      </c>
      <c r="E483" s="314"/>
      <c r="F483" s="42"/>
      <c r="G483" s="321">
        <f t="shared" si="42"/>
        <v>80</v>
      </c>
      <c r="H483" s="315">
        <f t="shared" si="43"/>
        <v>80</v>
      </c>
      <c r="I483" s="197">
        <f t="shared" si="44"/>
        <v>1.3333333333333333</v>
      </c>
      <c r="J483" s="157">
        <f t="shared" si="45"/>
        <v>1.3333333333333333</v>
      </c>
      <c r="K483" s="40">
        <v>160</v>
      </c>
      <c r="L483" s="326">
        <v>2.6666666666666665</v>
      </c>
      <c r="M483">
        <f t="shared" si="46"/>
        <v>336</v>
      </c>
      <c r="N483" s="201">
        <f t="shared" si="47"/>
        <v>256.9369369369428</v>
      </c>
    </row>
    <row r="484" spans="2:14" x14ac:dyDescent="0.25">
      <c r="B484" s="145">
        <v>0.33333333333333331</v>
      </c>
      <c r="C484" s="40">
        <v>80</v>
      </c>
      <c r="D484" s="314">
        <v>80</v>
      </c>
      <c r="E484" s="314"/>
      <c r="F484" s="42">
        <v>80</v>
      </c>
      <c r="G484" s="321">
        <f t="shared" si="42"/>
        <v>80</v>
      </c>
      <c r="H484" s="315">
        <f t="shared" si="43"/>
        <v>160</v>
      </c>
      <c r="I484" s="197">
        <f t="shared" si="44"/>
        <v>1.3333333333333333</v>
      </c>
      <c r="J484" s="157">
        <f t="shared" si="45"/>
        <v>2.6666666666666665</v>
      </c>
      <c r="K484" s="40">
        <v>240</v>
      </c>
      <c r="L484" s="326">
        <v>4</v>
      </c>
      <c r="M484">
        <f t="shared" si="46"/>
        <v>336</v>
      </c>
      <c r="N484" s="201">
        <f t="shared" si="47"/>
        <v>256.9369369369428</v>
      </c>
    </row>
    <row r="485" spans="2:14" x14ac:dyDescent="0.25">
      <c r="B485" s="145">
        <v>0.33402777777777781</v>
      </c>
      <c r="C485" s="40">
        <v>80</v>
      </c>
      <c r="D485" s="314">
        <v>80</v>
      </c>
      <c r="E485" s="314"/>
      <c r="F485" s="42">
        <v>80</v>
      </c>
      <c r="G485" s="321">
        <f t="shared" si="42"/>
        <v>80</v>
      </c>
      <c r="H485" s="315">
        <f t="shared" si="43"/>
        <v>160</v>
      </c>
      <c r="I485" s="197">
        <f t="shared" si="44"/>
        <v>1.3333333333333333</v>
      </c>
      <c r="J485" s="157">
        <f t="shared" si="45"/>
        <v>2.6666666666666665</v>
      </c>
      <c r="K485" s="40">
        <v>240</v>
      </c>
      <c r="L485" s="326">
        <v>4</v>
      </c>
      <c r="M485">
        <f t="shared" si="46"/>
        <v>336</v>
      </c>
      <c r="N485" s="201">
        <f t="shared" si="47"/>
        <v>256.9369369369428</v>
      </c>
    </row>
    <row r="486" spans="2:14" x14ac:dyDescent="0.25">
      <c r="B486" s="145">
        <v>0.3347222222222222</v>
      </c>
      <c r="C486" s="40">
        <v>80</v>
      </c>
      <c r="D486" s="314">
        <v>80</v>
      </c>
      <c r="E486" s="314"/>
      <c r="F486" s="42">
        <v>80</v>
      </c>
      <c r="G486" s="321">
        <f t="shared" si="42"/>
        <v>80</v>
      </c>
      <c r="H486" s="315">
        <f t="shared" si="43"/>
        <v>160</v>
      </c>
      <c r="I486" s="197">
        <f t="shared" si="44"/>
        <v>1.3333333333333333</v>
      </c>
      <c r="J486" s="157">
        <f t="shared" si="45"/>
        <v>2.6666666666666665</v>
      </c>
      <c r="K486" s="40">
        <v>240</v>
      </c>
      <c r="L486" s="326">
        <v>4</v>
      </c>
      <c r="M486">
        <f t="shared" si="46"/>
        <v>336</v>
      </c>
      <c r="N486" s="201">
        <f t="shared" si="47"/>
        <v>256.9369369369428</v>
      </c>
    </row>
    <row r="487" spans="2:14" x14ac:dyDescent="0.25">
      <c r="B487" s="145">
        <v>0.3354166666666667</v>
      </c>
      <c r="C487" s="40">
        <v>80</v>
      </c>
      <c r="D487" s="314">
        <v>80</v>
      </c>
      <c r="E487" s="314"/>
      <c r="F487" s="42">
        <v>80</v>
      </c>
      <c r="G487" s="321">
        <f t="shared" si="42"/>
        <v>80</v>
      </c>
      <c r="H487" s="315">
        <f t="shared" si="43"/>
        <v>160</v>
      </c>
      <c r="I487" s="197">
        <f t="shared" si="44"/>
        <v>1.3333333333333333</v>
      </c>
      <c r="J487" s="157">
        <f t="shared" si="45"/>
        <v>2.6666666666666665</v>
      </c>
      <c r="K487" s="40">
        <v>240</v>
      </c>
      <c r="L487" s="326">
        <v>4</v>
      </c>
      <c r="M487">
        <f t="shared" si="46"/>
        <v>336</v>
      </c>
      <c r="N487" s="201">
        <f t="shared" si="47"/>
        <v>256.9369369369428</v>
      </c>
    </row>
    <row r="488" spans="2:14" x14ac:dyDescent="0.25">
      <c r="B488" s="145">
        <v>0.33611111111111108</v>
      </c>
      <c r="C488" s="40">
        <v>80</v>
      </c>
      <c r="D488" s="314">
        <v>80</v>
      </c>
      <c r="E488" s="314"/>
      <c r="F488" s="42">
        <v>80</v>
      </c>
      <c r="G488" s="321">
        <f t="shared" si="42"/>
        <v>80</v>
      </c>
      <c r="H488" s="315">
        <f t="shared" si="43"/>
        <v>160</v>
      </c>
      <c r="I488" s="197">
        <f t="shared" si="44"/>
        <v>1.3333333333333333</v>
      </c>
      <c r="J488" s="157">
        <f t="shared" si="45"/>
        <v>2.6666666666666665</v>
      </c>
      <c r="K488" s="40">
        <v>240</v>
      </c>
      <c r="L488" s="326">
        <v>4</v>
      </c>
      <c r="M488">
        <f t="shared" si="46"/>
        <v>336</v>
      </c>
      <c r="N488" s="201">
        <f t="shared" si="47"/>
        <v>256.9369369369428</v>
      </c>
    </row>
    <row r="489" spans="2:14" x14ac:dyDescent="0.25">
      <c r="B489" s="145">
        <v>0.33680555555555558</v>
      </c>
      <c r="C489" s="40">
        <v>80</v>
      </c>
      <c r="D489" s="314">
        <v>80</v>
      </c>
      <c r="E489" s="314"/>
      <c r="F489" s="42">
        <v>80</v>
      </c>
      <c r="G489" s="321">
        <f t="shared" si="42"/>
        <v>80</v>
      </c>
      <c r="H489" s="315">
        <f t="shared" si="43"/>
        <v>160</v>
      </c>
      <c r="I489" s="197">
        <f t="shared" si="44"/>
        <v>1.3333333333333333</v>
      </c>
      <c r="J489" s="157">
        <f t="shared" si="45"/>
        <v>2.6666666666666665</v>
      </c>
      <c r="K489" s="40">
        <v>240</v>
      </c>
      <c r="L489" s="326">
        <v>4</v>
      </c>
      <c r="M489">
        <f t="shared" si="46"/>
        <v>336</v>
      </c>
      <c r="N489" s="201">
        <f t="shared" si="47"/>
        <v>256.9369369369428</v>
      </c>
    </row>
    <row r="490" spans="2:14" x14ac:dyDescent="0.25">
      <c r="B490" s="145">
        <v>0.33749999999999997</v>
      </c>
      <c r="C490" s="40">
        <v>80</v>
      </c>
      <c r="D490" s="314">
        <v>80</v>
      </c>
      <c r="E490" s="314"/>
      <c r="F490" s="42">
        <v>80</v>
      </c>
      <c r="G490" s="321">
        <f t="shared" si="42"/>
        <v>80</v>
      </c>
      <c r="H490" s="315">
        <f t="shared" si="43"/>
        <v>160</v>
      </c>
      <c r="I490" s="197">
        <f t="shared" si="44"/>
        <v>1.3333333333333333</v>
      </c>
      <c r="J490" s="157">
        <f t="shared" si="45"/>
        <v>2.6666666666666665</v>
      </c>
      <c r="K490" s="40">
        <v>240</v>
      </c>
      <c r="L490" s="326">
        <v>4</v>
      </c>
      <c r="M490">
        <f t="shared" si="46"/>
        <v>336</v>
      </c>
      <c r="N490" s="201">
        <f t="shared" si="47"/>
        <v>256.9369369369428</v>
      </c>
    </row>
    <row r="491" spans="2:14" x14ac:dyDescent="0.25">
      <c r="B491" s="145">
        <v>0.33819444444444446</v>
      </c>
      <c r="C491" s="40">
        <v>80</v>
      </c>
      <c r="D491" s="314">
        <v>80</v>
      </c>
      <c r="E491" s="314"/>
      <c r="F491" s="42">
        <v>80</v>
      </c>
      <c r="G491" s="321">
        <f t="shared" si="42"/>
        <v>80</v>
      </c>
      <c r="H491" s="315">
        <f t="shared" si="43"/>
        <v>160</v>
      </c>
      <c r="I491" s="197">
        <f t="shared" si="44"/>
        <v>1.3333333333333333</v>
      </c>
      <c r="J491" s="157">
        <f t="shared" si="45"/>
        <v>2.6666666666666665</v>
      </c>
      <c r="K491" s="40">
        <v>240</v>
      </c>
      <c r="L491" s="326">
        <v>4</v>
      </c>
      <c r="M491">
        <f t="shared" si="46"/>
        <v>336</v>
      </c>
      <c r="N491" s="201">
        <f t="shared" si="47"/>
        <v>256.9369369369428</v>
      </c>
    </row>
    <row r="492" spans="2:14" x14ac:dyDescent="0.25">
      <c r="B492" s="145">
        <v>0.33888888888888885</v>
      </c>
      <c r="C492" s="40">
        <v>80</v>
      </c>
      <c r="D492" s="314">
        <v>80</v>
      </c>
      <c r="E492" s="314"/>
      <c r="F492" s="42">
        <v>80</v>
      </c>
      <c r="G492" s="321">
        <f t="shared" si="42"/>
        <v>80</v>
      </c>
      <c r="H492" s="315">
        <f t="shared" si="43"/>
        <v>160</v>
      </c>
      <c r="I492" s="197">
        <f t="shared" si="44"/>
        <v>1.3333333333333333</v>
      </c>
      <c r="J492" s="157">
        <f t="shared" si="45"/>
        <v>2.6666666666666665</v>
      </c>
      <c r="K492" s="40">
        <v>240</v>
      </c>
      <c r="L492" s="326">
        <v>4</v>
      </c>
      <c r="M492">
        <f t="shared" si="46"/>
        <v>336</v>
      </c>
      <c r="N492" s="201">
        <f t="shared" si="47"/>
        <v>256.9369369369428</v>
      </c>
    </row>
    <row r="493" spans="2:14" x14ac:dyDescent="0.25">
      <c r="B493" s="145">
        <v>0.33958333333333335</v>
      </c>
      <c r="C493" s="40">
        <v>80</v>
      </c>
      <c r="D493" s="314">
        <v>80</v>
      </c>
      <c r="E493" s="314"/>
      <c r="F493" s="42">
        <v>80</v>
      </c>
      <c r="G493" s="321">
        <f t="shared" si="42"/>
        <v>80</v>
      </c>
      <c r="H493" s="315">
        <f t="shared" si="43"/>
        <v>160</v>
      </c>
      <c r="I493" s="197">
        <f t="shared" si="44"/>
        <v>1.3333333333333333</v>
      </c>
      <c r="J493" s="157">
        <f t="shared" si="45"/>
        <v>2.6666666666666665</v>
      </c>
      <c r="K493" s="40">
        <v>240</v>
      </c>
      <c r="L493" s="326">
        <v>4</v>
      </c>
      <c r="M493">
        <f t="shared" si="46"/>
        <v>336</v>
      </c>
      <c r="N493" s="201">
        <f t="shared" si="47"/>
        <v>256.9369369369428</v>
      </c>
    </row>
    <row r="494" spans="2:14" x14ac:dyDescent="0.25">
      <c r="B494" s="145">
        <v>0.34027777777777773</v>
      </c>
      <c r="C494" s="40">
        <v>80</v>
      </c>
      <c r="D494" s="314">
        <v>80</v>
      </c>
      <c r="E494" s="314"/>
      <c r="F494" s="42">
        <v>80</v>
      </c>
      <c r="G494" s="321">
        <f t="shared" si="42"/>
        <v>80</v>
      </c>
      <c r="H494" s="315">
        <f t="shared" si="43"/>
        <v>160</v>
      </c>
      <c r="I494" s="197">
        <f t="shared" si="44"/>
        <v>1.3333333333333333</v>
      </c>
      <c r="J494" s="157">
        <f t="shared" si="45"/>
        <v>2.6666666666666665</v>
      </c>
      <c r="K494" s="40">
        <v>240</v>
      </c>
      <c r="L494" s="326">
        <v>4</v>
      </c>
      <c r="M494">
        <f t="shared" si="46"/>
        <v>336</v>
      </c>
      <c r="N494" s="201">
        <f t="shared" si="47"/>
        <v>256.9369369369428</v>
      </c>
    </row>
    <row r="495" spans="2:14" x14ac:dyDescent="0.25">
      <c r="B495" s="145">
        <v>0.34097222222222223</v>
      </c>
      <c r="C495" s="40">
        <v>80</v>
      </c>
      <c r="D495" s="314">
        <v>80</v>
      </c>
      <c r="E495" s="314"/>
      <c r="F495" s="42">
        <v>80</v>
      </c>
      <c r="G495" s="321">
        <f t="shared" si="42"/>
        <v>80</v>
      </c>
      <c r="H495" s="315">
        <f t="shared" si="43"/>
        <v>160</v>
      </c>
      <c r="I495" s="197">
        <f t="shared" si="44"/>
        <v>1.3333333333333333</v>
      </c>
      <c r="J495" s="157">
        <f t="shared" si="45"/>
        <v>2.6666666666666665</v>
      </c>
      <c r="K495" s="40">
        <v>240</v>
      </c>
      <c r="L495" s="326">
        <v>4</v>
      </c>
      <c r="M495">
        <f t="shared" si="46"/>
        <v>336</v>
      </c>
      <c r="N495" s="201">
        <f t="shared" si="47"/>
        <v>256.9369369369428</v>
      </c>
    </row>
    <row r="496" spans="2:14" x14ac:dyDescent="0.25">
      <c r="B496" s="145">
        <v>0.34166666666666662</v>
      </c>
      <c r="C496" s="40">
        <v>80</v>
      </c>
      <c r="D496" s="314">
        <v>80</v>
      </c>
      <c r="E496" s="314"/>
      <c r="F496" s="42">
        <v>80</v>
      </c>
      <c r="G496" s="321">
        <f t="shared" si="42"/>
        <v>80</v>
      </c>
      <c r="H496" s="315">
        <f t="shared" si="43"/>
        <v>160</v>
      </c>
      <c r="I496" s="197">
        <f t="shared" si="44"/>
        <v>1.3333333333333333</v>
      </c>
      <c r="J496" s="157">
        <f t="shared" si="45"/>
        <v>2.6666666666666665</v>
      </c>
      <c r="K496" s="40">
        <v>240</v>
      </c>
      <c r="L496" s="326">
        <v>4</v>
      </c>
      <c r="M496">
        <f t="shared" si="46"/>
        <v>336</v>
      </c>
      <c r="N496" s="201">
        <f t="shared" si="47"/>
        <v>256.9369369369428</v>
      </c>
    </row>
    <row r="497" spans="2:14" x14ac:dyDescent="0.25">
      <c r="B497" s="145">
        <v>0.34236111111111112</v>
      </c>
      <c r="C497" s="40">
        <v>80</v>
      </c>
      <c r="D497" s="314">
        <v>80</v>
      </c>
      <c r="E497" s="314"/>
      <c r="F497" s="42">
        <v>80</v>
      </c>
      <c r="G497" s="321">
        <f t="shared" si="42"/>
        <v>80</v>
      </c>
      <c r="H497" s="315">
        <f t="shared" si="43"/>
        <v>160</v>
      </c>
      <c r="I497" s="197">
        <f t="shared" si="44"/>
        <v>1.3333333333333333</v>
      </c>
      <c r="J497" s="157">
        <f t="shared" si="45"/>
        <v>2.6666666666666665</v>
      </c>
      <c r="K497" s="40">
        <v>240</v>
      </c>
      <c r="L497" s="326">
        <v>4</v>
      </c>
      <c r="M497">
        <f t="shared" si="46"/>
        <v>336</v>
      </c>
      <c r="N497" s="201">
        <f t="shared" si="47"/>
        <v>256.9369369369428</v>
      </c>
    </row>
    <row r="498" spans="2:14" x14ac:dyDescent="0.25">
      <c r="B498" s="145">
        <v>0.3430555555555555</v>
      </c>
      <c r="C498" s="40">
        <v>80</v>
      </c>
      <c r="D498" s="314">
        <v>80</v>
      </c>
      <c r="E498" s="314"/>
      <c r="F498" s="42">
        <v>80</v>
      </c>
      <c r="G498" s="321">
        <f t="shared" si="42"/>
        <v>80</v>
      </c>
      <c r="H498" s="315">
        <f t="shared" si="43"/>
        <v>160</v>
      </c>
      <c r="I498" s="197">
        <f t="shared" si="44"/>
        <v>1.3333333333333333</v>
      </c>
      <c r="J498" s="157">
        <f t="shared" si="45"/>
        <v>2.6666666666666665</v>
      </c>
      <c r="K498" s="40">
        <v>240</v>
      </c>
      <c r="L498" s="326">
        <v>4</v>
      </c>
      <c r="M498">
        <f t="shared" si="46"/>
        <v>336</v>
      </c>
      <c r="N498" s="201">
        <f t="shared" si="47"/>
        <v>256.9369369369428</v>
      </c>
    </row>
    <row r="499" spans="2:14" x14ac:dyDescent="0.25">
      <c r="B499" s="145">
        <v>0.34375</v>
      </c>
      <c r="C499" s="40">
        <v>80</v>
      </c>
      <c r="D499" s="314">
        <v>80</v>
      </c>
      <c r="E499" s="314"/>
      <c r="F499" s="42">
        <v>80</v>
      </c>
      <c r="G499" s="321">
        <f t="shared" si="42"/>
        <v>80</v>
      </c>
      <c r="H499" s="315">
        <f t="shared" si="43"/>
        <v>160</v>
      </c>
      <c r="I499" s="197">
        <f t="shared" si="44"/>
        <v>1.3333333333333333</v>
      </c>
      <c r="J499" s="157">
        <f t="shared" si="45"/>
        <v>2.6666666666666665</v>
      </c>
      <c r="K499" s="40">
        <v>240</v>
      </c>
      <c r="L499" s="326">
        <v>4</v>
      </c>
      <c r="M499">
        <f t="shared" si="46"/>
        <v>336</v>
      </c>
      <c r="N499" s="201">
        <f t="shared" si="47"/>
        <v>256.9369369369428</v>
      </c>
    </row>
    <row r="500" spans="2:14" x14ac:dyDescent="0.25">
      <c r="B500" s="145">
        <v>0.3444444444444445</v>
      </c>
      <c r="C500" s="40">
        <v>80</v>
      </c>
      <c r="D500" s="314">
        <v>80</v>
      </c>
      <c r="E500" s="314"/>
      <c r="F500" s="42">
        <v>80</v>
      </c>
      <c r="G500" s="321">
        <f t="shared" si="42"/>
        <v>80</v>
      </c>
      <c r="H500" s="315">
        <f t="shared" si="43"/>
        <v>160</v>
      </c>
      <c r="I500" s="197">
        <f t="shared" si="44"/>
        <v>1.3333333333333333</v>
      </c>
      <c r="J500" s="157">
        <f t="shared" si="45"/>
        <v>2.6666666666666665</v>
      </c>
      <c r="K500" s="40">
        <v>240</v>
      </c>
      <c r="L500" s="326">
        <v>4</v>
      </c>
      <c r="M500">
        <f t="shared" si="46"/>
        <v>336</v>
      </c>
      <c r="N500" s="201">
        <f t="shared" si="47"/>
        <v>256.9369369369428</v>
      </c>
    </row>
    <row r="501" spans="2:14" x14ac:dyDescent="0.25">
      <c r="B501" s="145">
        <v>0.34513888888888888</v>
      </c>
      <c r="C501" s="40">
        <v>80</v>
      </c>
      <c r="D501" s="314">
        <v>80</v>
      </c>
      <c r="E501" s="314"/>
      <c r="F501" s="42">
        <v>80</v>
      </c>
      <c r="G501" s="321">
        <f t="shared" si="42"/>
        <v>80</v>
      </c>
      <c r="H501" s="315">
        <f t="shared" si="43"/>
        <v>160</v>
      </c>
      <c r="I501" s="197">
        <f t="shared" si="44"/>
        <v>1.3333333333333333</v>
      </c>
      <c r="J501" s="157">
        <f t="shared" si="45"/>
        <v>2.6666666666666665</v>
      </c>
      <c r="K501" s="40">
        <v>240</v>
      </c>
      <c r="L501" s="326">
        <v>4</v>
      </c>
      <c r="M501">
        <f t="shared" si="46"/>
        <v>336</v>
      </c>
      <c r="N501" s="201">
        <f t="shared" si="47"/>
        <v>256.9369369369428</v>
      </c>
    </row>
    <row r="502" spans="2:14" x14ac:dyDescent="0.25">
      <c r="B502" s="145">
        <v>0.34583333333333338</v>
      </c>
      <c r="C502" s="40">
        <v>80</v>
      </c>
      <c r="D502" s="314">
        <v>80</v>
      </c>
      <c r="E502" s="314"/>
      <c r="F502" s="42">
        <v>80</v>
      </c>
      <c r="G502" s="321">
        <f t="shared" si="42"/>
        <v>80</v>
      </c>
      <c r="H502" s="315">
        <f t="shared" si="43"/>
        <v>160</v>
      </c>
      <c r="I502" s="197">
        <f t="shared" si="44"/>
        <v>1.3333333333333333</v>
      </c>
      <c r="J502" s="157">
        <f t="shared" si="45"/>
        <v>2.6666666666666665</v>
      </c>
      <c r="K502" s="40">
        <v>240</v>
      </c>
      <c r="L502" s="326">
        <v>4</v>
      </c>
      <c r="M502">
        <f t="shared" si="46"/>
        <v>336</v>
      </c>
      <c r="N502" s="201">
        <f t="shared" si="47"/>
        <v>256.9369369369428</v>
      </c>
    </row>
    <row r="503" spans="2:14" x14ac:dyDescent="0.25">
      <c r="B503" s="145">
        <v>0.34652777777777777</v>
      </c>
      <c r="C503" s="40">
        <v>80</v>
      </c>
      <c r="D503" s="314">
        <v>80</v>
      </c>
      <c r="E503" s="314"/>
      <c r="F503" s="42">
        <v>80</v>
      </c>
      <c r="G503" s="321">
        <f t="shared" si="42"/>
        <v>80</v>
      </c>
      <c r="H503" s="315">
        <f t="shared" si="43"/>
        <v>160</v>
      </c>
      <c r="I503" s="197">
        <f t="shared" si="44"/>
        <v>1.3333333333333333</v>
      </c>
      <c r="J503" s="157">
        <f t="shared" si="45"/>
        <v>2.6666666666666665</v>
      </c>
      <c r="K503" s="40">
        <v>240</v>
      </c>
      <c r="L503" s="326">
        <v>4</v>
      </c>
      <c r="M503">
        <f t="shared" si="46"/>
        <v>336</v>
      </c>
      <c r="N503" s="201">
        <f t="shared" si="47"/>
        <v>256.9369369369428</v>
      </c>
    </row>
    <row r="504" spans="2:14" x14ac:dyDescent="0.25">
      <c r="B504" s="145">
        <v>0.34722222222222227</v>
      </c>
      <c r="C504" s="40">
        <v>80</v>
      </c>
      <c r="D504" s="314">
        <v>80</v>
      </c>
      <c r="E504" s="314"/>
      <c r="F504" s="42">
        <v>80</v>
      </c>
      <c r="G504" s="321">
        <f t="shared" si="42"/>
        <v>80</v>
      </c>
      <c r="H504" s="315">
        <f t="shared" si="43"/>
        <v>160</v>
      </c>
      <c r="I504" s="197">
        <f t="shared" si="44"/>
        <v>1.3333333333333333</v>
      </c>
      <c r="J504" s="157">
        <f t="shared" si="45"/>
        <v>2.6666666666666665</v>
      </c>
      <c r="K504" s="40">
        <v>240</v>
      </c>
      <c r="L504" s="326">
        <v>4</v>
      </c>
      <c r="M504">
        <f t="shared" si="46"/>
        <v>336</v>
      </c>
      <c r="N504" s="201">
        <f t="shared" si="47"/>
        <v>256.9369369369428</v>
      </c>
    </row>
    <row r="505" spans="2:14" x14ac:dyDescent="0.25">
      <c r="B505" s="145">
        <v>0.34791666666666665</v>
      </c>
      <c r="C505" s="40">
        <v>80</v>
      </c>
      <c r="D505" s="314">
        <v>80</v>
      </c>
      <c r="E505" s="314"/>
      <c r="F505" s="42">
        <v>80</v>
      </c>
      <c r="G505" s="321">
        <f t="shared" si="42"/>
        <v>80</v>
      </c>
      <c r="H505" s="315">
        <f t="shared" si="43"/>
        <v>160</v>
      </c>
      <c r="I505" s="197">
        <f t="shared" si="44"/>
        <v>1.3333333333333333</v>
      </c>
      <c r="J505" s="157">
        <f t="shared" si="45"/>
        <v>2.6666666666666665</v>
      </c>
      <c r="K505" s="40">
        <v>240</v>
      </c>
      <c r="L505" s="326">
        <v>4</v>
      </c>
      <c r="M505">
        <f t="shared" si="46"/>
        <v>336</v>
      </c>
      <c r="N505" s="201">
        <f t="shared" si="47"/>
        <v>256.9369369369428</v>
      </c>
    </row>
    <row r="506" spans="2:14" x14ac:dyDescent="0.25">
      <c r="B506" s="145">
        <v>0.34861111111111115</v>
      </c>
      <c r="C506" s="40">
        <v>80</v>
      </c>
      <c r="D506" s="314">
        <v>80</v>
      </c>
      <c r="E506" s="314"/>
      <c r="F506" s="42">
        <v>80</v>
      </c>
      <c r="G506" s="321">
        <f t="shared" si="42"/>
        <v>80</v>
      </c>
      <c r="H506" s="315">
        <f t="shared" si="43"/>
        <v>160</v>
      </c>
      <c r="I506" s="197">
        <f t="shared" si="44"/>
        <v>1.3333333333333333</v>
      </c>
      <c r="J506" s="157">
        <f t="shared" si="45"/>
        <v>2.6666666666666665</v>
      </c>
      <c r="K506" s="40">
        <v>240</v>
      </c>
      <c r="L506" s="326">
        <v>4</v>
      </c>
      <c r="M506">
        <f t="shared" si="46"/>
        <v>336</v>
      </c>
      <c r="N506" s="201">
        <f t="shared" si="47"/>
        <v>256.9369369369428</v>
      </c>
    </row>
    <row r="507" spans="2:14" x14ac:dyDescent="0.25">
      <c r="B507" s="145">
        <v>0.34930555555555554</v>
      </c>
      <c r="C507" s="40">
        <v>80</v>
      </c>
      <c r="D507" s="314">
        <v>80</v>
      </c>
      <c r="E507" s="314"/>
      <c r="F507" s="42">
        <v>80</v>
      </c>
      <c r="G507" s="321">
        <f t="shared" si="42"/>
        <v>80</v>
      </c>
      <c r="H507" s="315">
        <f t="shared" si="43"/>
        <v>160</v>
      </c>
      <c r="I507" s="197">
        <f t="shared" si="44"/>
        <v>1.3333333333333333</v>
      </c>
      <c r="J507" s="157">
        <f t="shared" si="45"/>
        <v>2.6666666666666665</v>
      </c>
      <c r="K507" s="40">
        <v>240</v>
      </c>
      <c r="L507" s="326">
        <v>4</v>
      </c>
      <c r="M507">
        <f t="shared" si="46"/>
        <v>336</v>
      </c>
      <c r="N507" s="201">
        <f t="shared" si="47"/>
        <v>256.9369369369428</v>
      </c>
    </row>
    <row r="508" spans="2:14" x14ac:dyDescent="0.25">
      <c r="B508" s="145">
        <v>0.35000000000000003</v>
      </c>
      <c r="C508" s="40">
        <v>80</v>
      </c>
      <c r="D508" s="314">
        <v>80</v>
      </c>
      <c r="E508" s="314"/>
      <c r="F508" s="42">
        <v>80</v>
      </c>
      <c r="G508" s="321">
        <f t="shared" si="42"/>
        <v>80</v>
      </c>
      <c r="H508" s="315">
        <f t="shared" si="43"/>
        <v>160</v>
      </c>
      <c r="I508" s="197">
        <f t="shared" si="44"/>
        <v>1.3333333333333333</v>
      </c>
      <c r="J508" s="157">
        <f t="shared" si="45"/>
        <v>2.6666666666666665</v>
      </c>
      <c r="K508" s="40">
        <v>240</v>
      </c>
      <c r="L508" s="326">
        <v>4</v>
      </c>
      <c r="M508">
        <f t="shared" si="46"/>
        <v>336</v>
      </c>
      <c r="N508" s="201">
        <f t="shared" si="47"/>
        <v>256.9369369369428</v>
      </c>
    </row>
    <row r="509" spans="2:14" x14ac:dyDescent="0.25">
      <c r="B509" s="145">
        <v>0.35069444444444442</v>
      </c>
      <c r="C509" s="40">
        <v>80</v>
      </c>
      <c r="D509" s="314">
        <v>80</v>
      </c>
      <c r="E509" s="314"/>
      <c r="F509" s="42">
        <v>80</v>
      </c>
      <c r="G509" s="321">
        <f t="shared" si="42"/>
        <v>80</v>
      </c>
      <c r="H509" s="315">
        <f t="shared" si="43"/>
        <v>160</v>
      </c>
      <c r="I509" s="197">
        <f t="shared" si="44"/>
        <v>1.3333333333333333</v>
      </c>
      <c r="J509" s="157">
        <f t="shared" si="45"/>
        <v>2.6666666666666665</v>
      </c>
      <c r="K509" s="40">
        <v>240</v>
      </c>
      <c r="L509" s="326">
        <v>4</v>
      </c>
      <c r="M509">
        <f t="shared" si="46"/>
        <v>336</v>
      </c>
      <c r="N509" s="201">
        <f t="shared" si="47"/>
        <v>256.9369369369428</v>
      </c>
    </row>
    <row r="510" spans="2:14" x14ac:dyDescent="0.25">
      <c r="B510" s="145">
        <v>0.35138888888888892</v>
      </c>
      <c r="C510" s="40">
        <v>80</v>
      </c>
      <c r="D510" s="314">
        <v>80</v>
      </c>
      <c r="E510" s="314"/>
      <c r="F510" s="42">
        <v>80</v>
      </c>
      <c r="G510" s="321">
        <f t="shared" si="42"/>
        <v>80</v>
      </c>
      <c r="H510" s="315">
        <f t="shared" si="43"/>
        <v>160</v>
      </c>
      <c r="I510" s="197">
        <f t="shared" si="44"/>
        <v>1.3333333333333333</v>
      </c>
      <c r="J510" s="157">
        <f t="shared" si="45"/>
        <v>2.6666666666666665</v>
      </c>
      <c r="K510" s="40">
        <v>240</v>
      </c>
      <c r="L510" s="326">
        <v>4</v>
      </c>
      <c r="M510">
        <f t="shared" si="46"/>
        <v>336</v>
      </c>
      <c r="N510" s="201">
        <f t="shared" si="47"/>
        <v>256.9369369369428</v>
      </c>
    </row>
    <row r="511" spans="2:14" x14ac:dyDescent="0.25">
      <c r="B511" s="145">
        <v>0.3520833333333333</v>
      </c>
      <c r="C511" s="40">
        <v>80</v>
      </c>
      <c r="D511" s="314">
        <v>80</v>
      </c>
      <c r="E511" s="314"/>
      <c r="F511" s="42">
        <v>80</v>
      </c>
      <c r="G511" s="321">
        <f t="shared" si="42"/>
        <v>80</v>
      </c>
      <c r="H511" s="315">
        <f t="shared" si="43"/>
        <v>160</v>
      </c>
      <c r="I511" s="197">
        <f t="shared" si="44"/>
        <v>1.3333333333333333</v>
      </c>
      <c r="J511" s="157">
        <f t="shared" si="45"/>
        <v>2.6666666666666665</v>
      </c>
      <c r="K511" s="40">
        <v>240</v>
      </c>
      <c r="L511" s="326">
        <v>4</v>
      </c>
      <c r="M511">
        <f t="shared" si="46"/>
        <v>336</v>
      </c>
      <c r="N511" s="201">
        <f t="shared" si="47"/>
        <v>256.9369369369428</v>
      </c>
    </row>
    <row r="512" spans="2:14" x14ac:dyDescent="0.25">
      <c r="B512" s="145">
        <v>0.3527777777777778</v>
      </c>
      <c r="C512" s="40">
        <v>80</v>
      </c>
      <c r="D512" s="314">
        <v>80</v>
      </c>
      <c r="E512" s="314"/>
      <c r="F512" s="42">
        <v>80</v>
      </c>
      <c r="G512" s="321">
        <f t="shared" si="42"/>
        <v>80</v>
      </c>
      <c r="H512" s="315">
        <f t="shared" si="43"/>
        <v>160</v>
      </c>
      <c r="I512" s="197">
        <f t="shared" si="44"/>
        <v>1.3333333333333333</v>
      </c>
      <c r="J512" s="157">
        <f t="shared" si="45"/>
        <v>2.6666666666666665</v>
      </c>
      <c r="K512" s="40">
        <v>240</v>
      </c>
      <c r="L512" s="326">
        <v>4</v>
      </c>
      <c r="M512">
        <f t="shared" si="46"/>
        <v>336</v>
      </c>
      <c r="N512" s="201">
        <f t="shared" si="47"/>
        <v>256.9369369369428</v>
      </c>
    </row>
    <row r="513" spans="2:14" x14ac:dyDescent="0.25">
      <c r="B513" s="145">
        <v>0.35347222222222219</v>
      </c>
      <c r="C513" s="40">
        <v>80</v>
      </c>
      <c r="D513" s="314">
        <v>80</v>
      </c>
      <c r="E513" s="314"/>
      <c r="F513" s="42">
        <v>80</v>
      </c>
      <c r="G513" s="321">
        <f t="shared" si="42"/>
        <v>80</v>
      </c>
      <c r="H513" s="315">
        <f t="shared" si="43"/>
        <v>160</v>
      </c>
      <c r="I513" s="197">
        <f t="shared" si="44"/>
        <v>1.3333333333333333</v>
      </c>
      <c r="J513" s="157">
        <f t="shared" si="45"/>
        <v>2.6666666666666665</v>
      </c>
      <c r="K513" s="40">
        <v>240</v>
      </c>
      <c r="L513" s="326">
        <v>4</v>
      </c>
      <c r="M513">
        <f t="shared" si="46"/>
        <v>336</v>
      </c>
      <c r="N513" s="201">
        <f t="shared" si="47"/>
        <v>256.9369369369428</v>
      </c>
    </row>
    <row r="514" spans="2:14" x14ac:dyDescent="0.25">
      <c r="B514" s="145">
        <v>0.35416666666666669</v>
      </c>
      <c r="C514" s="40">
        <v>80</v>
      </c>
      <c r="D514" s="314">
        <v>80</v>
      </c>
      <c r="E514" s="314">
        <v>80</v>
      </c>
      <c r="F514" s="42">
        <v>80</v>
      </c>
      <c r="G514" s="321">
        <f t="shared" si="42"/>
        <v>160</v>
      </c>
      <c r="H514" s="315">
        <f t="shared" si="43"/>
        <v>160</v>
      </c>
      <c r="I514" s="197">
        <f t="shared" si="44"/>
        <v>2.6666666666666665</v>
      </c>
      <c r="J514" s="157">
        <f t="shared" si="45"/>
        <v>2.6666666666666665</v>
      </c>
      <c r="K514" s="40">
        <v>320</v>
      </c>
      <c r="L514" s="326">
        <v>5.333333333333333</v>
      </c>
      <c r="M514">
        <f t="shared" si="46"/>
        <v>336</v>
      </c>
      <c r="N514" s="201">
        <f t="shared" si="47"/>
        <v>256.9369369369428</v>
      </c>
    </row>
    <row r="515" spans="2:14" x14ac:dyDescent="0.25">
      <c r="B515" s="145">
        <v>0.35486111111111113</v>
      </c>
      <c r="C515" s="40">
        <v>80</v>
      </c>
      <c r="D515" s="314">
        <v>80</v>
      </c>
      <c r="E515" s="314">
        <v>80</v>
      </c>
      <c r="F515" s="42">
        <v>80</v>
      </c>
      <c r="G515" s="321">
        <f t="shared" si="42"/>
        <v>160</v>
      </c>
      <c r="H515" s="315">
        <f t="shared" si="43"/>
        <v>160</v>
      </c>
      <c r="I515" s="197">
        <f t="shared" si="44"/>
        <v>2.6666666666666665</v>
      </c>
      <c r="J515" s="157">
        <f t="shared" si="45"/>
        <v>2.6666666666666665</v>
      </c>
      <c r="K515" s="40">
        <v>320</v>
      </c>
      <c r="L515" s="326">
        <v>5.333333333333333</v>
      </c>
      <c r="M515">
        <f t="shared" si="46"/>
        <v>336</v>
      </c>
      <c r="N515" s="201">
        <f t="shared" si="47"/>
        <v>256.9369369369428</v>
      </c>
    </row>
    <row r="516" spans="2:14" x14ac:dyDescent="0.25">
      <c r="B516" s="145">
        <v>0.35555555555555557</v>
      </c>
      <c r="C516" s="40">
        <v>80</v>
      </c>
      <c r="D516" s="314">
        <v>80</v>
      </c>
      <c r="E516" s="314">
        <v>80</v>
      </c>
      <c r="F516" s="42">
        <v>80</v>
      </c>
      <c r="G516" s="321">
        <f t="shared" si="42"/>
        <v>160</v>
      </c>
      <c r="H516" s="315">
        <f t="shared" si="43"/>
        <v>160</v>
      </c>
      <c r="I516" s="197">
        <f t="shared" si="44"/>
        <v>2.6666666666666665</v>
      </c>
      <c r="J516" s="157">
        <f t="shared" si="45"/>
        <v>2.6666666666666665</v>
      </c>
      <c r="K516" s="40">
        <v>320</v>
      </c>
      <c r="L516" s="326">
        <v>5.333333333333333</v>
      </c>
      <c r="M516">
        <f t="shared" si="46"/>
        <v>336</v>
      </c>
      <c r="N516" s="201">
        <f t="shared" si="47"/>
        <v>256.9369369369428</v>
      </c>
    </row>
    <row r="517" spans="2:14" x14ac:dyDescent="0.25">
      <c r="B517" s="145">
        <v>0.35625000000000001</v>
      </c>
      <c r="C517" s="40">
        <v>80</v>
      </c>
      <c r="D517" s="314">
        <v>80</v>
      </c>
      <c r="E517" s="314">
        <v>80</v>
      </c>
      <c r="F517" s="42">
        <v>80</v>
      </c>
      <c r="G517" s="321">
        <f t="shared" ref="G517:G580" si="48">IF(SUM(C517,E517)=0,"",SUM(C517,E517))</f>
        <v>160</v>
      </c>
      <c r="H517" s="315">
        <f t="shared" ref="H517:H580" si="49">IF(SUM(D517,F517)=0,"",SUM(D517,F517))</f>
        <v>160</v>
      </c>
      <c r="I517" s="197">
        <f t="shared" ref="I517:I580" si="50">IF(G517="","",G517*(1/60))</f>
        <v>2.6666666666666665</v>
      </c>
      <c r="J517" s="157">
        <f t="shared" ref="J517:J580" si="51">IF(H517="","",H517*(1/60))</f>
        <v>2.6666666666666665</v>
      </c>
      <c r="K517" s="40">
        <v>320</v>
      </c>
      <c r="L517" s="326">
        <v>5.333333333333333</v>
      </c>
      <c r="M517">
        <f t="shared" ref="M517:M580" si="52">1.05*MAX($K$4:$K$1444)</f>
        <v>336</v>
      </c>
      <c r="N517" s="201">
        <f t="shared" ref="N517:N580" si="53">SUM($L$324:$L$1433)/(COUNT($L$324:$L$1433)/60)</f>
        <v>256.9369369369428</v>
      </c>
    </row>
    <row r="518" spans="2:14" x14ac:dyDescent="0.25">
      <c r="B518" s="145">
        <v>0.35694444444444445</v>
      </c>
      <c r="C518" s="40">
        <v>80</v>
      </c>
      <c r="D518" s="314">
        <v>80</v>
      </c>
      <c r="E518" s="314">
        <v>80</v>
      </c>
      <c r="F518" s="42">
        <v>80</v>
      </c>
      <c r="G518" s="321">
        <f t="shared" si="48"/>
        <v>160</v>
      </c>
      <c r="H518" s="315">
        <f t="shared" si="49"/>
        <v>160</v>
      </c>
      <c r="I518" s="197">
        <f t="shared" si="50"/>
        <v>2.6666666666666665</v>
      </c>
      <c r="J518" s="157">
        <f t="shared" si="51"/>
        <v>2.6666666666666665</v>
      </c>
      <c r="K518" s="40">
        <v>320</v>
      </c>
      <c r="L518" s="326">
        <v>5.333333333333333</v>
      </c>
      <c r="M518">
        <f t="shared" si="52"/>
        <v>336</v>
      </c>
      <c r="N518" s="201">
        <f t="shared" si="53"/>
        <v>256.9369369369428</v>
      </c>
    </row>
    <row r="519" spans="2:14" x14ac:dyDescent="0.25">
      <c r="B519" s="145">
        <v>0.3576388888888889</v>
      </c>
      <c r="C519" s="40">
        <v>80</v>
      </c>
      <c r="D519" s="314">
        <v>80</v>
      </c>
      <c r="E519" s="314">
        <v>80</v>
      </c>
      <c r="F519" s="42">
        <v>80</v>
      </c>
      <c r="G519" s="321">
        <f t="shared" si="48"/>
        <v>160</v>
      </c>
      <c r="H519" s="315">
        <f t="shared" si="49"/>
        <v>160</v>
      </c>
      <c r="I519" s="197">
        <f t="shared" si="50"/>
        <v>2.6666666666666665</v>
      </c>
      <c r="J519" s="157">
        <f t="shared" si="51"/>
        <v>2.6666666666666665</v>
      </c>
      <c r="K519" s="40">
        <v>320</v>
      </c>
      <c r="L519" s="326">
        <v>5.333333333333333</v>
      </c>
      <c r="M519">
        <f t="shared" si="52"/>
        <v>336</v>
      </c>
      <c r="N519" s="201">
        <f t="shared" si="53"/>
        <v>256.9369369369428</v>
      </c>
    </row>
    <row r="520" spans="2:14" x14ac:dyDescent="0.25">
      <c r="B520" s="145">
        <v>0.35833333333333334</v>
      </c>
      <c r="C520" s="40">
        <v>80</v>
      </c>
      <c r="D520" s="314">
        <v>80</v>
      </c>
      <c r="E520" s="314">
        <v>80</v>
      </c>
      <c r="F520" s="42">
        <v>80</v>
      </c>
      <c r="G520" s="321">
        <f t="shared" si="48"/>
        <v>160</v>
      </c>
      <c r="H520" s="315">
        <f t="shared" si="49"/>
        <v>160</v>
      </c>
      <c r="I520" s="197">
        <f t="shared" si="50"/>
        <v>2.6666666666666665</v>
      </c>
      <c r="J520" s="157">
        <f t="shared" si="51"/>
        <v>2.6666666666666665</v>
      </c>
      <c r="K520" s="40">
        <v>320</v>
      </c>
      <c r="L520" s="326">
        <v>5.333333333333333</v>
      </c>
      <c r="M520">
        <f t="shared" si="52"/>
        <v>336</v>
      </c>
      <c r="N520" s="201">
        <f t="shared" si="53"/>
        <v>256.9369369369428</v>
      </c>
    </row>
    <row r="521" spans="2:14" x14ac:dyDescent="0.25">
      <c r="B521" s="145">
        <v>0.35902777777777778</v>
      </c>
      <c r="C521" s="40">
        <v>80</v>
      </c>
      <c r="D521" s="314">
        <v>80</v>
      </c>
      <c r="E521" s="314">
        <v>80</v>
      </c>
      <c r="F521" s="42">
        <v>80</v>
      </c>
      <c r="G521" s="321">
        <f t="shared" si="48"/>
        <v>160</v>
      </c>
      <c r="H521" s="315">
        <f t="shared" si="49"/>
        <v>160</v>
      </c>
      <c r="I521" s="197">
        <f t="shared" si="50"/>
        <v>2.6666666666666665</v>
      </c>
      <c r="J521" s="157">
        <f t="shared" si="51"/>
        <v>2.6666666666666665</v>
      </c>
      <c r="K521" s="40">
        <v>320</v>
      </c>
      <c r="L521" s="326">
        <v>5.333333333333333</v>
      </c>
      <c r="M521">
        <f t="shared" si="52"/>
        <v>336</v>
      </c>
      <c r="N521" s="201">
        <f t="shared" si="53"/>
        <v>256.9369369369428</v>
      </c>
    </row>
    <row r="522" spans="2:14" x14ac:dyDescent="0.25">
      <c r="B522" s="145">
        <v>0.35972222222222222</v>
      </c>
      <c r="C522" s="40">
        <v>80</v>
      </c>
      <c r="D522" s="314">
        <v>80</v>
      </c>
      <c r="E522" s="314">
        <v>80</v>
      </c>
      <c r="F522" s="42">
        <v>80</v>
      </c>
      <c r="G522" s="321">
        <f t="shared" si="48"/>
        <v>160</v>
      </c>
      <c r="H522" s="315">
        <f t="shared" si="49"/>
        <v>160</v>
      </c>
      <c r="I522" s="197">
        <f t="shared" si="50"/>
        <v>2.6666666666666665</v>
      </c>
      <c r="J522" s="157">
        <f t="shared" si="51"/>
        <v>2.6666666666666665</v>
      </c>
      <c r="K522" s="40">
        <v>320</v>
      </c>
      <c r="L522" s="326">
        <v>5.333333333333333</v>
      </c>
      <c r="M522">
        <f t="shared" si="52"/>
        <v>336</v>
      </c>
      <c r="N522" s="201">
        <f t="shared" si="53"/>
        <v>256.9369369369428</v>
      </c>
    </row>
    <row r="523" spans="2:14" x14ac:dyDescent="0.25">
      <c r="B523" s="145">
        <v>0.36041666666666666</v>
      </c>
      <c r="C523" s="40">
        <v>80</v>
      </c>
      <c r="D523" s="314">
        <v>80</v>
      </c>
      <c r="E523" s="314">
        <v>80</v>
      </c>
      <c r="F523" s="42">
        <v>80</v>
      </c>
      <c r="G523" s="321">
        <f t="shared" si="48"/>
        <v>160</v>
      </c>
      <c r="H523" s="315">
        <f t="shared" si="49"/>
        <v>160</v>
      </c>
      <c r="I523" s="197">
        <f t="shared" si="50"/>
        <v>2.6666666666666665</v>
      </c>
      <c r="J523" s="157">
        <f t="shared" si="51"/>
        <v>2.6666666666666665</v>
      </c>
      <c r="K523" s="40">
        <v>320</v>
      </c>
      <c r="L523" s="326">
        <v>5.333333333333333</v>
      </c>
      <c r="M523">
        <f t="shared" si="52"/>
        <v>336</v>
      </c>
      <c r="N523" s="201">
        <f t="shared" si="53"/>
        <v>256.9369369369428</v>
      </c>
    </row>
    <row r="524" spans="2:14" x14ac:dyDescent="0.25">
      <c r="B524" s="145">
        <v>0.3611111111111111</v>
      </c>
      <c r="C524" s="40">
        <v>80</v>
      </c>
      <c r="D524" s="314">
        <v>80</v>
      </c>
      <c r="E524" s="314">
        <v>80</v>
      </c>
      <c r="F524" s="42">
        <v>80</v>
      </c>
      <c r="G524" s="321">
        <f t="shared" si="48"/>
        <v>160</v>
      </c>
      <c r="H524" s="315">
        <f t="shared" si="49"/>
        <v>160</v>
      </c>
      <c r="I524" s="197">
        <f t="shared" si="50"/>
        <v>2.6666666666666665</v>
      </c>
      <c r="J524" s="157">
        <f t="shared" si="51"/>
        <v>2.6666666666666665</v>
      </c>
      <c r="K524" s="40">
        <v>320</v>
      </c>
      <c r="L524" s="326">
        <v>5.333333333333333</v>
      </c>
      <c r="M524">
        <f t="shared" si="52"/>
        <v>336</v>
      </c>
      <c r="N524" s="201">
        <f t="shared" si="53"/>
        <v>256.9369369369428</v>
      </c>
    </row>
    <row r="525" spans="2:14" x14ac:dyDescent="0.25">
      <c r="B525" s="145">
        <v>0.36180555555555555</v>
      </c>
      <c r="C525" s="40">
        <v>80</v>
      </c>
      <c r="D525" s="314">
        <v>80</v>
      </c>
      <c r="E525" s="314">
        <v>80</v>
      </c>
      <c r="F525" s="42">
        <v>80</v>
      </c>
      <c r="G525" s="321">
        <f t="shared" si="48"/>
        <v>160</v>
      </c>
      <c r="H525" s="315">
        <f t="shared" si="49"/>
        <v>160</v>
      </c>
      <c r="I525" s="197">
        <f t="shared" si="50"/>
        <v>2.6666666666666665</v>
      </c>
      <c r="J525" s="157">
        <f t="shared" si="51"/>
        <v>2.6666666666666665</v>
      </c>
      <c r="K525" s="40">
        <v>320</v>
      </c>
      <c r="L525" s="326">
        <v>5.333333333333333</v>
      </c>
      <c r="M525">
        <f t="shared" si="52"/>
        <v>336</v>
      </c>
      <c r="N525" s="201">
        <f t="shared" si="53"/>
        <v>256.9369369369428</v>
      </c>
    </row>
    <row r="526" spans="2:14" x14ac:dyDescent="0.25">
      <c r="B526" s="145">
        <v>0.36249999999999999</v>
      </c>
      <c r="C526" s="40">
        <v>80</v>
      </c>
      <c r="D526" s="314">
        <v>80</v>
      </c>
      <c r="E526" s="314">
        <v>80</v>
      </c>
      <c r="F526" s="42">
        <v>80</v>
      </c>
      <c r="G526" s="321">
        <f t="shared" si="48"/>
        <v>160</v>
      </c>
      <c r="H526" s="315">
        <f t="shared" si="49"/>
        <v>160</v>
      </c>
      <c r="I526" s="197">
        <f t="shared" si="50"/>
        <v>2.6666666666666665</v>
      </c>
      <c r="J526" s="157">
        <f t="shared" si="51"/>
        <v>2.6666666666666665</v>
      </c>
      <c r="K526" s="40">
        <v>320</v>
      </c>
      <c r="L526" s="326">
        <v>5.333333333333333</v>
      </c>
      <c r="M526">
        <f t="shared" si="52"/>
        <v>336</v>
      </c>
      <c r="N526" s="201">
        <f t="shared" si="53"/>
        <v>256.9369369369428</v>
      </c>
    </row>
    <row r="527" spans="2:14" x14ac:dyDescent="0.25">
      <c r="B527" s="145">
        <v>0.36319444444444443</v>
      </c>
      <c r="C527" s="40">
        <v>80</v>
      </c>
      <c r="D527" s="314">
        <v>80</v>
      </c>
      <c r="E527" s="314">
        <v>80</v>
      </c>
      <c r="F527" s="42">
        <v>80</v>
      </c>
      <c r="G527" s="321">
        <f t="shared" si="48"/>
        <v>160</v>
      </c>
      <c r="H527" s="315">
        <f t="shared" si="49"/>
        <v>160</v>
      </c>
      <c r="I527" s="197">
        <f t="shared" si="50"/>
        <v>2.6666666666666665</v>
      </c>
      <c r="J527" s="157">
        <f t="shared" si="51"/>
        <v>2.6666666666666665</v>
      </c>
      <c r="K527" s="40">
        <v>320</v>
      </c>
      <c r="L527" s="326">
        <v>5.333333333333333</v>
      </c>
      <c r="M527">
        <f t="shared" si="52"/>
        <v>336</v>
      </c>
      <c r="N527" s="201">
        <f t="shared" si="53"/>
        <v>256.9369369369428</v>
      </c>
    </row>
    <row r="528" spans="2:14" x14ac:dyDescent="0.25">
      <c r="B528" s="145">
        <v>0.36388888888888887</v>
      </c>
      <c r="C528" s="40">
        <v>80</v>
      </c>
      <c r="D528" s="314">
        <v>80</v>
      </c>
      <c r="E528" s="314">
        <v>80</v>
      </c>
      <c r="F528" s="42">
        <v>80</v>
      </c>
      <c r="G528" s="321">
        <f t="shared" si="48"/>
        <v>160</v>
      </c>
      <c r="H528" s="315">
        <f t="shared" si="49"/>
        <v>160</v>
      </c>
      <c r="I528" s="197">
        <f t="shared" si="50"/>
        <v>2.6666666666666665</v>
      </c>
      <c r="J528" s="157">
        <f t="shared" si="51"/>
        <v>2.6666666666666665</v>
      </c>
      <c r="K528" s="40">
        <v>320</v>
      </c>
      <c r="L528" s="326">
        <v>5.333333333333333</v>
      </c>
      <c r="M528">
        <f t="shared" si="52"/>
        <v>336</v>
      </c>
      <c r="N528" s="201">
        <f t="shared" si="53"/>
        <v>256.9369369369428</v>
      </c>
    </row>
    <row r="529" spans="2:14" x14ac:dyDescent="0.25">
      <c r="B529" s="145">
        <v>0.36458333333333331</v>
      </c>
      <c r="C529" s="40">
        <v>80</v>
      </c>
      <c r="D529" s="314">
        <v>80</v>
      </c>
      <c r="E529" s="314">
        <v>80</v>
      </c>
      <c r="F529" s="42">
        <v>80</v>
      </c>
      <c r="G529" s="321">
        <f t="shared" si="48"/>
        <v>160</v>
      </c>
      <c r="H529" s="315">
        <f t="shared" si="49"/>
        <v>160</v>
      </c>
      <c r="I529" s="197">
        <f t="shared" si="50"/>
        <v>2.6666666666666665</v>
      </c>
      <c r="J529" s="157">
        <f t="shared" si="51"/>
        <v>2.6666666666666665</v>
      </c>
      <c r="K529" s="40">
        <v>320</v>
      </c>
      <c r="L529" s="326">
        <v>5.333333333333333</v>
      </c>
      <c r="M529">
        <f t="shared" si="52"/>
        <v>336</v>
      </c>
      <c r="N529" s="201">
        <f t="shared" si="53"/>
        <v>256.9369369369428</v>
      </c>
    </row>
    <row r="530" spans="2:14" x14ac:dyDescent="0.25">
      <c r="B530" s="145">
        <v>0.36527777777777781</v>
      </c>
      <c r="C530" s="40">
        <v>80</v>
      </c>
      <c r="D530" s="314">
        <v>80</v>
      </c>
      <c r="E530" s="314">
        <v>80</v>
      </c>
      <c r="F530" s="42">
        <v>80</v>
      </c>
      <c r="G530" s="321">
        <f t="shared" si="48"/>
        <v>160</v>
      </c>
      <c r="H530" s="315">
        <f t="shared" si="49"/>
        <v>160</v>
      </c>
      <c r="I530" s="197">
        <f t="shared" si="50"/>
        <v>2.6666666666666665</v>
      </c>
      <c r="J530" s="157">
        <f t="shared" si="51"/>
        <v>2.6666666666666665</v>
      </c>
      <c r="K530" s="40">
        <v>320</v>
      </c>
      <c r="L530" s="326">
        <v>5.333333333333333</v>
      </c>
      <c r="M530">
        <f t="shared" si="52"/>
        <v>336</v>
      </c>
      <c r="N530" s="201">
        <f t="shared" si="53"/>
        <v>256.9369369369428</v>
      </c>
    </row>
    <row r="531" spans="2:14" x14ac:dyDescent="0.25">
      <c r="B531" s="145">
        <v>0.3659722222222222</v>
      </c>
      <c r="C531" s="40">
        <v>80</v>
      </c>
      <c r="D531" s="314">
        <v>80</v>
      </c>
      <c r="E531" s="314">
        <v>80</v>
      </c>
      <c r="F531" s="42">
        <v>80</v>
      </c>
      <c r="G531" s="321">
        <f t="shared" si="48"/>
        <v>160</v>
      </c>
      <c r="H531" s="315">
        <f t="shared" si="49"/>
        <v>160</v>
      </c>
      <c r="I531" s="197">
        <f t="shared" si="50"/>
        <v>2.6666666666666665</v>
      </c>
      <c r="J531" s="157">
        <f t="shared" si="51"/>
        <v>2.6666666666666665</v>
      </c>
      <c r="K531" s="40">
        <v>320</v>
      </c>
      <c r="L531" s="326">
        <v>5.333333333333333</v>
      </c>
      <c r="M531">
        <f t="shared" si="52"/>
        <v>336</v>
      </c>
      <c r="N531" s="201">
        <f t="shared" si="53"/>
        <v>256.9369369369428</v>
      </c>
    </row>
    <row r="532" spans="2:14" x14ac:dyDescent="0.25">
      <c r="B532" s="145">
        <v>0.3666666666666667</v>
      </c>
      <c r="C532" s="40">
        <v>80</v>
      </c>
      <c r="D532" s="314">
        <v>80</v>
      </c>
      <c r="E532" s="314">
        <v>80</v>
      </c>
      <c r="F532" s="42">
        <v>80</v>
      </c>
      <c r="G532" s="321">
        <f t="shared" si="48"/>
        <v>160</v>
      </c>
      <c r="H532" s="315">
        <f t="shared" si="49"/>
        <v>160</v>
      </c>
      <c r="I532" s="197">
        <f t="shared" si="50"/>
        <v>2.6666666666666665</v>
      </c>
      <c r="J532" s="157">
        <f t="shared" si="51"/>
        <v>2.6666666666666665</v>
      </c>
      <c r="K532" s="40">
        <v>320</v>
      </c>
      <c r="L532" s="326">
        <v>5.333333333333333</v>
      </c>
      <c r="M532">
        <f t="shared" si="52"/>
        <v>336</v>
      </c>
      <c r="N532" s="201">
        <f t="shared" si="53"/>
        <v>256.9369369369428</v>
      </c>
    </row>
    <row r="533" spans="2:14" x14ac:dyDescent="0.25">
      <c r="B533" s="145">
        <v>0.36736111111111108</v>
      </c>
      <c r="C533" s="40">
        <v>80</v>
      </c>
      <c r="D533" s="314">
        <v>80</v>
      </c>
      <c r="E533" s="314">
        <v>80</v>
      </c>
      <c r="F533" s="42">
        <v>80</v>
      </c>
      <c r="G533" s="321">
        <f t="shared" si="48"/>
        <v>160</v>
      </c>
      <c r="H533" s="315">
        <f t="shared" si="49"/>
        <v>160</v>
      </c>
      <c r="I533" s="197">
        <f t="shared" si="50"/>
        <v>2.6666666666666665</v>
      </c>
      <c r="J533" s="157">
        <f t="shared" si="51"/>
        <v>2.6666666666666665</v>
      </c>
      <c r="K533" s="40">
        <v>320</v>
      </c>
      <c r="L533" s="326">
        <v>5.333333333333333</v>
      </c>
      <c r="M533">
        <f t="shared" si="52"/>
        <v>336</v>
      </c>
      <c r="N533" s="201">
        <f t="shared" si="53"/>
        <v>256.9369369369428</v>
      </c>
    </row>
    <row r="534" spans="2:14" x14ac:dyDescent="0.25">
      <c r="B534" s="145">
        <v>0.36805555555555558</v>
      </c>
      <c r="C534" s="40">
        <v>80</v>
      </c>
      <c r="D534" s="314">
        <v>80</v>
      </c>
      <c r="E534" s="314">
        <v>80</v>
      </c>
      <c r="F534" s="42">
        <v>80</v>
      </c>
      <c r="G534" s="321">
        <f t="shared" si="48"/>
        <v>160</v>
      </c>
      <c r="H534" s="315">
        <f t="shared" si="49"/>
        <v>160</v>
      </c>
      <c r="I534" s="197">
        <f t="shared" si="50"/>
        <v>2.6666666666666665</v>
      </c>
      <c r="J534" s="157">
        <f t="shared" si="51"/>
        <v>2.6666666666666665</v>
      </c>
      <c r="K534" s="40">
        <v>320</v>
      </c>
      <c r="L534" s="326">
        <v>5.333333333333333</v>
      </c>
      <c r="M534">
        <f t="shared" si="52"/>
        <v>336</v>
      </c>
      <c r="N534" s="201">
        <f t="shared" si="53"/>
        <v>256.9369369369428</v>
      </c>
    </row>
    <row r="535" spans="2:14" x14ac:dyDescent="0.25">
      <c r="B535" s="145">
        <v>0.36874999999999997</v>
      </c>
      <c r="C535" s="40">
        <v>80</v>
      </c>
      <c r="D535" s="314">
        <v>80</v>
      </c>
      <c r="E535" s="314">
        <v>80</v>
      </c>
      <c r="F535" s="42">
        <v>80</v>
      </c>
      <c r="G535" s="321">
        <f t="shared" si="48"/>
        <v>160</v>
      </c>
      <c r="H535" s="315">
        <f t="shared" si="49"/>
        <v>160</v>
      </c>
      <c r="I535" s="197">
        <f t="shared" si="50"/>
        <v>2.6666666666666665</v>
      </c>
      <c r="J535" s="157">
        <f t="shared" si="51"/>
        <v>2.6666666666666665</v>
      </c>
      <c r="K535" s="40">
        <v>320</v>
      </c>
      <c r="L535" s="326">
        <v>5.333333333333333</v>
      </c>
      <c r="M535">
        <f t="shared" si="52"/>
        <v>336</v>
      </c>
      <c r="N535" s="201">
        <f t="shared" si="53"/>
        <v>256.9369369369428</v>
      </c>
    </row>
    <row r="536" spans="2:14" x14ac:dyDescent="0.25">
      <c r="B536" s="145">
        <v>0.36944444444444446</v>
      </c>
      <c r="C536" s="40">
        <v>80</v>
      </c>
      <c r="D536" s="314">
        <v>80</v>
      </c>
      <c r="E536" s="314">
        <v>80</v>
      </c>
      <c r="F536" s="42">
        <v>80</v>
      </c>
      <c r="G536" s="321">
        <f t="shared" si="48"/>
        <v>160</v>
      </c>
      <c r="H536" s="315">
        <f t="shared" si="49"/>
        <v>160</v>
      </c>
      <c r="I536" s="197">
        <f t="shared" si="50"/>
        <v>2.6666666666666665</v>
      </c>
      <c r="J536" s="157">
        <f t="shared" si="51"/>
        <v>2.6666666666666665</v>
      </c>
      <c r="K536" s="40">
        <v>320</v>
      </c>
      <c r="L536" s="326">
        <v>5.333333333333333</v>
      </c>
      <c r="M536">
        <f t="shared" si="52"/>
        <v>336</v>
      </c>
      <c r="N536" s="201">
        <f t="shared" si="53"/>
        <v>256.9369369369428</v>
      </c>
    </row>
    <row r="537" spans="2:14" x14ac:dyDescent="0.25">
      <c r="B537" s="145">
        <v>0.37013888888888885</v>
      </c>
      <c r="C537" s="40">
        <v>80</v>
      </c>
      <c r="D537" s="314">
        <v>80</v>
      </c>
      <c r="E537" s="314">
        <v>80</v>
      </c>
      <c r="F537" s="42">
        <v>80</v>
      </c>
      <c r="G537" s="321">
        <f t="shared" si="48"/>
        <v>160</v>
      </c>
      <c r="H537" s="315">
        <f t="shared" si="49"/>
        <v>160</v>
      </c>
      <c r="I537" s="197">
        <f t="shared" si="50"/>
        <v>2.6666666666666665</v>
      </c>
      <c r="J537" s="157">
        <f t="shared" si="51"/>
        <v>2.6666666666666665</v>
      </c>
      <c r="K537" s="40">
        <v>320</v>
      </c>
      <c r="L537" s="326">
        <v>5.333333333333333</v>
      </c>
      <c r="M537">
        <f t="shared" si="52"/>
        <v>336</v>
      </c>
      <c r="N537" s="201">
        <f t="shared" si="53"/>
        <v>256.9369369369428</v>
      </c>
    </row>
    <row r="538" spans="2:14" x14ac:dyDescent="0.25">
      <c r="B538" s="145">
        <v>0.37083333333333335</v>
      </c>
      <c r="C538" s="40">
        <v>80</v>
      </c>
      <c r="D538" s="314">
        <v>80</v>
      </c>
      <c r="E538" s="314">
        <v>80</v>
      </c>
      <c r="F538" s="42">
        <v>80</v>
      </c>
      <c r="G538" s="321">
        <f t="shared" si="48"/>
        <v>160</v>
      </c>
      <c r="H538" s="315">
        <f t="shared" si="49"/>
        <v>160</v>
      </c>
      <c r="I538" s="197">
        <f t="shared" si="50"/>
        <v>2.6666666666666665</v>
      </c>
      <c r="J538" s="157">
        <f t="shared" si="51"/>
        <v>2.6666666666666665</v>
      </c>
      <c r="K538" s="40">
        <v>320</v>
      </c>
      <c r="L538" s="326">
        <v>5.333333333333333</v>
      </c>
      <c r="M538">
        <f t="shared" si="52"/>
        <v>336</v>
      </c>
      <c r="N538" s="201">
        <f t="shared" si="53"/>
        <v>256.9369369369428</v>
      </c>
    </row>
    <row r="539" spans="2:14" x14ac:dyDescent="0.25">
      <c r="B539" s="145">
        <v>0.37152777777777773</v>
      </c>
      <c r="C539" s="40">
        <v>80</v>
      </c>
      <c r="D539" s="314">
        <v>80</v>
      </c>
      <c r="E539" s="314">
        <v>80</v>
      </c>
      <c r="F539" s="42">
        <v>80</v>
      </c>
      <c r="G539" s="321">
        <f t="shared" si="48"/>
        <v>160</v>
      </c>
      <c r="H539" s="315">
        <f t="shared" si="49"/>
        <v>160</v>
      </c>
      <c r="I539" s="197">
        <f t="shared" si="50"/>
        <v>2.6666666666666665</v>
      </c>
      <c r="J539" s="157">
        <f t="shared" si="51"/>
        <v>2.6666666666666665</v>
      </c>
      <c r="K539" s="40">
        <v>320</v>
      </c>
      <c r="L539" s="326">
        <v>5.333333333333333</v>
      </c>
      <c r="M539">
        <f t="shared" si="52"/>
        <v>336</v>
      </c>
      <c r="N539" s="201">
        <f t="shared" si="53"/>
        <v>256.9369369369428</v>
      </c>
    </row>
    <row r="540" spans="2:14" x14ac:dyDescent="0.25">
      <c r="B540" s="145">
        <v>0.37222222222222223</v>
      </c>
      <c r="C540" s="40">
        <v>80</v>
      </c>
      <c r="D540" s="314">
        <v>80</v>
      </c>
      <c r="E540" s="314">
        <v>80</v>
      </c>
      <c r="F540" s="42">
        <v>80</v>
      </c>
      <c r="G540" s="321">
        <f t="shared" si="48"/>
        <v>160</v>
      </c>
      <c r="H540" s="315">
        <f t="shared" si="49"/>
        <v>160</v>
      </c>
      <c r="I540" s="197">
        <f t="shared" si="50"/>
        <v>2.6666666666666665</v>
      </c>
      <c r="J540" s="157">
        <f t="shared" si="51"/>
        <v>2.6666666666666665</v>
      </c>
      <c r="K540" s="40">
        <v>320</v>
      </c>
      <c r="L540" s="326">
        <v>5.333333333333333</v>
      </c>
      <c r="M540">
        <f t="shared" si="52"/>
        <v>336</v>
      </c>
      <c r="N540" s="201">
        <f t="shared" si="53"/>
        <v>256.9369369369428</v>
      </c>
    </row>
    <row r="541" spans="2:14" x14ac:dyDescent="0.25">
      <c r="B541" s="145">
        <v>0.37291666666666662</v>
      </c>
      <c r="C541" s="40">
        <v>80</v>
      </c>
      <c r="D541" s="314">
        <v>80</v>
      </c>
      <c r="E541" s="314">
        <v>80</v>
      </c>
      <c r="F541" s="42">
        <v>80</v>
      </c>
      <c r="G541" s="321">
        <f t="shared" si="48"/>
        <v>160</v>
      </c>
      <c r="H541" s="315">
        <f t="shared" si="49"/>
        <v>160</v>
      </c>
      <c r="I541" s="197">
        <f t="shared" si="50"/>
        <v>2.6666666666666665</v>
      </c>
      <c r="J541" s="157">
        <f t="shared" si="51"/>
        <v>2.6666666666666665</v>
      </c>
      <c r="K541" s="40">
        <v>320</v>
      </c>
      <c r="L541" s="326">
        <v>5.333333333333333</v>
      </c>
      <c r="M541">
        <f t="shared" si="52"/>
        <v>336</v>
      </c>
      <c r="N541" s="201">
        <f t="shared" si="53"/>
        <v>256.9369369369428</v>
      </c>
    </row>
    <row r="542" spans="2:14" x14ac:dyDescent="0.25">
      <c r="B542" s="145">
        <v>0.37361111111111112</v>
      </c>
      <c r="C542" s="40">
        <v>80</v>
      </c>
      <c r="D542" s="314">
        <v>80</v>
      </c>
      <c r="E542" s="314">
        <v>80</v>
      </c>
      <c r="F542" s="42">
        <v>80</v>
      </c>
      <c r="G542" s="321">
        <f t="shared" si="48"/>
        <v>160</v>
      </c>
      <c r="H542" s="315">
        <f t="shared" si="49"/>
        <v>160</v>
      </c>
      <c r="I542" s="197">
        <f t="shared" si="50"/>
        <v>2.6666666666666665</v>
      </c>
      <c r="J542" s="157">
        <f t="shared" si="51"/>
        <v>2.6666666666666665</v>
      </c>
      <c r="K542" s="40">
        <v>320</v>
      </c>
      <c r="L542" s="326">
        <v>5.333333333333333</v>
      </c>
      <c r="M542">
        <f t="shared" si="52"/>
        <v>336</v>
      </c>
      <c r="N542" s="201">
        <f t="shared" si="53"/>
        <v>256.9369369369428</v>
      </c>
    </row>
    <row r="543" spans="2:14" x14ac:dyDescent="0.25">
      <c r="B543" s="145">
        <v>0.3743055555555555</v>
      </c>
      <c r="C543" s="40">
        <v>80</v>
      </c>
      <c r="D543" s="314">
        <v>80</v>
      </c>
      <c r="E543" s="314">
        <v>80</v>
      </c>
      <c r="F543" s="42">
        <v>80</v>
      </c>
      <c r="G543" s="321">
        <f t="shared" si="48"/>
        <v>160</v>
      </c>
      <c r="H543" s="315">
        <f t="shared" si="49"/>
        <v>160</v>
      </c>
      <c r="I543" s="197">
        <f t="shared" si="50"/>
        <v>2.6666666666666665</v>
      </c>
      <c r="J543" s="157">
        <f t="shared" si="51"/>
        <v>2.6666666666666665</v>
      </c>
      <c r="K543" s="40">
        <v>320</v>
      </c>
      <c r="L543" s="326">
        <v>5.333333333333333</v>
      </c>
      <c r="M543">
        <f t="shared" si="52"/>
        <v>336</v>
      </c>
      <c r="N543" s="201">
        <f t="shared" si="53"/>
        <v>256.9369369369428</v>
      </c>
    </row>
    <row r="544" spans="2:14" x14ac:dyDescent="0.25">
      <c r="B544" s="145">
        <v>0.375</v>
      </c>
      <c r="C544" s="40">
        <v>80</v>
      </c>
      <c r="D544" s="314">
        <v>80</v>
      </c>
      <c r="E544" s="314">
        <v>80</v>
      </c>
      <c r="F544" s="42">
        <v>80</v>
      </c>
      <c r="G544" s="321">
        <f t="shared" si="48"/>
        <v>160</v>
      </c>
      <c r="H544" s="315">
        <f t="shared" si="49"/>
        <v>160</v>
      </c>
      <c r="I544" s="197">
        <f t="shared" si="50"/>
        <v>2.6666666666666665</v>
      </c>
      <c r="J544" s="157">
        <f t="shared" si="51"/>
        <v>2.6666666666666665</v>
      </c>
      <c r="K544" s="40">
        <v>320</v>
      </c>
      <c r="L544" s="326">
        <v>5.333333333333333</v>
      </c>
      <c r="M544">
        <f t="shared" si="52"/>
        <v>336</v>
      </c>
      <c r="N544" s="201">
        <f t="shared" si="53"/>
        <v>256.9369369369428</v>
      </c>
    </row>
    <row r="545" spans="2:14" x14ac:dyDescent="0.25">
      <c r="B545" s="145">
        <v>0.3756944444444445</v>
      </c>
      <c r="C545" s="40">
        <v>80</v>
      </c>
      <c r="D545" s="314">
        <v>80</v>
      </c>
      <c r="E545" s="314">
        <v>80</v>
      </c>
      <c r="F545" s="42">
        <v>80</v>
      </c>
      <c r="G545" s="321">
        <f t="shared" si="48"/>
        <v>160</v>
      </c>
      <c r="H545" s="315">
        <f t="shared" si="49"/>
        <v>160</v>
      </c>
      <c r="I545" s="197">
        <f t="shared" si="50"/>
        <v>2.6666666666666665</v>
      </c>
      <c r="J545" s="157">
        <f t="shared" si="51"/>
        <v>2.6666666666666665</v>
      </c>
      <c r="K545" s="40">
        <v>320</v>
      </c>
      <c r="L545" s="326">
        <v>5.333333333333333</v>
      </c>
      <c r="M545">
        <f t="shared" si="52"/>
        <v>336</v>
      </c>
      <c r="N545" s="201">
        <f t="shared" si="53"/>
        <v>256.9369369369428</v>
      </c>
    </row>
    <row r="546" spans="2:14" x14ac:dyDescent="0.25">
      <c r="B546" s="145">
        <v>0.37638888888888888</v>
      </c>
      <c r="C546" s="40">
        <v>80</v>
      </c>
      <c r="D546" s="314">
        <v>80</v>
      </c>
      <c r="E546" s="314">
        <v>80</v>
      </c>
      <c r="F546" s="42">
        <v>80</v>
      </c>
      <c r="G546" s="321">
        <f t="shared" si="48"/>
        <v>160</v>
      </c>
      <c r="H546" s="315">
        <f t="shared" si="49"/>
        <v>160</v>
      </c>
      <c r="I546" s="197">
        <f t="shared" si="50"/>
        <v>2.6666666666666665</v>
      </c>
      <c r="J546" s="157">
        <f t="shared" si="51"/>
        <v>2.6666666666666665</v>
      </c>
      <c r="K546" s="40">
        <v>320</v>
      </c>
      <c r="L546" s="326">
        <v>5.333333333333333</v>
      </c>
      <c r="M546">
        <f t="shared" si="52"/>
        <v>336</v>
      </c>
      <c r="N546" s="201">
        <f t="shared" si="53"/>
        <v>256.9369369369428</v>
      </c>
    </row>
    <row r="547" spans="2:14" x14ac:dyDescent="0.25">
      <c r="B547" s="145">
        <v>0.37708333333333338</v>
      </c>
      <c r="C547" s="40">
        <v>80</v>
      </c>
      <c r="D547" s="314">
        <v>80</v>
      </c>
      <c r="E547" s="314">
        <v>80</v>
      </c>
      <c r="F547" s="42">
        <v>80</v>
      </c>
      <c r="G547" s="321">
        <f t="shared" si="48"/>
        <v>160</v>
      </c>
      <c r="H547" s="315">
        <f t="shared" si="49"/>
        <v>160</v>
      </c>
      <c r="I547" s="197">
        <f t="shared" si="50"/>
        <v>2.6666666666666665</v>
      </c>
      <c r="J547" s="157">
        <f t="shared" si="51"/>
        <v>2.6666666666666665</v>
      </c>
      <c r="K547" s="40">
        <v>320</v>
      </c>
      <c r="L547" s="326">
        <v>5.333333333333333</v>
      </c>
      <c r="M547">
        <f t="shared" si="52"/>
        <v>336</v>
      </c>
      <c r="N547" s="201">
        <f t="shared" si="53"/>
        <v>256.9369369369428</v>
      </c>
    </row>
    <row r="548" spans="2:14" x14ac:dyDescent="0.25">
      <c r="B548" s="145">
        <v>0.37777777777777777</v>
      </c>
      <c r="C548" s="40">
        <v>80</v>
      </c>
      <c r="D548" s="314">
        <v>80</v>
      </c>
      <c r="E548" s="314">
        <v>80</v>
      </c>
      <c r="F548" s="42">
        <v>80</v>
      </c>
      <c r="G548" s="321">
        <f t="shared" si="48"/>
        <v>160</v>
      </c>
      <c r="H548" s="315">
        <f t="shared" si="49"/>
        <v>160</v>
      </c>
      <c r="I548" s="197">
        <f t="shared" si="50"/>
        <v>2.6666666666666665</v>
      </c>
      <c r="J548" s="157">
        <f t="shared" si="51"/>
        <v>2.6666666666666665</v>
      </c>
      <c r="K548" s="40">
        <v>320</v>
      </c>
      <c r="L548" s="326">
        <v>5.333333333333333</v>
      </c>
      <c r="M548">
        <f t="shared" si="52"/>
        <v>336</v>
      </c>
      <c r="N548" s="201">
        <f t="shared" si="53"/>
        <v>256.9369369369428</v>
      </c>
    </row>
    <row r="549" spans="2:14" x14ac:dyDescent="0.25">
      <c r="B549" s="145">
        <v>0.37847222222222227</v>
      </c>
      <c r="C549" s="40">
        <v>80</v>
      </c>
      <c r="D549" s="314">
        <v>80</v>
      </c>
      <c r="E549" s="314">
        <v>80</v>
      </c>
      <c r="F549" s="42">
        <v>80</v>
      </c>
      <c r="G549" s="321">
        <f t="shared" si="48"/>
        <v>160</v>
      </c>
      <c r="H549" s="315">
        <f t="shared" si="49"/>
        <v>160</v>
      </c>
      <c r="I549" s="197">
        <f t="shared" si="50"/>
        <v>2.6666666666666665</v>
      </c>
      <c r="J549" s="157">
        <f t="shared" si="51"/>
        <v>2.6666666666666665</v>
      </c>
      <c r="K549" s="40">
        <v>320</v>
      </c>
      <c r="L549" s="326">
        <v>5.333333333333333</v>
      </c>
      <c r="M549">
        <f t="shared" si="52"/>
        <v>336</v>
      </c>
      <c r="N549" s="201">
        <f t="shared" si="53"/>
        <v>256.9369369369428</v>
      </c>
    </row>
    <row r="550" spans="2:14" x14ac:dyDescent="0.25">
      <c r="B550" s="145">
        <v>0.37916666666666665</v>
      </c>
      <c r="C550" s="40">
        <v>80</v>
      </c>
      <c r="D550" s="314">
        <v>80</v>
      </c>
      <c r="E550" s="314">
        <v>80</v>
      </c>
      <c r="F550" s="42">
        <v>80</v>
      </c>
      <c r="G550" s="321">
        <f t="shared" si="48"/>
        <v>160</v>
      </c>
      <c r="H550" s="315">
        <f t="shared" si="49"/>
        <v>160</v>
      </c>
      <c r="I550" s="197">
        <f t="shared" si="50"/>
        <v>2.6666666666666665</v>
      </c>
      <c r="J550" s="157">
        <f t="shared" si="51"/>
        <v>2.6666666666666665</v>
      </c>
      <c r="K550" s="40">
        <v>320</v>
      </c>
      <c r="L550" s="326">
        <v>5.333333333333333</v>
      </c>
      <c r="M550">
        <f t="shared" si="52"/>
        <v>336</v>
      </c>
      <c r="N550" s="201">
        <f t="shared" si="53"/>
        <v>256.9369369369428</v>
      </c>
    </row>
    <row r="551" spans="2:14" x14ac:dyDescent="0.25">
      <c r="B551" s="145">
        <v>0.37986111111111115</v>
      </c>
      <c r="C551" s="40">
        <v>80</v>
      </c>
      <c r="D551" s="314">
        <v>80</v>
      </c>
      <c r="E551" s="314">
        <v>80</v>
      </c>
      <c r="F551" s="42">
        <v>80</v>
      </c>
      <c r="G551" s="321">
        <f t="shared" si="48"/>
        <v>160</v>
      </c>
      <c r="H551" s="315">
        <f t="shared" si="49"/>
        <v>160</v>
      </c>
      <c r="I551" s="197">
        <f t="shared" si="50"/>
        <v>2.6666666666666665</v>
      </c>
      <c r="J551" s="157">
        <f t="shared" si="51"/>
        <v>2.6666666666666665</v>
      </c>
      <c r="K551" s="40">
        <v>320</v>
      </c>
      <c r="L551" s="326">
        <v>5.333333333333333</v>
      </c>
      <c r="M551">
        <f t="shared" si="52"/>
        <v>336</v>
      </c>
      <c r="N551" s="201">
        <f t="shared" si="53"/>
        <v>256.9369369369428</v>
      </c>
    </row>
    <row r="552" spans="2:14" x14ac:dyDescent="0.25">
      <c r="B552" s="145">
        <v>0.38055555555555554</v>
      </c>
      <c r="C552" s="40">
        <v>80</v>
      </c>
      <c r="D552" s="314">
        <v>80</v>
      </c>
      <c r="E552" s="314">
        <v>80</v>
      </c>
      <c r="F552" s="42">
        <v>80</v>
      </c>
      <c r="G552" s="321">
        <f t="shared" si="48"/>
        <v>160</v>
      </c>
      <c r="H552" s="315">
        <f t="shared" si="49"/>
        <v>160</v>
      </c>
      <c r="I552" s="197">
        <f t="shared" si="50"/>
        <v>2.6666666666666665</v>
      </c>
      <c r="J552" s="157">
        <f t="shared" si="51"/>
        <v>2.6666666666666665</v>
      </c>
      <c r="K552" s="40">
        <v>320</v>
      </c>
      <c r="L552" s="326">
        <v>5.333333333333333</v>
      </c>
      <c r="M552">
        <f t="shared" si="52"/>
        <v>336</v>
      </c>
      <c r="N552" s="201">
        <f t="shared" si="53"/>
        <v>256.9369369369428</v>
      </c>
    </row>
    <row r="553" spans="2:14" x14ac:dyDescent="0.25">
      <c r="B553" s="145">
        <v>0.38125000000000003</v>
      </c>
      <c r="C553" s="40">
        <v>80</v>
      </c>
      <c r="D553" s="314">
        <v>80</v>
      </c>
      <c r="E553" s="314">
        <v>80</v>
      </c>
      <c r="F553" s="42">
        <v>80</v>
      </c>
      <c r="G553" s="321">
        <f t="shared" si="48"/>
        <v>160</v>
      </c>
      <c r="H553" s="315">
        <f t="shared" si="49"/>
        <v>160</v>
      </c>
      <c r="I553" s="197">
        <f t="shared" si="50"/>
        <v>2.6666666666666665</v>
      </c>
      <c r="J553" s="157">
        <f t="shared" si="51"/>
        <v>2.6666666666666665</v>
      </c>
      <c r="K553" s="40">
        <v>320</v>
      </c>
      <c r="L553" s="326">
        <v>5.333333333333333</v>
      </c>
      <c r="M553">
        <f t="shared" si="52"/>
        <v>336</v>
      </c>
      <c r="N553" s="201">
        <f t="shared" si="53"/>
        <v>256.9369369369428</v>
      </c>
    </row>
    <row r="554" spans="2:14" x14ac:dyDescent="0.25">
      <c r="B554" s="145">
        <v>0.38194444444444442</v>
      </c>
      <c r="C554" s="40">
        <v>80</v>
      </c>
      <c r="D554" s="314">
        <v>80</v>
      </c>
      <c r="E554" s="314">
        <v>80</v>
      </c>
      <c r="F554" s="42">
        <v>80</v>
      </c>
      <c r="G554" s="321">
        <f t="shared" si="48"/>
        <v>160</v>
      </c>
      <c r="H554" s="315">
        <f t="shared" si="49"/>
        <v>160</v>
      </c>
      <c r="I554" s="197">
        <f t="shared" si="50"/>
        <v>2.6666666666666665</v>
      </c>
      <c r="J554" s="157">
        <f t="shared" si="51"/>
        <v>2.6666666666666665</v>
      </c>
      <c r="K554" s="40">
        <v>320</v>
      </c>
      <c r="L554" s="326">
        <v>5.333333333333333</v>
      </c>
      <c r="M554">
        <f t="shared" si="52"/>
        <v>336</v>
      </c>
      <c r="N554" s="201">
        <f t="shared" si="53"/>
        <v>256.9369369369428</v>
      </c>
    </row>
    <row r="555" spans="2:14" x14ac:dyDescent="0.25">
      <c r="B555" s="145">
        <v>0.38263888888888892</v>
      </c>
      <c r="C555" s="40">
        <v>80</v>
      </c>
      <c r="D555" s="314">
        <v>80</v>
      </c>
      <c r="E555" s="314">
        <v>80</v>
      </c>
      <c r="F555" s="42">
        <v>80</v>
      </c>
      <c r="G555" s="321">
        <f t="shared" si="48"/>
        <v>160</v>
      </c>
      <c r="H555" s="315">
        <f t="shared" si="49"/>
        <v>160</v>
      </c>
      <c r="I555" s="197">
        <f t="shared" si="50"/>
        <v>2.6666666666666665</v>
      </c>
      <c r="J555" s="157">
        <f t="shared" si="51"/>
        <v>2.6666666666666665</v>
      </c>
      <c r="K555" s="40">
        <v>320</v>
      </c>
      <c r="L555" s="326">
        <v>5.333333333333333</v>
      </c>
      <c r="M555">
        <f t="shared" si="52"/>
        <v>336</v>
      </c>
      <c r="N555" s="201">
        <f t="shared" si="53"/>
        <v>256.9369369369428</v>
      </c>
    </row>
    <row r="556" spans="2:14" x14ac:dyDescent="0.25">
      <c r="B556" s="145">
        <v>0.3833333333333333</v>
      </c>
      <c r="C556" s="40">
        <v>80</v>
      </c>
      <c r="D556" s="314">
        <v>80</v>
      </c>
      <c r="E556" s="314">
        <v>80</v>
      </c>
      <c r="F556" s="42">
        <v>80</v>
      </c>
      <c r="G556" s="321">
        <f t="shared" si="48"/>
        <v>160</v>
      </c>
      <c r="H556" s="315">
        <f t="shared" si="49"/>
        <v>160</v>
      </c>
      <c r="I556" s="197">
        <f t="shared" si="50"/>
        <v>2.6666666666666665</v>
      </c>
      <c r="J556" s="157">
        <f t="shared" si="51"/>
        <v>2.6666666666666665</v>
      </c>
      <c r="K556" s="40">
        <v>320</v>
      </c>
      <c r="L556" s="326">
        <v>5.333333333333333</v>
      </c>
      <c r="M556">
        <f t="shared" si="52"/>
        <v>336</v>
      </c>
      <c r="N556" s="201">
        <f t="shared" si="53"/>
        <v>256.9369369369428</v>
      </c>
    </row>
    <row r="557" spans="2:14" x14ac:dyDescent="0.25">
      <c r="B557" s="145">
        <v>0.3840277777777778</v>
      </c>
      <c r="C557" s="40">
        <v>80</v>
      </c>
      <c r="D557" s="314">
        <v>80</v>
      </c>
      <c r="E557" s="314">
        <v>80</v>
      </c>
      <c r="F557" s="42">
        <v>80</v>
      </c>
      <c r="G557" s="321">
        <f t="shared" si="48"/>
        <v>160</v>
      </c>
      <c r="H557" s="315">
        <f t="shared" si="49"/>
        <v>160</v>
      </c>
      <c r="I557" s="197">
        <f t="shared" si="50"/>
        <v>2.6666666666666665</v>
      </c>
      <c r="J557" s="157">
        <f t="shared" si="51"/>
        <v>2.6666666666666665</v>
      </c>
      <c r="K557" s="40">
        <v>320</v>
      </c>
      <c r="L557" s="326">
        <v>5.333333333333333</v>
      </c>
      <c r="M557">
        <f t="shared" si="52"/>
        <v>336</v>
      </c>
      <c r="N557" s="201">
        <f t="shared" si="53"/>
        <v>256.9369369369428</v>
      </c>
    </row>
    <row r="558" spans="2:14" x14ac:dyDescent="0.25">
      <c r="B558" s="145">
        <v>0.38472222222222219</v>
      </c>
      <c r="C558" s="40">
        <v>80</v>
      </c>
      <c r="D558" s="314">
        <v>80</v>
      </c>
      <c r="E558" s="314">
        <v>80</v>
      </c>
      <c r="F558" s="42">
        <v>80</v>
      </c>
      <c r="G558" s="321">
        <f t="shared" si="48"/>
        <v>160</v>
      </c>
      <c r="H558" s="315">
        <f t="shared" si="49"/>
        <v>160</v>
      </c>
      <c r="I558" s="197">
        <f t="shared" si="50"/>
        <v>2.6666666666666665</v>
      </c>
      <c r="J558" s="157">
        <f t="shared" si="51"/>
        <v>2.6666666666666665</v>
      </c>
      <c r="K558" s="40">
        <v>320</v>
      </c>
      <c r="L558" s="326">
        <v>5.333333333333333</v>
      </c>
      <c r="M558">
        <f t="shared" si="52"/>
        <v>336</v>
      </c>
      <c r="N558" s="201">
        <f t="shared" si="53"/>
        <v>256.9369369369428</v>
      </c>
    </row>
    <row r="559" spans="2:14" x14ac:dyDescent="0.25">
      <c r="B559" s="145">
        <v>0.38541666666666669</v>
      </c>
      <c r="C559" s="40">
        <v>80</v>
      </c>
      <c r="D559" s="314">
        <v>80</v>
      </c>
      <c r="E559" s="314">
        <v>80</v>
      </c>
      <c r="F559" s="42">
        <v>80</v>
      </c>
      <c r="G559" s="321">
        <f t="shared" si="48"/>
        <v>160</v>
      </c>
      <c r="H559" s="315">
        <f t="shared" si="49"/>
        <v>160</v>
      </c>
      <c r="I559" s="197">
        <f t="shared" si="50"/>
        <v>2.6666666666666665</v>
      </c>
      <c r="J559" s="157">
        <f t="shared" si="51"/>
        <v>2.6666666666666665</v>
      </c>
      <c r="K559" s="40">
        <v>320</v>
      </c>
      <c r="L559" s="326">
        <v>5.333333333333333</v>
      </c>
      <c r="M559">
        <f t="shared" si="52"/>
        <v>336</v>
      </c>
      <c r="N559" s="201">
        <f t="shared" si="53"/>
        <v>256.9369369369428</v>
      </c>
    </row>
    <row r="560" spans="2:14" x14ac:dyDescent="0.25">
      <c r="B560" s="145">
        <v>0.38611111111111113</v>
      </c>
      <c r="C560" s="40">
        <v>80</v>
      </c>
      <c r="D560" s="314">
        <v>80</v>
      </c>
      <c r="E560" s="314">
        <v>80</v>
      </c>
      <c r="F560" s="42">
        <v>80</v>
      </c>
      <c r="G560" s="321">
        <f t="shared" si="48"/>
        <v>160</v>
      </c>
      <c r="H560" s="315">
        <f t="shared" si="49"/>
        <v>160</v>
      </c>
      <c r="I560" s="197">
        <f t="shared" si="50"/>
        <v>2.6666666666666665</v>
      </c>
      <c r="J560" s="157">
        <f t="shared" si="51"/>
        <v>2.6666666666666665</v>
      </c>
      <c r="K560" s="40">
        <v>320</v>
      </c>
      <c r="L560" s="326">
        <v>5.333333333333333</v>
      </c>
      <c r="M560">
        <f t="shared" si="52"/>
        <v>336</v>
      </c>
      <c r="N560" s="201">
        <f t="shared" si="53"/>
        <v>256.9369369369428</v>
      </c>
    </row>
    <row r="561" spans="2:14" x14ac:dyDescent="0.25">
      <c r="B561" s="145">
        <v>0.38680555555555557</v>
      </c>
      <c r="C561" s="40">
        <v>80</v>
      </c>
      <c r="D561" s="314">
        <v>80</v>
      </c>
      <c r="E561" s="314">
        <v>80</v>
      </c>
      <c r="F561" s="42">
        <v>80</v>
      </c>
      <c r="G561" s="321">
        <f t="shared" si="48"/>
        <v>160</v>
      </c>
      <c r="H561" s="315">
        <f t="shared" si="49"/>
        <v>160</v>
      </c>
      <c r="I561" s="197">
        <f t="shared" si="50"/>
        <v>2.6666666666666665</v>
      </c>
      <c r="J561" s="157">
        <f t="shared" si="51"/>
        <v>2.6666666666666665</v>
      </c>
      <c r="K561" s="40">
        <v>320</v>
      </c>
      <c r="L561" s="326">
        <v>5.333333333333333</v>
      </c>
      <c r="M561">
        <f t="shared" si="52"/>
        <v>336</v>
      </c>
      <c r="N561" s="201">
        <f t="shared" si="53"/>
        <v>256.9369369369428</v>
      </c>
    </row>
    <row r="562" spans="2:14" x14ac:dyDescent="0.25">
      <c r="B562" s="145">
        <v>0.38750000000000001</v>
      </c>
      <c r="C562" s="40">
        <v>80</v>
      </c>
      <c r="D562" s="314">
        <v>80</v>
      </c>
      <c r="E562" s="314">
        <v>80</v>
      </c>
      <c r="F562" s="42">
        <v>80</v>
      </c>
      <c r="G562" s="321">
        <f t="shared" si="48"/>
        <v>160</v>
      </c>
      <c r="H562" s="315">
        <f t="shared" si="49"/>
        <v>160</v>
      </c>
      <c r="I562" s="197">
        <f t="shared" si="50"/>
        <v>2.6666666666666665</v>
      </c>
      <c r="J562" s="157">
        <f t="shared" si="51"/>
        <v>2.6666666666666665</v>
      </c>
      <c r="K562" s="40">
        <v>320</v>
      </c>
      <c r="L562" s="326">
        <v>5.333333333333333</v>
      </c>
      <c r="M562">
        <f t="shared" si="52"/>
        <v>336</v>
      </c>
      <c r="N562" s="201">
        <f t="shared" si="53"/>
        <v>256.9369369369428</v>
      </c>
    </row>
    <row r="563" spans="2:14" x14ac:dyDescent="0.25">
      <c r="B563" s="145">
        <v>0.38819444444444445</v>
      </c>
      <c r="C563" s="40">
        <v>80</v>
      </c>
      <c r="D563" s="314">
        <v>80</v>
      </c>
      <c r="E563" s="314">
        <v>80</v>
      </c>
      <c r="F563" s="42">
        <v>80</v>
      </c>
      <c r="G563" s="321">
        <f t="shared" si="48"/>
        <v>160</v>
      </c>
      <c r="H563" s="315">
        <f t="shared" si="49"/>
        <v>160</v>
      </c>
      <c r="I563" s="197">
        <f t="shared" si="50"/>
        <v>2.6666666666666665</v>
      </c>
      <c r="J563" s="157">
        <f t="shared" si="51"/>
        <v>2.6666666666666665</v>
      </c>
      <c r="K563" s="40">
        <v>320</v>
      </c>
      <c r="L563" s="326">
        <v>5.333333333333333</v>
      </c>
      <c r="M563">
        <f t="shared" si="52"/>
        <v>336</v>
      </c>
      <c r="N563" s="201">
        <f t="shared" si="53"/>
        <v>256.9369369369428</v>
      </c>
    </row>
    <row r="564" spans="2:14" x14ac:dyDescent="0.25">
      <c r="B564" s="145">
        <v>0.3888888888888889</v>
      </c>
      <c r="C564" s="40">
        <v>80</v>
      </c>
      <c r="D564" s="314">
        <v>80</v>
      </c>
      <c r="E564" s="314">
        <v>80</v>
      </c>
      <c r="F564" s="42">
        <v>80</v>
      </c>
      <c r="G564" s="321">
        <f t="shared" si="48"/>
        <v>160</v>
      </c>
      <c r="H564" s="315">
        <f t="shared" si="49"/>
        <v>160</v>
      </c>
      <c r="I564" s="197">
        <f t="shared" si="50"/>
        <v>2.6666666666666665</v>
      </c>
      <c r="J564" s="157">
        <f t="shared" si="51"/>
        <v>2.6666666666666665</v>
      </c>
      <c r="K564" s="40">
        <v>320</v>
      </c>
      <c r="L564" s="326">
        <v>5.333333333333333</v>
      </c>
      <c r="M564">
        <f t="shared" si="52"/>
        <v>336</v>
      </c>
      <c r="N564" s="201">
        <f t="shared" si="53"/>
        <v>256.9369369369428</v>
      </c>
    </row>
    <row r="565" spans="2:14" x14ac:dyDescent="0.25">
      <c r="B565" s="145">
        <v>0.38958333333333334</v>
      </c>
      <c r="C565" s="40">
        <v>80</v>
      </c>
      <c r="D565" s="314">
        <v>80</v>
      </c>
      <c r="E565" s="314">
        <v>80</v>
      </c>
      <c r="F565" s="42">
        <v>80</v>
      </c>
      <c r="G565" s="321">
        <f t="shared" si="48"/>
        <v>160</v>
      </c>
      <c r="H565" s="315">
        <f t="shared" si="49"/>
        <v>160</v>
      </c>
      <c r="I565" s="197">
        <f t="shared" si="50"/>
        <v>2.6666666666666665</v>
      </c>
      <c r="J565" s="157">
        <f t="shared" si="51"/>
        <v>2.6666666666666665</v>
      </c>
      <c r="K565" s="40">
        <v>320</v>
      </c>
      <c r="L565" s="326">
        <v>5.333333333333333</v>
      </c>
      <c r="M565">
        <f t="shared" si="52"/>
        <v>336</v>
      </c>
      <c r="N565" s="201">
        <f t="shared" si="53"/>
        <v>256.9369369369428</v>
      </c>
    </row>
    <row r="566" spans="2:14" x14ac:dyDescent="0.25">
      <c r="B566" s="145">
        <v>0.39027777777777778</v>
      </c>
      <c r="C566" s="40">
        <v>80</v>
      </c>
      <c r="D566" s="314">
        <v>80</v>
      </c>
      <c r="E566" s="314">
        <v>80</v>
      </c>
      <c r="F566" s="42">
        <v>80</v>
      </c>
      <c r="G566" s="321">
        <f t="shared" si="48"/>
        <v>160</v>
      </c>
      <c r="H566" s="315">
        <f t="shared" si="49"/>
        <v>160</v>
      </c>
      <c r="I566" s="197">
        <f t="shared" si="50"/>
        <v>2.6666666666666665</v>
      </c>
      <c r="J566" s="157">
        <f t="shared" si="51"/>
        <v>2.6666666666666665</v>
      </c>
      <c r="K566" s="40">
        <v>320</v>
      </c>
      <c r="L566" s="326">
        <v>5.333333333333333</v>
      </c>
      <c r="M566">
        <f t="shared" si="52"/>
        <v>336</v>
      </c>
      <c r="N566" s="201">
        <f t="shared" si="53"/>
        <v>256.9369369369428</v>
      </c>
    </row>
    <row r="567" spans="2:14" x14ac:dyDescent="0.25">
      <c r="B567" s="145">
        <v>0.39097222222222222</v>
      </c>
      <c r="C567" s="40">
        <v>80</v>
      </c>
      <c r="D567" s="314">
        <v>80</v>
      </c>
      <c r="E567" s="314">
        <v>80</v>
      </c>
      <c r="F567" s="42">
        <v>80</v>
      </c>
      <c r="G567" s="321">
        <f t="shared" si="48"/>
        <v>160</v>
      </c>
      <c r="H567" s="315">
        <f t="shared" si="49"/>
        <v>160</v>
      </c>
      <c r="I567" s="197">
        <f t="shared" si="50"/>
        <v>2.6666666666666665</v>
      </c>
      <c r="J567" s="157">
        <f t="shared" si="51"/>
        <v>2.6666666666666665</v>
      </c>
      <c r="K567" s="40">
        <v>320</v>
      </c>
      <c r="L567" s="326">
        <v>5.333333333333333</v>
      </c>
      <c r="M567">
        <f t="shared" si="52"/>
        <v>336</v>
      </c>
      <c r="N567" s="201">
        <f t="shared" si="53"/>
        <v>256.9369369369428</v>
      </c>
    </row>
    <row r="568" spans="2:14" x14ac:dyDescent="0.25">
      <c r="B568" s="145">
        <v>0.39166666666666666</v>
      </c>
      <c r="C568" s="40">
        <v>80</v>
      </c>
      <c r="D568" s="314">
        <v>80</v>
      </c>
      <c r="E568" s="314">
        <v>80</v>
      </c>
      <c r="F568" s="42">
        <v>80</v>
      </c>
      <c r="G568" s="321">
        <f t="shared" si="48"/>
        <v>160</v>
      </c>
      <c r="H568" s="315">
        <f t="shared" si="49"/>
        <v>160</v>
      </c>
      <c r="I568" s="197">
        <f t="shared" si="50"/>
        <v>2.6666666666666665</v>
      </c>
      <c r="J568" s="157">
        <f t="shared" si="51"/>
        <v>2.6666666666666665</v>
      </c>
      <c r="K568" s="40">
        <v>320</v>
      </c>
      <c r="L568" s="326">
        <v>5.333333333333333</v>
      </c>
      <c r="M568">
        <f t="shared" si="52"/>
        <v>336</v>
      </c>
      <c r="N568" s="201">
        <f t="shared" si="53"/>
        <v>256.9369369369428</v>
      </c>
    </row>
    <row r="569" spans="2:14" x14ac:dyDescent="0.25">
      <c r="B569" s="145">
        <v>0.3923611111111111</v>
      </c>
      <c r="C569" s="40">
        <v>80</v>
      </c>
      <c r="D569" s="314">
        <v>80</v>
      </c>
      <c r="E569" s="314">
        <v>80</v>
      </c>
      <c r="F569" s="42">
        <v>80</v>
      </c>
      <c r="G569" s="321">
        <f t="shared" si="48"/>
        <v>160</v>
      </c>
      <c r="H569" s="315">
        <f t="shared" si="49"/>
        <v>160</v>
      </c>
      <c r="I569" s="197">
        <f t="shared" si="50"/>
        <v>2.6666666666666665</v>
      </c>
      <c r="J569" s="157">
        <f t="shared" si="51"/>
        <v>2.6666666666666665</v>
      </c>
      <c r="K569" s="40">
        <v>320</v>
      </c>
      <c r="L569" s="326">
        <v>5.333333333333333</v>
      </c>
      <c r="M569">
        <f t="shared" si="52"/>
        <v>336</v>
      </c>
      <c r="N569" s="201">
        <f t="shared" si="53"/>
        <v>256.9369369369428</v>
      </c>
    </row>
    <row r="570" spans="2:14" x14ac:dyDescent="0.25">
      <c r="B570" s="145">
        <v>0.39305555555555555</v>
      </c>
      <c r="C570" s="40">
        <v>80</v>
      </c>
      <c r="D570" s="314">
        <v>80</v>
      </c>
      <c r="E570" s="314">
        <v>80</v>
      </c>
      <c r="F570" s="42">
        <v>80</v>
      </c>
      <c r="G570" s="321">
        <f t="shared" si="48"/>
        <v>160</v>
      </c>
      <c r="H570" s="315">
        <f t="shared" si="49"/>
        <v>160</v>
      </c>
      <c r="I570" s="197">
        <f t="shared" si="50"/>
        <v>2.6666666666666665</v>
      </c>
      <c r="J570" s="157">
        <f t="shared" si="51"/>
        <v>2.6666666666666665</v>
      </c>
      <c r="K570" s="40">
        <v>320</v>
      </c>
      <c r="L570" s="326">
        <v>5.333333333333333</v>
      </c>
      <c r="M570">
        <f t="shared" si="52"/>
        <v>336</v>
      </c>
      <c r="N570" s="201">
        <f t="shared" si="53"/>
        <v>256.9369369369428</v>
      </c>
    </row>
    <row r="571" spans="2:14" x14ac:dyDescent="0.25">
      <c r="B571" s="145">
        <v>0.39374999999999999</v>
      </c>
      <c r="C571" s="40">
        <v>80</v>
      </c>
      <c r="D571" s="314">
        <v>80</v>
      </c>
      <c r="E571" s="314">
        <v>80</v>
      </c>
      <c r="F571" s="42">
        <v>80</v>
      </c>
      <c r="G571" s="321">
        <f t="shared" si="48"/>
        <v>160</v>
      </c>
      <c r="H571" s="315">
        <f t="shared" si="49"/>
        <v>160</v>
      </c>
      <c r="I571" s="197">
        <f t="shared" si="50"/>
        <v>2.6666666666666665</v>
      </c>
      <c r="J571" s="157">
        <f t="shared" si="51"/>
        <v>2.6666666666666665</v>
      </c>
      <c r="K571" s="40">
        <v>320</v>
      </c>
      <c r="L571" s="326">
        <v>5.333333333333333</v>
      </c>
      <c r="M571">
        <f t="shared" si="52"/>
        <v>336</v>
      </c>
      <c r="N571" s="201">
        <f t="shared" si="53"/>
        <v>256.9369369369428</v>
      </c>
    </row>
    <row r="572" spans="2:14" x14ac:dyDescent="0.25">
      <c r="B572" s="145">
        <v>0.39444444444444443</v>
      </c>
      <c r="C572" s="40">
        <v>80</v>
      </c>
      <c r="D572" s="314">
        <v>80</v>
      </c>
      <c r="E572" s="314">
        <v>80</v>
      </c>
      <c r="F572" s="42">
        <v>80</v>
      </c>
      <c r="G572" s="321">
        <f t="shared" si="48"/>
        <v>160</v>
      </c>
      <c r="H572" s="315">
        <f t="shared" si="49"/>
        <v>160</v>
      </c>
      <c r="I572" s="197">
        <f t="shared" si="50"/>
        <v>2.6666666666666665</v>
      </c>
      <c r="J572" s="157">
        <f t="shared" si="51"/>
        <v>2.6666666666666665</v>
      </c>
      <c r="K572" s="40">
        <v>320</v>
      </c>
      <c r="L572" s="326">
        <v>5.333333333333333</v>
      </c>
      <c r="M572">
        <f t="shared" si="52"/>
        <v>336</v>
      </c>
      <c r="N572" s="201">
        <f t="shared" si="53"/>
        <v>256.9369369369428</v>
      </c>
    </row>
    <row r="573" spans="2:14" x14ac:dyDescent="0.25">
      <c r="B573" s="145">
        <v>0.39513888888888887</v>
      </c>
      <c r="C573" s="40">
        <v>80</v>
      </c>
      <c r="D573" s="314">
        <v>80</v>
      </c>
      <c r="E573" s="314">
        <v>80</v>
      </c>
      <c r="F573" s="42">
        <v>80</v>
      </c>
      <c r="G573" s="321">
        <f t="shared" si="48"/>
        <v>160</v>
      </c>
      <c r="H573" s="315">
        <f t="shared" si="49"/>
        <v>160</v>
      </c>
      <c r="I573" s="197">
        <f t="shared" si="50"/>
        <v>2.6666666666666665</v>
      </c>
      <c r="J573" s="157">
        <f t="shared" si="51"/>
        <v>2.6666666666666665</v>
      </c>
      <c r="K573" s="40">
        <v>320</v>
      </c>
      <c r="L573" s="326">
        <v>5.333333333333333</v>
      </c>
      <c r="M573">
        <f t="shared" si="52"/>
        <v>336</v>
      </c>
      <c r="N573" s="201">
        <f t="shared" si="53"/>
        <v>256.9369369369428</v>
      </c>
    </row>
    <row r="574" spans="2:14" x14ac:dyDescent="0.25">
      <c r="B574" s="145">
        <v>0.39583333333333331</v>
      </c>
      <c r="C574" s="40">
        <v>80</v>
      </c>
      <c r="D574" s="314">
        <v>80</v>
      </c>
      <c r="E574" s="314">
        <v>80</v>
      </c>
      <c r="F574" s="42">
        <v>80</v>
      </c>
      <c r="G574" s="321">
        <f t="shared" si="48"/>
        <v>160</v>
      </c>
      <c r="H574" s="315">
        <f t="shared" si="49"/>
        <v>160</v>
      </c>
      <c r="I574" s="197">
        <f t="shared" si="50"/>
        <v>2.6666666666666665</v>
      </c>
      <c r="J574" s="157">
        <f t="shared" si="51"/>
        <v>2.6666666666666665</v>
      </c>
      <c r="K574" s="40">
        <v>320</v>
      </c>
      <c r="L574" s="326">
        <v>5.333333333333333</v>
      </c>
      <c r="M574">
        <f t="shared" si="52"/>
        <v>336</v>
      </c>
      <c r="N574" s="201">
        <f t="shared" si="53"/>
        <v>256.9369369369428</v>
      </c>
    </row>
    <row r="575" spans="2:14" x14ac:dyDescent="0.25">
      <c r="B575" s="145">
        <v>0.39652777777777781</v>
      </c>
      <c r="C575" s="40">
        <v>80</v>
      </c>
      <c r="D575" s="314">
        <v>80</v>
      </c>
      <c r="E575" s="314">
        <v>80</v>
      </c>
      <c r="F575" s="42">
        <v>80</v>
      </c>
      <c r="G575" s="321">
        <f t="shared" si="48"/>
        <v>160</v>
      </c>
      <c r="H575" s="315">
        <f t="shared" si="49"/>
        <v>160</v>
      </c>
      <c r="I575" s="197">
        <f t="shared" si="50"/>
        <v>2.6666666666666665</v>
      </c>
      <c r="J575" s="157">
        <f t="shared" si="51"/>
        <v>2.6666666666666665</v>
      </c>
      <c r="K575" s="40">
        <v>320</v>
      </c>
      <c r="L575" s="326">
        <v>5.333333333333333</v>
      </c>
      <c r="M575">
        <f t="shared" si="52"/>
        <v>336</v>
      </c>
      <c r="N575" s="201">
        <f t="shared" si="53"/>
        <v>256.9369369369428</v>
      </c>
    </row>
    <row r="576" spans="2:14" x14ac:dyDescent="0.25">
      <c r="B576" s="145">
        <v>0.3972222222222222</v>
      </c>
      <c r="C576" s="40">
        <v>80</v>
      </c>
      <c r="D576" s="314">
        <v>80</v>
      </c>
      <c r="E576" s="314">
        <v>80</v>
      </c>
      <c r="F576" s="42">
        <v>80</v>
      </c>
      <c r="G576" s="321">
        <f t="shared" si="48"/>
        <v>160</v>
      </c>
      <c r="H576" s="315">
        <f t="shared" si="49"/>
        <v>160</v>
      </c>
      <c r="I576" s="197">
        <f t="shared" si="50"/>
        <v>2.6666666666666665</v>
      </c>
      <c r="J576" s="157">
        <f t="shared" si="51"/>
        <v>2.6666666666666665</v>
      </c>
      <c r="K576" s="40">
        <v>320</v>
      </c>
      <c r="L576" s="326">
        <v>5.333333333333333</v>
      </c>
      <c r="M576">
        <f t="shared" si="52"/>
        <v>336</v>
      </c>
      <c r="N576" s="201">
        <f t="shared" si="53"/>
        <v>256.9369369369428</v>
      </c>
    </row>
    <row r="577" spans="2:14" x14ac:dyDescent="0.25">
      <c r="B577" s="145">
        <v>0.3979166666666667</v>
      </c>
      <c r="C577" s="40">
        <v>80</v>
      </c>
      <c r="D577" s="314">
        <v>80</v>
      </c>
      <c r="E577" s="314">
        <v>80</v>
      </c>
      <c r="F577" s="42">
        <v>80</v>
      </c>
      <c r="G577" s="321">
        <f t="shared" si="48"/>
        <v>160</v>
      </c>
      <c r="H577" s="315">
        <f t="shared" si="49"/>
        <v>160</v>
      </c>
      <c r="I577" s="197">
        <f t="shared" si="50"/>
        <v>2.6666666666666665</v>
      </c>
      <c r="J577" s="157">
        <f t="shared" si="51"/>
        <v>2.6666666666666665</v>
      </c>
      <c r="K577" s="40">
        <v>320</v>
      </c>
      <c r="L577" s="326">
        <v>5.333333333333333</v>
      </c>
      <c r="M577">
        <f t="shared" si="52"/>
        <v>336</v>
      </c>
      <c r="N577" s="201">
        <f t="shared" si="53"/>
        <v>256.9369369369428</v>
      </c>
    </row>
    <row r="578" spans="2:14" x14ac:dyDescent="0.25">
      <c r="B578" s="145">
        <v>0.39861111111111108</v>
      </c>
      <c r="C578" s="40">
        <v>80</v>
      </c>
      <c r="D578" s="314">
        <v>80</v>
      </c>
      <c r="E578" s="314">
        <v>80</v>
      </c>
      <c r="F578" s="42">
        <v>80</v>
      </c>
      <c r="G578" s="321">
        <f t="shared" si="48"/>
        <v>160</v>
      </c>
      <c r="H578" s="315">
        <f t="shared" si="49"/>
        <v>160</v>
      </c>
      <c r="I578" s="197">
        <f t="shared" si="50"/>
        <v>2.6666666666666665</v>
      </c>
      <c r="J578" s="157">
        <f t="shared" si="51"/>
        <v>2.6666666666666665</v>
      </c>
      <c r="K578" s="40">
        <v>320</v>
      </c>
      <c r="L578" s="326">
        <v>5.333333333333333</v>
      </c>
      <c r="M578">
        <f t="shared" si="52"/>
        <v>336</v>
      </c>
      <c r="N578" s="201">
        <f t="shared" si="53"/>
        <v>256.9369369369428</v>
      </c>
    </row>
    <row r="579" spans="2:14" x14ac:dyDescent="0.25">
      <c r="B579" s="145">
        <v>0.39930555555555558</v>
      </c>
      <c r="C579" s="40">
        <v>80</v>
      </c>
      <c r="D579" s="314">
        <v>80</v>
      </c>
      <c r="E579" s="314">
        <v>80</v>
      </c>
      <c r="F579" s="42">
        <v>80</v>
      </c>
      <c r="G579" s="321">
        <f t="shared" si="48"/>
        <v>160</v>
      </c>
      <c r="H579" s="315">
        <f t="shared" si="49"/>
        <v>160</v>
      </c>
      <c r="I579" s="197">
        <f t="shared" si="50"/>
        <v>2.6666666666666665</v>
      </c>
      <c r="J579" s="157">
        <f t="shared" si="51"/>
        <v>2.6666666666666665</v>
      </c>
      <c r="K579" s="40">
        <v>320</v>
      </c>
      <c r="L579" s="326">
        <v>5.333333333333333</v>
      </c>
      <c r="M579">
        <f t="shared" si="52"/>
        <v>336</v>
      </c>
      <c r="N579" s="201">
        <f t="shared" si="53"/>
        <v>256.9369369369428</v>
      </c>
    </row>
    <row r="580" spans="2:14" x14ac:dyDescent="0.25">
      <c r="B580" s="145">
        <v>0.39999999999999997</v>
      </c>
      <c r="C580" s="40">
        <v>80</v>
      </c>
      <c r="D580" s="314">
        <v>80</v>
      </c>
      <c r="E580" s="314">
        <v>80</v>
      </c>
      <c r="F580" s="42">
        <v>80</v>
      </c>
      <c r="G580" s="321">
        <f t="shared" si="48"/>
        <v>160</v>
      </c>
      <c r="H580" s="315">
        <f t="shared" si="49"/>
        <v>160</v>
      </c>
      <c r="I580" s="197">
        <f t="shared" si="50"/>
        <v>2.6666666666666665</v>
      </c>
      <c r="J580" s="157">
        <f t="shared" si="51"/>
        <v>2.6666666666666665</v>
      </c>
      <c r="K580" s="40">
        <v>320</v>
      </c>
      <c r="L580" s="326">
        <v>5.333333333333333</v>
      </c>
      <c r="M580">
        <f t="shared" si="52"/>
        <v>336</v>
      </c>
      <c r="N580" s="201">
        <f t="shared" si="53"/>
        <v>256.9369369369428</v>
      </c>
    </row>
    <row r="581" spans="2:14" x14ac:dyDescent="0.25">
      <c r="B581" s="145">
        <v>0.40069444444444446</v>
      </c>
      <c r="C581" s="40">
        <v>80</v>
      </c>
      <c r="D581" s="314">
        <v>80</v>
      </c>
      <c r="E581" s="314">
        <v>80</v>
      </c>
      <c r="F581" s="42">
        <v>80</v>
      </c>
      <c r="G581" s="321">
        <f t="shared" ref="G581:G644" si="54">IF(SUM(C581,E581)=0,"",SUM(C581,E581))</f>
        <v>160</v>
      </c>
      <c r="H581" s="315">
        <f t="shared" ref="H581:H644" si="55">IF(SUM(D581,F581)=0,"",SUM(D581,F581))</f>
        <v>160</v>
      </c>
      <c r="I581" s="197">
        <f t="shared" ref="I581:I644" si="56">IF(G581="","",G581*(1/60))</f>
        <v>2.6666666666666665</v>
      </c>
      <c r="J581" s="157">
        <f t="shared" ref="J581:J644" si="57">IF(H581="","",H581*(1/60))</f>
        <v>2.6666666666666665</v>
      </c>
      <c r="K581" s="40">
        <v>320</v>
      </c>
      <c r="L581" s="326">
        <v>5.333333333333333</v>
      </c>
      <c r="M581">
        <f t="shared" ref="M581:M644" si="58">1.05*MAX($K$4:$K$1444)</f>
        <v>336</v>
      </c>
      <c r="N581" s="201">
        <f t="shared" ref="N581:N644" si="59">SUM($L$324:$L$1433)/(COUNT($L$324:$L$1433)/60)</f>
        <v>256.9369369369428</v>
      </c>
    </row>
    <row r="582" spans="2:14" x14ac:dyDescent="0.25">
      <c r="B582" s="145">
        <v>0.40138888888888885</v>
      </c>
      <c r="C582" s="40">
        <v>80</v>
      </c>
      <c r="D582" s="314">
        <v>80</v>
      </c>
      <c r="E582" s="314">
        <v>80</v>
      </c>
      <c r="F582" s="42">
        <v>80</v>
      </c>
      <c r="G582" s="321">
        <f t="shared" si="54"/>
        <v>160</v>
      </c>
      <c r="H582" s="315">
        <f t="shared" si="55"/>
        <v>160</v>
      </c>
      <c r="I582" s="197">
        <f t="shared" si="56"/>
        <v>2.6666666666666665</v>
      </c>
      <c r="J582" s="157">
        <f t="shared" si="57"/>
        <v>2.6666666666666665</v>
      </c>
      <c r="K582" s="40">
        <v>320</v>
      </c>
      <c r="L582" s="326">
        <v>5.333333333333333</v>
      </c>
      <c r="M582">
        <f t="shared" si="58"/>
        <v>336</v>
      </c>
      <c r="N582" s="201">
        <f t="shared" si="59"/>
        <v>256.9369369369428</v>
      </c>
    </row>
    <row r="583" spans="2:14" x14ac:dyDescent="0.25">
      <c r="B583" s="145">
        <v>0.40208333333333335</v>
      </c>
      <c r="C583" s="40">
        <v>80</v>
      </c>
      <c r="D583" s="314">
        <v>80</v>
      </c>
      <c r="E583" s="314">
        <v>80</v>
      </c>
      <c r="F583" s="42">
        <v>80</v>
      </c>
      <c r="G583" s="321">
        <f t="shared" si="54"/>
        <v>160</v>
      </c>
      <c r="H583" s="315">
        <f t="shared" si="55"/>
        <v>160</v>
      </c>
      <c r="I583" s="197">
        <f t="shared" si="56"/>
        <v>2.6666666666666665</v>
      </c>
      <c r="J583" s="157">
        <f t="shared" si="57"/>
        <v>2.6666666666666665</v>
      </c>
      <c r="K583" s="40">
        <v>320</v>
      </c>
      <c r="L583" s="326">
        <v>5.333333333333333</v>
      </c>
      <c r="M583">
        <f t="shared" si="58"/>
        <v>336</v>
      </c>
      <c r="N583" s="201">
        <f t="shared" si="59"/>
        <v>256.9369369369428</v>
      </c>
    </row>
    <row r="584" spans="2:14" x14ac:dyDescent="0.25">
      <c r="B584" s="145">
        <v>0.40277777777777773</v>
      </c>
      <c r="C584" s="40">
        <v>80</v>
      </c>
      <c r="D584" s="314">
        <v>80</v>
      </c>
      <c r="E584" s="314">
        <v>80</v>
      </c>
      <c r="F584" s="42">
        <v>80</v>
      </c>
      <c r="G584" s="321">
        <f t="shared" si="54"/>
        <v>160</v>
      </c>
      <c r="H584" s="315">
        <f t="shared" si="55"/>
        <v>160</v>
      </c>
      <c r="I584" s="197">
        <f t="shared" si="56"/>
        <v>2.6666666666666665</v>
      </c>
      <c r="J584" s="157">
        <f t="shared" si="57"/>
        <v>2.6666666666666665</v>
      </c>
      <c r="K584" s="40">
        <v>320</v>
      </c>
      <c r="L584" s="326">
        <v>5.333333333333333</v>
      </c>
      <c r="M584">
        <f t="shared" si="58"/>
        <v>336</v>
      </c>
      <c r="N584" s="201">
        <f t="shared" si="59"/>
        <v>256.9369369369428</v>
      </c>
    </row>
    <row r="585" spans="2:14" x14ac:dyDescent="0.25">
      <c r="B585" s="145">
        <v>0.40347222222222223</v>
      </c>
      <c r="C585" s="40">
        <v>80</v>
      </c>
      <c r="D585" s="314">
        <v>80</v>
      </c>
      <c r="E585" s="314">
        <v>80</v>
      </c>
      <c r="F585" s="42">
        <v>80</v>
      </c>
      <c r="G585" s="321">
        <f t="shared" si="54"/>
        <v>160</v>
      </c>
      <c r="H585" s="315">
        <f t="shared" si="55"/>
        <v>160</v>
      </c>
      <c r="I585" s="197">
        <f t="shared" si="56"/>
        <v>2.6666666666666665</v>
      </c>
      <c r="J585" s="157">
        <f t="shared" si="57"/>
        <v>2.6666666666666665</v>
      </c>
      <c r="K585" s="40">
        <v>320</v>
      </c>
      <c r="L585" s="326">
        <v>5.333333333333333</v>
      </c>
      <c r="M585">
        <f t="shared" si="58"/>
        <v>336</v>
      </c>
      <c r="N585" s="201">
        <f t="shared" si="59"/>
        <v>256.9369369369428</v>
      </c>
    </row>
    <row r="586" spans="2:14" x14ac:dyDescent="0.25">
      <c r="B586" s="145">
        <v>0.40416666666666662</v>
      </c>
      <c r="C586" s="40">
        <v>80</v>
      </c>
      <c r="D586" s="314">
        <v>80</v>
      </c>
      <c r="E586" s="314">
        <v>80</v>
      </c>
      <c r="F586" s="42">
        <v>80</v>
      </c>
      <c r="G586" s="321">
        <f t="shared" si="54"/>
        <v>160</v>
      </c>
      <c r="H586" s="315">
        <f t="shared" si="55"/>
        <v>160</v>
      </c>
      <c r="I586" s="197">
        <f t="shared" si="56"/>
        <v>2.6666666666666665</v>
      </c>
      <c r="J586" s="157">
        <f t="shared" si="57"/>
        <v>2.6666666666666665</v>
      </c>
      <c r="K586" s="40">
        <v>320</v>
      </c>
      <c r="L586" s="326">
        <v>5.333333333333333</v>
      </c>
      <c r="M586">
        <f t="shared" si="58"/>
        <v>336</v>
      </c>
      <c r="N586" s="201">
        <f t="shared" si="59"/>
        <v>256.9369369369428</v>
      </c>
    </row>
    <row r="587" spans="2:14" x14ac:dyDescent="0.25">
      <c r="B587" s="145">
        <v>0.40486111111111112</v>
      </c>
      <c r="C587" s="40">
        <v>80</v>
      </c>
      <c r="D587" s="314">
        <v>80</v>
      </c>
      <c r="E587" s="314">
        <v>80</v>
      </c>
      <c r="F587" s="42">
        <v>80</v>
      </c>
      <c r="G587" s="321">
        <f t="shared" si="54"/>
        <v>160</v>
      </c>
      <c r="H587" s="315">
        <f t="shared" si="55"/>
        <v>160</v>
      </c>
      <c r="I587" s="197">
        <f t="shared" si="56"/>
        <v>2.6666666666666665</v>
      </c>
      <c r="J587" s="157">
        <f t="shared" si="57"/>
        <v>2.6666666666666665</v>
      </c>
      <c r="K587" s="40">
        <v>320</v>
      </c>
      <c r="L587" s="326">
        <v>5.333333333333333</v>
      </c>
      <c r="M587">
        <f t="shared" si="58"/>
        <v>336</v>
      </c>
      <c r="N587" s="201">
        <f t="shared" si="59"/>
        <v>256.9369369369428</v>
      </c>
    </row>
    <row r="588" spans="2:14" x14ac:dyDescent="0.25">
      <c r="B588" s="145">
        <v>0.4055555555555555</v>
      </c>
      <c r="C588" s="40">
        <v>80</v>
      </c>
      <c r="D588" s="314">
        <v>80</v>
      </c>
      <c r="E588" s="314">
        <v>80</v>
      </c>
      <c r="F588" s="42">
        <v>80</v>
      </c>
      <c r="G588" s="321">
        <f t="shared" si="54"/>
        <v>160</v>
      </c>
      <c r="H588" s="315">
        <f t="shared" si="55"/>
        <v>160</v>
      </c>
      <c r="I588" s="197">
        <f t="shared" si="56"/>
        <v>2.6666666666666665</v>
      </c>
      <c r="J588" s="157">
        <f t="shared" si="57"/>
        <v>2.6666666666666665</v>
      </c>
      <c r="K588" s="40">
        <v>320</v>
      </c>
      <c r="L588" s="326">
        <v>5.333333333333333</v>
      </c>
      <c r="M588">
        <f t="shared" si="58"/>
        <v>336</v>
      </c>
      <c r="N588" s="201">
        <f t="shared" si="59"/>
        <v>256.9369369369428</v>
      </c>
    </row>
    <row r="589" spans="2:14" x14ac:dyDescent="0.25">
      <c r="B589" s="145">
        <v>0.40625</v>
      </c>
      <c r="C589" s="40">
        <v>80</v>
      </c>
      <c r="D589" s="314">
        <v>80</v>
      </c>
      <c r="E589" s="314">
        <v>80</v>
      </c>
      <c r="F589" s="42">
        <v>80</v>
      </c>
      <c r="G589" s="321">
        <f t="shared" si="54"/>
        <v>160</v>
      </c>
      <c r="H589" s="315">
        <f t="shared" si="55"/>
        <v>160</v>
      </c>
      <c r="I589" s="197">
        <f t="shared" si="56"/>
        <v>2.6666666666666665</v>
      </c>
      <c r="J589" s="157">
        <f t="shared" si="57"/>
        <v>2.6666666666666665</v>
      </c>
      <c r="K589" s="40">
        <v>320</v>
      </c>
      <c r="L589" s="326">
        <v>5.333333333333333</v>
      </c>
      <c r="M589">
        <f t="shared" si="58"/>
        <v>336</v>
      </c>
      <c r="N589" s="201">
        <f t="shared" si="59"/>
        <v>256.9369369369428</v>
      </c>
    </row>
    <row r="590" spans="2:14" x14ac:dyDescent="0.25">
      <c r="B590" s="145">
        <v>0.4069444444444445</v>
      </c>
      <c r="C590" s="40">
        <v>80</v>
      </c>
      <c r="D590" s="314">
        <v>80</v>
      </c>
      <c r="E590" s="314">
        <v>80</v>
      </c>
      <c r="F590" s="42">
        <v>80</v>
      </c>
      <c r="G590" s="321">
        <f t="shared" si="54"/>
        <v>160</v>
      </c>
      <c r="H590" s="315">
        <f t="shared" si="55"/>
        <v>160</v>
      </c>
      <c r="I590" s="197">
        <f t="shared" si="56"/>
        <v>2.6666666666666665</v>
      </c>
      <c r="J590" s="157">
        <f t="shared" si="57"/>
        <v>2.6666666666666665</v>
      </c>
      <c r="K590" s="40">
        <v>320</v>
      </c>
      <c r="L590" s="326">
        <v>5.333333333333333</v>
      </c>
      <c r="M590">
        <f t="shared" si="58"/>
        <v>336</v>
      </c>
      <c r="N590" s="201">
        <f t="shared" si="59"/>
        <v>256.9369369369428</v>
      </c>
    </row>
    <row r="591" spans="2:14" x14ac:dyDescent="0.25">
      <c r="B591" s="145">
        <v>0.40763888888888888</v>
      </c>
      <c r="C591" s="40">
        <v>80</v>
      </c>
      <c r="D591" s="314">
        <v>80</v>
      </c>
      <c r="E591" s="314">
        <v>80</v>
      </c>
      <c r="F591" s="42">
        <v>80</v>
      </c>
      <c r="G591" s="321">
        <f t="shared" si="54"/>
        <v>160</v>
      </c>
      <c r="H591" s="315">
        <f t="shared" si="55"/>
        <v>160</v>
      </c>
      <c r="I591" s="197">
        <f t="shared" si="56"/>
        <v>2.6666666666666665</v>
      </c>
      <c r="J591" s="157">
        <f t="shared" si="57"/>
        <v>2.6666666666666665</v>
      </c>
      <c r="K591" s="40">
        <v>320</v>
      </c>
      <c r="L591" s="326">
        <v>5.333333333333333</v>
      </c>
      <c r="M591">
        <f t="shared" si="58"/>
        <v>336</v>
      </c>
      <c r="N591" s="201">
        <f t="shared" si="59"/>
        <v>256.9369369369428</v>
      </c>
    </row>
    <row r="592" spans="2:14" x14ac:dyDescent="0.25">
      <c r="B592" s="145">
        <v>0.40833333333333338</v>
      </c>
      <c r="C592" s="40">
        <v>80</v>
      </c>
      <c r="D592" s="314">
        <v>80</v>
      </c>
      <c r="E592" s="314">
        <v>80</v>
      </c>
      <c r="F592" s="42">
        <v>80</v>
      </c>
      <c r="G592" s="321">
        <f t="shared" si="54"/>
        <v>160</v>
      </c>
      <c r="H592" s="315">
        <f t="shared" si="55"/>
        <v>160</v>
      </c>
      <c r="I592" s="197">
        <f t="shared" si="56"/>
        <v>2.6666666666666665</v>
      </c>
      <c r="J592" s="157">
        <f t="shared" si="57"/>
        <v>2.6666666666666665</v>
      </c>
      <c r="K592" s="40">
        <v>320</v>
      </c>
      <c r="L592" s="326">
        <v>5.333333333333333</v>
      </c>
      <c r="M592">
        <f t="shared" si="58"/>
        <v>336</v>
      </c>
      <c r="N592" s="201">
        <f t="shared" si="59"/>
        <v>256.9369369369428</v>
      </c>
    </row>
    <row r="593" spans="2:14" x14ac:dyDescent="0.25">
      <c r="B593" s="145">
        <v>0.40902777777777777</v>
      </c>
      <c r="C593" s="40">
        <v>80</v>
      </c>
      <c r="D593" s="314">
        <v>80</v>
      </c>
      <c r="E593" s="314">
        <v>80</v>
      </c>
      <c r="F593" s="42">
        <v>80</v>
      </c>
      <c r="G593" s="321">
        <f t="shared" si="54"/>
        <v>160</v>
      </c>
      <c r="H593" s="315">
        <f t="shared" si="55"/>
        <v>160</v>
      </c>
      <c r="I593" s="197">
        <f t="shared" si="56"/>
        <v>2.6666666666666665</v>
      </c>
      <c r="J593" s="157">
        <f t="shared" si="57"/>
        <v>2.6666666666666665</v>
      </c>
      <c r="K593" s="40">
        <v>320</v>
      </c>
      <c r="L593" s="326">
        <v>5.333333333333333</v>
      </c>
      <c r="M593">
        <f t="shared" si="58"/>
        <v>336</v>
      </c>
      <c r="N593" s="201">
        <f t="shared" si="59"/>
        <v>256.9369369369428</v>
      </c>
    </row>
    <row r="594" spans="2:14" x14ac:dyDescent="0.25">
      <c r="B594" s="145">
        <v>0.40972222222222227</v>
      </c>
      <c r="C594" s="40">
        <v>80</v>
      </c>
      <c r="D594" s="314">
        <v>80</v>
      </c>
      <c r="E594" s="314">
        <v>80</v>
      </c>
      <c r="F594" s="42">
        <v>80</v>
      </c>
      <c r="G594" s="321">
        <f t="shared" si="54"/>
        <v>160</v>
      </c>
      <c r="H594" s="315">
        <f t="shared" si="55"/>
        <v>160</v>
      </c>
      <c r="I594" s="197">
        <f t="shared" si="56"/>
        <v>2.6666666666666665</v>
      </c>
      <c r="J594" s="157">
        <f t="shared" si="57"/>
        <v>2.6666666666666665</v>
      </c>
      <c r="K594" s="40">
        <v>320</v>
      </c>
      <c r="L594" s="326">
        <v>5.333333333333333</v>
      </c>
      <c r="M594">
        <f t="shared" si="58"/>
        <v>336</v>
      </c>
      <c r="N594" s="201">
        <f t="shared" si="59"/>
        <v>256.9369369369428</v>
      </c>
    </row>
    <row r="595" spans="2:14" x14ac:dyDescent="0.25">
      <c r="B595" s="145">
        <v>0.41041666666666665</v>
      </c>
      <c r="C595" s="40">
        <v>80</v>
      </c>
      <c r="D595" s="314">
        <v>80</v>
      </c>
      <c r="E595" s="314">
        <v>80</v>
      </c>
      <c r="F595" s="42">
        <v>80</v>
      </c>
      <c r="G595" s="321">
        <f t="shared" si="54"/>
        <v>160</v>
      </c>
      <c r="H595" s="315">
        <f t="shared" si="55"/>
        <v>160</v>
      </c>
      <c r="I595" s="197">
        <f t="shared" si="56"/>
        <v>2.6666666666666665</v>
      </c>
      <c r="J595" s="157">
        <f t="shared" si="57"/>
        <v>2.6666666666666665</v>
      </c>
      <c r="K595" s="40">
        <v>320</v>
      </c>
      <c r="L595" s="326">
        <v>5.333333333333333</v>
      </c>
      <c r="M595">
        <f t="shared" si="58"/>
        <v>336</v>
      </c>
      <c r="N595" s="201">
        <f t="shared" si="59"/>
        <v>256.9369369369428</v>
      </c>
    </row>
    <row r="596" spans="2:14" x14ac:dyDescent="0.25">
      <c r="B596" s="145">
        <v>0.41111111111111115</v>
      </c>
      <c r="C596" s="40">
        <v>80</v>
      </c>
      <c r="D596" s="314">
        <v>80</v>
      </c>
      <c r="E596" s="314">
        <v>80</v>
      </c>
      <c r="F596" s="42">
        <v>80</v>
      </c>
      <c r="G596" s="321">
        <f t="shared" si="54"/>
        <v>160</v>
      </c>
      <c r="H596" s="315">
        <f t="shared" si="55"/>
        <v>160</v>
      </c>
      <c r="I596" s="197">
        <f t="shared" si="56"/>
        <v>2.6666666666666665</v>
      </c>
      <c r="J596" s="157">
        <f t="shared" si="57"/>
        <v>2.6666666666666665</v>
      </c>
      <c r="K596" s="40">
        <v>320</v>
      </c>
      <c r="L596" s="326">
        <v>5.333333333333333</v>
      </c>
      <c r="M596">
        <f t="shared" si="58"/>
        <v>336</v>
      </c>
      <c r="N596" s="201">
        <f t="shared" si="59"/>
        <v>256.9369369369428</v>
      </c>
    </row>
    <row r="597" spans="2:14" x14ac:dyDescent="0.25">
      <c r="B597" s="145">
        <v>0.41180555555555554</v>
      </c>
      <c r="C597" s="40">
        <v>80</v>
      </c>
      <c r="D597" s="314">
        <v>80</v>
      </c>
      <c r="E597" s="314">
        <v>80</v>
      </c>
      <c r="F597" s="42">
        <v>80</v>
      </c>
      <c r="G597" s="321">
        <f t="shared" si="54"/>
        <v>160</v>
      </c>
      <c r="H597" s="315">
        <f t="shared" si="55"/>
        <v>160</v>
      </c>
      <c r="I597" s="197">
        <f t="shared" si="56"/>
        <v>2.6666666666666665</v>
      </c>
      <c r="J597" s="157">
        <f t="shared" si="57"/>
        <v>2.6666666666666665</v>
      </c>
      <c r="K597" s="40">
        <v>320</v>
      </c>
      <c r="L597" s="326">
        <v>5.333333333333333</v>
      </c>
      <c r="M597">
        <f t="shared" si="58"/>
        <v>336</v>
      </c>
      <c r="N597" s="201">
        <f t="shared" si="59"/>
        <v>256.9369369369428</v>
      </c>
    </row>
    <row r="598" spans="2:14" x14ac:dyDescent="0.25">
      <c r="B598" s="145">
        <v>0.41250000000000003</v>
      </c>
      <c r="C598" s="40">
        <v>80</v>
      </c>
      <c r="D598" s="314">
        <v>80</v>
      </c>
      <c r="E598" s="314">
        <v>80</v>
      </c>
      <c r="F598" s="42">
        <v>80</v>
      </c>
      <c r="G598" s="321">
        <f t="shared" si="54"/>
        <v>160</v>
      </c>
      <c r="H598" s="315">
        <f t="shared" si="55"/>
        <v>160</v>
      </c>
      <c r="I598" s="197">
        <f t="shared" si="56"/>
        <v>2.6666666666666665</v>
      </c>
      <c r="J598" s="157">
        <f t="shared" si="57"/>
        <v>2.6666666666666665</v>
      </c>
      <c r="K598" s="40">
        <v>320</v>
      </c>
      <c r="L598" s="326">
        <v>5.333333333333333</v>
      </c>
      <c r="M598">
        <f t="shared" si="58"/>
        <v>336</v>
      </c>
      <c r="N598" s="201">
        <f t="shared" si="59"/>
        <v>256.9369369369428</v>
      </c>
    </row>
    <row r="599" spans="2:14" x14ac:dyDescent="0.25">
      <c r="B599" s="145">
        <v>0.41319444444444442</v>
      </c>
      <c r="C599" s="40">
        <v>80</v>
      </c>
      <c r="D599" s="314">
        <v>80</v>
      </c>
      <c r="E599" s="314">
        <v>80</v>
      </c>
      <c r="F599" s="42">
        <v>80</v>
      </c>
      <c r="G599" s="321">
        <f t="shared" si="54"/>
        <v>160</v>
      </c>
      <c r="H599" s="315">
        <f t="shared" si="55"/>
        <v>160</v>
      </c>
      <c r="I599" s="197">
        <f t="shared" si="56"/>
        <v>2.6666666666666665</v>
      </c>
      <c r="J599" s="157">
        <f t="shared" si="57"/>
        <v>2.6666666666666665</v>
      </c>
      <c r="K599" s="40">
        <v>320</v>
      </c>
      <c r="L599" s="326">
        <v>5.333333333333333</v>
      </c>
      <c r="M599">
        <f t="shared" si="58"/>
        <v>336</v>
      </c>
      <c r="N599" s="201">
        <f t="shared" si="59"/>
        <v>256.9369369369428</v>
      </c>
    </row>
    <row r="600" spans="2:14" x14ac:dyDescent="0.25">
      <c r="B600" s="145">
        <v>0.41388888888888892</v>
      </c>
      <c r="C600" s="40">
        <v>80</v>
      </c>
      <c r="D600" s="314">
        <v>80</v>
      </c>
      <c r="E600" s="314">
        <v>80</v>
      </c>
      <c r="F600" s="42">
        <v>80</v>
      </c>
      <c r="G600" s="321">
        <f t="shared" si="54"/>
        <v>160</v>
      </c>
      <c r="H600" s="315">
        <f t="shared" si="55"/>
        <v>160</v>
      </c>
      <c r="I600" s="197">
        <f t="shared" si="56"/>
        <v>2.6666666666666665</v>
      </c>
      <c r="J600" s="157">
        <f t="shared" si="57"/>
        <v>2.6666666666666665</v>
      </c>
      <c r="K600" s="40">
        <v>320</v>
      </c>
      <c r="L600" s="326">
        <v>5.333333333333333</v>
      </c>
      <c r="M600">
        <f t="shared" si="58"/>
        <v>336</v>
      </c>
      <c r="N600" s="201">
        <f t="shared" si="59"/>
        <v>256.9369369369428</v>
      </c>
    </row>
    <row r="601" spans="2:14" x14ac:dyDescent="0.25">
      <c r="B601" s="145">
        <v>0.4145833333333333</v>
      </c>
      <c r="C601" s="40">
        <v>80</v>
      </c>
      <c r="D601" s="314">
        <v>80</v>
      </c>
      <c r="E601" s="314">
        <v>80</v>
      </c>
      <c r="F601" s="42">
        <v>80</v>
      </c>
      <c r="G601" s="321">
        <f t="shared" si="54"/>
        <v>160</v>
      </c>
      <c r="H601" s="315">
        <f t="shared" si="55"/>
        <v>160</v>
      </c>
      <c r="I601" s="197">
        <f t="shared" si="56"/>
        <v>2.6666666666666665</v>
      </c>
      <c r="J601" s="157">
        <f t="shared" si="57"/>
        <v>2.6666666666666665</v>
      </c>
      <c r="K601" s="40">
        <v>320</v>
      </c>
      <c r="L601" s="326">
        <v>5.333333333333333</v>
      </c>
      <c r="M601">
        <f t="shared" si="58"/>
        <v>336</v>
      </c>
      <c r="N601" s="201">
        <f t="shared" si="59"/>
        <v>256.9369369369428</v>
      </c>
    </row>
    <row r="602" spans="2:14" x14ac:dyDescent="0.25">
      <c r="B602" s="145">
        <v>0.4152777777777778</v>
      </c>
      <c r="C602" s="40">
        <v>80</v>
      </c>
      <c r="D602" s="314">
        <v>80</v>
      </c>
      <c r="E602" s="314">
        <v>80</v>
      </c>
      <c r="F602" s="42">
        <v>80</v>
      </c>
      <c r="G602" s="321">
        <f t="shared" si="54"/>
        <v>160</v>
      </c>
      <c r="H602" s="315">
        <f t="shared" si="55"/>
        <v>160</v>
      </c>
      <c r="I602" s="197">
        <f t="shared" si="56"/>
        <v>2.6666666666666665</v>
      </c>
      <c r="J602" s="157">
        <f t="shared" si="57"/>
        <v>2.6666666666666665</v>
      </c>
      <c r="K602" s="40">
        <v>320</v>
      </c>
      <c r="L602" s="326">
        <v>5.333333333333333</v>
      </c>
      <c r="M602">
        <f t="shared" si="58"/>
        <v>336</v>
      </c>
      <c r="N602" s="201">
        <f t="shared" si="59"/>
        <v>256.9369369369428</v>
      </c>
    </row>
    <row r="603" spans="2:14" x14ac:dyDescent="0.25">
      <c r="B603" s="145">
        <v>0.41597222222222219</v>
      </c>
      <c r="C603" s="40">
        <v>80</v>
      </c>
      <c r="D603" s="314">
        <v>80</v>
      </c>
      <c r="E603" s="314">
        <v>80</v>
      </c>
      <c r="F603" s="42">
        <v>80</v>
      </c>
      <c r="G603" s="321">
        <f t="shared" si="54"/>
        <v>160</v>
      </c>
      <c r="H603" s="315">
        <f t="shared" si="55"/>
        <v>160</v>
      </c>
      <c r="I603" s="197">
        <f t="shared" si="56"/>
        <v>2.6666666666666665</v>
      </c>
      <c r="J603" s="157">
        <f t="shared" si="57"/>
        <v>2.6666666666666665</v>
      </c>
      <c r="K603" s="40">
        <v>320</v>
      </c>
      <c r="L603" s="326">
        <v>5.333333333333333</v>
      </c>
      <c r="M603">
        <f t="shared" si="58"/>
        <v>336</v>
      </c>
      <c r="N603" s="201">
        <f t="shared" si="59"/>
        <v>256.9369369369428</v>
      </c>
    </row>
    <row r="604" spans="2:14" x14ac:dyDescent="0.25">
      <c r="B604" s="145">
        <v>0.41666666666666669</v>
      </c>
      <c r="C604" s="40">
        <v>80</v>
      </c>
      <c r="D604" s="314">
        <v>80</v>
      </c>
      <c r="E604" s="314">
        <v>80</v>
      </c>
      <c r="F604" s="42">
        <v>80</v>
      </c>
      <c r="G604" s="321">
        <f t="shared" si="54"/>
        <v>160</v>
      </c>
      <c r="H604" s="315">
        <f t="shared" si="55"/>
        <v>160</v>
      </c>
      <c r="I604" s="197">
        <f t="shared" si="56"/>
        <v>2.6666666666666665</v>
      </c>
      <c r="J604" s="157">
        <f t="shared" si="57"/>
        <v>2.6666666666666665</v>
      </c>
      <c r="K604" s="40">
        <v>320</v>
      </c>
      <c r="L604" s="326">
        <v>5.333333333333333</v>
      </c>
      <c r="M604">
        <f t="shared" si="58"/>
        <v>336</v>
      </c>
      <c r="N604" s="201">
        <f t="shared" si="59"/>
        <v>256.9369369369428</v>
      </c>
    </row>
    <row r="605" spans="2:14" x14ac:dyDescent="0.25">
      <c r="B605" s="145">
        <v>0.41736111111111113</v>
      </c>
      <c r="C605" s="40">
        <v>80</v>
      </c>
      <c r="D605" s="314">
        <v>80</v>
      </c>
      <c r="E605" s="314">
        <v>80</v>
      </c>
      <c r="F605" s="42">
        <v>80</v>
      </c>
      <c r="G605" s="321">
        <f t="shared" si="54"/>
        <v>160</v>
      </c>
      <c r="H605" s="315">
        <f t="shared" si="55"/>
        <v>160</v>
      </c>
      <c r="I605" s="197">
        <f t="shared" si="56"/>
        <v>2.6666666666666665</v>
      </c>
      <c r="J605" s="157">
        <f t="shared" si="57"/>
        <v>2.6666666666666665</v>
      </c>
      <c r="K605" s="40">
        <v>320</v>
      </c>
      <c r="L605" s="326">
        <v>5.333333333333333</v>
      </c>
      <c r="M605">
        <f t="shared" si="58"/>
        <v>336</v>
      </c>
      <c r="N605" s="201">
        <f t="shared" si="59"/>
        <v>256.9369369369428</v>
      </c>
    </row>
    <row r="606" spans="2:14" x14ac:dyDescent="0.25">
      <c r="B606" s="145">
        <v>0.41805555555555557</v>
      </c>
      <c r="C606" s="40">
        <v>80</v>
      </c>
      <c r="D606" s="314">
        <v>80</v>
      </c>
      <c r="E606" s="314">
        <v>80</v>
      </c>
      <c r="F606" s="42">
        <v>80</v>
      </c>
      <c r="G606" s="321">
        <f t="shared" si="54"/>
        <v>160</v>
      </c>
      <c r="H606" s="315">
        <f t="shared" si="55"/>
        <v>160</v>
      </c>
      <c r="I606" s="197">
        <f t="shared" si="56"/>
        <v>2.6666666666666665</v>
      </c>
      <c r="J606" s="157">
        <f t="shared" si="57"/>
        <v>2.6666666666666665</v>
      </c>
      <c r="K606" s="40">
        <v>320</v>
      </c>
      <c r="L606" s="326">
        <v>5.333333333333333</v>
      </c>
      <c r="M606">
        <f t="shared" si="58"/>
        <v>336</v>
      </c>
      <c r="N606" s="201">
        <f t="shared" si="59"/>
        <v>256.9369369369428</v>
      </c>
    </row>
    <row r="607" spans="2:14" x14ac:dyDescent="0.25">
      <c r="B607" s="145">
        <v>0.41875000000000001</v>
      </c>
      <c r="C607" s="40">
        <v>80</v>
      </c>
      <c r="D607" s="314">
        <v>80</v>
      </c>
      <c r="E607" s="314">
        <v>80</v>
      </c>
      <c r="F607" s="42">
        <v>80</v>
      </c>
      <c r="G607" s="321">
        <f t="shared" si="54"/>
        <v>160</v>
      </c>
      <c r="H607" s="315">
        <f t="shared" si="55"/>
        <v>160</v>
      </c>
      <c r="I607" s="197">
        <f t="shared" si="56"/>
        <v>2.6666666666666665</v>
      </c>
      <c r="J607" s="157">
        <f t="shared" si="57"/>
        <v>2.6666666666666665</v>
      </c>
      <c r="K607" s="40">
        <v>320</v>
      </c>
      <c r="L607" s="326">
        <v>5.333333333333333</v>
      </c>
      <c r="M607">
        <f t="shared" si="58"/>
        <v>336</v>
      </c>
      <c r="N607" s="201">
        <f t="shared" si="59"/>
        <v>256.9369369369428</v>
      </c>
    </row>
    <row r="608" spans="2:14" x14ac:dyDescent="0.25">
      <c r="B608" s="145">
        <v>0.41944444444444445</v>
      </c>
      <c r="C608" s="40">
        <v>80</v>
      </c>
      <c r="D608" s="314">
        <v>80</v>
      </c>
      <c r="E608" s="314">
        <v>80</v>
      </c>
      <c r="F608" s="42">
        <v>80</v>
      </c>
      <c r="G608" s="321">
        <f t="shared" si="54"/>
        <v>160</v>
      </c>
      <c r="H608" s="315">
        <f t="shared" si="55"/>
        <v>160</v>
      </c>
      <c r="I608" s="197">
        <f t="shared" si="56"/>
        <v>2.6666666666666665</v>
      </c>
      <c r="J608" s="157">
        <f t="shared" si="57"/>
        <v>2.6666666666666665</v>
      </c>
      <c r="K608" s="40">
        <v>320</v>
      </c>
      <c r="L608" s="326">
        <v>5.333333333333333</v>
      </c>
      <c r="M608">
        <f t="shared" si="58"/>
        <v>336</v>
      </c>
      <c r="N608" s="201">
        <f t="shared" si="59"/>
        <v>256.9369369369428</v>
      </c>
    </row>
    <row r="609" spans="2:14" x14ac:dyDescent="0.25">
      <c r="B609" s="145">
        <v>0.4201388888888889</v>
      </c>
      <c r="C609" s="40">
        <v>80</v>
      </c>
      <c r="D609" s="314">
        <v>80</v>
      </c>
      <c r="E609" s="314">
        <v>80</v>
      </c>
      <c r="F609" s="42">
        <v>80</v>
      </c>
      <c r="G609" s="321">
        <f t="shared" si="54"/>
        <v>160</v>
      </c>
      <c r="H609" s="315">
        <f t="shared" si="55"/>
        <v>160</v>
      </c>
      <c r="I609" s="197">
        <f t="shared" si="56"/>
        <v>2.6666666666666665</v>
      </c>
      <c r="J609" s="157">
        <f t="shared" si="57"/>
        <v>2.6666666666666665</v>
      </c>
      <c r="K609" s="40">
        <v>320</v>
      </c>
      <c r="L609" s="326">
        <v>5.333333333333333</v>
      </c>
      <c r="M609">
        <f t="shared" si="58"/>
        <v>336</v>
      </c>
      <c r="N609" s="201">
        <f t="shared" si="59"/>
        <v>256.9369369369428</v>
      </c>
    </row>
    <row r="610" spans="2:14" x14ac:dyDescent="0.25">
      <c r="B610" s="145">
        <v>0.42083333333333334</v>
      </c>
      <c r="C610" s="40">
        <v>80</v>
      </c>
      <c r="D610" s="314">
        <v>80</v>
      </c>
      <c r="E610" s="314">
        <v>80</v>
      </c>
      <c r="F610" s="42">
        <v>80</v>
      </c>
      <c r="G610" s="321">
        <f t="shared" si="54"/>
        <v>160</v>
      </c>
      <c r="H610" s="315">
        <f t="shared" si="55"/>
        <v>160</v>
      </c>
      <c r="I610" s="197">
        <f t="shared" si="56"/>
        <v>2.6666666666666665</v>
      </c>
      <c r="J610" s="157">
        <f t="shared" si="57"/>
        <v>2.6666666666666665</v>
      </c>
      <c r="K610" s="40">
        <v>320</v>
      </c>
      <c r="L610" s="326">
        <v>5.333333333333333</v>
      </c>
      <c r="M610">
        <f t="shared" si="58"/>
        <v>336</v>
      </c>
      <c r="N610" s="201">
        <f t="shared" si="59"/>
        <v>256.9369369369428</v>
      </c>
    </row>
    <row r="611" spans="2:14" x14ac:dyDescent="0.25">
      <c r="B611" s="145">
        <v>0.42152777777777778</v>
      </c>
      <c r="C611" s="40">
        <v>80</v>
      </c>
      <c r="D611" s="314">
        <v>80</v>
      </c>
      <c r="E611" s="314">
        <v>80</v>
      </c>
      <c r="F611" s="42">
        <v>80</v>
      </c>
      <c r="G611" s="321">
        <f t="shared" si="54"/>
        <v>160</v>
      </c>
      <c r="H611" s="315">
        <f t="shared" si="55"/>
        <v>160</v>
      </c>
      <c r="I611" s="197">
        <f t="shared" si="56"/>
        <v>2.6666666666666665</v>
      </c>
      <c r="J611" s="157">
        <f t="shared" si="57"/>
        <v>2.6666666666666665</v>
      </c>
      <c r="K611" s="40">
        <v>320</v>
      </c>
      <c r="L611" s="326">
        <v>5.333333333333333</v>
      </c>
      <c r="M611">
        <f t="shared" si="58"/>
        <v>336</v>
      </c>
      <c r="N611" s="201">
        <f t="shared" si="59"/>
        <v>256.9369369369428</v>
      </c>
    </row>
    <row r="612" spans="2:14" x14ac:dyDescent="0.25">
      <c r="B612" s="145">
        <v>0.42222222222222222</v>
      </c>
      <c r="C612" s="40">
        <v>80</v>
      </c>
      <c r="D612" s="314">
        <v>80</v>
      </c>
      <c r="E612" s="314">
        <v>80</v>
      </c>
      <c r="F612" s="42">
        <v>80</v>
      </c>
      <c r="G612" s="321">
        <f t="shared" si="54"/>
        <v>160</v>
      </c>
      <c r="H612" s="315">
        <f t="shared" si="55"/>
        <v>160</v>
      </c>
      <c r="I612" s="197">
        <f t="shared" si="56"/>
        <v>2.6666666666666665</v>
      </c>
      <c r="J612" s="157">
        <f t="shared" si="57"/>
        <v>2.6666666666666665</v>
      </c>
      <c r="K612" s="40">
        <v>320</v>
      </c>
      <c r="L612" s="326">
        <v>5.333333333333333</v>
      </c>
      <c r="M612">
        <f t="shared" si="58"/>
        <v>336</v>
      </c>
      <c r="N612" s="201">
        <f t="shared" si="59"/>
        <v>256.9369369369428</v>
      </c>
    </row>
    <row r="613" spans="2:14" x14ac:dyDescent="0.25">
      <c r="B613" s="145">
        <v>0.42291666666666666</v>
      </c>
      <c r="C613" s="40">
        <v>80</v>
      </c>
      <c r="D613" s="314">
        <v>80</v>
      </c>
      <c r="E613" s="314">
        <v>80</v>
      </c>
      <c r="F613" s="42">
        <v>80</v>
      </c>
      <c r="G613" s="321">
        <f t="shared" si="54"/>
        <v>160</v>
      </c>
      <c r="H613" s="315">
        <f t="shared" si="55"/>
        <v>160</v>
      </c>
      <c r="I613" s="197">
        <f t="shared" si="56"/>
        <v>2.6666666666666665</v>
      </c>
      <c r="J613" s="157">
        <f t="shared" si="57"/>
        <v>2.6666666666666665</v>
      </c>
      <c r="K613" s="40">
        <v>320</v>
      </c>
      <c r="L613" s="326">
        <v>5.333333333333333</v>
      </c>
      <c r="M613">
        <f t="shared" si="58"/>
        <v>336</v>
      </c>
      <c r="N613" s="201">
        <f t="shared" si="59"/>
        <v>256.9369369369428</v>
      </c>
    </row>
    <row r="614" spans="2:14" x14ac:dyDescent="0.25">
      <c r="B614" s="145">
        <v>0.4236111111111111</v>
      </c>
      <c r="C614" s="40">
        <v>80</v>
      </c>
      <c r="D614" s="314">
        <v>80</v>
      </c>
      <c r="E614" s="314">
        <v>80</v>
      </c>
      <c r="F614" s="42">
        <v>80</v>
      </c>
      <c r="G614" s="321">
        <f t="shared" si="54"/>
        <v>160</v>
      </c>
      <c r="H614" s="315">
        <f t="shared" si="55"/>
        <v>160</v>
      </c>
      <c r="I614" s="197">
        <f t="shared" si="56"/>
        <v>2.6666666666666665</v>
      </c>
      <c r="J614" s="157">
        <f t="shared" si="57"/>
        <v>2.6666666666666665</v>
      </c>
      <c r="K614" s="40">
        <v>320</v>
      </c>
      <c r="L614" s="326">
        <v>5.333333333333333</v>
      </c>
      <c r="M614">
        <f t="shared" si="58"/>
        <v>336</v>
      </c>
      <c r="N614" s="201">
        <f t="shared" si="59"/>
        <v>256.9369369369428</v>
      </c>
    </row>
    <row r="615" spans="2:14" x14ac:dyDescent="0.25">
      <c r="B615" s="145">
        <v>0.42430555555555555</v>
      </c>
      <c r="C615" s="40">
        <v>80</v>
      </c>
      <c r="D615" s="314">
        <v>80</v>
      </c>
      <c r="E615" s="314">
        <v>80</v>
      </c>
      <c r="F615" s="42">
        <v>80</v>
      </c>
      <c r="G615" s="321">
        <f t="shared" si="54"/>
        <v>160</v>
      </c>
      <c r="H615" s="315">
        <f t="shared" si="55"/>
        <v>160</v>
      </c>
      <c r="I615" s="197">
        <f t="shared" si="56"/>
        <v>2.6666666666666665</v>
      </c>
      <c r="J615" s="157">
        <f t="shared" si="57"/>
        <v>2.6666666666666665</v>
      </c>
      <c r="K615" s="40">
        <v>320</v>
      </c>
      <c r="L615" s="326">
        <v>5.333333333333333</v>
      </c>
      <c r="M615">
        <f t="shared" si="58"/>
        <v>336</v>
      </c>
      <c r="N615" s="201">
        <f t="shared" si="59"/>
        <v>256.9369369369428</v>
      </c>
    </row>
    <row r="616" spans="2:14" x14ac:dyDescent="0.25">
      <c r="B616" s="145">
        <v>0.42499999999999999</v>
      </c>
      <c r="C616" s="40">
        <v>80</v>
      </c>
      <c r="D616" s="314">
        <v>80</v>
      </c>
      <c r="E616" s="314">
        <v>80</v>
      </c>
      <c r="F616" s="42">
        <v>80</v>
      </c>
      <c r="G616" s="321">
        <f t="shared" si="54"/>
        <v>160</v>
      </c>
      <c r="H616" s="315">
        <f t="shared" si="55"/>
        <v>160</v>
      </c>
      <c r="I616" s="197">
        <f t="shared" si="56"/>
        <v>2.6666666666666665</v>
      </c>
      <c r="J616" s="157">
        <f t="shared" si="57"/>
        <v>2.6666666666666665</v>
      </c>
      <c r="K616" s="40">
        <v>320</v>
      </c>
      <c r="L616" s="326">
        <v>5.333333333333333</v>
      </c>
      <c r="M616">
        <f t="shared" si="58"/>
        <v>336</v>
      </c>
      <c r="N616" s="201">
        <f t="shared" si="59"/>
        <v>256.9369369369428</v>
      </c>
    </row>
    <row r="617" spans="2:14" x14ac:dyDescent="0.25">
      <c r="B617" s="145">
        <v>0.42569444444444443</v>
      </c>
      <c r="C617" s="40">
        <v>80</v>
      </c>
      <c r="D617" s="314">
        <v>80</v>
      </c>
      <c r="E617" s="314">
        <v>80</v>
      </c>
      <c r="F617" s="42">
        <v>80</v>
      </c>
      <c r="G617" s="321">
        <f t="shared" si="54"/>
        <v>160</v>
      </c>
      <c r="H617" s="315">
        <f t="shared" si="55"/>
        <v>160</v>
      </c>
      <c r="I617" s="197">
        <f t="shared" si="56"/>
        <v>2.6666666666666665</v>
      </c>
      <c r="J617" s="157">
        <f t="shared" si="57"/>
        <v>2.6666666666666665</v>
      </c>
      <c r="K617" s="40">
        <v>320</v>
      </c>
      <c r="L617" s="326">
        <v>5.333333333333333</v>
      </c>
      <c r="M617">
        <f t="shared" si="58"/>
        <v>336</v>
      </c>
      <c r="N617" s="201">
        <f t="shared" si="59"/>
        <v>256.9369369369428</v>
      </c>
    </row>
    <row r="618" spans="2:14" x14ac:dyDescent="0.25">
      <c r="B618" s="145">
        <v>0.42638888888888887</v>
      </c>
      <c r="C618" s="40">
        <v>80</v>
      </c>
      <c r="D618" s="314">
        <v>80</v>
      </c>
      <c r="E618" s="314">
        <v>80</v>
      </c>
      <c r="F618" s="42">
        <v>80</v>
      </c>
      <c r="G618" s="321">
        <f t="shared" si="54"/>
        <v>160</v>
      </c>
      <c r="H618" s="315">
        <f t="shared" si="55"/>
        <v>160</v>
      </c>
      <c r="I618" s="197">
        <f t="shared" si="56"/>
        <v>2.6666666666666665</v>
      </c>
      <c r="J618" s="157">
        <f t="shared" si="57"/>
        <v>2.6666666666666665</v>
      </c>
      <c r="K618" s="40">
        <v>320</v>
      </c>
      <c r="L618" s="326">
        <v>5.333333333333333</v>
      </c>
      <c r="M618">
        <f t="shared" si="58"/>
        <v>336</v>
      </c>
      <c r="N618" s="201">
        <f t="shared" si="59"/>
        <v>256.9369369369428</v>
      </c>
    </row>
    <row r="619" spans="2:14" x14ac:dyDescent="0.25">
      <c r="B619" s="145">
        <v>0.42708333333333331</v>
      </c>
      <c r="C619" s="40">
        <v>80</v>
      </c>
      <c r="D619" s="314">
        <v>80</v>
      </c>
      <c r="E619" s="314">
        <v>80</v>
      </c>
      <c r="F619" s="42">
        <v>80</v>
      </c>
      <c r="G619" s="321">
        <f t="shared" si="54"/>
        <v>160</v>
      </c>
      <c r="H619" s="315">
        <f t="shared" si="55"/>
        <v>160</v>
      </c>
      <c r="I619" s="197">
        <f t="shared" si="56"/>
        <v>2.6666666666666665</v>
      </c>
      <c r="J619" s="157">
        <f t="shared" si="57"/>
        <v>2.6666666666666665</v>
      </c>
      <c r="K619" s="40">
        <v>320</v>
      </c>
      <c r="L619" s="326">
        <v>5.333333333333333</v>
      </c>
      <c r="M619">
        <f t="shared" si="58"/>
        <v>336</v>
      </c>
      <c r="N619" s="201">
        <f t="shared" si="59"/>
        <v>256.9369369369428</v>
      </c>
    </row>
    <row r="620" spans="2:14" x14ac:dyDescent="0.25">
      <c r="B620" s="145">
        <v>0.42777777777777781</v>
      </c>
      <c r="C620" s="40">
        <v>80</v>
      </c>
      <c r="D620" s="314">
        <v>80</v>
      </c>
      <c r="E620" s="314">
        <v>80</v>
      </c>
      <c r="F620" s="42">
        <v>80</v>
      </c>
      <c r="G620" s="321">
        <f t="shared" si="54"/>
        <v>160</v>
      </c>
      <c r="H620" s="315">
        <f t="shared" si="55"/>
        <v>160</v>
      </c>
      <c r="I620" s="197">
        <f t="shared" si="56"/>
        <v>2.6666666666666665</v>
      </c>
      <c r="J620" s="157">
        <f t="shared" si="57"/>
        <v>2.6666666666666665</v>
      </c>
      <c r="K620" s="40">
        <v>320</v>
      </c>
      <c r="L620" s="326">
        <v>5.333333333333333</v>
      </c>
      <c r="M620">
        <f t="shared" si="58"/>
        <v>336</v>
      </c>
      <c r="N620" s="201">
        <f t="shared" si="59"/>
        <v>256.9369369369428</v>
      </c>
    </row>
    <row r="621" spans="2:14" x14ac:dyDescent="0.25">
      <c r="B621" s="145">
        <v>0.4284722222222222</v>
      </c>
      <c r="C621" s="40">
        <v>80</v>
      </c>
      <c r="D621" s="314">
        <v>80</v>
      </c>
      <c r="E621" s="314">
        <v>80</v>
      </c>
      <c r="F621" s="42">
        <v>80</v>
      </c>
      <c r="G621" s="321">
        <f t="shared" si="54"/>
        <v>160</v>
      </c>
      <c r="H621" s="315">
        <f t="shared" si="55"/>
        <v>160</v>
      </c>
      <c r="I621" s="197">
        <f t="shared" si="56"/>
        <v>2.6666666666666665</v>
      </c>
      <c r="J621" s="157">
        <f t="shared" si="57"/>
        <v>2.6666666666666665</v>
      </c>
      <c r="K621" s="40">
        <v>320</v>
      </c>
      <c r="L621" s="326">
        <v>5.333333333333333</v>
      </c>
      <c r="M621">
        <f t="shared" si="58"/>
        <v>336</v>
      </c>
      <c r="N621" s="201">
        <f t="shared" si="59"/>
        <v>256.9369369369428</v>
      </c>
    </row>
    <row r="622" spans="2:14" x14ac:dyDescent="0.25">
      <c r="B622" s="145">
        <v>0.4291666666666667</v>
      </c>
      <c r="C622" s="40">
        <v>80</v>
      </c>
      <c r="D622" s="314">
        <v>80</v>
      </c>
      <c r="E622" s="314">
        <v>80</v>
      </c>
      <c r="F622" s="42">
        <v>80</v>
      </c>
      <c r="G622" s="321">
        <f t="shared" si="54"/>
        <v>160</v>
      </c>
      <c r="H622" s="315">
        <f t="shared" si="55"/>
        <v>160</v>
      </c>
      <c r="I622" s="197">
        <f t="shared" si="56"/>
        <v>2.6666666666666665</v>
      </c>
      <c r="J622" s="157">
        <f t="shared" si="57"/>
        <v>2.6666666666666665</v>
      </c>
      <c r="K622" s="40">
        <v>320</v>
      </c>
      <c r="L622" s="326">
        <v>5.333333333333333</v>
      </c>
      <c r="M622">
        <f t="shared" si="58"/>
        <v>336</v>
      </c>
      <c r="N622" s="201">
        <f t="shared" si="59"/>
        <v>256.9369369369428</v>
      </c>
    </row>
    <row r="623" spans="2:14" x14ac:dyDescent="0.25">
      <c r="B623" s="145">
        <v>0.42986111111111108</v>
      </c>
      <c r="C623" s="40">
        <v>80</v>
      </c>
      <c r="D623" s="314">
        <v>80</v>
      </c>
      <c r="E623" s="314">
        <v>80</v>
      </c>
      <c r="F623" s="42">
        <v>80</v>
      </c>
      <c r="G623" s="321">
        <f t="shared" si="54"/>
        <v>160</v>
      </c>
      <c r="H623" s="315">
        <f t="shared" si="55"/>
        <v>160</v>
      </c>
      <c r="I623" s="197">
        <f t="shared" si="56"/>
        <v>2.6666666666666665</v>
      </c>
      <c r="J623" s="157">
        <f t="shared" si="57"/>
        <v>2.6666666666666665</v>
      </c>
      <c r="K623" s="40">
        <v>320</v>
      </c>
      <c r="L623" s="326">
        <v>5.333333333333333</v>
      </c>
      <c r="M623">
        <f t="shared" si="58"/>
        <v>336</v>
      </c>
      <c r="N623" s="201">
        <f t="shared" si="59"/>
        <v>256.9369369369428</v>
      </c>
    </row>
    <row r="624" spans="2:14" x14ac:dyDescent="0.25">
      <c r="B624" s="145">
        <v>0.43055555555555558</v>
      </c>
      <c r="C624" s="40">
        <v>80</v>
      </c>
      <c r="D624" s="314">
        <v>80</v>
      </c>
      <c r="E624" s="314">
        <v>80</v>
      </c>
      <c r="F624" s="42">
        <v>80</v>
      </c>
      <c r="G624" s="321">
        <f t="shared" si="54"/>
        <v>160</v>
      </c>
      <c r="H624" s="315">
        <f t="shared" si="55"/>
        <v>160</v>
      </c>
      <c r="I624" s="197">
        <f t="shared" si="56"/>
        <v>2.6666666666666665</v>
      </c>
      <c r="J624" s="157">
        <f t="shared" si="57"/>
        <v>2.6666666666666665</v>
      </c>
      <c r="K624" s="40">
        <v>320</v>
      </c>
      <c r="L624" s="326">
        <v>5.333333333333333</v>
      </c>
      <c r="M624">
        <f t="shared" si="58"/>
        <v>336</v>
      </c>
      <c r="N624" s="201">
        <f t="shared" si="59"/>
        <v>256.9369369369428</v>
      </c>
    </row>
    <row r="625" spans="2:14" x14ac:dyDescent="0.25">
      <c r="B625" s="145">
        <v>0.43124999999999997</v>
      </c>
      <c r="C625" s="40">
        <v>80</v>
      </c>
      <c r="D625" s="314">
        <v>80</v>
      </c>
      <c r="E625" s="314">
        <v>80</v>
      </c>
      <c r="F625" s="42">
        <v>80</v>
      </c>
      <c r="G625" s="321">
        <f t="shared" si="54"/>
        <v>160</v>
      </c>
      <c r="H625" s="315">
        <f t="shared" si="55"/>
        <v>160</v>
      </c>
      <c r="I625" s="197">
        <f t="shared" si="56"/>
        <v>2.6666666666666665</v>
      </c>
      <c r="J625" s="157">
        <f t="shared" si="57"/>
        <v>2.6666666666666665</v>
      </c>
      <c r="K625" s="40">
        <v>320</v>
      </c>
      <c r="L625" s="326">
        <v>5.333333333333333</v>
      </c>
      <c r="M625">
        <f t="shared" si="58"/>
        <v>336</v>
      </c>
      <c r="N625" s="201">
        <f t="shared" si="59"/>
        <v>256.9369369369428</v>
      </c>
    </row>
    <row r="626" spans="2:14" x14ac:dyDescent="0.25">
      <c r="B626" s="145">
        <v>0.43194444444444446</v>
      </c>
      <c r="C626" s="40">
        <v>80</v>
      </c>
      <c r="D626" s="314">
        <v>80</v>
      </c>
      <c r="E626" s="314">
        <v>80</v>
      </c>
      <c r="F626" s="42">
        <v>80</v>
      </c>
      <c r="G626" s="321">
        <f t="shared" si="54"/>
        <v>160</v>
      </c>
      <c r="H626" s="315">
        <f t="shared" si="55"/>
        <v>160</v>
      </c>
      <c r="I626" s="197">
        <f t="shared" si="56"/>
        <v>2.6666666666666665</v>
      </c>
      <c r="J626" s="157">
        <f t="shared" si="57"/>
        <v>2.6666666666666665</v>
      </c>
      <c r="K626" s="40">
        <v>320</v>
      </c>
      <c r="L626" s="326">
        <v>5.333333333333333</v>
      </c>
      <c r="M626">
        <f t="shared" si="58"/>
        <v>336</v>
      </c>
      <c r="N626" s="201">
        <f t="shared" si="59"/>
        <v>256.9369369369428</v>
      </c>
    </row>
    <row r="627" spans="2:14" x14ac:dyDescent="0.25">
      <c r="B627" s="145">
        <v>0.43263888888888885</v>
      </c>
      <c r="C627" s="40">
        <v>80</v>
      </c>
      <c r="D627" s="314">
        <v>80</v>
      </c>
      <c r="E627" s="314">
        <v>80</v>
      </c>
      <c r="F627" s="42">
        <v>80</v>
      </c>
      <c r="G627" s="321">
        <f t="shared" si="54"/>
        <v>160</v>
      </c>
      <c r="H627" s="315">
        <f t="shared" si="55"/>
        <v>160</v>
      </c>
      <c r="I627" s="197">
        <f t="shared" si="56"/>
        <v>2.6666666666666665</v>
      </c>
      <c r="J627" s="157">
        <f t="shared" si="57"/>
        <v>2.6666666666666665</v>
      </c>
      <c r="K627" s="40">
        <v>320</v>
      </c>
      <c r="L627" s="326">
        <v>5.333333333333333</v>
      </c>
      <c r="M627">
        <f t="shared" si="58"/>
        <v>336</v>
      </c>
      <c r="N627" s="201">
        <f t="shared" si="59"/>
        <v>256.9369369369428</v>
      </c>
    </row>
    <row r="628" spans="2:14" x14ac:dyDescent="0.25">
      <c r="B628" s="145">
        <v>0.43333333333333335</v>
      </c>
      <c r="C628" s="40">
        <v>80</v>
      </c>
      <c r="D628" s="314">
        <v>80</v>
      </c>
      <c r="E628" s="314">
        <v>80</v>
      </c>
      <c r="F628" s="42">
        <v>80</v>
      </c>
      <c r="G628" s="321">
        <f t="shared" si="54"/>
        <v>160</v>
      </c>
      <c r="H628" s="315">
        <f t="shared" si="55"/>
        <v>160</v>
      </c>
      <c r="I628" s="197">
        <f t="shared" si="56"/>
        <v>2.6666666666666665</v>
      </c>
      <c r="J628" s="157">
        <f t="shared" si="57"/>
        <v>2.6666666666666665</v>
      </c>
      <c r="K628" s="40">
        <v>320</v>
      </c>
      <c r="L628" s="326">
        <v>5.333333333333333</v>
      </c>
      <c r="M628">
        <f t="shared" si="58"/>
        <v>336</v>
      </c>
      <c r="N628" s="201">
        <f t="shared" si="59"/>
        <v>256.9369369369428</v>
      </c>
    </row>
    <row r="629" spans="2:14" x14ac:dyDescent="0.25">
      <c r="B629" s="145">
        <v>0.43402777777777773</v>
      </c>
      <c r="C629" s="40">
        <v>80</v>
      </c>
      <c r="D629" s="314">
        <v>80</v>
      </c>
      <c r="E629" s="314">
        <v>80</v>
      </c>
      <c r="F629" s="42">
        <v>80</v>
      </c>
      <c r="G629" s="321">
        <f t="shared" si="54"/>
        <v>160</v>
      </c>
      <c r="H629" s="315">
        <f t="shared" si="55"/>
        <v>160</v>
      </c>
      <c r="I629" s="197">
        <f t="shared" si="56"/>
        <v>2.6666666666666665</v>
      </c>
      <c r="J629" s="157">
        <f t="shared" si="57"/>
        <v>2.6666666666666665</v>
      </c>
      <c r="K629" s="40">
        <v>320</v>
      </c>
      <c r="L629" s="326">
        <v>5.333333333333333</v>
      </c>
      <c r="M629">
        <f t="shared" si="58"/>
        <v>336</v>
      </c>
      <c r="N629" s="201">
        <f t="shared" si="59"/>
        <v>256.9369369369428</v>
      </c>
    </row>
    <row r="630" spans="2:14" x14ac:dyDescent="0.25">
      <c r="B630" s="145">
        <v>0.43472222222222223</v>
      </c>
      <c r="C630" s="40">
        <v>80</v>
      </c>
      <c r="D630" s="314">
        <v>80</v>
      </c>
      <c r="E630" s="314">
        <v>80</v>
      </c>
      <c r="F630" s="42">
        <v>80</v>
      </c>
      <c r="G630" s="321">
        <f t="shared" si="54"/>
        <v>160</v>
      </c>
      <c r="H630" s="315">
        <f t="shared" si="55"/>
        <v>160</v>
      </c>
      <c r="I630" s="197">
        <f t="shared" si="56"/>
        <v>2.6666666666666665</v>
      </c>
      <c r="J630" s="157">
        <f t="shared" si="57"/>
        <v>2.6666666666666665</v>
      </c>
      <c r="K630" s="40">
        <v>320</v>
      </c>
      <c r="L630" s="326">
        <v>5.333333333333333</v>
      </c>
      <c r="M630">
        <f t="shared" si="58"/>
        <v>336</v>
      </c>
      <c r="N630" s="201">
        <f t="shared" si="59"/>
        <v>256.9369369369428</v>
      </c>
    </row>
    <row r="631" spans="2:14" x14ac:dyDescent="0.25">
      <c r="B631" s="145">
        <v>0.43541666666666662</v>
      </c>
      <c r="C631" s="40">
        <v>80</v>
      </c>
      <c r="D631" s="314">
        <v>80</v>
      </c>
      <c r="E631" s="314">
        <v>80</v>
      </c>
      <c r="F631" s="42">
        <v>80</v>
      </c>
      <c r="G631" s="321">
        <f t="shared" si="54"/>
        <v>160</v>
      </c>
      <c r="H631" s="315">
        <f t="shared" si="55"/>
        <v>160</v>
      </c>
      <c r="I631" s="197">
        <f t="shared" si="56"/>
        <v>2.6666666666666665</v>
      </c>
      <c r="J631" s="157">
        <f t="shared" si="57"/>
        <v>2.6666666666666665</v>
      </c>
      <c r="K631" s="40">
        <v>320</v>
      </c>
      <c r="L631" s="326">
        <v>5.333333333333333</v>
      </c>
      <c r="M631">
        <f t="shared" si="58"/>
        <v>336</v>
      </c>
      <c r="N631" s="201">
        <f t="shared" si="59"/>
        <v>256.9369369369428</v>
      </c>
    </row>
    <row r="632" spans="2:14" x14ac:dyDescent="0.25">
      <c r="B632" s="145">
        <v>0.43611111111111112</v>
      </c>
      <c r="C632" s="40">
        <v>80</v>
      </c>
      <c r="D632" s="314">
        <v>80</v>
      </c>
      <c r="E632" s="314">
        <v>80</v>
      </c>
      <c r="F632" s="42">
        <v>80</v>
      </c>
      <c r="G632" s="321">
        <f t="shared" si="54"/>
        <v>160</v>
      </c>
      <c r="H632" s="315">
        <f t="shared" si="55"/>
        <v>160</v>
      </c>
      <c r="I632" s="197">
        <f t="shared" si="56"/>
        <v>2.6666666666666665</v>
      </c>
      <c r="J632" s="157">
        <f t="shared" si="57"/>
        <v>2.6666666666666665</v>
      </c>
      <c r="K632" s="40">
        <v>320</v>
      </c>
      <c r="L632" s="326">
        <v>5.333333333333333</v>
      </c>
      <c r="M632">
        <f t="shared" si="58"/>
        <v>336</v>
      </c>
      <c r="N632" s="201">
        <f t="shared" si="59"/>
        <v>256.9369369369428</v>
      </c>
    </row>
    <row r="633" spans="2:14" x14ac:dyDescent="0.25">
      <c r="B633" s="145">
        <v>0.4368055555555555</v>
      </c>
      <c r="C633" s="40">
        <v>80</v>
      </c>
      <c r="D633" s="314">
        <v>80</v>
      </c>
      <c r="E633" s="314">
        <v>80</v>
      </c>
      <c r="F633" s="42">
        <v>80</v>
      </c>
      <c r="G633" s="321">
        <f t="shared" si="54"/>
        <v>160</v>
      </c>
      <c r="H633" s="315">
        <f t="shared" si="55"/>
        <v>160</v>
      </c>
      <c r="I633" s="197">
        <f t="shared" si="56"/>
        <v>2.6666666666666665</v>
      </c>
      <c r="J633" s="157">
        <f t="shared" si="57"/>
        <v>2.6666666666666665</v>
      </c>
      <c r="K633" s="40">
        <v>320</v>
      </c>
      <c r="L633" s="326">
        <v>5.333333333333333</v>
      </c>
      <c r="M633">
        <f t="shared" si="58"/>
        <v>336</v>
      </c>
      <c r="N633" s="201">
        <f t="shared" si="59"/>
        <v>256.9369369369428</v>
      </c>
    </row>
    <row r="634" spans="2:14" x14ac:dyDescent="0.25">
      <c r="B634" s="145">
        <v>0.4375</v>
      </c>
      <c r="C634" s="40">
        <v>80</v>
      </c>
      <c r="D634" s="314">
        <v>80</v>
      </c>
      <c r="E634" s="314">
        <v>80</v>
      </c>
      <c r="F634" s="42">
        <v>80</v>
      </c>
      <c r="G634" s="321">
        <f t="shared" si="54"/>
        <v>160</v>
      </c>
      <c r="H634" s="315">
        <f t="shared" si="55"/>
        <v>160</v>
      </c>
      <c r="I634" s="197">
        <f t="shared" si="56"/>
        <v>2.6666666666666665</v>
      </c>
      <c r="J634" s="157">
        <f t="shared" si="57"/>
        <v>2.6666666666666665</v>
      </c>
      <c r="K634" s="40">
        <v>320</v>
      </c>
      <c r="L634" s="326">
        <v>5.333333333333333</v>
      </c>
      <c r="M634">
        <f t="shared" si="58"/>
        <v>336</v>
      </c>
      <c r="N634" s="201">
        <f t="shared" si="59"/>
        <v>256.9369369369428</v>
      </c>
    </row>
    <row r="635" spans="2:14" x14ac:dyDescent="0.25">
      <c r="B635" s="145">
        <v>0.4381944444444445</v>
      </c>
      <c r="C635" s="40">
        <v>80</v>
      </c>
      <c r="D635" s="314">
        <v>80</v>
      </c>
      <c r="E635" s="314">
        <v>80</v>
      </c>
      <c r="F635" s="42">
        <v>80</v>
      </c>
      <c r="G635" s="321">
        <f t="shared" si="54"/>
        <v>160</v>
      </c>
      <c r="H635" s="315">
        <f t="shared" si="55"/>
        <v>160</v>
      </c>
      <c r="I635" s="197">
        <f t="shared" si="56"/>
        <v>2.6666666666666665</v>
      </c>
      <c r="J635" s="157">
        <f t="shared" si="57"/>
        <v>2.6666666666666665</v>
      </c>
      <c r="K635" s="40">
        <v>320</v>
      </c>
      <c r="L635" s="326">
        <v>5.333333333333333</v>
      </c>
      <c r="M635">
        <f t="shared" si="58"/>
        <v>336</v>
      </c>
      <c r="N635" s="201">
        <f t="shared" si="59"/>
        <v>256.9369369369428</v>
      </c>
    </row>
    <row r="636" spans="2:14" x14ac:dyDescent="0.25">
      <c r="B636" s="145">
        <v>0.43888888888888888</v>
      </c>
      <c r="C636" s="40">
        <v>80</v>
      </c>
      <c r="D636" s="314">
        <v>80</v>
      </c>
      <c r="E636" s="314">
        <v>80</v>
      </c>
      <c r="F636" s="42">
        <v>80</v>
      </c>
      <c r="G636" s="321">
        <f t="shared" si="54"/>
        <v>160</v>
      </c>
      <c r="H636" s="315">
        <f t="shared" si="55"/>
        <v>160</v>
      </c>
      <c r="I636" s="197">
        <f t="shared" si="56"/>
        <v>2.6666666666666665</v>
      </c>
      <c r="J636" s="157">
        <f t="shared" si="57"/>
        <v>2.6666666666666665</v>
      </c>
      <c r="K636" s="40">
        <v>320</v>
      </c>
      <c r="L636" s="326">
        <v>5.333333333333333</v>
      </c>
      <c r="M636">
        <f t="shared" si="58"/>
        <v>336</v>
      </c>
      <c r="N636" s="201">
        <f t="shared" si="59"/>
        <v>256.9369369369428</v>
      </c>
    </row>
    <row r="637" spans="2:14" x14ac:dyDescent="0.25">
      <c r="B637" s="145">
        <v>0.43958333333333338</v>
      </c>
      <c r="C637" s="40">
        <v>80</v>
      </c>
      <c r="D637" s="314">
        <v>80</v>
      </c>
      <c r="E637" s="314">
        <v>80</v>
      </c>
      <c r="F637" s="42">
        <v>80</v>
      </c>
      <c r="G637" s="321">
        <f t="shared" si="54"/>
        <v>160</v>
      </c>
      <c r="H637" s="315">
        <f t="shared" si="55"/>
        <v>160</v>
      </c>
      <c r="I637" s="197">
        <f t="shared" si="56"/>
        <v>2.6666666666666665</v>
      </c>
      <c r="J637" s="157">
        <f t="shared" si="57"/>
        <v>2.6666666666666665</v>
      </c>
      <c r="K637" s="40">
        <v>320</v>
      </c>
      <c r="L637" s="326">
        <v>5.333333333333333</v>
      </c>
      <c r="M637">
        <f t="shared" si="58"/>
        <v>336</v>
      </c>
      <c r="N637" s="201">
        <f t="shared" si="59"/>
        <v>256.9369369369428</v>
      </c>
    </row>
    <row r="638" spans="2:14" x14ac:dyDescent="0.25">
      <c r="B638" s="145">
        <v>0.44027777777777777</v>
      </c>
      <c r="C638" s="40">
        <v>80</v>
      </c>
      <c r="D638" s="314">
        <v>80</v>
      </c>
      <c r="E638" s="314">
        <v>80</v>
      </c>
      <c r="F638" s="42">
        <v>80</v>
      </c>
      <c r="G638" s="321">
        <f t="shared" si="54"/>
        <v>160</v>
      </c>
      <c r="H638" s="315">
        <f t="shared" si="55"/>
        <v>160</v>
      </c>
      <c r="I638" s="197">
        <f t="shared" si="56"/>
        <v>2.6666666666666665</v>
      </c>
      <c r="J638" s="157">
        <f t="shared" si="57"/>
        <v>2.6666666666666665</v>
      </c>
      <c r="K638" s="40">
        <v>320</v>
      </c>
      <c r="L638" s="326">
        <v>5.333333333333333</v>
      </c>
      <c r="M638">
        <f t="shared" si="58"/>
        <v>336</v>
      </c>
      <c r="N638" s="201">
        <f t="shared" si="59"/>
        <v>256.9369369369428</v>
      </c>
    </row>
    <row r="639" spans="2:14" x14ac:dyDescent="0.25">
      <c r="B639" s="145">
        <v>0.44097222222222227</v>
      </c>
      <c r="C639" s="40">
        <v>80</v>
      </c>
      <c r="D639" s="314">
        <v>80</v>
      </c>
      <c r="E639" s="314">
        <v>80</v>
      </c>
      <c r="F639" s="42">
        <v>80</v>
      </c>
      <c r="G639" s="321">
        <f t="shared" si="54"/>
        <v>160</v>
      </c>
      <c r="H639" s="315">
        <f t="shared" si="55"/>
        <v>160</v>
      </c>
      <c r="I639" s="197">
        <f t="shared" si="56"/>
        <v>2.6666666666666665</v>
      </c>
      <c r="J639" s="157">
        <f t="shared" si="57"/>
        <v>2.6666666666666665</v>
      </c>
      <c r="K639" s="40">
        <v>320</v>
      </c>
      <c r="L639" s="326">
        <v>5.333333333333333</v>
      </c>
      <c r="M639">
        <f t="shared" si="58"/>
        <v>336</v>
      </c>
      <c r="N639" s="201">
        <f t="shared" si="59"/>
        <v>256.9369369369428</v>
      </c>
    </row>
    <row r="640" spans="2:14" x14ac:dyDescent="0.25">
      <c r="B640" s="145">
        <v>0.44166666666666665</v>
      </c>
      <c r="C640" s="40">
        <v>80</v>
      </c>
      <c r="D640" s="314">
        <v>80</v>
      </c>
      <c r="E640" s="314">
        <v>80</v>
      </c>
      <c r="F640" s="42">
        <v>80</v>
      </c>
      <c r="G640" s="321">
        <f t="shared" si="54"/>
        <v>160</v>
      </c>
      <c r="H640" s="315">
        <f t="shared" si="55"/>
        <v>160</v>
      </c>
      <c r="I640" s="197">
        <f t="shared" si="56"/>
        <v>2.6666666666666665</v>
      </c>
      <c r="J640" s="157">
        <f t="shared" si="57"/>
        <v>2.6666666666666665</v>
      </c>
      <c r="K640" s="40">
        <v>320</v>
      </c>
      <c r="L640" s="326">
        <v>5.333333333333333</v>
      </c>
      <c r="M640">
        <f t="shared" si="58"/>
        <v>336</v>
      </c>
      <c r="N640" s="201">
        <f t="shared" si="59"/>
        <v>256.9369369369428</v>
      </c>
    </row>
    <row r="641" spans="2:14" x14ac:dyDescent="0.25">
      <c r="B641" s="145">
        <v>0.44236111111111115</v>
      </c>
      <c r="C641" s="40">
        <v>80</v>
      </c>
      <c r="D641" s="314">
        <v>80</v>
      </c>
      <c r="E641" s="314">
        <v>80</v>
      </c>
      <c r="F641" s="42">
        <v>80</v>
      </c>
      <c r="G641" s="321">
        <f t="shared" si="54"/>
        <v>160</v>
      </c>
      <c r="H641" s="315">
        <f t="shared" si="55"/>
        <v>160</v>
      </c>
      <c r="I641" s="197">
        <f t="shared" si="56"/>
        <v>2.6666666666666665</v>
      </c>
      <c r="J641" s="157">
        <f t="shared" si="57"/>
        <v>2.6666666666666665</v>
      </c>
      <c r="K641" s="40">
        <v>320</v>
      </c>
      <c r="L641" s="326">
        <v>5.333333333333333</v>
      </c>
      <c r="M641">
        <f t="shared" si="58"/>
        <v>336</v>
      </c>
      <c r="N641" s="201">
        <f t="shared" si="59"/>
        <v>256.9369369369428</v>
      </c>
    </row>
    <row r="642" spans="2:14" x14ac:dyDescent="0.25">
      <c r="B642" s="145">
        <v>0.44305555555555554</v>
      </c>
      <c r="C642" s="40">
        <v>80</v>
      </c>
      <c r="D642" s="314">
        <v>80</v>
      </c>
      <c r="E642" s="314">
        <v>80</v>
      </c>
      <c r="F642" s="42">
        <v>80</v>
      </c>
      <c r="G642" s="321">
        <f t="shared" si="54"/>
        <v>160</v>
      </c>
      <c r="H642" s="315">
        <f t="shared" si="55"/>
        <v>160</v>
      </c>
      <c r="I642" s="197">
        <f t="shared" si="56"/>
        <v>2.6666666666666665</v>
      </c>
      <c r="J642" s="157">
        <f t="shared" si="57"/>
        <v>2.6666666666666665</v>
      </c>
      <c r="K642" s="40">
        <v>320</v>
      </c>
      <c r="L642" s="326">
        <v>5.333333333333333</v>
      </c>
      <c r="M642">
        <f t="shared" si="58"/>
        <v>336</v>
      </c>
      <c r="N642" s="201">
        <f t="shared" si="59"/>
        <v>256.9369369369428</v>
      </c>
    </row>
    <row r="643" spans="2:14" x14ac:dyDescent="0.25">
      <c r="B643" s="145">
        <v>0.44375000000000003</v>
      </c>
      <c r="C643" s="40">
        <v>80</v>
      </c>
      <c r="D643" s="314">
        <v>80</v>
      </c>
      <c r="E643" s="314">
        <v>80</v>
      </c>
      <c r="F643" s="42">
        <v>80</v>
      </c>
      <c r="G643" s="321">
        <f t="shared" si="54"/>
        <v>160</v>
      </c>
      <c r="H643" s="315">
        <f t="shared" si="55"/>
        <v>160</v>
      </c>
      <c r="I643" s="197">
        <f t="shared" si="56"/>
        <v>2.6666666666666665</v>
      </c>
      <c r="J643" s="157">
        <f t="shared" si="57"/>
        <v>2.6666666666666665</v>
      </c>
      <c r="K643" s="40">
        <v>320</v>
      </c>
      <c r="L643" s="326">
        <v>5.333333333333333</v>
      </c>
      <c r="M643">
        <f t="shared" si="58"/>
        <v>336</v>
      </c>
      <c r="N643" s="201">
        <f t="shared" si="59"/>
        <v>256.9369369369428</v>
      </c>
    </row>
    <row r="644" spans="2:14" x14ac:dyDescent="0.25">
      <c r="B644" s="145">
        <v>0.44444444444444442</v>
      </c>
      <c r="C644" s="40">
        <v>80</v>
      </c>
      <c r="D644" s="314">
        <v>80</v>
      </c>
      <c r="E644" s="314">
        <v>80</v>
      </c>
      <c r="F644" s="42">
        <v>80</v>
      </c>
      <c r="G644" s="321">
        <f t="shared" si="54"/>
        <v>160</v>
      </c>
      <c r="H644" s="315">
        <f t="shared" si="55"/>
        <v>160</v>
      </c>
      <c r="I644" s="197">
        <f t="shared" si="56"/>
        <v>2.6666666666666665</v>
      </c>
      <c r="J644" s="157">
        <f t="shared" si="57"/>
        <v>2.6666666666666665</v>
      </c>
      <c r="K644" s="40">
        <v>320</v>
      </c>
      <c r="L644" s="326">
        <v>5.333333333333333</v>
      </c>
      <c r="M644">
        <f t="shared" si="58"/>
        <v>336</v>
      </c>
      <c r="N644" s="201">
        <f t="shared" si="59"/>
        <v>256.9369369369428</v>
      </c>
    </row>
    <row r="645" spans="2:14" x14ac:dyDescent="0.25">
      <c r="B645" s="145">
        <v>0.44513888888888892</v>
      </c>
      <c r="C645" s="40">
        <v>80</v>
      </c>
      <c r="D645" s="314">
        <v>80</v>
      </c>
      <c r="E645" s="314">
        <v>80</v>
      </c>
      <c r="F645" s="42">
        <v>80</v>
      </c>
      <c r="G645" s="321">
        <f t="shared" ref="G645:G708" si="60">IF(SUM(C645,E645)=0,"",SUM(C645,E645))</f>
        <v>160</v>
      </c>
      <c r="H645" s="315">
        <f t="shared" ref="H645:H708" si="61">IF(SUM(D645,F645)=0,"",SUM(D645,F645))</f>
        <v>160</v>
      </c>
      <c r="I645" s="197">
        <f t="shared" ref="I645:I708" si="62">IF(G645="","",G645*(1/60))</f>
        <v>2.6666666666666665</v>
      </c>
      <c r="J645" s="157">
        <f t="shared" ref="J645:J708" si="63">IF(H645="","",H645*(1/60))</f>
        <v>2.6666666666666665</v>
      </c>
      <c r="K645" s="40">
        <v>320</v>
      </c>
      <c r="L645" s="326">
        <v>5.333333333333333</v>
      </c>
      <c r="M645">
        <f t="shared" ref="M645:M708" si="64">1.05*MAX($K$4:$K$1444)</f>
        <v>336</v>
      </c>
      <c r="N645" s="201">
        <f t="shared" ref="N645:N708" si="65">SUM($L$324:$L$1433)/(COUNT($L$324:$L$1433)/60)</f>
        <v>256.9369369369428</v>
      </c>
    </row>
    <row r="646" spans="2:14" x14ac:dyDescent="0.25">
      <c r="B646" s="145">
        <v>0.4458333333333333</v>
      </c>
      <c r="C646" s="40">
        <v>80</v>
      </c>
      <c r="D646" s="314">
        <v>80</v>
      </c>
      <c r="E646" s="314">
        <v>80</v>
      </c>
      <c r="F646" s="42">
        <v>80</v>
      </c>
      <c r="G646" s="321">
        <f t="shared" si="60"/>
        <v>160</v>
      </c>
      <c r="H646" s="315">
        <f t="shared" si="61"/>
        <v>160</v>
      </c>
      <c r="I646" s="197">
        <f t="shared" si="62"/>
        <v>2.6666666666666665</v>
      </c>
      <c r="J646" s="157">
        <f t="shared" si="63"/>
        <v>2.6666666666666665</v>
      </c>
      <c r="K646" s="40">
        <v>320</v>
      </c>
      <c r="L646" s="326">
        <v>5.333333333333333</v>
      </c>
      <c r="M646">
        <f t="shared" si="64"/>
        <v>336</v>
      </c>
      <c r="N646" s="201">
        <f t="shared" si="65"/>
        <v>256.9369369369428</v>
      </c>
    </row>
    <row r="647" spans="2:14" x14ac:dyDescent="0.25">
      <c r="B647" s="145">
        <v>0.4465277777777778</v>
      </c>
      <c r="C647" s="40">
        <v>80</v>
      </c>
      <c r="D647" s="314">
        <v>80</v>
      </c>
      <c r="E647" s="314">
        <v>80</v>
      </c>
      <c r="F647" s="42">
        <v>80</v>
      </c>
      <c r="G647" s="321">
        <f t="shared" si="60"/>
        <v>160</v>
      </c>
      <c r="H647" s="315">
        <f t="shared" si="61"/>
        <v>160</v>
      </c>
      <c r="I647" s="197">
        <f t="shared" si="62"/>
        <v>2.6666666666666665</v>
      </c>
      <c r="J647" s="157">
        <f t="shared" si="63"/>
        <v>2.6666666666666665</v>
      </c>
      <c r="K647" s="40">
        <v>320</v>
      </c>
      <c r="L647" s="326">
        <v>5.333333333333333</v>
      </c>
      <c r="M647">
        <f t="shared" si="64"/>
        <v>336</v>
      </c>
      <c r="N647" s="201">
        <f t="shared" si="65"/>
        <v>256.9369369369428</v>
      </c>
    </row>
    <row r="648" spans="2:14" x14ac:dyDescent="0.25">
      <c r="B648" s="145">
        <v>0.44722222222222219</v>
      </c>
      <c r="C648" s="40">
        <v>80</v>
      </c>
      <c r="D648" s="314">
        <v>80</v>
      </c>
      <c r="E648" s="314">
        <v>80</v>
      </c>
      <c r="F648" s="42">
        <v>80</v>
      </c>
      <c r="G648" s="321">
        <f t="shared" si="60"/>
        <v>160</v>
      </c>
      <c r="H648" s="315">
        <f t="shared" si="61"/>
        <v>160</v>
      </c>
      <c r="I648" s="197">
        <f t="shared" si="62"/>
        <v>2.6666666666666665</v>
      </c>
      <c r="J648" s="157">
        <f t="shared" si="63"/>
        <v>2.6666666666666665</v>
      </c>
      <c r="K648" s="40">
        <v>320</v>
      </c>
      <c r="L648" s="326">
        <v>5.333333333333333</v>
      </c>
      <c r="M648">
        <f t="shared" si="64"/>
        <v>336</v>
      </c>
      <c r="N648" s="201">
        <f t="shared" si="65"/>
        <v>256.9369369369428</v>
      </c>
    </row>
    <row r="649" spans="2:14" x14ac:dyDescent="0.25">
      <c r="B649" s="145">
        <v>0.44791666666666669</v>
      </c>
      <c r="C649" s="40">
        <v>80</v>
      </c>
      <c r="D649" s="314">
        <v>80</v>
      </c>
      <c r="E649" s="314">
        <v>80</v>
      </c>
      <c r="F649" s="42">
        <v>80</v>
      </c>
      <c r="G649" s="321">
        <f t="shared" si="60"/>
        <v>160</v>
      </c>
      <c r="H649" s="315">
        <f t="shared" si="61"/>
        <v>160</v>
      </c>
      <c r="I649" s="197">
        <f t="shared" si="62"/>
        <v>2.6666666666666665</v>
      </c>
      <c r="J649" s="157">
        <f t="shared" si="63"/>
        <v>2.6666666666666665</v>
      </c>
      <c r="K649" s="40">
        <v>320</v>
      </c>
      <c r="L649" s="326">
        <v>5.333333333333333</v>
      </c>
      <c r="M649">
        <f t="shared" si="64"/>
        <v>336</v>
      </c>
      <c r="N649" s="201">
        <f t="shared" si="65"/>
        <v>256.9369369369428</v>
      </c>
    </row>
    <row r="650" spans="2:14" x14ac:dyDescent="0.25">
      <c r="B650" s="145">
        <v>0.44861111111111113</v>
      </c>
      <c r="C650" s="40">
        <v>80</v>
      </c>
      <c r="D650" s="314">
        <v>80</v>
      </c>
      <c r="E650" s="314">
        <v>80</v>
      </c>
      <c r="F650" s="42">
        <v>80</v>
      </c>
      <c r="G650" s="321">
        <f t="shared" si="60"/>
        <v>160</v>
      </c>
      <c r="H650" s="315">
        <f t="shared" si="61"/>
        <v>160</v>
      </c>
      <c r="I650" s="197">
        <f t="shared" si="62"/>
        <v>2.6666666666666665</v>
      </c>
      <c r="J650" s="157">
        <f t="shared" si="63"/>
        <v>2.6666666666666665</v>
      </c>
      <c r="K650" s="40">
        <v>320</v>
      </c>
      <c r="L650" s="326">
        <v>5.333333333333333</v>
      </c>
      <c r="M650">
        <f t="shared" si="64"/>
        <v>336</v>
      </c>
      <c r="N650" s="201">
        <f t="shared" si="65"/>
        <v>256.9369369369428</v>
      </c>
    </row>
    <row r="651" spans="2:14" x14ac:dyDescent="0.25">
      <c r="B651" s="145">
        <v>0.44930555555555557</v>
      </c>
      <c r="C651" s="40">
        <v>80</v>
      </c>
      <c r="D651" s="314">
        <v>80</v>
      </c>
      <c r="E651" s="314">
        <v>80</v>
      </c>
      <c r="F651" s="42">
        <v>80</v>
      </c>
      <c r="G651" s="321">
        <f t="shared" si="60"/>
        <v>160</v>
      </c>
      <c r="H651" s="315">
        <f t="shared" si="61"/>
        <v>160</v>
      </c>
      <c r="I651" s="197">
        <f t="shared" si="62"/>
        <v>2.6666666666666665</v>
      </c>
      <c r="J651" s="157">
        <f t="shared" si="63"/>
        <v>2.6666666666666665</v>
      </c>
      <c r="K651" s="40">
        <v>320</v>
      </c>
      <c r="L651" s="326">
        <v>5.333333333333333</v>
      </c>
      <c r="M651">
        <f t="shared" si="64"/>
        <v>336</v>
      </c>
      <c r="N651" s="201">
        <f t="shared" si="65"/>
        <v>256.9369369369428</v>
      </c>
    </row>
    <row r="652" spans="2:14" x14ac:dyDescent="0.25">
      <c r="B652" s="145">
        <v>0.45</v>
      </c>
      <c r="C652" s="40">
        <v>80</v>
      </c>
      <c r="D652" s="314">
        <v>80</v>
      </c>
      <c r="E652" s="314">
        <v>80</v>
      </c>
      <c r="F652" s="42">
        <v>80</v>
      </c>
      <c r="G652" s="321">
        <f t="shared" si="60"/>
        <v>160</v>
      </c>
      <c r="H652" s="315">
        <f t="shared" si="61"/>
        <v>160</v>
      </c>
      <c r="I652" s="197">
        <f t="shared" si="62"/>
        <v>2.6666666666666665</v>
      </c>
      <c r="J652" s="157">
        <f t="shared" si="63"/>
        <v>2.6666666666666665</v>
      </c>
      <c r="K652" s="40">
        <v>320</v>
      </c>
      <c r="L652" s="326">
        <v>5.333333333333333</v>
      </c>
      <c r="M652">
        <f t="shared" si="64"/>
        <v>336</v>
      </c>
      <c r="N652" s="201">
        <f t="shared" si="65"/>
        <v>256.9369369369428</v>
      </c>
    </row>
    <row r="653" spans="2:14" x14ac:dyDescent="0.25">
      <c r="B653" s="145">
        <v>0.45069444444444445</v>
      </c>
      <c r="C653" s="40">
        <v>80</v>
      </c>
      <c r="D653" s="314">
        <v>80</v>
      </c>
      <c r="E653" s="314">
        <v>80</v>
      </c>
      <c r="F653" s="42">
        <v>80</v>
      </c>
      <c r="G653" s="321">
        <f t="shared" si="60"/>
        <v>160</v>
      </c>
      <c r="H653" s="315">
        <f t="shared" si="61"/>
        <v>160</v>
      </c>
      <c r="I653" s="197">
        <f t="shared" si="62"/>
        <v>2.6666666666666665</v>
      </c>
      <c r="J653" s="157">
        <f t="shared" si="63"/>
        <v>2.6666666666666665</v>
      </c>
      <c r="K653" s="40">
        <v>320</v>
      </c>
      <c r="L653" s="326">
        <v>5.333333333333333</v>
      </c>
      <c r="M653">
        <f t="shared" si="64"/>
        <v>336</v>
      </c>
      <c r="N653" s="201">
        <f t="shared" si="65"/>
        <v>256.9369369369428</v>
      </c>
    </row>
    <row r="654" spans="2:14" x14ac:dyDescent="0.25">
      <c r="B654" s="145">
        <v>0.4513888888888889</v>
      </c>
      <c r="C654" s="40">
        <v>80</v>
      </c>
      <c r="D654" s="314">
        <v>80</v>
      </c>
      <c r="E654" s="314">
        <v>80</v>
      </c>
      <c r="F654" s="42">
        <v>80</v>
      </c>
      <c r="G654" s="321">
        <f t="shared" si="60"/>
        <v>160</v>
      </c>
      <c r="H654" s="315">
        <f t="shared" si="61"/>
        <v>160</v>
      </c>
      <c r="I654" s="197">
        <f t="shared" si="62"/>
        <v>2.6666666666666665</v>
      </c>
      <c r="J654" s="157">
        <f t="shared" si="63"/>
        <v>2.6666666666666665</v>
      </c>
      <c r="K654" s="40">
        <v>320</v>
      </c>
      <c r="L654" s="326">
        <v>5.333333333333333</v>
      </c>
      <c r="M654">
        <f t="shared" si="64"/>
        <v>336</v>
      </c>
      <c r="N654" s="201">
        <f t="shared" si="65"/>
        <v>256.9369369369428</v>
      </c>
    </row>
    <row r="655" spans="2:14" x14ac:dyDescent="0.25">
      <c r="B655" s="145">
        <v>0.45208333333333334</v>
      </c>
      <c r="C655" s="40">
        <v>80</v>
      </c>
      <c r="D655" s="314">
        <v>80</v>
      </c>
      <c r="E655" s="314">
        <v>80</v>
      </c>
      <c r="F655" s="42">
        <v>80</v>
      </c>
      <c r="G655" s="321">
        <f t="shared" si="60"/>
        <v>160</v>
      </c>
      <c r="H655" s="315">
        <f t="shared" si="61"/>
        <v>160</v>
      </c>
      <c r="I655" s="197">
        <f t="shared" si="62"/>
        <v>2.6666666666666665</v>
      </c>
      <c r="J655" s="157">
        <f t="shared" si="63"/>
        <v>2.6666666666666665</v>
      </c>
      <c r="K655" s="40">
        <v>320</v>
      </c>
      <c r="L655" s="326">
        <v>5.333333333333333</v>
      </c>
      <c r="M655">
        <f t="shared" si="64"/>
        <v>336</v>
      </c>
      <c r="N655" s="201">
        <f t="shared" si="65"/>
        <v>256.9369369369428</v>
      </c>
    </row>
    <row r="656" spans="2:14" x14ac:dyDescent="0.25">
      <c r="B656" s="145">
        <v>0.45277777777777778</v>
      </c>
      <c r="C656" s="40">
        <v>80</v>
      </c>
      <c r="D656" s="314">
        <v>80</v>
      </c>
      <c r="E656" s="314">
        <v>80</v>
      </c>
      <c r="F656" s="42">
        <v>80</v>
      </c>
      <c r="G656" s="321">
        <f t="shared" si="60"/>
        <v>160</v>
      </c>
      <c r="H656" s="315">
        <f t="shared" si="61"/>
        <v>160</v>
      </c>
      <c r="I656" s="197">
        <f t="shared" si="62"/>
        <v>2.6666666666666665</v>
      </c>
      <c r="J656" s="157">
        <f t="shared" si="63"/>
        <v>2.6666666666666665</v>
      </c>
      <c r="K656" s="40">
        <v>320</v>
      </c>
      <c r="L656" s="326">
        <v>5.333333333333333</v>
      </c>
      <c r="M656">
        <f t="shared" si="64"/>
        <v>336</v>
      </c>
      <c r="N656" s="201">
        <f t="shared" si="65"/>
        <v>256.9369369369428</v>
      </c>
    </row>
    <row r="657" spans="2:14" x14ac:dyDescent="0.25">
      <c r="B657" s="145">
        <v>0.45347222222222222</v>
      </c>
      <c r="C657" s="40">
        <v>80</v>
      </c>
      <c r="D657" s="314">
        <v>80</v>
      </c>
      <c r="E657" s="314">
        <v>80</v>
      </c>
      <c r="F657" s="42">
        <v>80</v>
      </c>
      <c r="G657" s="321">
        <f t="shared" si="60"/>
        <v>160</v>
      </c>
      <c r="H657" s="315">
        <f t="shared" si="61"/>
        <v>160</v>
      </c>
      <c r="I657" s="197">
        <f t="shared" si="62"/>
        <v>2.6666666666666665</v>
      </c>
      <c r="J657" s="157">
        <f t="shared" si="63"/>
        <v>2.6666666666666665</v>
      </c>
      <c r="K657" s="40">
        <v>320</v>
      </c>
      <c r="L657" s="326">
        <v>5.333333333333333</v>
      </c>
      <c r="M657">
        <f t="shared" si="64"/>
        <v>336</v>
      </c>
      <c r="N657" s="201">
        <f t="shared" si="65"/>
        <v>256.9369369369428</v>
      </c>
    </row>
    <row r="658" spans="2:14" x14ac:dyDescent="0.25">
      <c r="B658" s="145">
        <v>0.45416666666666666</v>
      </c>
      <c r="C658" s="40">
        <v>80</v>
      </c>
      <c r="D658" s="314">
        <v>80</v>
      </c>
      <c r="E658" s="314">
        <v>80</v>
      </c>
      <c r="F658" s="42">
        <v>80</v>
      </c>
      <c r="G658" s="321">
        <f t="shared" si="60"/>
        <v>160</v>
      </c>
      <c r="H658" s="315">
        <f t="shared" si="61"/>
        <v>160</v>
      </c>
      <c r="I658" s="197">
        <f t="shared" si="62"/>
        <v>2.6666666666666665</v>
      </c>
      <c r="J658" s="157">
        <f t="shared" si="63"/>
        <v>2.6666666666666665</v>
      </c>
      <c r="K658" s="40">
        <v>320</v>
      </c>
      <c r="L658" s="326">
        <v>5.333333333333333</v>
      </c>
      <c r="M658">
        <f t="shared" si="64"/>
        <v>336</v>
      </c>
      <c r="N658" s="201">
        <f t="shared" si="65"/>
        <v>256.9369369369428</v>
      </c>
    </row>
    <row r="659" spans="2:14" x14ac:dyDescent="0.25">
      <c r="B659" s="145">
        <v>0.4548611111111111</v>
      </c>
      <c r="C659" s="40">
        <v>80</v>
      </c>
      <c r="D659" s="314">
        <v>80</v>
      </c>
      <c r="E659" s="314">
        <v>80</v>
      </c>
      <c r="F659" s="42">
        <v>80</v>
      </c>
      <c r="G659" s="321">
        <f t="shared" si="60"/>
        <v>160</v>
      </c>
      <c r="H659" s="315">
        <f t="shared" si="61"/>
        <v>160</v>
      </c>
      <c r="I659" s="197">
        <f t="shared" si="62"/>
        <v>2.6666666666666665</v>
      </c>
      <c r="J659" s="157">
        <f t="shared" si="63"/>
        <v>2.6666666666666665</v>
      </c>
      <c r="K659" s="40">
        <v>320</v>
      </c>
      <c r="L659" s="326">
        <v>5.333333333333333</v>
      </c>
      <c r="M659">
        <f t="shared" si="64"/>
        <v>336</v>
      </c>
      <c r="N659" s="201">
        <f t="shared" si="65"/>
        <v>256.9369369369428</v>
      </c>
    </row>
    <row r="660" spans="2:14" x14ac:dyDescent="0.25">
      <c r="B660" s="145">
        <v>0.45555555555555555</v>
      </c>
      <c r="C660" s="40">
        <v>80</v>
      </c>
      <c r="D660" s="314">
        <v>80</v>
      </c>
      <c r="E660" s="314">
        <v>80</v>
      </c>
      <c r="F660" s="42">
        <v>80</v>
      </c>
      <c r="G660" s="321">
        <f t="shared" si="60"/>
        <v>160</v>
      </c>
      <c r="H660" s="315">
        <f t="shared" si="61"/>
        <v>160</v>
      </c>
      <c r="I660" s="197">
        <f t="shared" si="62"/>
        <v>2.6666666666666665</v>
      </c>
      <c r="J660" s="157">
        <f t="shared" si="63"/>
        <v>2.6666666666666665</v>
      </c>
      <c r="K660" s="40">
        <v>320</v>
      </c>
      <c r="L660" s="326">
        <v>5.333333333333333</v>
      </c>
      <c r="M660">
        <f t="shared" si="64"/>
        <v>336</v>
      </c>
      <c r="N660" s="201">
        <f t="shared" si="65"/>
        <v>256.9369369369428</v>
      </c>
    </row>
    <row r="661" spans="2:14" x14ac:dyDescent="0.25">
      <c r="B661" s="145">
        <v>0.45624999999999999</v>
      </c>
      <c r="C661" s="40">
        <v>80</v>
      </c>
      <c r="D661" s="314">
        <v>80</v>
      </c>
      <c r="E661" s="314">
        <v>80</v>
      </c>
      <c r="F661" s="42">
        <v>80</v>
      </c>
      <c r="G661" s="321">
        <f t="shared" si="60"/>
        <v>160</v>
      </c>
      <c r="H661" s="315">
        <f t="shared" si="61"/>
        <v>160</v>
      </c>
      <c r="I661" s="197">
        <f t="shared" si="62"/>
        <v>2.6666666666666665</v>
      </c>
      <c r="J661" s="157">
        <f t="shared" si="63"/>
        <v>2.6666666666666665</v>
      </c>
      <c r="K661" s="40">
        <v>320</v>
      </c>
      <c r="L661" s="326">
        <v>5.333333333333333</v>
      </c>
      <c r="M661">
        <f t="shared" si="64"/>
        <v>336</v>
      </c>
      <c r="N661" s="201">
        <f t="shared" si="65"/>
        <v>256.9369369369428</v>
      </c>
    </row>
    <row r="662" spans="2:14" x14ac:dyDescent="0.25">
      <c r="B662" s="145">
        <v>0.45694444444444443</v>
      </c>
      <c r="C662" s="40">
        <v>80</v>
      </c>
      <c r="D662" s="314">
        <v>80</v>
      </c>
      <c r="E662" s="314">
        <v>80</v>
      </c>
      <c r="F662" s="42">
        <v>80</v>
      </c>
      <c r="G662" s="321">
        <f t="shared" si="60"/>
        <v>160</v>
      </c>
      <c r="H662" s="315">
        <f t="shared" si="61"/>
        <v>160</v>
      </c>
      <c r="I662" s="197">
        <f t="shared" si="62"/>
        <v>2.6666666666666665</v>
      </c>
      <c r="J662" s="157">
        <f t="shared" si="63"/>
        <v>2.6666666666666665</v>
      </c>
      <c r="K662" s="40">
        <v>320</v>
      </c>
      <c r="L662" s="326">
        <v>5.333333333333333</v>
      </c>
      <c r="M662">
        <f t="shared" si="64"/>
        <v>336</v>
      </c>
      <c r="N662" s="201">
        <f t="shared" si="65"/>
        <v>256.9369369369428</v>
      </c>
    </row>
    <row r="663" spans="2:14" x14ac:dyDescent="0.25">
      <c r="B663" s="145">
        <v>0.45763888888888887</v>
      </c>
      <c r="C663" s="40">
        <v>80</v>
      </c>
      <c r="D663" s="314">
        <v>80</v>
      </c>
      <c r="E663" s="314">
        <v>80</v>
      </c>
      <c r="F663" s="42">
        <v>80</v>
      </c>
      <c r="G663" s="321">
        <f t="shared" si="60"/>
        <v>160</v>
      </c>
      <c r="H663" s="315">
        <f t="shared" si="61"/>
        <v>160</v>
      </c>
      <c r="I663" s="197">
        <f t="shared" si="62"/>
        <v>2.6666666666666665</v>
      </c>
      <c r="J663" s="157">
        <f t="shared" si="63"/>
        <v>2.6666666666666665</v>
      </c>
      <c r="K663" s="40">
        <v>320</v>
      </c>
      <c r="L663" s="326">
        <v>5.333333333333333</v>
      </c>
      <c r="M663">
        <f t="shared" si="64"/>
        <v>336</v>
      </c>
      <c r="N663" s="201">
        <f t="shared" si="65"/>
        <v>256.9369369369428</v>
      </c>
    </row>
    <row r="664" spans="2:14" x14ac:dyDescent="0.25">
      <c r="B664" s="145">
        <v>0.45833333333333331</v>
      </c>
      <c r="C664" s="40">
        <v>80</v>
      </c>
      <c r="D664" s="314">
        <v>80</v>
      </c>
      <c r="E664" s="314">
        <v>80</v>
      </c>
      <c r="F664" s="42">
        <v>80</v>
      </c>
      <c r="G664" s="321">
        <f t="shared" si="60"/>
        <v>160</v>
      </c>
      <c r="H664" s="315">
        <f t="shared" si="61"/>
        <v>160</v>
      </c>
      <c r="I664" s="197">
        <f t="shared" si="62"/>
        <v>2.6666666666666665</v>
      </c>
      <c r="J664" s="157">
        <f t="shared" si="63"/>
        <v>2.6666666666666665</v>
      </c>
      <c r="K664" s="40">
        <v>320</v>
      </c>
      <c r="L664" s="326">
        <v>5.333333333333333</v>
      </c>
      <c r="M664">
        <f t="shared" si="64"/>
        <v>336</v>
      </c>
      <c r="N664" s="201">
        <f t="shared" si="65"/>
        <v>256.9369369369428</v>
      </c>
    </row>
    <row r="665" spans="2:14" x14ac:dyDescent="0.25">
      <c r="B665" s="145">
        <v>0.45902777777777781</v>
      </c>
      <c r="C665" s="40">
        <v>80</v>
      </c>
      <c r="D665" s="314">
        <v>80</v>
      </c>
      <c r="E665" s="314">
        <v>80</v>
      </c>
      <c r="F665" s="42">
        <v>80</v>
      </c>
      <c r="G665" s="321">
        <f t="shared" si="60"/>
        <v>160</v>
      </c>
      <c r="H665" s="315">
        <f t="shared" si="61"/>
        <v>160</v>
      </c>
      <c r="I665" s="197">
        <f t="shared" si="62"/>
        <v>2.6666666666666665</v>
      </c>
      <c r="J665" s="157">
        <f t="shared" si="63"/>
        <v>2.6666666666666665</v>
      </c>
      <c r="K665" s="40">
        <v>320</v>
      </c>
      <c r="L665" s="326">
        <v>5.333333333333333</v>
      </c>
      <c r="M665">
        <f t="shared" si="64"/>
        <v>336</v>
      </c>
      <c r="N665" s="201">
        <f t="shared" si="65"/>
        <v>256.9369369369428</v>
      </c>
    </row>
    <row r="666" spans="2:14" x14ac:dyDescent="0.25">
      <c r="B666" s="145">
        <v>0.4597222222222222</v>
      </c>
      <c r="C666" s="40">
        <v>80</v>
      </c>
      <c r="D666" s="314">
        <v>80</v>
      </c>
      <c r="E666" s="314">
        <v>80</v>
      </c>
      <c r="F666" s="42">
        <v>80</v>
      </c>
      <c r="G666" s="321">
        <f t="shared" si="60"/>
        <v>160</v>
      </c>
      <c r="H666" s="315">
        <f t="shared" si="61"/>
        <v>160</v>
      </c>
      <c r="I666" s="197">
        <f t="shared" si="62"/>
        <v>2.6666666666666665</v>
      </c>
      <c r="J666" s="157">
        <f t="shared" si="63"/>
        <v>2.6666666666666665</v>
      </c>
      <c r="K666" s="40">
        <v>320</v>
      </c>
      <c r="L666" s="326">
        <v>5.333333333333333</v>
      </c>
      <c r="M666">
        <f t="shared" si="64"/>
        <v>336</v>
      </c>
      <c r="N666" s="201">
        <f t="shared" si="65"/>
        <v>256.9369369369428</v>
      </c>
    </row>
    <row r="667" spans="2:14" x14ac:dyDescent="0.25">
      <c r="B667" s="145">
        <v>0.4604166666666667</v>
      </c>
      <c r="C667" s="40">
        <v>80</v>
      </c>
      <c r="D667" s="314">
        <v>80</v>
      </c>
      <c r="E667" s="314">
        <v>80</v>
      </c>
      <c r="F667" s="42">
        <v>80</v>
      </c>
      <c r="G667" s="321">
        <f t="shared" si="60"/>
        <v>160</v>
      </c>
      <c r="H667" s="315">
        <f t="shared" si="61"/>
        <v>160</v>
      </c>
      <c r="I667" s="197">
        <f t="shared" si="62"/>
        <v>2.6666666666666665</v>
      </c>
      <c r="J667" s="157">
        <f t="shared" si="63"/>
        <v>2.6666666666666665</v>
      </c>
      <c r="K667" s="40">
        <v>320</v>
      </c>
      <c r="L667" s="326">
        <v>5.333333333333333</v>
      </c>
      <c r="M667">
        <f t="shared" si="64"/>
        <v>336</v>
      </c>
      <c r="N667" s="201">
        <f t="shared" si="65"/>
        <v>256.9369369369428</v>
      </c>
    </row>
    <row r="668" spans="2:14" x14ac:dyDescent="0.25">
      <c r="B668" s="145">
        <v>0.46111111111111108</v>
      </c>
      <c r="C668" s="40">
        <v>80</v>
      </c>
      <c r="D668" s="314">
        <v>80</v>
      </c>
      <c r="E668" s="314">
        <v>80</v>
      </c>
      <c r="F668" s="42">
        <v>80</v>
      </c>
      <c r="G668" s="321">
        <f t="shared" si="60"/>
        <v>160</v>
      </c>
      <c r="H668" s="315">
        <f t="shared" si="61"/>
        <v>160</v>
      </c>
      <c r="I668" s="197">
        <f t="shared" si="62"/>
        <v>2.6666666666666665</v>
      </c>
      <c r="J668" s="157">
        <f t="shared" si="63"/>
        <v>2.6666666666666665</v>
      </c>
      <c r="K668" s="40">
        <v>320</v>
      </c>
      <c r="L668" s="326">
        <v>5.333333333333333</v>
      </c>
      <c r="M668">
        <f t="shared" si="64"/>
        <v>336</v>
      </c>
      <c r="N668" s="201">
        <f t="shared" si="65"/>
        <v>256.9369369369428</v>
      </c>
    </row>
    <row r="669" spans="2:14" x14ac:dyDescent="0.25">
      <c r="B669" s="145">
        <v>0.46180555555555558</v>
      </c>
      <c r="C669" s="40">
        <v>80</v>
      </c>
      <c r="D669" s="314">
        <v>80</v>
      </c>
      <c r="E669" s="314">
        <v>80</v>
      </c>
      <c r="F669" s="42">
        <v>80</v>
      </c>
      <c r="G669" s="321">
        <f t="shared" si="60"/>
        <v>160</v>
      </c>
      <c r="H669" s="315">
        <f t="shared" si="61"/>
        <v>160</v>
      </c>
      <c r="I669" s="197">
        <f t="shared" si="62"/>
        <v>2.6666666666666665</v>
      </c>
      <c r="J669" s="157">
        <f t="shared" si="63"/>
        <v>2.6666666666666665</v>
      </c>
      <c r="K669" s="40">
        <v>320</v>
      </c>
      <c r="L669" s="326">
        <v>5.333333333333333</v>
      </c>
      <c r="M669">
        <f t="shared" si="64"/>
        <v>336</v>
      </c>
      <c r="N669" s="201">
        <f t="shared" si="65"/>
        <v>256.9369369369428</v>
      </c>
    </row>
    <row r="670" spans="2:14" x14ac:dyDescent="0.25">
      <c r="B670" s="145">
        <v>0.46249999999999997</v>
      </c>
      <c r="C670" s="40">
        <v>80</v>
      </c>
      <c r="D670" s="314">
        <v>80</v>
      </c>
      <c r="E670" s="314">
        <v>80</v>
      </c>
      <c r="F670" s="42">
        <v>80</v>
      </c>
      <c r="G670" s="321">
        <f t="shared" si="60"/>
        <v>160</v>
      </c>
      <c r="H670" s="315">
        <f t="shared" si="61"/>
        <v>160</v>
      </c>
      <c r="I670" s="197">
        <f t="shared" si="62"/>
        <v>2.6666666666666665</v>
      </c>
      <c r="J670" s="157">
        <f t="shared" si="63"/>
        <v>2.6666666666666665</v>
      </c>
      <c r="K670" s="40">
        <v>320</v>
      </c>
      <c r="L670" s="326">
        <v>5.333333333333333</v>
      </c>
      <c r="M670">
        <f t="shared" si="64"/>
        <v>336</v>
      </c>
      <c r="N670" s="201">
        <f t="shared" si="65"/>
        <v>256.9369369369428</v>
      </c>
    </row>
    <row r="671" spans="2:14" x14ac:dyDescent="0.25">
      <c r="B671" s="145">
        <v>0.46319444444444446</v>
      </c>
      <c r="C671" s="40">
        <v>80</v>
      </c>
      <c r="D671" s="314">
        <v>80</v>
      </c>
      <c r="E671" s="314">
        <v>80</v>
      </c>
      <c r="F671" s="42">
        <v>80</v>
      </c>
      <c r="G671" s="321">
        <f t="shared" si="60"/>
        <v>160</v>
      </c>
      <c r="H671" s="315">
        <f t="shared" si="61"/>
        <v>160</v>
      </c>
      <c r="I671" s="197">
        <f t="shared" si="62"/>
        <v>2.6666666666666665</v>
      </c>
      <c r="J671" s="157">
        <f t="shared" si="63"/>
        <v>2.6666666666666665</v>
      </c>
      <c r="K671" s="40">
        <v>320</v>
      </c>
      <c r="L671" s="326">
        <v>5.333333333333333</v>
      </c>
      <c r="M671">
        <f t="shared" si="64"/>
        <v>336</v>
      </c>
      <c r="N671" s="201">
        <f t="shared" si="65"/>
        <v>256.9369369369428</v>
      </c>
    </row>
    <row r="672" spans="2:14" x14ac:dyDescent="0.25">
      <c r="B672" s="145">
        <v>0.46388888888888885</v>
      </c>
      <c r="C672" s="40">
        <v>80</v>
      </c>
      <c r="D672" s="314">
        <v>80</v>
      </c>
      <c r="E672" s="314">
        <v>80</v>
      </c>
      <c r="F672" s="42">
        <v>80</v>
      </c>
      <c r="G672" s="321">
        <f t="shared" si="60"/>
        <v>160</v>
      </c>
      <c r="H672" s="315">
        <f t="shared" si="61"/>
        <v>160</v>
      </c>
      <c r="I672" s="197">
        <f t="shared" si="62"/>
        <v>2.6666666666666665</v>
      </c>
      <c r="J672" s="157">
        <f t="shared" si="63"/>
        <v>2.6666666666666665</v>
      </c>
      <c r="K672" s="40">
        <v>320</v>
      </c>
      <c r="L672" s="326">
        <v>5.333333333333333</v>
      </c>
      <c r="M672">
        <f t="shared" si="64"/>
        <v>336</v>
      </c>
      <c r="N672" s="201">
        <f t="shared" si="65"/>
        <v>256.9369369369428</v>
      </c>
    </row>
    <row r="673" spans="2:14" x14ac:dyDescent="0.25">
      <c r="B673" s="145">
        <v>0.46458333333333335</v>
      </c>
      <c r="C673" s="40">
        <v>80</v>
      </c>
      <c r="D673" s="314">
        <v>80</v>
      </c>
      <c r="E673" s="314">
        <v>80</v>
      </c>
      <c r="F673" s="42">
        <v>80</v>
      </c>
      <c r="G673" s="321">
        <f t="shared" si="60"/>
        <v>160</v>
      </c>
      <c r="H673" s="315">
        <f t="shared" si="61"/>
        <v>160</v>
      </c>
      <c r="I673" s="197">
        <f t="shared" si="62"/>
        <v>2.6666666666666665</v>
      </c>
      <c r="J673" s="157">
        <f t="shared" si="63"/>
        <v>2.6666666666666665</v>
      </c>
      <c r="K673" s="40">
        <v>320</v>
      </c>
      <c r="L673" s="326">
        <v>5.333333333333333</v>
      </c>
      <c r="M673">
        <f t="shared" si="64"/>
        <v>336</v>
      </c>
      <c r="N673" s="201">
        <f t="shared" si="65"/>
        <v>256.9369369369428</v>
      </c>
    </row>
    <row r="674" spans="2:14" x14ac:dyDescent="0.25">
      <c r="B674" s="145">
        <v>0.46527777777777773</v>
      </c>
      <c r="C674" s="40">
        <v>80</v>
      </c>
      <c r="D674" s="314">
        <v>80</v>
      </c>
      <c r="E674" s="314">
        <v>80</v>
      </c>
      <c r="F674" s="42">
        <v>80</v>
      </c>
      <c r="G674" s="321">
        <f t="shared" si="60"/>
        <v>160</v>
      </c>
      <c r="H674" s="315">
        <f t="shared" si="61"/>
        <v>160</v>
      </c>
      <c r="I674" s="197">
        <f t="shared" si="62"/>
        <v>2.6666666666666665</v>
      </c>
      <c r="J674" s="157">
        <f t="shared" si="63"/>
        <v>2.6666666666666665</v>
      </c>
      <c r="K674" s="40">
        <v>320</v>
      </c>
      <c r="L674" s="326">
        <v>5.333333333333333</v>
      </c>
      <c r="M674">
        <f t="shared" si="64"/>
        <v>336</v>
      </c>
      <c r="N674" s="201">
        <f t="shared" si="65"/>
        <v>256.9369369369428</v>
      </c>
    </row>
    <row r="675" spans="2:14" x14ac:dyDescent="0.25">
      <c r="B675" s="145">
        <v>0.46597222222222223</v>
      </c>
      <c r="C675" s="40">
        <v>80</v>
      </c>
      <c r="D675" s="314">
        <v>80</v>
      </c>
      <c r="E675" s="314">
        <v>80</v>
      </c>
      <c r="F675" s="42">
        <v>80</v>
      </c>
      <c r="G675" s="321">
        <f t="shared" si="60"/>
        <v>160</v>
      </c>
      <c r="H675" s="315">
        <f t="shared" si="61"/>
        <v>160</v>
      </c>
      <c r="I675" s="197">
        <f t="shared" si="62"/>
        <v>2.6666666666666665</v>
      </c>
      <c r="J675" s="157">
        <f t="shared" si="63"/>
        <v>2.6666666666666665</v>
      </c>
      <c r="K675" s="40">
        <v>320</v>
      </c>
      <c r="L675" s="326">
        <v>5.333333333333333</v>
      </c>
      <c r="M675">
        <f t="shared" si="64"/>
        <v>336</v>
      </c>
      <c r="N675" s="201">
        <f t="shared" si="65"/>
        <v>256.9369369369428</v>
      </c>
    </row>
    <row r="676" spans="2:14" x14ac:dyDescent="0.25">
      <c r="B676" s="145">
        <v>0.46666666666666662</v>
      </c>
      <c r="C676" s="40">
        <v>80</v>
      </c>
      <c r="D676" s="314">
        <v>80</v>
      </c>
      <c r="E676" s="314">
        <v>80</v>
      </c>
      <c r="F676" s="42">
        <v>80</v>
      </c>
      <c r="G676" s="321">
        <f t="shared" si="60"/>
        <v>160</v>
      </c>
      <c r="H676" s="315">
        <f t="shared" si="61"/>
        <v>160</v>
      </c>
      <c r="I676" s="197">
        <f t="shared" si="62"/>
        <v>2.6666666666666665</v>
      </c>
      <c r="J676" s="157">
        <f t="shared" si="63"/>
        <v>2.6666666666666665</v>
      </c>
      <c r="K676" s="40">
        <v>320</v>
      </c>
      <c r="L676" s="326">
        <v>5.333333333333333</v>
      </c>
      <c r="M676">
        <f t="shared" si="64"/>
        <v>336</v>
      </c>
      <c r="N676" s="201">
        <f t="shared" si="65"/>
        <v>256.9369369369428</v>
      </c>
    </row>
    <row r="677" spans="2:14" x14ac:dyDescent="0.25">
      <c r="B677" s="145">
        <v>0.46736111111111112</v>
      </c>
      <c r="C677" s="40">
        <v>80</v>
      </c>
      <c r="D677" s="314">
        <v>80</v>
      </c>
      <c r="E677" s="314">
        <v>80</v>
      </c>
      <c r="F677" s="42">
        <v>80</v>
      </c>
      <c r="G677" s="321">
        <f t="shared" si="60"/>
        <v>160</v>
      </c>
      <c r="H677" s="315">
        <f t="shared" si="61"/>
        <v>160</v>
      </c>
      <c r="I677" s="197">
        <f t="shared" si="62"/>
        <v>2.6666666666666665</v>
      </c>
      <c r="J677" s="157">
        <f t="shared" si="63"/>
        <v>2.6666666666666665</v>
      </c>
      <c r="K677" s="40">
        <v>320</v>
      </c>
      <c r="L677" s="326">
        <v>5.333333333333333</v>
      </c>
      <c r="M677">
        <f t="shared" si="64"/>
        <v>336</v>
      </c>
      <c r="N677" s="201">
        <f t="shared" si="65"/>
        <v>256.9369369369428</v>
      </c>
    </row>
    <row r="678" spans="2:14" x14ac:dyDescent="0.25">
      <c r="B678" s="145">
        <v>0.4680555555555555</v>
      </c>
      <c r="C678" s="40">
        <v>80</v>
      </c>
      <c r="D678" s="314">
        <v>80</v>
      </c>
      <c r="E678" s="314">
        <v>80</v>
      </c>
      <c r="F678" s="42">
        <v>80</v>
      </c>
      <c r="G678" s="321">
        <f t="shared" si="60"/>
        <v>160</v>
      </c>
      <c r="H678" s="315">
        <f t="shared" si="61"/>
        <v>160</v>
      </c>
      <c r="I678" s="197">
        <f t="shared" si="62"/>
        <v>2.6666666666666665</v>
      </c>
      <c r="J678" s="157">
        <f t="shared" si="63"/>
        <v>2.6666666666666665</v>
      </c>
      <c r="K678" s="40">
        <v>320</v>
      </c>
      <c r="L678" s="326">
        <v>5.333333333333333</v>
      </c>
      <c r="M678">
        <f t="shared" si="64"/>
        <v>336</v>
      </c>
      <c r="N678" s="201">
        <f t="shared" si="65"/>
        <v>256.9369369369428</v>
      </c>
    </row>
    <row r="679" spans="2:14" x14ac:dyDescent="0.25">
      <c r="B679" s="145">
        <v>0.46875</v>
      </c>
      <c r="C679" s="40">
        <v>80</v>
      </c>
      <c r="D679" s="314">
        <v>80</v>
      </c>
      <c r="E679" s="314">
        <v>80</v>
      </c>
      <c r="F679" s="42">
        <v>80</v>
      </c>
      <c r="G679" s="321">
        <f t="shared" si="60"/>
        <v>160</v>
      </c>
      <c r="H679" s="315">
        <f t="shared" si="61"/>
        <v>160</v>
      </c>
      <c r="I679" s="197">
        <f t="shared" si="62"/>
        <v>2.6666666666666665</v>
      </c>
      <c r="J679" s="157">
        <f t="shared" si="63"/>
        <v>2.6666666666666665</v>
      </c>
      <c r="K679" s="40">
        <v>320</v>
      </c>
      <c r="L679" s="326">
        <v>5.333333333333333</v>
      </c>
      <c r="M679">
        <f t="shared" si="64"/>
        <v>336</v>
      </c>
      <c r="N679" s="201">
        <f t="shared" si="65"/>
        <v>256.9369369369428</v>
      </c>
    </row>
    <row r="680" spans="2:14" x14ac:dyDescent="0.25">
      <c r="B680" s="145">
        <v>0.4694444444444445</v>
      </c>
      <c r="C680" s="40">
        <v>80</v>
      </c>
      <c r="D680" s="314">
        <v>80</v>
      </c>
      <c r="E680" s="314">
        <v>80</v>
      </c>
      <c r="F680" s="42">
        <v>80</v>
      </c>
      <c r="G680" s="321">
        <f t="shared" si="60"/>
        <v>160</v>
      </c>
      <c r="H680" s="315">
        <f t="shared" si="61"/>
        <v>160</v>
      </c>
      <c r="I680" s="197">
        <f t="shared" si="62"/>
        <v>2.6666666666666665</v>
      </c>
      <c r="J680" s="157">
        <f t="shared" si="63"/>
        <v>2.6666666666666665</v>
      </c>
      <c r="K680" s="40">
        <v>320</v>
      </c>
      <c r="L680" s="326">
        <v>5.333333333333333</v>
      </c>
      <c r="M680">
        <f t="shared" si="64"/>
        <v>336</v>
      </c>
      <c r="N680" s="201">
        <f t="shared" si="65"/>
        <v>256.9369369369428</v>
      </c>
    </row>
    <row r="681" spans="2:14" x14ac:dyDescent="0.25">
      <c r="B681" s="145">
        <v>0.47013888888888888</v>
      </c>
      <c r="C681" s="40">
        <v>80</v>
      </c>
      <c r="D681" s="314">
        <v>80</v>
      </c>
      <c r="E681" s="314">
        <v>80</v>
      </c>
      <c r="F681" s="42">
        <v>80</v>
      </c>
      <c r="G681" s="321">
        <f t="shared" si="60"/>
        <v>160</v>
      </c>
      <c r="H681" s="315">
        <f t="shared" si="61"/>
        <v>160</v>
      </c>
      <c r="I681" s="197">
        <f t="shared" si="62"/>
        <v>2.6666666666666665</v>
      </c>
      <c r="J681" s="157">
        <f t="shared" si="63"/>
        <v>2.6666666666666665</v>
      </c>
      <c r="K681" s="40">
        <v>320</v>
      </c>
      <c r="L681" s="326">
        <v>5.333333333333333</v>
      </c>
      <c r="M681">
        <f t="shared" si="64"/>
        <v>336</v>
      </c>
      <c r="N681" s="201">
        <f t="shared" si="65"/>
        <v>256.9369369369428</v>
      </c>
    </row>
    <row r="682" spans="2:14" x14ac:dyDescent="0.25">
      <c r="B682" s="145">
        <v>0.47083333333333338</v>
      </c>
      <c r="C682" s="40">
        <v>80</v>
      </c>
      <c r="D682" s="314">
        <v>80</v>
      </c>
      <c r="E682" s="314">
        <v>80</v>
      </c>
      <c r="F682" s="42">
        <v>80</v>
      </c>
      <c r="G682" s="321">
        <f t="shared" si="60"/>
        <v>160</v>
      </c>
      <c r="H682" s="315">
        <f t="shared" si="61"/>
        <v>160</v>
      </c>
      <c r="I682" s="197">
        <f t="shared" si="62"/>
        <v>2.6666666666666665</v>
      </c>
      <c r="J682" s="157">
        <f t="shared" si="63"/>
        <v>2.6666666666666665</v>
      </c>
      <c r="K682" s="40">
        <v>320</v>
      </c>
      <c r="L682" s="326">
        <v>5.333333333333333</v>
      </c>
      <c r="M682">
        <f t="shared" si="64"/>
        <v>336</v>
      </c>
      <c r="N682" s="201">
        <f t="shared" si="65"/>
        <v>256.9369369369428</v>
      </c>
    </row>
    <row r="683" spans="2:14" x14ac:dyDescent="0.25">
      <c r="B683" s="145">
        <v>0.47152777777777777</v>
      </c>
      <c r="C683" s="40">
        <v>80</v>
      </c>
      <c r="D683" s="314">
        <v>80</v>
      </c>
      <c r="E683" s="314">
        <v>80</v>
      </c>
      <c r="F683" s="42">
        <v>80</v>
      </c>
      <c r="G683" s="321">
        <f t="shared" si="60"/>
        <v>160</v>
      </c>
      <c r="H683" s="315">
        <f t="shared" si="61"/>
        <v>160</v>
      </c>
      <c r="I683" s="197">
        <f t="shared" si="62"/>
        <v>2.6666666666666665</v>
      </c>
      <c r="J683" s="157">
        <f t="shared" si="63"/>
        <v>2.6666666666666665</v>
      </c>
      <c r="K683" s="40">
        <v>320</v>
      </c>
      <c r="L683" s="326">
        <v>5.333333333333333</v>
      </c>
      <c r="M683">
        <f t="shared" si="64"/>
        <v>336</v>
      </c>
      <c r="N683" s="201">
        <f t="shared" si="65"/>
        <v>256.9369369369428</v>
      </c>
    </row>
    <row r="684" spans="2:14" x14ac:dyDescent="0.25">
      <c r="B684" s="145">
        <v>0.47222222222222227</v>
      </c>
      <c r="C684" s="40">
        <v>80</v>
      </c>
      <c r="D684" s="314">
        <v>80</v>
      </c>
      <c r="E684" s="314">
        <v>80</v>
      </c>
      <c r="F684" s="42">
        <v>80</v>
      </c>
      <c r="G684" s="321">
        <f t="shared" si="60"/>
        <v>160</v>
      </c>
      <c r="H684" s="315">
        <f t="shared" si="61"/>
        <v>160</v>
      </c>
      <c r="I684" s="197">
        <f t="shared" si="62"/>
        <v>2.6666666666666665</v>
      </c>
      <c r="J684" s="157">
        <f t="shared" si="63"/>
        <v>2.6666666666666665</v>
      </c>
      <c r="K684" s="40">
        <v>320</v>
      </c>
      <c r="L684" s="326">
        <v>5.333333333333333</v>
      </c>
      <c r="M684">
        <f t="shared" si="64"/>
        <v>336</v>
      </c>
      <c r="N684" s="201">
        <f t="shared" si="65"/>
        <v>256.9369369369428</v>
      </c>
    </row>
    <row r="685" spans="2:14" x14ac:dyDescent="0.25">
      <c r="B685" s="145">
        <v>0.47291666666666665</v>
      </c>
      <c r="C685" s="40">
        <v>80</v>
      </c>
      <c r="D685" s="314">
        <v>80</v>
      </c>
      <c r="E685" s="314">
        <v>80</v>
      </c>
      <c r="F685" s="42">
        <v>80</v>
      </c>
      <c r="G685" s="321">
        <f t="shared" si="60"/>
        <v>160</v>
      </c>
      <c r="H685" s="315">
        <f t="shared" si="61"/>
        <v>160</v>
      </c>
      <c r="I685" s="197">
        <f t="shared" si="62"/>
        <v>2.6666666666666665</v>
      </c>
      <c r="J685" s="157">
        <f t="shared" si="63"/>
        <v>2.6666666666666665</v>
      </c>
      <c r="K685" s="40">
        <v>320</v>
      </c>
      <c r="L685" s="326">
        <v>5.333333333333333</v>
      </c>
      <c r="M685">
        <f t="shared" si="64"/>
        <v>336</v>
      </c>
      <c r="N685" s="201">
        <f t="shared" si="65"/>
        <v>256.9369369369428</v>
      </c>
    </row>
    <row r="686" spans="2:14" x14ac:dyDescent="0.25">
      <c r="B686" s="145">
        <v>0.47361111111111115</v>
      </c>
      <c r="C686" s="40">
        <v>80</v>
      </c>
      <c r="D686" s="314">
        <v>80</v>
      </c>
      <c r="E686" s="314">
        <v>80</v>
      </c>
      <c r="F686" s="42">
        <v>80</v>
      </c>
      <c r="G686" s="321">
        <f t="shared" si="60"/>
        <v>160</v>
      </c>
      <c r="H686" s="315">
        <f t="shared" si="61"/>
        <v>160</v>
      </c>
      <c r="I686" s="197">
        <f t="shared" si="62"/>
        <v>2.6666666666666665</v>
      </c>
      <c r="J686" s="157">
        <f t="shared" si="63"/>
        <v>2.6666666666666665</v>
      </c>
      <c r="K686" s="40">
        <v>320</v>
      </c>
      <c r="L686" s="326">
        <v>5.333333333333333</v>
      </c>
      <c r="M686">
        <f t="shared" si="64"/>
        <v>336</v>
      </c>
      <c r="N686" s="201">
        <f t="shared" si="65"/>
        <v>256.9369369369428</v>
      </c>
    </row>
    <row r="687" spans="2:14" x14ac:dyDescent="0.25">
      <c r="B687" s="145">
        <v>0.47430555555555554</v>
      </c>
      <c r="C687" s="40">
        <v>80</v>
      </c>
      <c r="D687" s="314">
        <v>80</v>
      </c>
      <c r="E687" s="314">
        <v>80</v>
      </c>
      <c r="F687" s="42">
        <v>80</v>
      </c>
      <c r="G687" s="321">
        <f t="shared" si="60"/>
        <v>160</v>
      </c>
      <c r="H687" s="315">
        <f t="shared" si="61"/>
        <v>160</v>
      </c>
      <c r="I687" s="197">
        <f t="shared" si="62"/>
        <v>2.6666666666666665</v>
      </c>
      <c r="J687" s="157">
        <f t="shared" si="63"/>
        <v>2.6666666666666665</v>
      </c>
      <c r="K687" s="40">
        <v>320</v>
      </c>
      <c r="L687" s="326">
        <v>5.333333333333333</v>
      </c>
      <c r="M687">
        <f t="shared" si="64"/>
        <v>336</v>
      </c>
      <c r="N687" s="201">
        <f t="shared" si="65"/>
        <v>256.9369369369428</v>
      </c>
    </row>
    <row r="688" spans="2:14" x14ac:dyDescent="0.25">
      <c r="B688" s="145">
        <v>0.47500000000000003</v>
      </c>
      <c r="C688" s="40">
        <v>80</v>
      </c>
      <c r="D688" s="314">
        <v>80</v>
      </c>
      <c r="E688" s="314">
        <v>80</v>
      </c>
      <c r="F688" s="42">
        <v>80</v>
      </c>
      <c r="G688" s="321">
        <f t="shared" si="60"/>
        <v>160</v>
      </c>
      <c r="H688" s="315">
        <f t="shared" si="61"/>
        <v>160</v>
      </c>
      <c r="I688" s="197">
        <f t="shared" si="62"/>
        <v>2.6666666666666665</v>
      </c>
      <c r="J688" s="157">
        <f t="shared" si="63"/>
        <v>2.6666666666666665</v>
      </c>
      <c r="K688" s="40">
        <v>320</v>
      </c>
      <c r="L688" s="326">
        <v>5.333333333333333</v>
      </c>
      <c r="M688">
        <f t="shared" si="64"/>
        <v>336</v>
      </c>
      <c r="N688" s="201">
        <f t="shared" si="65"/>
        <v>256.9369369369428</v>
      </c>
    </row>
    <row r="689" spans="2:14" x14ac:dyDescent="0.25">
      <c r="B689" s="145">
        <v>0.47569444444444442</v>
      </c>
      <c r="C689" s="40">
        <v>80</v>
      </c>
      <c r="D689" s="314">
        <v>80</v>
      </c>
      <c r="E689" s="314">
        <v>80</v>
      </c>
      <c r="F689" s="42">
        <v>80</v>
      </c>
      <c r="G689" s="321">
        <f t="shared" si="60"/>
        <v>160</v>
      </c>
      <c r="H689" s="315">
        <f t="shared" si="61"/>
        <v>160</v>
      </c>
      <c r="I689" s="197">
        <f t="shared" si="62"/>
        <v>2.6666666666666665</v>
      </c>
      <c r="J689" s="157">
        <f t="shared" si="63"/>
        <v>2.6666666666666665</v>
      </c>
      <c r="K689" s="40">
        <v>320</v>
      </c>
      <c r="L689" s="326">
        <v>5.333333333333333</v>
      </c>
      <c r="M689">
        <f t="shared" si="64"/>
        <v>336</v>
      </c>
      <c r="N689" s="201">
        <f t="shared" si="65"/>
        <v>256.9369369369428</v>
      </c>
    </row>
    <row r="690" spans="2:14" x14ac:dyDescent="0.25">
      <c r="B690" s="145">
        <v>0.47638888888888892</v>
      </c>
      <c r="C690" s="40">
        <v>80</v>
      </c>
      <c r="D690" s="314">
        <v>80</v>
      </c>
      <c r="E690" s="314">
        <v>80</v>
      </c>
      <c r="F690" s="42">
        <v>80</v>
      </c>
      <c r="G690" s="321">
        <f t="shared" si="60"/>
        <v>160</v>
      </c>
      <c r="H690" s="315">
        <f t="shared" si="61"/>
        <v>160</v>
      </c>
      <c r="I690" s="197">
        <f t="shared" si="62"/>
        <v>2.6666666666666665</v>
      </c>
      <c r="J690" s="157">
        <f t="shared" si="63"/>
        <v>2.6666666666666665</v>
      </c>
      <c r="K690" s="40">
        <v>320</v>
      </c>
      <c r="L690" s="326">
        <v>5.333333333333333</v>
      </c>
      <c r="M690">
        <f t="shared" si="64"/>
        <v>336</v>
      </c>
      <c r="N690" s="201">
        <f t="shared" si="65"/>
        <v>256.9369369369428</v>
      </c>
    </row>
    <row r="691" spans="2:14" x14ac:dyDescent="0.25">
      <c r="B691" s="145">
        <v>0.4770833333333333</v>
      </c>
      <c r="C691" s="40">
        <v>80</v>
      </c>
      <c r="D691" s="314">
        <v>80</v>
      </c>
      <c r="E691" s="314">
        <v>80</v>
      </c>
      <c r="F691" s="42">
        <v>80</v>
      </c>
      <c r="G691" s="321">
        <f t="shared" si="60"/>
        <v>160</v>
      </c>
      <c r="H691" s="315">
        <f t="shared" si="61"/>
        <v>160</v>
      </c>
      <c r="I691" s="197">
        <f t="shared" si="62"/>
        <v>2.6666666666666665</v>
      </c>
      <c r="J691" s="157">
        <f t="shared" si="63"/>
        <v>2.6666666666666665</v>
      </c>
      <c r="K691" s="40">
        <v>320</v>
      </c>
      <c r="L691" s="326">
        <v>5.333333333333333</v>
      </c>
      <c r="M691">
        <f t="shared" si="64"/>
        <v>336</v>
      </c>
      <c r="N691" s="201">
        <f t="shared" si="65"/>
        <v>256.9369369369428</v>
      </c>
    </row>
    <row r="692" spans="2:14" x14ac:dyDescent="0.25">
      <c r="B692" s="145">
        <v>0.4777777777777778</v>
      </c>
      <c r="C692" s="40">
        <v>80</v>
      </c>
      <c r="D692" s="314">
        <v>80</v>
      </c>
      <c r="E692" s="314">
        <v>80</v>
      </c>
      <c r="F692" s="42">
        <v>80</v>
      </c>
      <c r="G692" s="321">
        <f t="shared" si="60"/>
        <v>160</v>
      </c>
      <c r="H692" s="315">
        <f t="shared" si="61"/>
        <v>160</v>
      </c>
      <c r="I692" s="197">
        <f t="shared" si="62"/>
        <v>2.6666666666666665</v>
      </c>
      <c r="J692" s="157">
        <f t="shared" si="63"/>
        <v>2.6666666666666665</v>
      </c>
      <c r="K692" s="40">
        <v>320</v>
      </c>
      <c r="L692" s="326">
        <v>5.333333333333333</v>
      </c>
      <c r="M692">
        <f t="shared" si="64"/>
        <v>336</v>
      </c>
      <c r="N692" s="201">
        <f t="shared" si="65"/>
        <v>256.9369369369428</v>
      </c>
    </row>
    <row r="693" spans="2:14" x14ac:dyDescent="0.25">
      <c r="B693" s="145">
        <v>0.47847222222222219</v>
      </c>
      <c r="C693" s="40">
        <v>80</v>
      </c>
      <c r="D693" s="314">
        <v>80</v>
      </c>
      <c r="E693" s="314">
        <v>80</v>
      </c>
      <c r="F693" s="42">
        <v>80</v>
      </c>
      <c r="G693" s="321">
        <f t="shared" si="60"/>
        <v>160</v>
      </c>
      <c r="H693" s="315">
        <f t="shared" si="61"/>
        <v>160</v>
      </c>
      <c r="I693" s="197">
        <f t="shared" si="62"/>
        <v>2.6666666666666665</v>
      </c>
      <c r="J693" s="157">
        <f t="shared" si="63"/>
        <v>2.6666666666666665</v>
      </c>
      <c r="K693" s="40">
        <v>320</v>
      </c>
      <c r="L693" s="326">
        <v>5.333333333333333</v>
      </c>
      <c r="M693">
        <f t="shared" si="64"/>
        <v>336</v>
      </c>
      <c r="N693" s="201">
        <f t="shared" si="65"/>
        <v>256.9369369369428</v>
      </c>
    </row>
    <row r="694" spans="2:14" x14ac:dyDescent="0.25">
      <c r="B694" s="145">
        <v>0.47916666666666669</v>
      </c>
      <c r="C694" s="40">
        <v>80</v>
      </c>
      <c r="D694" s="314">
        <v>80</v>
      </c>
      <c r="E694" s="314">
        <v>80</v>
      </c>
      <c r="F694" s="42">
        <v>80</v>
      </c>
      <c r="G694" s="321">
        <f t="shared" si="60"/>
        <v>160</v>
      </c>
      <c r="H694" s="315">
        <f t="shared" si="61"/>
        <v>160</v>
      </c>
      <c r="I694" s="197">
        <f t="shared" si="62"/>
        <v>2.6666666666666665</v>
      </c>
      <c r="J694" s="157">
        <f t="shared" si="63"/>
        <v>2.6666666666666665</v>
      </c>
      <c r="K694" s="40">
        <v>320</v>
      </c>
      <c r="L694" s="326">
        <v>5.333333333333333</v>
      </c>
      <c r="M694">
        <f t="shared" si="64"/>
        <v>336</v>
      </c>
      <c r="N694" s="201">
        <f t="shared" si="65"/>
        <v>256.9369369369428</v>
      </c>
    </row>
    <row r="695" spans="2:14" x14ac:dyDescent="0.25">
      <c r="B695" s="145">
        <v>0.47986111111111113</v>
      </c>
      <c r="C695" s="40">
        <v>80</v>
      </c>
      <c r="D695" s="314">
        <v>80</v>
      </c>
      <c r="E695" s="314">
        <v>80</v>
      </c>
      <c r="F695" s="42">
        <v>80</v>
      </c>
      <c r="G695" s="321">
        <f t="shared" si="60"/>
        <v>160</v>
      </c>
      <c r="H695" s="315">
        <f t="shared" si="61"/>
        <v>160</v>
      </c>
      <c r="I695" s="197">
        <f t="shared" si="62"/>
        <v>2.6666666666666665</v>
      </c>
      <c r="J695" s="157">
        <f t="shared" si="63"/>
        <v>2.6666666666666665</v>
      </c>
      <c r="K695" s="40">
        <v>320</v>
      </c>
      <c r="L695" s="326">
        <v>5.333333333333333</v>
      </c>
      <c r="M695">
        <f t="shared" si="64"/>
        <v>336</v>
      </c>
      <c r="N695" s="201">
        <f t="shared" si="65"/>
        <v>256.9369369369428</v>
      </c>
    </row>
    <row r="696" spans="2:14" x14ac:dyDescent="0.25">
      <c r="B696" s="145">
        <v>0.48055555555555557</v>
      </c>
      <c r="C696" s="40">
        <v>80</v>
      </c>
      <c r="D696" s="314">
        <v>80</v>
      </c>
      <c r="E696" s="314">
        <v>80</v>
      </c>
      <c r="F696" s="42">
        <v>80</v>
      </c>
      <c r="G696" s="321">
        <f t="shared" si="60"/>
        <v>160</v>
      </c>
      <c r="H696" s="315">
        <f t="shared" si="61"/>
        <v>160</v>
      </c>
      <c r="I696" s="197">
        <f t="shared" si="62"/>
        <v>2.6666666666666665</v>
      </c>
      <c r="J696" s="157">
        <f t="shared" si="63"/>
        <v>2.6666666666666665</v>
      </c>
      <c r="K696" s="40">
        <v>320</v>
      </c>
      <c r="L696" s="326">
        <v>5.333333333333333</v>
      </c>
      <c r="M696">
        <f t="shared" si="64"/>
        <v>336</v>
      </c>
      <c r="N696" s="201">
        <f t="shared" si="65"/>
        <v>256.9369369369428</v>
      </c>
    </row>
    <row r="697" spans="2:14" x14ac:dyDescent="0.25">
      <c r="B697" s="145">
        <v>0.48125000000000001</v>
      </c>
      <c r="C697" s="40">
        <v>80</v>
      </c>
      <c r="D697" s="314">
        <v>80</v>
      </c>
      <c r="E697" s="314">
        <v>80</v>
      </c>
      <c r="F697" s="42">
        <v>80</v>
      </c>
      <c r="G697" s="321">
        <f t="shared" si="60"/>
        <v>160</v>
      </c>
      <c r="H697" s="315">
        <f t="shared" si="61"/>
        <v>160</v>
      </c>
      <c r="I697" s="197">
        <f t="shared" si="62"/>
        <v>2.6666666666666665</v>
      </c>
      <c r="J697" s="157">
        <f t="shared" si="63"/>
        <v>2.6666666666666665</v>
      </c>
      <c r="K697" s="40">
        <v>320</v>
      </c>
      <c r="L697" s="326">
        <v>5.333333333333333</v>
      </c>
      <c r="M697">
        <f t="shared" si="64"/>
        <v>336</v>
      </c>
      <c r="N697" s="201">
        <f t="shared" si="65"/>
        <v>256.9369369369428</v>
      </c>
    </row>
    <row r="698" spans="2:14" x14ac:dyDescent="0.25">
      <c r="B698" s="145">
        <v>0.48194444444444445</v>
      </c>
      <c r="C698" s="40">
        <v>80</v>
      </c>
      <c r="D698" s="314">
        <v>80</v>
      </c>
      <c r="E698" s="314">
        <v>80</v>
      </c>
      <c r="F698" s="42">
        <v>80</v>
      </c>
      <c r="G698" s="321">
        <f t="shared" si="60"/>
        <v>160</v>
      </c>
      <c r="H698" s="315">
        <f t="shared" si="61"/>
        <v>160</v>
      </c>
      <c r="I698" s="197">
        <f t="shared" si="62"/>
        <v>2.6666666666666665</v>
      </c>
      <c r="J698" s="157">
        <f t="shared" si="63"/>
        <v>2.6666666666666665</v>
      </c>
      <c r="K698" s="40">
        <v>320</v>
      </c>
      <c r="L698" s="326">
        <v>5.333333333333333</v>
      </c>
      <c r="M698">
        <f t="shared" si="64"/>
        <v>336</v>
      </c>
      <c r="N698" s="201">
        <f t="shared" si="65"/>
        <v>256.9369369369428</v>
      </c>
    </row>
    <row r="699" spans="2:14" x14ac:dyDescent="0.25">
      <c r="B699" s="145">
        <v>0.4826388888888889</v>
      </c>
      <c r="C699" s="40">
        <v>80</v>
      </c>
      <c r="D699" s="314">
        <v>80</v>
      </c>
      <c r="E699" s="314">
        <v>80</v>
      </c>
      <c r="F699" s="42">
        <v>80</v>
      </c>
      <c r="G699" s="321">
        <f t="shared" si="60"/>
        <v>160</v>
      </c>
      <c r="H699" s="315">
        <f t="shared" si="61"/>
        <v>160</v>
      </c>
      <c r="I699" s="197">
        <f t="shared" si="62"/>
        <v>2.6666666666666665</v>
      </c>
      <c r="J699" s="157">
        <f t="shared" si="63"/>
        <v>2.6666666666666665</v>
      </c>
      <c r="K699" s="40">
        <v>320</v>
      </c>
      <c r="L699" s="326">
        <v>5.333333333333333</v>
      </c>
      <c r="M699">
        <f t="shared" si="64"/>
        <v>336</v>
      </c>
      <c r="N699" s="201">
        <f t="shared" si="65"/>
        <v>256.9369369369428</v>
      </c>
    </row>
    <row r="700" spans="2:14" x14ac:dyDescent="0.25">
      <c r="B700" s="145">
        <v>0.48333333333333334</v>
      </c>
      <c r="C700" s="40">
        <v>80</v>
      </c>
      <c r="D700" s="314">
        <v>80</v>
      </c>
      <c r="E700" s="314">
        <v>80</v>
      </c>
      <c r="F700" s="42">
        <v>80</v>
      </c>
      <c r="G700" s="321">
        <f t="shared" si="60"/>
        <v>160</v>
      </c>
      <c r="H700" s="315">
        <f t="shared" si="61"/>
        <v>160</v>
      </c>
      <c r="I700" s="197">
        <f t="shared" si="62"/>
        <v>2.6666666666666665</v>
      </c>
      <c r="J700" s="157">
        <f t="shared" si="63"/>
        <v>2.6666666666666665</v>
      </c>
      <c r="K700" s="40">
        <v>320</v>
      </c>
      <c r="L700" s="326">
        <v>5.333333333333333</v>
      </c>
      <c r="M700">
        <f t="shared" si="64"/>
        <v>336</v>
      </c>
      <c r="N700" s="201">
        <f t="shared" si="65"/>
        <v>256.9369369369428</v>
      </c>
    </row>
    <row r="701" spans="2:14" x14ac:dyDescent="0.25">
      <c r="B701" s="145">
        <v>0.48402777777777778</v>
      </c>
      <c r="C701" s="40">
        <v>80</v>
      </c>
      <c r="D701" s="314">
        <v>80</v>
      </c>
      <c r="E701" s="314">
        <v>80</v>
      </c>
      <c r="F701" s="42">
        <v>80</v>
      </c>
      <c r="G701" s="321">
        <f t="shared" si="60"/>
        <v>160</v>
      </c>
      <c r="H701" s="315">
        <f t="shared" si="61"/>
        <v>160</v>
      </c>
      <c r="I701" s="197">
        <f t="shared" si="62"/>
        <v>2.6666666666666665</v>
      </c>
      <c r="J701" s="157">
        <f t="shared" si="63"/>
        <v>2.6666666666666665</v>
      </c>
      <c r="K701" s="40">
        <v>320</v>
      </c>
      <c r="L701" s="326">
        <v>5.333333333333333</v>
      </c>
      <c r="M701">
        <f t="shared" si="64"/>
        <v>336</v>
      </c>
      <c r="N701" s="201">
        <f t="shared" si="65"/>
        <v>256.9369369369428</v>
      </c>
    </row>
    <row r="702" spans="2:14" x14ac:dyDescent="0.25">
      <c r="B702" s="145">
        <v>0.48472222222222222</v>
      </c>
      <c r="C702" s="40">
        <v>80</v>
      </c>
      <c r="D702" s="314">
        <v>80</v>
      </c>
      <c r="E702" s="314">
        <v>80</v>
      </c>
      <c r="F702" s="42">
        <v>80</v>
      </c>
      <c r="G702" s="321">
        <f t="shared" si="60"/>
        <v>160</v>
      </c>
      <c r="H702" s="315">
        <f t="shared" si="61"/>
        <v>160</v>
      </c>
      <c r="I702" s="197">
        <f t="shared" si="62"/>
        <v>2.6666666666666665</v>
      </c>
      <c r="J702" s="157">
        <f t="shared" si="63"/>
        <v>2.6666666666666665</v>
      </c>
      <c r="K702" s="40">
        <v>320</v>
      </c>
      <c r="L702" s="326">
        <v>5.333333333333333</v>
      </c>
      <c r="M702">
        <f t="shared" si="64"/>
        <v>336</v>
      </c>
      <c r="N702" s="201">
        <f t="shared" si="65"/>
        <v>256.9369369369428</v>
      </c>
    </row>
    <row r="703" spans="2:14" x14ac:dyDescent="0.25">
      <c r="B703" s="145">
        <v>0.48541666666666666</v>
      </c>
      <c r="C703" s="40">
        <v>80</v>
      </c>
      <c r="D703" s="314">
        <v>80</v>
      </c>
      <c r="E703" s="314">
        <v>80</v>
      </c>
      <c r="F703" s="42">
        <v>80</v>
      </c>
      <c r="G703" s="321">
        <f t="shared" si="60"/>
        <v>160</v>
      </c>
      <c r="H703" s="315">
        <f t="shared" si="61"/>
        <v>160</v>
      </c>
      <c r="I703" s="197">
        <f t="shared" si="62"/>
        <v>2.6666666666666665</v>
      </c>
      <c r="J703" s="157">
        <f t="shared" si="63"/>
        <v>2.6666666666666665</v>
      </c>
      <c r="K703" s="40">
        <v>320</v>
      </c>
      <c r="L703" s="326">
        <v>5.333333333333333</v>
      </c>
      <c r="M703">
        <f t="shared" si="64"/>
        <v>336</v>
      </c>
      <c r="N703" s="201">
        <f t="shared" si="65"/>
        <v>256.9369369369428</v>
      </c>
    </row>
    <row r="704" spans="2:14" x14ac:dyDescent="0.25">
      <c r="B704" s="145">
        <v>0.4861111111111111</v>
      </c>
      <c r="C704" s="40">
        <v>80</v>
      </c>
      <c r="D704" s="314">
        <v>80</v>
      </c>
      <c r="E704" s="314">
        <v>80</v>
      </c>
      <c r="F704" s="42">
        <v>80</v>
      </c>
      <c r="G704" s="321">
        <f t="shared" si="60"/>
        <v>160</v>
      </c>
      <c r="H704" s="315">
        <f t="shared" si="61"/>
        <v>160</v>
      </c>
      <c r="I704" s="197">
        <f t="shared" si="62"/>
        <v>2.6666666666666665</v>
      </c>
      <c r="J704" s="157">
        <f t="shared" si="63"/>
        <v>2.6666666666666665</v>
      </c>
      <c r="K704" s="40">
        <v>320</v>
      </c>
      <c r="L704" s="326">
        <v>5.333333333333333</v>
      </c>
      <c r="M704">
        <f t="shared" si="64"/>
        <v>336</v>
      </c>
      <c r="N704" s="201">
        <f t="shared" si="65"/>
        <v>256.9369369369428</v>
      </c>
    </row>
    <row r="705" spans="2:14" x14ac:dyDescent="0.25">
      <c r="B705" s="145">
        <v>0.48680555555555555</v>
      </c>
      <c r="C705" s="40">
        <v>80</v>
      </c>
      <c r="D705" s="314">
        <v>80</v>
      </c>
      <c r="E705" s="314">
        <v>80</v>
      </c>
      <c r="F705" s="42">
        <v>80</v>
      </c>
      <c r="G705" s="321">
        <f t="shared" si="60"/>
        <v>160</v>
      </c>
      <c r="H705" s="315">
        <f t="shared" si="61"/>
        <v>160</v>
      </c>
      <c r="I705" s="197">
        <f t="shared" si="62"/>
        <v>2.6666666666666665</v>
      </c>
      <c r="J705" s="157">
        <f t="shared" si="63"/>
        <v>2.6666666666666665</v>
      </c>
      <c r="K705" s="40">
        <v>320</v>
      </c>
      <c r="L705" s="326">
        <v>5.333333333333333</v>
      </c>
      <c r="M705">
        <f t="shared" si="64"/>
        <v>336</v>
      </c>
      <c r="N705" s="201">
        <f t="shared" si="65"/>
        <v>256.9369369369428</v>
      </c>
    </row>
    <row r="706" spans="2:14" x14ac:dyDescent="0.25">
      <c r="B706" s="145">
        <v>0.48749999999999999</v>
      </c>
      <c r="C706" s="40">
        <v>80</v>
      </c>
      <c r="D706" s="314">
        <v>80</v>
      </c>
      <c r="E706" s="314">
        <v>80</v>
      </c>
      <c r="F706" s="42">
        <v>80</v>
      </c>
      <c r="G706" s="321">
        <f t="shared" si="60"/>
        <v>160</v>
      </c>
      <c r="H706" s="315">
        <f t="shared" si="61"/>
        <v>160</v>
      </c>
      <c r="I706" s="197">
        <f t="shared" si="62"/>
        <v>2.6666666666666665</v>
      </c>
      <c r="J706" s="157">
        <f t="shared" si="63"/>
        <v>2.6666666666666665</v>
      </c>
      <c r="K706" s="40">
        <v>320</v>
      </c>
      <c r="L706" s="326">
        <v>5.333333333333333</v>
      </c>
      <c r="M706">
        <f t="shared" si="64"/>
        <v>336</v>
      </c>
      <c r="N706" s="201">
        <f t="shared" si="65"/>
        <v>256.9369369369428</v>
      </c>
    </row>
    <row r="707" spans="2:14" x14ac:dyDescent="0.25">
      <c r="B707" s="145">
        <v>0.48819444444444443</v>
      </c>
      <c r="C707" s="40">
        <v>80</v>
      </c>
      <c r="D707" s="314">
        <v>80</v>
      </c>
      <c r="E707" s="314">
        <v>80</v>
      </c>
      <c r="F707" s="42">
        <v>80</v>
      </c>
      <c r="G707" s="321">
        <f t="shared" si="60"/>
        <v>160</v>
      </c>
      <c r="H707" s="315">
        <f t="shared" si="61"/>
        <v>160</v>
      </c>
      <c r="I707" s="197">
        <f t="shared" si="62"/>
        <v>2.6666666666666665</v>
      </c>
      <c r="J707" s="157">
        <f t="shared" si="63"/>
        <v>2.6666666666666665</v>
      </c>
      <c r="K707" s="40">
        <v>320</v>
      </c>
      <c r="L707" s="326">
        <v>5.333333333333333</v>
      </c>
      <c r="M707">
        <f t="shared" si="64"/>
        <v>336</v>
      </c>
      <c r="N707" s="201">
        <f t="shared" si="65"/>
        <v>256.9369369369428</v>
      </c>
    </row>
    <row r="708" spans="2:14" x14ac:dyDescent="0.25">
      <c r="B708" s="145">
        <v>0.48888888888888887</v>
      </c>
      <c r="C708" s="40">
        <v>80</v>
      </c>
      <c r="D708" s="314">
        <v>80</v>
      </c>
      <c r="E708" s="314">
        <v>80</v>
      </c>
      <c r="F708" s="42">
        <v>80</v>
      </c>
      <c r="G708" s="321">
        <f t="shared" si="60"/>
        <v>160</v>
      </c>
      <c r="H708" s="315">
        <f t="shared" si="61"/>
        <v>160</v>
      </c>
      <c r="I708" s="197">
        <f t="shared" si="62"/>
        <v>2.6666666666666665</v>
      </c>
      <c r="J708" s="157">
        <f t="shared" si="63"/>
        <v>2.6666666666666665</v>
      </c>
      <c r="K708" s="40">
        <v>320</v>
      </c>
      <c r="L708" s="326">
        <v>5.333333333333333</v>
      </c>
      <c r="M708">
        <f t="shared" si="64"/>
        <v>336</v>
      </c>
      <c r="N708" s="201">
        <f t="shared" si="65"/>
        <v>256.9369369369428</v>
      </c>
    </row>
    <row r="709" spans="2:14" x14ac:dyDescent="0.25">
      <c r="B709" s="145">
        <v>0.48958333333333331</v>
      </c>
      <c r="C709" s="40">
        <v>80</v>
      </c>
      <c r="D709" s="314">
        <v>80</v>
      </c>
      <c r="E709" s="314">
        <v>80</v>
      </c>
      <c r="F709" s="42">
        <v>80</v>
      </c>
      <c r="G709" s="321">
        <f t="shared" ref="G709:G772" si="66">IF(SUM(C709,E709)=0,"",SUM(C709,E709))</f>
        <v>160</v>
      </c>
      <c r="H709" s="315">
        <f t="shared" ref="H709:H772" si="67">IF(SUM(D709,F709)=0,"",SUM(D709,F709))</f>
        <v>160</v>
      </c>
      <c r="I709" s="197">
        <f t="shared" ref="I709:I772" si="68">IF(G709="","",G709*(1/60))</f>
        <v>2.6666666666666665</v>
      </c>
      <c r="J709" s="157">
        <f t="shared" ref="J709:J772" si="69">IF(H709="","",H709*(1/60))</f>
        <v>2.6666666666666665</v>
      </c>
      <c r="K709" s="40">
        <v>320</v>
      </c>
      <c r="L709" s="326">
        <v>5.333333333333333</v>
      </c>
      <c r="M709">
        <f t="shared" ref="M709:M772" si="70">1.05*MAX($K$4:$K$1444)</f>
        <v>336</v>
      </c>
      <c r="N709" s="201">
        <f t="shared" ref="N709:N772" si="71">SUM($L$324:$L$1433)/(COUNT($L$324:$L$1433)/60)</f>
        <v>256.9369369369428</v>
      </c>
    </row>
    <row r="710" spans="2:14" x14ac:dyDescent="0.25">
      <c r="B710" s="145">
        <v>0.49027777777777781</v>
      </c>
      <c r="C710" s="40">
        <v>80</v>
      </c>
      <c r="D710" s="314">
        <v>80</v>
      </c>
      <c r="E710" s="314">
        <v>80</v>
      </c>
      <c r="F710" s="42">
        <v>80</v>
      </c>
      <c r="G710" s="321">
        <f t="shared" si="66"/>
        <v>160</v>
      </c>
      <c r="H710" s="315">
        <f t="shared" si="67"/>
        <v>160</v>
      </c>
      <c r="I710" s="197">
        <f t="shared" si="68"/>
        <v>2.6666666666666665</v>
      </c>
      <c r="J710" s="157">
        <f t="shared" si="69"/>
        <v>2.6666666666666665</v>
      </c>
      <c r="K710" s="40">
        <v>320</v>
      </c>
      <c r="L710" s="326">
        <v>5.333333333333333</v>
      </c>
      <c r="M710">
        <f t="shared" si="70"/>
        <v>336</v>
      </c>
      <c r="N710" s="201">
        <f t="shared" si="71"/>
        <v>256.9369369369428</v>
      </c>
    </row>
    <row r="711" spans="2:14" x14ac:dyDescent="0.25">
      <c r="B711" s="145">
        <v>0.4909722222222222</v>
      </c>
      <c r="C711" s="40">
        <v>80</v>
      </c>
      <c r="D711" s="314">
        <v>80</v>
      </c>
      <c r="E711" s="314">
        <v>80</v>
      </c>
      <c r="F711" s="42">
        <v>80</v>
      </c>
      <c r="G711" s="321">
        <f t="shared" si="66"/>
        <v>160</v>
      </c>
      <c r="H711" s="315">
        <f t="shared" si="67"/>
        <v>160</v>
      </c>
      <c r="I711" s="197">
        <f t="shared" si="68"/>
        <v>2.6666666666666665</v>
      </c>
      <c r="J711" s="157">
        <f t="shared" si="69"/>
        <v>2.6666666666666665</v>
      </c>
      <c r="K711" s="40">
        <v>320</v>
      </c>
      <c r="L711" s="326">
        <v>5.333333333333333</v>
      </c>
      <c r="M711">
        <f t="shared" si="70"/>
        <v>336</v>
      </c>
      <c r="N711" s="201">
        <f t="shared" si="71"/>
        <v>256.9369369369428</v>
      </c>
    </row>
    <row r="712" spans="2:14" x14ac:dyDescent="0.25">
      <c r="B712" s="145">
        <v>0.4916666666666667</v>
      </c>
      <c r="C712" s="40">
        <v>80</v>
      </c>
      <c r="D712" s="314">
        <v>80</v>
      </c>
      <c r="E712" s="314">
        <v>80</v>
      </c>
      <c r="F712" s="42">
        <v>80</v>
      </c>
      <c r="G712" s="321">
        <f t="shared" si="66"/>
        <v>160</v>
      </c>
      <c r="H712" s="315">
        <f t="shared" si="67"/>
        <v>160</v>
      </c>
      <c r="I712" s="197">
        <f t="shared" si="68"/>
        <v>2.6666666666666665</v>
      </c>
      <c r="J712" s="157">
        <f t="shared" si="69"/>
        <v>2.6666666666666665</v>
      </c>
      <c r="K712" s="40">
        <v>320</v>
      </c>
      <c r="L712" s="326">
        <v>5.333333333333333</v>
      </c>
      <c r="M712">
        <f t="shared" si="70"/>
        <v>336</v>
      </c>
      <c r="N712" s="201">
        <f t="shared" si="71"/>
        <v>256.9369369369428</v>
      </c>
    </row>
    <row r="713" spans="2:14" x14ac:dyDescent="0.25">
      <c r="B713" s="145">
        <v>0.49236111111111108</v>
      </c>
      <c r="C713" s="40">
        <v>80</v>
      </c>
      <c r="D713" s="314">
        <v>80</v>
      </c>
      <c r="E713" s="314">
        <v>80</v>
      </c>
      <c r="F713" s="42">
        <v>80</v>
      </c>
      <c r="G713" s="321">
        <f t="shared" si="66"/>
        <v>160</v>
      </c>
      <c r="H713" s="315">
        <f t="shared" si="67"/>
        <v>160</v>
      </c>
      <c r="I713" s="197">
        <f t="shared" si="68"/>
        <v>2.6666666666666665</v>
      </c>
      <c r="J713" s="157">
        <f t="shared" si="69"/>
        <v>2.6666666666666665</v>
      </c>
      <c r="K713" s="40">
        <v>320</v>
      </c>
      <c r="L713" s="326">
        <v>5.333333333333333</v>
      </c>
      <c r="M713">
        <f t="shared" si="70"/>
        <v>336</v>
      </c>
      <c r="N713" s="201">
        <f t="shared" si="71"/>
        <v>256.9369369369428</v>
      </c>
    </row>
    <row r="714" spans="2:14" x14ac:dyDescent="0.25">
      <c r="B714" s="145">
        <v>0.49305555555555558</v>
      </c>
      <c r="C714" s="40">
        <v>80</v>
      </c>
      <c r="D714" s="314">
        <v>80</v>
      </c>
      <c r="E714" s="314">
        <v>80</v>
      </c>
      <c r="F714" s="42">
        <v>80</v>
      </c>
      <c r="G714" s="321">
        <f t="shared" si="66"/>
        <v>160</v>
      </c>
      <c r="H714" s="315">
        <f t="shared" si="67"/>
        <v>160</v>
      </c>
      <c r="I714" s="197">
        <f t="shared" si="68"/>
        <v>2.6666666666666665</v>
      </c>
      <c r="J714" s="157">
        <f t="shared" si="69"/>
        <v>2.6666666666666665</v>
      </c>
      <c r="K714" s="40">
        <v>320</v>
      </c>
      <c r="L714" s="326">
        <v>5.333333333333333</v>
      </c>
      <c r="M714">
        <f t="shared" si="70"/>
        <v>336</v>
      </c>
      <c r="N714" s="201">
        <f t="shared" si="71"/>
        <v>256.9369369369428</v>
      </c>
    </row>
    <row r="715" spans="2:14" x14ac:dyDescent="0.25">
      <c r="B715" s="145">
        <v>0.49374999999999997</v>
      </c>
      <c r="C715" s="40">
        <v>80</v>
      </c>
      <c r="D715" s="314">
        <v>80</v>
      </c>
      <c r="E715" s="314">
        <v>80</v>
      </c>
      <c r="F715" s="42">
        <v>80</v>
      </c>
      <c r="G715" s="321">
        <f t="shared" si="66"/>
        <v>160</v>
      </c>
      <c r="H715" s="315">
        <f t="shared" si="67"/>
        <v>160</v>
      </c>
      <c r="I715" s="197">
        <f t="shared" si="68"/>
        <v>2.6666666666666665</v>
      </c>
      <c r="J715" s="157">
        <f t="shared" si="69"/>
        <v>2.6666666666666665</v>
      </c>
      <c r="K715" s="40">
        <v>320</v>
      </c>
      <c r="L715" s="326">
        <v>5.333333333333333</v>
      </c>
      <c r="M715">
        <f t="shared" si="70"/>
        <v>336</v>
      </c>
      <c r="N715" s="201">
        <f t="shared" si="71"/>
        <v>256.9369369369428</v>
      </c>
    </row>
    <row r="716" spans="2:14" x14ac:dyDescent="0.25">
      <c r="B716" s="145">
        <v>0.49444444444444446</v>
      </c>
      <c r="C716" s="40">
        <v>80</v>
      </c>
      <c r="D716" s="314">
        <v>80</v>
      </c>
      <c r="E716" s="314">
        <v>80</v>
      </c>
      <c r="F716" s="42">
        <v>80</v>
      </c>
      <c r="G716" s="321">
        <f t="shared" si="66"/>
        <v>160</v>
      </c>
      <c r="H716" s="315">
        <f t="shared" si="67"/>
        <v>160</v>
      </c>
      <c r="I716" s="197">
        <f t="shared" si="68"/>
        <v>2.6666666666666665</v>
      </c>
      <c r="J716" s="157">
        <f t="shared" si="69"/>
        <v>2.6666666666666665</v>
      </c>
      <c r="K716" s="40">
        <v>320</v>
      </c>
      <c r="L716" s="326">
        <v>5.333333333333333</v>
      </c>
      <c r="M716">
        <f t="shared" si="70"/>
        <v>336</v>
      </c>
      <c r="N716" s="201">
        <f t="shared" si="71"/>
        <v>256.9369369369428</v>
      </c>
    </row>
    <row r="717" spans="2:14" x14ac:dyDescent="0.25">
      <c r="B717" s="145">
        <v>0.49513888888888885</v>
      </c>
      <c r="C717" s="40">
        <v>80</v>
      </c>
      <c r="D717" s="314">
        <v>80</v>
      </c>
      <c r="E717" s="314">
        <v>80</v>
      </c>
      <c r="F717" s="42">
        <v>80</v>
      </c>
      <c r="G717" s="321">
        <f t="shared" si="66"/>
        <v>160</v>
      </c>
      <c r="H717" s="315">
        <f t="shared" si="67"/>
        <v>160</v>
      </c>
      <c r="I717" s="197">
        <f t="shared" si="68"/>
        <v>2.6666666666666665</v>
      </c>
      <c r="J717" s="157">
        <f t="shared" si="69"/>
        <v>2.6666666666666665</v>
      </c>
      <c r="K717" s="40">
        <v>320</v>
      </c>
      <c r="L717" s="326">
        <v>5.333333333333333</v>
      </c>
      <c r="M717">
        <f t="shared" si="70"/>
        <v>336</v>
      </c>
      <c r="N717" s="201">
        <f t="shared" si="71"/>
        <v>256.9369369369428</v>
      </c>
    </row>
    <row r="718" spans="2:14" x14ac:dyDescent="0.25">
      <c r="B718" s="145">
        <v>0.49583333333333335</v>
      </c>
      <c r="C718" s="40">
        <v>80</v>
      </c>
      <c r="D718" s="314">
        <v>80</v>
      </c>
      <c r="E718" s="314">
        <v>80</v>
      </c>
      <c r="F718" s="42">
        <v>80</v>
      </c>
      <c r="G718" s="321">
        <f t="shared" si="66"/>
        <v>160</v>
      </c>
      <c r="H718" s="315">
        <f t="shared" si="67"/>
        <v>160</v>
      </c>
      <c r="I718" s="197">
        <f t="shared" si="68"/>
        <v>2.6666666666666665</v>
      </c>
      <c r="J718" s="157">
        <f t="shared" si="69"/>
        <v>2.6666666666666665</v>
      </c>
      <c r="K718" s="40">
        <v>320</v>
      </c>
      <c r="L718" s="326">
        <v>5.333333333333333</v>
      </c>
      <c r="M718">
        <f t="shared" si="70"/>
        <v>336</v>
      </c>
      <c r="N718" s="201">
        <f t="shared" si="71"/>
        <v>256.9369369369428</v>
      </c>
    </row>
    <row r="719" spans="2:14" x14ac:dyDescent="0.25">
      <c r="B719" s="145">
        <v>0.49652777777777773</v>
      </c>
      <c r="C719" s="40">
        <v>80</v>
      </c>
      <c r="D719" s="314">
        <v>80</v>
      </c>
      <c r="E719" s="314">
        <v>80</v>
      </c>
      <c r="F719" s="42">
        <v>80</v>
      </c>
      <c r="G719" s="321">
        <f t="shared" si="66"/>
        <v>160</v>
      </c>
      <c r="H719" s="315">
        <f t="shared" si="67"/>
        <v>160</v>
      </c>
      <c r="I719" s="197">
        <f t="shared" si="68"/>
        <v>2.6666666666666665</v>
      </c>
      <c r="J719" s="157">
        <f t="shared" si="69"/>
        <v>2.6666666666666665</v>
      </c>
      <c r="K719" s="40">
        <v>320</v>
      </c>
      <c r="L719" s="326">
        <v>5.333333333333333</v>
      </c>
      <c r="M719">
        <f t="shared" si="70"/>
        <v>336</v>
      </c>
      <c r="N719" s="201">
        <f t="shared" si="71"/>
        <v>256.9369369369428</v>
      </c>
    </row>
    <row r="720" spans="2:14" x14ac:dyDescent="0.25">
      <c r="B720" s="145">
        <v>0.49722222222222223</v>
      </c>
      <c r="C720" s="40">
        <v>80</v>
      </c>
      <c r="D720" s="314">
        <v>80</v>
      </c>
      <c r="E720" s="314">
        <v>80</v>
      </c>
      <c r="F720" s="42">
        <v>80</v>
      </c>
      <c r="G720" s="321">
        <f t="shared" si="66"/>
        <v>160</v>
      </c>
      <c r="H720" s="315">
        <f t="shared" si="67"/>
        <v>160</v>
      </c>
      <c r="I720" s="197">
        <f t="shared" si="68"/>
        <v>2.6666666666666665</v>
      </c>
      <c r="J720" s="157">
        <f t="shared" si="69"/>
        <v>2.6666666666666665</v>
      </c>
      <c r="K720" s="40">
        <v>320</v>
      </c>
      <c r="L720" s="326">
        <v>5.333333333333333</v>
      </c>
      <c r="M720">
        <f t="shared" si="70"/>
        <v>336</v>
      </c>
      <c r="N720" s="201">
        <f t="shared" si="71"/>
        <v>256.9369369369428</v>
      </c>
    </row>
    <row r="721" spans="2:14" x14ac:dyDescent="0.25">
      <c r="B721" s="145">
        <v>0.49791666666666662</v>
      </c>
      <c r="C721" s="40">
        <v>80</v>
      </c>
      <c r="D721" s="314">
        <v>80</v>
      </c>
      <c r="E721" s="314">
        <v>80</v>
      </c>
      <c r="F721" s="42">
        <v>80</v>
      </c>
      <c r="G721" s="321">
        <f t="shared" si="66"/>
        <v>160</v>
      </c>
      <c r="H721" s="315">
        <f t="shared" si="67"/>
        <v>160</v>
      </c>
      <c r="I721" s="197">
        <f t="shared" si="68"/>
        <v>2.6666666666666665</v>
      </c>
      <c r="J721" s="157">
        <f t="shared" si="69"/>
        <v>2.6666666666666665</v>
      </c>
      <c r="K721" s="40">
        <v>320</v>
      </c>
      <c r="L721" s="326">
        <v>5.333333333333333</v>
      </c>
      <c r="M721">
        <f t="shared" si="70"/>
        <v>336</v>
      </c>
      <c r="N721" s="201">
        <f t="shared" si="71"/>
        <v>256.9369369369428</v>
      </c>
    </row>
    <row r="722" spans="2:14" x14ac:dyDescent="0.25">
      <c r="B722" s="145">
        <v>0.49861111111111112</v>
      </c>
      <c r="C722" s="40">
        <v>80</v>
      </c>
      <c r="D722" s="314">
        <v>80</v>
      </c>
      <c r="E722" s="314">
        <v>80</v>
      </c>
      <c r="F722" s="42">
        <v>80</v>
      </c>
      <c r="G722" s="321">
        <f t="shared" si="66"/>
        <v>160</v>
      </c>
      <c r="H722" s="315">
        <f t="shared" si="67"/>
        <v>160</v>
      </c>
      <c r="I722" s="197">
        <f t="shared" si="68"/>
        <v>2.6666666666666665</v>
      </c>
      <c r="J722" s="157">
        <f t="shared" si="69"/>
        <v>2.6666666666666665</v>
      </c>
      <c r="K722" s="40">
        <v>320</v>
      </c>
      <c r="L722" s="326">
        <v>5.333333333333333</v>
      </c>
      <c r="M722">
        <f t="shared" si="70"/>
        <v>336</v>
      </c>
      <c r="N722" s="201">
        <f t="shared" si="71"/>
        <v>256.9369369369428</v>
      </c>
    </row>
    <row r="723" spans="2:14" x14ac:dyDescent="0.25">
      <c r="B723" s="145">
        <v>0.4993055555555555</v>
      </c>
      <c r="C723" s="40">
        <v>80</v>
      </c>
      <c r="D723" s="314">
        <v>80</v>
      </c>
      <c r="E723" s="314">
        <v>80</v>
      </c>
      <c r="F723" s="42">
        <v>80</v>
      </c>
      <c r="G723" s="321">
        <f t="shared" si="66"/>
        <v>160</v>
      </c>
      <c r="H723" s="315">
        <f t="shared" si="67"/>
        <v>160</v>
      </c>
      <c r="I723" s="197">
        <f t="shared" si="68"/>
        <v>2.6666666666666665</v>
      </c>
      <c r="J723" s="157">
        <f t="shared" si="69"/>
        <v>2.6666666666666665</v>
      </c>
      <c r="K723" s="40">
        <v>320</v>
      </c>
      <c r="L723" s="326">
        <v>5.333333333333333</v>
      </c>
      <c r="M723">
        <f t="shared" si="70"/>
        <v>336</v>
      </c>
      <c r="N723" s="201">
        <f t="shared" si="71"/>
        <v>256.9369369369428</v>
      </c>
    </row>
    <row r="724" spans="2:14" x14ac:dyDescent="0.25">
      <c r="B724" s="145">
        <v>0.5</v>
      </c>
      <c r="C724" s="40">
        <v>80</v>
      </c>
      <c r="D724" s="314">
        <v>80</v>
      </c>
      <c r="E724" s="314">
        <v>80</v>
      </c>
      <c r="F724" s="42">
        <v>80</v>
      </c>
      <c r="G724" s="321">
        <f t="shared" si="66"/>
        <v>160</v>
      </c>
      <c r="H724" s="315">
        <f t="shared" si="67"/>
        <v>160</v>
      </c>
      <c r="I724" s="197">
        <f t="shared" si="68"/>
        <v>2.6666666666666665</v>
      </c>
      <c r="J724" s="157">
        <f t="shared" si="69"/>
        <v>2.6666666666666665</v>
      </c>
      <c r="K724" s="40">
        <v>320</v>
      </c>
      <c r="L724" s="326">
        <v>5.333333333333333</v>
      </c>
      <c r="M724">
        <f t="shared" si="70"/>
        <v>336</v>
      </c>
      <c r="N724" s="201">
        <f t="shared" si="71"/>
        <v>256.9369369369428</v>
      </c>
    </row>
    <row r="725" spans="2:14" x14ac:dyDescent="0.25">
      <c r="B725" s="145">
        <v>0.50069444444444444</v>
      </c>
      <c r="C725" s="40">
        <v>80</v>
      </c>
      <c r="D725" s="314">
        <v>80</v>
      </c>
      <c r="E725" s="314">
        <v>80</v>
      </c>
      <c r="F725" s="42">
        <v>80</v>
      </c>
      <c r="G725" s="321">
        <f t="shared" si="66"/>
        <v>160</v>
      </c>
      <c r="H725" s="315">
        <f t="shared" si="67"/>
        <v>160</v>
      </c>
      <c r="I725" s="197">
        <f t="shared" si="68"/>
        <v>2.6666666666666665</v>
      </c>
      <c r="J725" s="157">
        <f t="shared" si="69"/>
        <v>2.6666666666666665</v>
      </c>
      <c r="K725" s="40">
        <v>320</v>
      </c>
      <c r="L725" s="326">
        <v>5.333333333333333</v>
      </c>
      <c r="M725">
        <f t="shared" si="70"/>
        <v>336</v>
      </c>
      <c r="N725" s="201">
        <f t="shared" si="71"/>
        <v>256.9369369369428</v>
      </c>
    </row>
    <row r="726" spans="2:14" x14ac:dyDescent="0.25">
      <c r="B726" s="145">
        <v>0.50138888888888888</v>
      </c>
      <c r="C726" s="40">
        <v>80</v>
      </c>
      <c r="D726" s="314">
        <v>80</v>
      </c>
      <c r="E726" s="314">
        <v>80</v>
      </c>
      <c r="F726" s="42">
        <v>80</v>
      </c>
      <c r="G726" s="321">
        <f t="shared" si="66"/>
        <v>160</v>
      </c>
      <c r="H726" s="315">
        <f t="shared" si="67"/>
        <v>160</v>
      </c>
      <c r="I726" s="197">
        <f t="shared" si="68"/>
        <v>2.6666666666666665</v>
      </c>
      <c r="J726" s="157">
        <f t="shared" si="69"/>
        <v>2.6666666666666665</v>
      </c>
      <c r="K726" s="40">
        <v>320</v>
      </c>
      <c r="L726" s="326">
        <v>5.333333333333333</v>
      </c>
      <c r="M726">
        <f t="shared" si="70"/>
        <v>336</v>
      </c>
      <c r="N726" s="201">
        <f t="shared" si="71"/>
        <v>256.9369369369428</v>
      </c>
    </row>
    <row r="727" spans="2:14" x14ac:dyDescent="0.25">
      <c r="B727" s="145">
        <v>0.50208333333333333</v>
      </c>
      <c r="C727" s="40">
        <v>80</v>
      </c>
      <c r="D727" s="314">
        <v>80</v>
      </c>
      <c r="E727" s="314">
        <v>80</v>
      </c>
      <c r="F727" s="42">
        <v>80</v>
      </c>
      <c r="G727" s="321">
        <f t="shared" si="66"/>
        <v>160</v>
      </c>
      <c r="H727" s="315">
        <f t="shared" si="67"/>
        <v>160</v>
      </c>
      <c r="I727" s="197">
        <f t="shared" si="68"/>
        <v>2.6666666666666665</v>
      </c>
      <c r="J727" s="157">
        <f t="shared" si="69"/>
        <v>2.6666666666666665</v>
      </c>
      <c r="K727" s="40">
        <v>320</v>
      </c>
      <c r="L727" s="326">
        <v>5.333333333333333</v>
      </c>
      <c r="M727">
        <f t="shared" si="70"/>
        <v>336</v>
      </c>
      <c r="N727" s="201">
        <f t="shared" si="71"/>
        <v>256.9369369369428</v>
      </c>
    </row>
    <row r="728" spans="2:14" x14ac:dyDescent="0.25">
      <c r="B728" s="145">
        <v>0.50277777777777777</v>
      </c>
      <c r="C728" s="40">
        <v>80</v>
      </c>
      <c r="D728" s="314">
        <v>80</v>
      </c>
      <c r="E728" s="314">
        <v>80</v>
      </c>
      <c r="F728" s="42">
        <v>80</v>
      </c>
      <c r="G728" s="321">
        <f t="shared" si="66"/>
        <v>160</v>
      </c>
      <c r="H728" s="315">
        <f t="shared" si="67"/>
        <v>160</v>
      </c>
      <c r="I728" s="197">
        <f t="shared" si="68"/>
        <v>2.6666666666666665</v>
      </c>
      <c r="J728" s="157">
        <f t="shared" si="69"/>
        <v>2.6666666666666665</v>
      </c>
      <c r="K728" s="40">
        <v>320</v>
      </c>
      <c r="L728" s="326">
        <v>5.333333333333333</v>
      </c>
      <c r="M728">
        <f t="shared" si="70"/>
        <v>336</v>
      </c>
      <c r="N728" s="201">
        <f t="shared" si="71"/>
        <v>256.9369369369428</v>
      </c>
    </row>
    <row r="729" spans="2:14" x14ac:dyDescent="0.25">
      <c r="B729" s="145">
        <v>0.50347222222222221</v>
      </c>
      <c r="C729" s="40">
        <v>80</v>
      </c>
      <c r="D729" s="314">
        <v>80</v>
      </c>
      <c r="E729" s="314">
        <v>80</v>
      </c>
      <c r="F729" s="42">
        <v>80</v>
      </c>
      <c r="G729" s="321">
        <f t="shared" si="66"/>
        <v>160</v>
      </c>
      <c r="H729" s="315">
        <f t="shared" si="67"/>
        <v>160</v>
      </c>
      <c r="I729" s="197">
        <f t="shared" si="68"/>
        <v>2.6666666666666665</v>
      </c>
      <c r="J729" s="157">
        <f t="shared" si="69"/>
        <v>2.6666666666666665</v>
      </c>
      <c r="K729" s="40">
        <v>320</v>
      </c>
      <c r="L729" s="326">
        <v>5.333333333333333</v>
      </c>
      <c r="M729">
        <f t="shared" si="70"/>
        <v>336</v>
      </c>
      <c r="N729" s="201">
        <f t="shared" si="71"/>
        <v>256.9369369369428</v>
      </c>
    </row>
    <row r="730" spans="2:14" x14ac:dyDescent="0.25">
      <c r="B730" s="145">
        <v>0.50416666666666665</v>
      </c>
      <c r="C730" s="40">
        <v>80</v>
      </c>
      <c r="D730" s="314">
        <v>80</v>
      </c>
      <c r="E730" s="314">
        <v>80</v>
      </c>
      <c r="F730" s="42">
        <v>80</v>
      </c>
      <c r="G730" s="321">
        <f t="shared" si="66"/>
        <v>160</v>
      </c>
      <c r="H730" s="315">
        <f t="shared" si="67"/>
        <v>160</v>
      </c>
      <c r="I730" s="197">
        <f t="shared" si="68"/>
        <v>2.6666666666666665</v>
      </c>
      <c r="J730" s="157">
        <f t="shared" si="69"/>
        <v>2.6666666666666665</v>
      </c>
      <c r="K730" s="40">
        <v>320</v>
      </c>
      <c r="L730" s="326">
        <v>5.333333333333333</v>
      </c>
      <c r="M730">
        <f t="shared" si="70"/>
        <v>336</v>
      </c>
      <c r="N730" s="201">
        <f t="shared" si="71"/>
        <v>256.9369369369428</v>
      </c>
    </row>
    <row r="731" spans="2:14" x14ac:dyDescent="0.25">
      <c r="B731" s="145">
        <v>0.50486111111111109</v>
      </c>
      <c r="C731" s="40">
        <v>80</v>
      </c>
      <c r="D731" s="314">
        <v>80</v>
      </c>
      <c r="E731" s="314">
        <v>80</v>
      </c>
      <c r="F731" s="42">
        <v>80</v>
      </c>
      <c r="G731" s="321">
        <f t="shared" si="66"/>
        <v>160</v>
      </c>
      <c r="H731" s="315">
        <f t="shared" si="67"/>
        <v>160</v>
      </c>
      <c r="I731" s="197">
        <f t="shared" si="68"/>
        <v>2.6666666666666665</v>
      </c>
      <c r="J731" s="157">
        <f t="shared" si="69"/>
        <v>2.6666666666666665</v>
      </c>
      <c r="K731" s="40">
        <v>320</v>
      </c>
      <c r="L731" s="326">
        <v>5.333333333333333</v>
      </c>
      <c r="M731">
        <f t="shared" si="70"/>
        <v>336</v>
      </c>
      <c r="N731" s="201">
        <f t="shared" si="71"/>
        <v>256.9369369369428</v>
      </c>
    </row>
    <row r="732" spans="2:14" x14ac:dyDescent="0.25">
      <c r="B732" s="145">
        <v>0.50555555555555554</v>
      </c>
      <c r="C732" s="40">
        <v>80</v>
      </c>
      <c r="D732" s="314">
        <v>80</v>
      </c>
      <c r="E732" s="314">
        <v>80</v>
      </c>
      <c r="F732" s="42">
        <v>80</v>
      </c>
      <c r="G732" s="321">
        <f t="shared" si="66"/>
        <v>160</v>
      </c>
      <c r="H732" s="315">
        <f t="shared" si="67"/>
        <v>160</v>
      </c>
      <c r="I732" s="197">
        <f t="shared" si="68"/>
        <v>2.6666666666666665</v>
      </c>
      <c r="J732" s="157">
        <f t="shared" si="69"/>
        <v>2.6666666666666665</v>
      </c>
      <c r="K732" s="40">
        <v>320</v>
      </c>
      <c r="L732" s="326">
        <v>5.333333333333333</v>
      </c>
      <c r="M732">
        <f t="shared" si="70"/>
        <v>336</v>
      </c>
      <c r="N732" s="201">
        <f t="shared" si="71"/>
        <v>256.9369369369428</v>
      </c>
    </row>
    <row r="733" spans="2:14" x14ac:dyDescent="0.25">
      <c r="B733" s="145">
        <v>0.50624999999999998</v>
      </c>
      <c r="C733" s="40">
        <v>80</v>
      </c>
      <c r="D733" s="314">
        <v>80</v>
      </c>
      <c r="E733" s="314">
        <v>80</v>
      </c>
      <c r="F733" s="42">
        <v>80</v>
      </c>
      <c r="G733" s="321">
        <f t="shared" si="66"/>
        <v>160</v>
      </c>
      <c r="H733" s="315">
        <f t="shared" si="67"/>
        <v>160</v>
      </c>
      <c r="I733" s="197">
        <f t="shared" si="68"/>
        <v>2.6666666666666665</v>
      </c>
      <c r="J733" s="157">
        <f t="shared" si="69"/>
        <v>2.6666666666666665</v>
      </c>
      <c r="K733" s="40">
        <v>320</v>
      </c>
      <c r="L733" s="326">
        <v>5.333333333333333</v>
      </c>
      <c r="M733">
        <f t="shared" si="70"/>
        <v>336</v>
      </c>
      <c r="N733" s="201">
        <f t="shared" si="71"/>
        <v>256.9369369369428</v>
      </c>
    </row>
    <row r="734" spans="2:14" x14ac:dyDescent="0.25">
      <c r="B734" s="145">
        <v>0.50694444444444442</v>
      </c>
      <c r="C734" s="40">
        <v>80</v>
      </c>
      <c r="D734" s="314">
        <v>80</v>
      </c>
      <c r="E734" s="314">
        <v>80</v>
      </c>
      <c r="F734" s="42">
        <v>80</v>
      </c>
      <c r="G734" s="321">
        <f t="shared" si="66"/>
        <v>160</v>
      </c>
      <c r="H734" s="315">
        <f t="shared" si="67"/>
        <v>160</v>
      </c>
      <c r="I734" s="197">
        <f t="shared" si="68"/>
        <v>2.6666666666666665</v>
      </c>
      <c r="J734" s="157">
        <f t="shared" si="69"/>
        <v>2.6666666666666665</v>
      </c>
      <c r="K734" s="40">
        <v>320</v>
      </c>
      <c r="L734" s="326">
        <v>5.333333333333333</v>
      </c>
      <c r="M734">
        <f t="shared" si="70"/>
        <v>336</v>
      </c>
      <c r="N734" s="201">
        <f t="shared" si="71"/>
        <v>256.9369369369428</v>
      </c>
    </row>
    <row r="735" spans="2:14" x14ac:dyDescent="0.25">
      <c r="B735" s="145">
        <v>0.50763888888888886</v>
      </c>
      <c r="C735" s="40">
        <v>80</v>
      </c>
      <c r="D735" s="314">
        <v>80</v>
      </c>
      <c r="E735" s="314">
        <v>80</v>
      </c>
      <c r="F735" s="42">
        <v>80</v>
      </c>
      <c r="G735" s="321">
        <f t="shared" si="66"/>
        <v>160</v>
      </c>
      <c r="H735" s="315">
        <f t="shared" si="67"/>
        <v>160</v>
      </c>
      <c r="I735" s="197">
        <f t="shared" si="68"/>
        <v>2.6666666666666665</v>
      </c>
      <c r="J735" s="157">
        <f t="shared" si="69"/>
        <v>2.6666666666666665</v>
      </c>
      <c r="K735" s="40">
        <v>320</v>
      </c>
      <c r="L735" s="326">
        <v>5.333333333333333</v>
      </c>
      <c r="M735">
        <f t="shared" si="70"/>
        <v>336</v>
      </c>
      <c r="N735" s="201">
        <f t="shared" si="71"/>
        <v>256.9369369369428</v>
      </c>
    </row>
    <row r="736" spans="2:14" x14ac:dyDescent="0.25">
      <c r="B736" s="145">
        <v>0.5083333333333333</v>
      </c>
      <c r="C736" s="40">
        <v>80</v>
      </c>
      <c r="D736" s="314">
        <v>80</v>
      </c>
      <c r="E736" s="314">
        <v>80</v>
      </c>
      <c r="F736" s="42">
        <v>80</v>
      </c>
      <c r="G736" s="321">
        <f t="shared" si="66"/>
        <v>160</v>
      </c>
      <c r="H736" s="315">
        <f t="shared" si="67"/>
        <v>160</v>
      </c>
      <c r="I736" s="197">
        <f t="shared" si="68"/>
        <v>2.6666666666666665</v>
      </c>
      <c r="J736" s="157">
        <f t="shared" si="69"/>
        <v>2.6666666666666665</v>
      </c>
      <c r="K736" s="40">
        <v>320</v>
      </c>
      <c r="L736" s="326">
        <v>5.333333333333333</v>
      </c>
      <c r="M736">
        <f t="shared" si="70"/>
        <v>336</v>
      </c>
      <c r="N736" s="201">
        <f t="shared" si="71"/>
        <v>256.9369369369428</v>
      </c>
    </row>
    <row r="737" spans="2:14" x14ac:dyDescent="0.25">
      <c r="B737" s="145">
        <v>0.50902777777777775</v>
      </c>
      <c r="C737" s="40">
        <v>80</v>
      </c>
      <c r="D737" s="314">
        <v>80</v>
      </c>
      <c r="E737" s="314">
        <v>80</v>
      </c>
      <c r="F737" s="42">
        <v>80</v>
      </c>
      <c r="G737" s="321">
        <f t="shared" si="66"/>
        <v>160</v>
      </c>
      <c r="H737" s="315">
        <f t="shared" si="67"/>
        <v>160</v>
      </c>
      <c r="I737" s="197">
        <f t="shared" si="68"/>
        <v>2.6666666666666665</v>
      </c>
      <c r="J737" s="157">
        <f t="shared" si="69"/>
        <v>2.6666666666666665</v>
      </c>
      <c r="K737" s="40">
        <v>320</v>
      </c>
      <c r="L737" s="326">
        <v>5.333333333333333</v>
      </c>
      <c r="M737">
        <f t="shared" si="70"/>
        <v>336</v>
      </c>
      <c r="N737" s="201">
        <f t="shared" si="71"/>
        <v>256.9369369369428</v>
      </c>
    </row>
    <row r="738" spans="2:14" x14ac:dyDescent="0.25">
      <c r="B738" s="145">
        <v>0.50972222222222219</v>
      </c>
      <c r="C738" s="40">
        <v>80</v>
      </c>
      <c r="D738" s="314">
        <v>80</v>
      </c>
      <c r="E738" s="314">
        <v>80</v>
      </c>
      <c r="F738" s="42">
        <v>80</v>
      </c>
      <c r="G738" s="321">
        <f t="shared" si="66"/>
        <v>160</v>
      </c>
      <c r="H738" s="315">
        <f t="shared" si="67"/>
        <v>160</v>
      </c>
      <c r="I738" s="197">
        <f t="shared" si="68"/>
        <v>2.6666666666666665</v>
      </c>
      <c r="J738" s="157">
        <f t="shared" si="69"/>
        <v>2.6666666666666665</v>
      </c>
      <c r="K738" s="40">
        <v>320</v>
      </c>
      <c r="L738" s="326">
        <v>5.333333333333333</v>
      </c>
      <c r="M738">
        <f t="shared" si="70"/>
        <v>336</v>
      </c>
      <c r="N738" s="201">
        <f t="shared" si="71"/>
        <v>256.9369369369428</v>
      </c>
    </row>
    <row r="739" spans="2:14" x14ac:dyDescent="0.25">
      <c r="B739" s="145">
        <v>0.51041666666666663</v>
      </c>
      <c r="C739" s="40">
        <v>80</v>
      </c>
      <c r="D739" s="314">
        <v>80</v>
      </c>
      <c r="E739" s="314">
        <v>80</v>
      </c>
      <c r="F739" s="42">
        <v>80</v>
      </c>
      <c r="G739" s="321">
        <f t="shared" si="66"/>
        <v>160</v>
      </c>
      <c r="H739" s="315">
        <f t="shared" si="67"/>
        <v>160</v>
      </c>
      <c r="I739" s="197">
        <f t="shared" si="68"/>
        <v>2.6666666666666665</v>
      </c>
      <c r="J739" s="157">
        <f t="shared" si="69"/>
        <v>2.6666666666666665</v>
      </c>
      <c r="K739" s="40">
        <v>320</v>
      </c>
      <c r="L739" s="326">
        <v>5.333333333333333</v>
      </c>
      <c r="M739">
        <f t="shared" si="70"/>
        <v>336</v>
      </c>
      <c r="N739" s="201">
        <f t="shared" si="71"/>
        <v>256.9369369369428</v>
      </c>
    </row>
    <row r="740" spans="2:14" x14ac:dyDescent="0.25">
      <c r="B740" s="145">
        <v>0.51111111111111118</v>
      </c>
      <c r="C740" s="40">
        <v>80</v>
      </c>
      <c r="D740" s="314">
        <v>80</v>
      </c>
      <c r="E740" s="314">
        <v>80</v>
      </c>
      <c r="F740" s="42">
        <v>80</v>
      </c>
      <c r="G740" s="321">
        <f t="shared" si="66"/>
        <v>160</v>
      </c>
      <c r="H740" s="315">
        <f t="shared" si="67"/>
        <v>160</v>
      </c>
      <c r="I740" s="197">
        <f t="shared" si="68"/>
        <v>2.6666666666666665</v>
      </c>
      <c r="J740" s="157">
        <f t="shared" si="69"/>
        <v>2.6666666666666665</v>
      </c>
      <c r="K740" s="40">
        <v>320</v>
      </c>
      <c r="L740" s="326">
        <v>5.333333333333333</v>
      </c>
      <c r="M740">
        <f t="shared" si="70"/>
        <v>336</v>
      </c>
      <c r="N740" s="201">
        <f t="shared" si="71"/>
        <v>256.9369369369428</v>
      </c>
    </row>
    <row r="741" spans="2:14" x14ac:dyDescent="0.25">
      <c r="B741" s="145">
        <v>0.51180555555555551</v>
      </c>
      <c r="C741" s="40">
        <v>80</v>
      </c>
      <c r="D741" s="314">
        <v>80</v>
      </c>
      <c r="E741" s="314">
        <v>80</v>
      </c>
      <c r="F741" s="42">
        <v>80</v>
      </c>
      <c r="G741" s="321">
        <f t="shared" si="66"/>
        <v>160</v>
      </c>
      <c r="H741" s="315">
        <f t="shared" si="67"/>
        <v>160</v>
      </c>
      <c r="I741" s="197">
        <f t="shared" si="68"/>
        <v>2.6666666666666665</v>
      </c>
      <c r="J741" s="157">
        <f t="shared" si="69"/>
        <v>2.6666666666666665</v>
      </c>
      <c r="K741" s="40">
        <v>320</v>
      </c>
      <c r="L741" s="326">
        <v>5.333333333333333</v>
      </c>
      <c r="M741">
        <f t="shared" si="70"/>
        <v>336</v>
      </c>
      <c r="N741" s="201">
        <f t="shared" si="71"/>
        <v>256.9369369369428</v>
      </c>
    </row>
    <row r="742" spans="2:14" x14ac:dyDescent="0.25">
      <c r="B742" s="145">
        <v>0.51250000000000007</v>
      </c>
      <c r="C742" s="40">
        <v>80</v>
      </c>
      <c r="D742" s="314">
        <v>80</v>
      </c>
      <c r="E742" s="314">
        <v>80</v>
      </c>
      <c r="F742" s="42">
        <v>80</v>
      </c>
      <c r="G742" s="321">
        <f t="shared" si="66"/>
        <v>160</v>
      </c>
      <c r="H742" s="315">
        <f t="shared" si="67"/>
        <v>160</v>
      </c>
      <c r="I742" s="197">
        <f t="shared" si="68"/>
        <v>2.6666666666666665</v>
      </c>
      <c r="J742" s="157">
        <f t="shared" si="69"/>
        <v>2.6666666666666665</v>
      </c>
      <c r="K742" s="40">
        <v>320</v>
      </c>
      <c r="L742" s="326">
        <v>5.333333333333333</v>
      </c>
      <c r="M742">
        <f t="shared" si="70"/>
        <v>336</v>
      </c>
      <c r="N742" s="201">
        <f t="shared" si="71"/>
        <v>256.9369369369428</v>
      </c>
    </row>
    <row r="743" spans="2:14" x14ac:dyDescent="0.25">
      <c r="B743" s="145">
        <v>0.5131944444444444</v>
      </c>
      <c r="C743" s="40">
        <v>80</v>
      </c>
      <c r="D743" s="314">
        <v>80</v>
      </c>
      <c r="E743" s="314">
        <v>80</v>
      </c>
      <c r="F743" s="42">
        <v>80</v>
      </c>
      <c r="G743" s="321">
        <f t="shared" si="66"/>
        <v>160</v>
      </c>
      <c r="H743" s="315">
        <f t="shared" si="67"/>
        <v>160</v>
      </c>
      <c r="I743" s="197">
        <f t="shared" si="68"/>
        <v>2.6666666666666665</v>
      </c>
      <c r="J743" s="157">
        <f t="shared" si="69"/>
        <v>2.6666666666666665</v>
      </c>
      <c r="K743" s="40">
        <v>320</v>
      </c>
      <c r="L743" s="326">
        <v>5.333333333333333</v>
      </c>
      <c r="M743">
        <f t="shared" si="70"/>
        <v>336</v>
      </c>
      <c r="N743" s="201">
        <f t="shared" si="71"/>
        <v>256.9369369369428</v>
      </c>
    </row>
    <row r="744" spans="2:14" x14ac:dyDescent="0.25">
      <c r="B744" s="145">
        <v>0.51388888888888895</v>
      </c>
      <c r="C744" s="40">
        <v>80</v>
      </c>
      <c r="D744" s="314">
        <v>80</v>
      </c>
      <c r="E744" s="314">
        <v>80</v>
      </c>
      <c r="F744" s="42">
        <v>80</v>
      </c>
      <c r="G744" s="321">
        <f t="shared" si="66"/>
        <v>160</v>
      </c>
      <c r="H744" s="315">
        <f t="shared" si="67"/>
        <v>160</v>
      </c>
      <c r="I744" s="197">
        <f t="shared" si="68"/>
        <v>2.6666666666666665</v>
      </c>
      <c r="J744" s="157">
        <f t="shared" si="69"/>
        <v>2.6666666666666665</v>
      </c>
      <c r="K744" s="40">
        <v>320</v>
      </c>
      <c r="L744" s="326">
        <v>5.333333333333333</v>
      </c>
      <c r="M744">
        <f t="shared" si="70"/>
        <v>336</v>
      </c>
      <c r="N744" s="201">
        <f t="shared" si="71"/>
        <v>256.9369369369428</v>
      </c>
    </row>
    <row r="745" spans="2:14" x14ac:dyDescent="0.25">
      <c r="B745" s="145">
        <v>0.51458333333333328</v>
      </c>
      <c r="C745" s="40">
        <v>80</v>
      </c>
      <c r="D745" s="314">
        <v>80</v>
      </c>
      <c r="E745" s="314">
        <v>80</v>
      </c>
      <c r="F745" s="42">
        <v>80</v>
      </c>
      <c r="G745" s="321">
        <f t="shared" si="66"/>
        <v>160</v>
      </c>
      <c r="H745" s="315">
        <f t="shared" si="67"/>
        <v>160</v>
      </c>
      <c r="I745" s="197">
        <f t="shared" si="68"/>
        <v>2.6666666666666665</v>
      </c>
      <c r="J745" s="157">
        <f t="shared" si="69"/>
        <v>2.6666666666666665</v>
      </c>
      <c r="K745" s="40">
        <v>320</v>
      </c>
      <c r="L745" s="326">
        <v>5.333333333333333</v>
      </c>
      <c r="M745">
        <f t="shared" si="70"/>
        <v>336</v>
      </c>
      <c r="N745" s="201">
        <f t="shared" si="71"/>
        <v>256.9369369369428</v>
      </c>
    </row>
    <row r="746" spans="2:14" x14ac:dyDescent="0.25">
      <c r="B746" s="145">
        <v>0.51527777777777783</v>
      </c>
      <c r="C746" s="40">
        <v>80</v>
      </c>
      <c r="D746" s="314">
        <v>80</v>
      </c>
      <c r="E746" s="314">
        <v>80</v>
      </c>
      <c r="F746" s="42">
        <v>80</v>
      </c>
      <c r="G746" s="321">
        <f t="shared" si="66"/>
        <v>160</v>
      </c>
      <c r="H746" s="315">
        <f t="shared" si="67"/>
        <v>160</v>
      </c>
      <c r="I746" s="197">
        <f t="shared" si="68"/>
        <v>2.6666666666666665</v>
      </c>
      <c r="J746" s="157">
        <f t="shared" si="69"/>
        <v>2.6666666666666665</v>
      </c>
      <c r="K746" s="40">
        <v>320</v>
      </c>
      <c r="L746" s="326">
        <v>5.333333333333333</v>
      </c>
      <c r="M746">
        <f t="shared" si="70"/>
        <v>336</v>
      </c>
      <c r="N746" s="201">
        <f t="shared" si="71"/>
        <v>256.9369369369428</v>
      </c>
    </row>
    <row r="747" spans="2:14" x14ac:dyDescent="0.25">
      <c r="B747" s="145">
        <v>0.51597222222222217</v>
      </c>
      <c r="C747" s="40">
        <v>80</v>
      </c>
      <c r="D747" s="314">
        <v>80</v>
      </c>
      <c r="E747" s="314">
        <v>80</v>
      </c>
      <c r="F747" s="42">
        <v>80</v>
      </c>
      <c r="G747" s="321">
        <f t="shared" si="66"/>
        <v>160</v>
      </c>
      <c r="H747" s="315">
        <f t="shared" si="67"/>
        <v>160</v>
      </c>
      <c r="I747" s="197">
        <f t="shared" si="68"/>
        <v>2.6666666666666665</v>
      </c>
      <c r="J747" s="157">
        <f t="shared" si="69"/>
        <v>2.6666666666666665</v>
      </c>
      <c r="K747" s="40">
        <v>320</v>
      </c>
      <c r="L747" s="326">
        <v>5.333333333333333</v>
      </c>
      <c r="M747">
        <f t="shared" si="70"/>
        <v>336</v>
      </c>
      <c r="N747" s="201">
        <f t="shared" si="71"/>
        <v>256.9369369369428</v>
      </c>
    </row>
    <row r="748" spans="2:14" x14ac:dyDescent="0.25">
      <c r="B748" s="145">
        <v>0.51666666666666672</v>
      </c>
      <c r="C748" s="40">
        <v>80</v>
      </c>
      <c r="D748" s="314">
        <v>80</v>
      </c>
      <c r="E748" s="314">
        <v>80</v>
      </c>
      <c r="F748" s="42">
        <v>80</v>
      </c>
      <c r="G748" s="321">
        <f t="shared" si="66"/>
        <v>160</v>
      </c>
      <c r="H748" s="315">
        <f t="shared" si="67"/>
        <v>160</v>
      </c>
      <c r="I748" s="197">
        <f t="shared" si="68"/>
        <v>2.6666666666666665</v>
      </c>
      <c r="J748" s="157">
        <f t="shared" si="69"/>
        <v>2.6666666666666665</v>
      </c>
      <c r="K748" s="40">
        <v>320</v>
      </c>
      <c r="L748" s="326">
        <v>5.333333333333333</v>
      </c>
      <c r="M748">
        <f t="shared" si="70"/>
        <v>336</v>
      </c>
      <c r="N748" s="201">
        <f t="shared" si="71"/>
        <v>256.9369369369428</v>
      </c>
    </row>
    <row r="749" spans="2:14" x14ac:dyDescent="0.25">
      <c r="B749" s="145">
        <v>0.51736111111111105</v>
      </c>
      <c r="C749" s="40">
        <v>80</v>
      </c>
      <c r="D749" s="314">
        <v>80</v>
      </c>
      <c r="E749" s="314">
        <v>80</v>
      </c>
      <c r="F749" s="42">
        <v>80</v>
      </c>
      <c r="G749" s="321">
        <f t="shared" si="66"/>
        <v>160</v>
      </c>
      <c r="H749" s="315">
        <f t="shared" si="67"/>
        <v>160</v>
      </c>
      <c r="I749" s="197">
        <f t="shared" si="68"/>
        <v>2.6666666666666665</v>
      </c>
      <c r="J749" s="157">
        <f t="shared" si="69"/>
        <v>2.6666666666666665</v>
      </c>
      <c r="K749" s="40">
        <v>320</v>
      </c>
      <c r="L749" s="326">
        <v>5.333333333333333</v>
      </c>
      <c r="M749">
        <f t="shared" si="70"/>
        <v>336</v>
      </c>
      <c r="N749" s="201">
        <f t="shared" si="71"/>
        <v>256.9369369369428</v>
      </c>
    </row>
    <row r="750" spans="2:14" x14ac:dyDescent="0.25">
      <c r="B750" s="145">
        <v>0.5180555555555556</v>
      </c>
      <c r="C750" s="40">
        <v>80</v>
      </c>
      <c r="D750" s="314">
        <v>80</v>
      </c>
      <c r="E750" s="314">
        <v>80</v>
      </c>
      <c r="F750" s="42">
        <v>80</v>
      </c>
      <c r="G750" s="321">
        <f t="shared" si="66"/>
        <v>160</v>
      </c>
      <c r="H750" s="315">
        <f t="shared" si="67"/>
        <v>160</v>
      </c>
      <c r="I750" s="197">
        <f t="shared" si="68"/>
        <v>2.6666666666666665</v>
      </c>
      <c r="J750" s="157">
        <f t="shared" si="69"/>
        <v>2.6666666666666665</v>
      </c>
      <c r="K750" s="40">
        <v>320</v>
      </c>
      <c r="L750" s="326">
        <v>5.333333333333333</v>
      </c>
      <c r="M750">
        <f t="shared" si="70"/>
        <v>336</v>
      </c>
      <c r="N750" s="201">
        <f t="shared" si="71"/>
        <v>256.9369369369428</v>
      </c>
    </row>
    <row r="751" spans="2:14" x14ac:dyDescent="0.25">
      <c r="B751" s="145">
        <v>0.51874999999999993</v>
      </c>
      <c r="C751" s="40">
        <v>80</v>
      </c>
      <c r="D751" s="314">
        <v>80</v>
      </c>
      <c r="E751" s="314">
        <v>80</v>
      </c>
      <c r="F751" s="42">
        <v>80</v>
      </c>
      <c r="G751" s="321">
        <f t="shared" si="66"/>
        <v>160</v>
      </c>
      <c r="H751" s="315">
        <f t="shared" si="67"/>
        <v>160</v>
      </c>
      <c r="I751" s="197">
        <f t="shared" si="68"/>
        <v>2.6666666666666665</v>
      </c>
      <c r="J751" s="157">
        <f t="shared" si="69"/>
        <v>2.6666666666666665</v>
      </c>
      <c r="K751" s="40">
        <v>320</v>
      </c>
      <c r="L751" s="326">
        <v>5.333333333333333</v>
      </c>
      <c r="M751">
        <f t="shared" si="70"/>
        <v>336</v>
      </c>
      <c r="N751" s="201">
        <f t="shared" si="71"/>
        <v>256.9369369369428</v>
      </c>
    </row>
    <row r="752" spans="2:14" x14ac:dyDescent="0.25">
      <c r="B752" s="145">
        <v>0.51944444444444449</v>
      </c>
      <c r="C752" s="40">
        <v>80</v>
      </c>
      <c r="D752" s="314">
        <v>80</v>
      </c>
      <c r="E752" s="314">
        <v>80</v>
      </c>
      <c r="F752" s="42">
        <v>80</v>
      </c>
      <c r="G752" s="321">
        <f t="shared" si="66"/>
        <v>160</v>
      </c>
      <c r="H752" s="315">
        <f t="shared" si="67"/>
        <v>160</v>
      </c>
      <c r="I752" s="197">
        <f t="shared" si="68"/>
        <v>2.6666666666666665</v>
      </c>
      <c r="J752" s="157">
        <f t="shared" si="69"/>
        <v>2.6666666666666665</v>
      </c>
      <c r="K752" s="40">
        <v>320</v>
      </c>
      <c r="L752" s="326">
        <v>5.333333333333333</v>
      </c>
      <c r="M752">
        <f t="shared" si="70"/>
        <v>336</v>
      </c>
      <c r="N752" s="201">
        <f t="shared" si="71"/>
        <v>256.9369369369428</v>
      </c>
    </row>
    <row r="753" spans="2:14" x14ac:dyDescent="0.25">
      <c r="B753" s="145">
        <v>0.52013888888888882</v>
      </c>
      <c r="C753" s="40">
        <v>80</v>
      </c>
      <c r="D753" s="314">
        <v>80</v>
      </c>
      <c r="E753" s="314">
        <v>80</v>
      </c>
      <c r="F753" s="42">
        <v>80</v>
      </c>
      <c r="G753" s="321">
        <f t="shared" si="66"/>
        <v>160</v>
      </c>
      <c r="H753" s="315">
        <f t="shared" si="67"/>
        <v>160</v>
      </c>
      <c r="I753" s="197">
        <f t="shared" si="68"/>
        <v>2.6666666666666665</v>
      </c>
      <c r="J753" s="157">
        <f t="shared" si="69"/>
        <v>2.6666666666666665</v>
      </c>
      <c r="K753" s="40">
        <v>320</v>
      </c>
      <c r="L753" s="326">
        <v>5.333333333333333</v>
      </c>
      <c r="M753">
        <f t="shared" si="70"/>
        <v>336</v>
      </c>
      <c r="N753" s="201">
        <f t="shared" si="71"/>
        <v>256.9369369369428</v>
      </c>
    </row>
    <row r="754" spans="2:14" x14ac:dyDescent="0.25">
      <c r="B754" s="145">
        <v>0.52083333333333337</v>
      </c>
      <c r="C754" s="40">
        <v>80</v>
      </c>
      <c r="D754" s="314">
        <v>80</v>
      </c>
      <c r="E754" s="314">
        <v>80</v>
      </c>
      <c r="F754" s="42">
        <v>80</v>
      </c>
      <c r="G754" s="321">
        <f t="shared" si="66"/>
        <v>160</v>
      </c>
      <c r="H754" s="315">
        <f t="shared" si="67"/>
        <v>160</v>
      </c>
      <c r="I754" s="197">
        <f t="shared" si="68"/>
        <v>2.6666666666666665</v>
      </c>
      <c r="J754" s="157">
        <f t="shared" si="69"/>
        <v>2.6666666666666665</v>
      </c>
      <c r="K754" s="40">
        <v>320</v>
      </c>
      <c r="L754" s="326">
        <v>5.333333333333333</v>
      </c>
      <c r="M754">
        <f t="shared" si="70"/>
        <v>336</v>
      </c>
      <c r="N754" s="201">
        <f t="shared" si="71"/>
        <v>256.9369369369428</v>
      </c>
    </row>
    <row r="755" spans="2:14" x14ac:dyDescent="0.25">
      <c r="B755" s="145">
        <v>0.52152777777777781</v>
      </c>
      <c r="C755" s="40">
        <v>80</v>
      </c>
      <c r="D755" s="314">
        <v>80</v>
      </c>
      <c r="E755" s="314">
        <v>80</v>
      </c>
      <c r="F755" s="42">
        <v>80</v>
      </c>
      <c r="G755" s="321">
        <f t="shared" si="66"/>
        <v>160</v>
      </c>
      <c r="H755" s="315">
        <f t="shared" si="67"/>
        <v>160</v>
      </c>
      <c r="I755" s="197">
        <f t="shared" si="68"/>
        <v>2.6666666666666665</v>
      </c>
      <c r="J755" s="157">
        <f t="shared" si="69"/>
        <v>2.6666666666666665</v>
      </c>
      <c r="K755" s="40">
        <v>320</v>
      </c>
      <c r="L755" s="326">
        <v>5.333333333333333</v>
      </c>
      <c r="M755">
        <f t="shared" si="70"/>
        <v>336</v>
      </c>
      <c r="N755" s="201">
        <f t="shared" si="71"/>
        <v>256.9369369369428</v>
      </c>
    </row>
    <row r="756" spans="2:14" x14ac:dyDescent="0.25">
      <c r="B756" s="145">
        <v>0.52222222222222225</v>
      </c>
      <c r="C756" s="40">
        <v>80</v>
      </c>
      <c r="D756" s="314">
        <v>80</v>
      </c>
      <c r="E756" s="314">
        <v>80</v>
      </c>
      <c r="F756" s="42">
        <v>80</v>
      </c>
      <c r="G756" s="321">
        <f t="shared" si="66"/>
        <v>160</v>
      </c>
      <c r="H756" s="315">
        <f t="shared" si="67"/>
        <v>160</v>
      </c>
      <c r="I756" s="197">
        <f t="shared" si="68"/>
        <v>2.6666666666666665</v>
      </c>
      <c r="J756" s="157">
        <f t="shared" si="69"/>
        <v>2.6666666666666665</v>
      </c>
      <c r="K756" s="40">
        <v>320</v>
      </c>
      <c r="L756" s="326">
        <v>5.333333333333333</v>
      </c>
      <c r="M756">
        <f t="shared" si="70"/>
        <v>336</v>
      </c>
      <c r="N756" s="201">
        <f t="shared" si="71"/>
        <v>256.9369369369428</v>
      </c>
    </row>
    <row r="757" spans="2:14" x14ac:dyDescent="0.25">
      <c r="B757" s="145">
        <v>0.5229166666666667</v>
      </c>
      <c r="C757" s="40">
        <v>80</v>
      </c>
      <c r="D757" s="314">
        <v>80</v>
      </c>
      <c r="E757" s="314">
        <v>80</v>
      </c>
      <c r="F757" s="42">
        <v>80</v>
      </c>
      <c r="G757" s="321">
        <f t="shared" si="66"/>
        <v>160</v>
      </c>
      <c r="H757" s="315">
        <f t="shared" si="67"/>
        <v>160</v>
      </c>
      <c r="I757" s="197">
        <f t="shared" si="68"/>
        <v>2.6666666666666665</v>
      </c>
      <c r="J757" s="157">
        <f t="shared" si="69"/>
        <v>2.6666666666666665</v>
      </c>
      <c r="K757" s="40">
        <v>320</v>
      </c>
      <c r="L757" s="326">
        <v>5.333333333333333</v>
      </c>
      <c r="M757">
        <f t="shared" si="70"/>
        <v>336</v>
      </c>
      <c r="N757" s="201">
        <f t="shared" si="71"/>
        <v>256.9369369369428</v>
      </c>
    </row>
    <row r="758" spans="2:14" x14ac:dyDescent="0.25">
      <c r="B758" s="145">
        <v>0.52361111111111114</v>
      </c>
      <c r="C758" s="40">
        <v>80</v>
      </c>
      <c r="D758" s="314">
        <v>80</v>
      </c>
      <c r="E758" s="314">
        <v>80</v>
      </c>
      <c r="F758" s="42">
        <v>80</v>
      </c>
      <c r="G758" s="321">
        <f t="shared" si="66"/>
        <v>160</v>
      </c>
      <c r="H758" s="315">
        <f t="shared" si="67"/>
        <v>160</v>
      </c>
      <c r="I758" s="197">
        <f t="shared" si="68"/>
        <v>2.6666666666666665</v>
      </c>
      <c r="J758" s="157">
        <f t="shared" si="69"/>
        <v>2.6666666666666665</v>
      </c>
      <c r="K758" s="40">
        <v>320</v>
      </c>
      <c r="L758" s="326">
        <v>5.333333333333333</v>
      </c>
      <c r="M758">
        <f t="shared" si="70"/>
        <v>336</v>
      </c>
      <c r="N758" s="201">
        <f t="shared" si="71"/>
        <v>256.9369369369428</v>
      </c>
    </row>
    <row r="759" spans="2:14" x14ac:dyDescent="0.25">
      <c r="B759" s="145">
        <v>0.52430555555555558</v>
      </c>
      <c r="C759" s="40">
        <v>80</v>
      </c>
      <c r="D759" s="314">
        <v>80</v>
      </c>
      <c r="E759" s="314">
        <v>80</v>
      </c>
      <c r="F759" s="42">
        <v>80</v>
      </c>
      <c r="G759" s="321">
        <f t="shared" si="66"/>
        <v>160</v>
      </c>
      <c r="H759" s="315">
        <f t="shared" si="67"/>
        <v>160</v>
      </c>
      <c r="I759" s="197">
        <f t="shared" si="68"/>
        <v>2.6666666666666665</v>
      </c>
      <c r="J759" s="157">
        <f t="shared" si="69"/>
        <v>2.6666666666666665</v>
      </c>
      <c r="K759" s="40">
        <v>320</v>
      </c>
      <c r="L759" s="326">
        <v>5.333333333333333</v>
      </c>
      <c r="M759">
        <f t="shared" si="70"/>
        <v>336</v>
      </c>
      <c r="N759" s="201">
        <f t="shared" si="71"/>
        <v>256.9369369369428</v>
      </c>
    </row>
    <row r="760" spans="2:14" x14ac:dyDescent="0.25">
      <c r="B760" s="145">
        <v>0.52500000000000002</v>
      </c>
      <c r="C760" s="40">
        <v>80</v>
      </c>
      <c r="D760" s="314">
        <v>80</v>
      </c>
      <c r="E760" s="314">
        <v>80</v>
      </c>
      <c r="F760" s="42">
        <v>80</v>
      </c>
      <c r="G760" s="321">
        <f t="shared" si="66"/>
        <v>160</v>
      </c>
      <c r="H760" s="315">
        <f t="shared" si="67"/>
        <v>160</v>
      </c>
      <c r="I760" s="197">
        <f t="shared" si="68"/>
        <v>2.6666666666666665</v>
      </c>
      <c r="J760" s="157">
        <f t="shared" si="69"/>
        <v>2.6666666666666665</v>
      </c>
      <c r="K760" s="40">
        <v>320</v>
      </c>
      <c r="L760" s="326">
        <v>5.333333333333333</v>
      </c>
      <c r="M760">
        <f t="shared" si="70"/>
        <v>336</v>
      </c>
      <c r="N760" s="201">
        <f t="shared" si="71"/>
        <v>256.9369369369428</v>
      </c>
    </row>
    <row r="761" spans="2:14" x14ac:dyDescent="0.25">
      <c r="B761" s="145">
        <v>0.52569444444444446</v>
      </c>
      <c r="C761" s="40">
        <v>80</v>
      </c>
      <c r="D761" s="314">
        <v>80</v>
      </c>
      <c r="E761" s="314">
        <v>80</v>
      </c>
      <c r="F761" s="42">
        <v>80</v>
      </c>
      <c r="G761" s="321">
        <f t="shared" si="66"/>
        <v>160</v>
      </c>
      <c r="H761" s="315">
        <f t="shared" si="67"/>
        <v>160</v>
      </c>
      <c r="I761" s="197">
        <f t="shared" si="68"/>
        <v>2.6666666666666665</v>
      </c>
      <c r="J761" s="157">
        <f t="shared" si="69"/>
        <v>2.6666666666666665</v>
      </c>
      <c r="K761" s="40">
        <v>320</v>
      </c>
      <c r="L761" s="326">
        <v>5.333333333333333</v>
      </c>
      <c r="M761">
        <f t="shared" si="70"/>
        <v>336</v>
      </c>
      <c r="N761" s="201">
        <f t="shared" si="71"/>
        <v>256.9369369369428</v>
      </c>
    </row>
    <row r="762" spans="2:14" x14ac:dyDescent="0.25">
      <c r="B762" s="145">
        <v>0.52638888888888891</v>
      </c>
      <c r="C762" s="40">
        <v>80</v>
      </c>
      <c r="D762" s="314">
        <v>80</v>
      </c>
      <c r="E762" s="314">
        <v>80</v>
      </c>
      <c r="F762" s="42">
        <v>80</v>
      </c>
      <c r="G762" s="321">
        <f t="shared" si="66"/>
        <v>160</v>
      </c>
      <c r="H762" s="315">
        <f t="shared" si="67"/>
        <v>160</v>
      </c>
      <c r="I762" s="197">
        <f t="shared" si="68"/>
        <v>2.6666666666666665</v>
      </c>
      <c r="J762" s="157">
        <f t="shared" si="69"/>
        <v>2.6666666666666665</v>
      </c>
      <c r="K762" s="40">
        <v>320</v>
      </c>
      <c r="L762" s="326">
        <v>5.333333333333333</v>
      </c>
      <c r="M762">
        <f t="shared" si="70"/>
        <v>336</v>
      </c>
      <c r="N762" s="201">
        <f t="shared" si="71"/>
        <v>256.9369369369428</v>
      </c>
    </row>
    <row r="763" spans="2:14" x14ac:dyDescent="0.25">
      <c r="B763" s="145">
        <v>0.52708333333333335</v>
      </c>
      <c r="C763" s="40">
        <v>80</v>
      </c>
      <c r="D763" s="314">
        <v>80</v>
      </c>
      <c r="E763" s="314">
        <v>80</v>
      </c>
      <c r="F763" s="42">
        <v>80</v>
      </c>
      <c r="G763" s="321">
        <f t="shared" si="66"/>
        <v>160</v>
      </c>
      <c r="H763" s="315">
        <f t="shared" si="67"/>
        <v>160</v>
      </c>
      <c r="I763" s="197">
        <f t="shared" si="68"/>
        <v>2.6666666666666665</v>
      </c>
      <c r="J763" s="157">
        <f t="shared" si="69"/>
        <v>2.6666666666666665</v>
      </c>
      <c r="K763" s="40">
        <v>320</v>
      </c>
      <c r="L763" s="326">
        <v>5.333333333333333</v>
      </c>
      <c r="M763">
        <f t="shared" si="70"/>
        <v>336</v>
      </c>
      <c r="N763" s="201">
        <f t="shared" si="71"/>
        <v>256.9369369369428</v>
      </c>
    </row>
    <row r="764" spans="2:14" x14ac:dyDescent="0.25">
      <c r="B764" s="145">
        <v>0.52777777777777779</v>
      </c>
      <c r="C764" s="40">
        <v>80</v>
      </c>
      <c r="D764" s="314">
        <v>80</v>
      </c>
      <c r="E764" s="314">
        <v>80</v>
      </c>
      <c r="F764" s="42">
        <v>80</v>
      </c>
      <c r="G764" s="321">
        <f t="shared" si="66"/>
        <v>160</v>
      </c>
      <c r="H764" s="315">
        <f t="shared" si="67"/>
        <v>160</v>
      </c>
      <c r="I764" s="197">
        <f t="shared" si="68"/>
        <v>2.6666666666666665</v>
      </c>
      <c r="J764" s="157">
        <f t="shared" si="69"/>
        <v>2.6666666666666665</v>
      </c>
      <c r="K764" s="40">
        <v>320</v>
      </c>
      <c r="L764" s="326">
        <v>5.333333333333333</v>
      </c>
      <c r="M764">
        <f t="shared" si="70"/>
        <v>336</v>
      </c>
      <c r="N764" s="201">
        <f t="shared" si="71"/>
        <v>256.9369369369428</v>
      </c>
    </row>
    <row r="765" spans="2:14" x14ac:dyDescent="0.25">
      <c r="B765" s="145">
        <v>0.52847222222222223</v>
      </c>
      <c r="C765" s="40">
        <v>80</v>
      </c>
      <c r="D765" s="314">
        <v>80</v>
      </c>
      <c r="E765" s="314">
        <v>80</v>
      </c>
      <c r="F765" s="42">
        <v>80</v>
      </c>
      <c r="G765" s="321">
        <f t="shared" si="66"/>
        <v>160</v>
      </c>
      <c r="H765" s="315">
        <f t="shared" si="67"/>
        <v>160</v>
      </c>
      <c r="I765" s="197">
        <f t="shared" si="68"/>
        <v>2.6666666666666665</v>
      </c>
      <c r="J765" s="157">
        <f t="shared" si="69"/>
        <v>2.6666666666666665</v>
      </c>
      <c r="K765" s="40">
        <v>320</v>
      </c>
      <c r="L765" s="326">
        <v>5.333333333333333</v>
      </c>
      <c r="M765">
        <f t="shared" si="70"/>
        <v>336</v>
      </c>
      <c r="N765" s="201">
        <f t="shared" si="71"/>
        <v>256.9369369369428</v>
      </c>
    </row>
    <row r="766" spans="2:14" x14ac:dyDescent="0.25">
      <c r="B766" s="145">
        <v>0.52916666666666667</v>
      </c>
      <c r="C766" s="40">
        <v>80</v>
      </c>
      <c r="D766" s="314">
        <v>80</v>
      </c>
      <c r="E766" s="314">
        <v>80</v>
      </c>
      <c r="F766" s="42">
        <v>80</v>
      </c>
      <c r="G766" s="321">
        <f t="shared" si="66"/>
        <v>160</v>
      </c>
      <c r="H766" s="315">
        <f t="shared" si="67"/>
        <v>160</v>
      </c>
      <c r="I766" s="197">
        <f t="shared" si="68"/>
        <v>2.6666666666666665</v>
      </c>
      <c r="J766" s="157">
        <f t="shared" si="69"/>
        <v>2.6666666666666665</v>
      </c>
      <c r="K766" s="40">
        <v>320</v>
      </c>
      <c r="L766" s="326">
        <v>5.333333333333333</v>
      </c>
      <c r="M766">
        <f t="shared" si="70"/>
        <v>336</v>
      </c>
      <c r="N766" s="201">
        <f t="shared" si="71"/>
        <v>256.9369369369428</v>
      </c>
    </row>
    <row r="767" spans="2:14" x14ac:dyDescent="0.25">
      <c r="B767" s="145">
        <v>0.52986111111111112</v>
      </c>
      <c r="C767" s="40">
        <v>80</v>
      </c>
      <c r="D767" s="314">
        <v>80</v>
      </c>
      <c r="E767" s="314">
        <v>80</v>
      </c>
      <c r="F767" s="42">
        <v>80</v>
      </c>
      <c r="G767" s="321">
        <f t="shared" si="66"/>
        <v>160</v>
      </c>
      <c r="H767" s="315">
        <f t="shared" si="67"/>
        <v>160</v>
      </c>
      <c r="I767" s="197">
        <f t="shared" si="68"/>
        <v>2.6666666666666665</v>
      </c>
      <c r="J767" s="157">
        <f t="shared" si="69"/>
        <v>2.6666666666666665</v>
      </c>
      <c r="K767" s="40">
        <v>320</v>
      </c>
      <c r="L767" s="326">
        <v>5.333333333333333</v>
      </c>
      <c r="M767">
        <f t="shared" si="70"/>
        <v>336</v>
      </c>
      <c r="N767" s="201">
        <f t="shared" si="71"/>
        <v>256.9369369369428</v>
      </c>
    </row>
    <row r="768" spans="2:14" x14ac:dyDescent="0.25">
      <c r="B768" s="145">
        <v>0.53055555555555556</v>
      </c>
      <c r="C768" s="40">
        <v>80</v>
      </c>
      <c r="D768" s="314">
        <v>80</v>
      </c>
      <c r="E768" s="314">
        <v>80</v>
      </c>
      <c r="F768" s="42">
        <v>80</v>
      </c>
      <c r="G768" s="321">
        <f t="shared" si="66"/>
        <v>160</v>
      </c>
      <c r="H768" s="315">
        <f t="shared" si="67"/>
        <v>160</v>
      </c>
      <c r="I768" s="197">
        <f t="shared" si="68"/>
        <v>2.6666666666666665</v>
      </c>
      <c r="J768" s="157">
        <f t="shared" si="69"/>
        <v>2.6666666666666665</v>
      </c>
      <c r="K768" s="40">
        <v>320</v>
      </c>
      <c r="L768" s="326">
        <v>5.333333333333333</v>
      </c>
      <c r="M768">
        <f t="shared" si="70"/>
        <v>336</v>
      </c>
      <c r="N768" s="201">
        <f t="shared" si="71"/>
        <v>256.9369369369428</v>
      </c>
    </row>
    <row r="769" spans="2:14" x14ac:dyDescent="0.25">
      <c r="B769" s="145">
        <v>0.53125</v>
      </c>
      <c r="C769" s="40">
        <v>80</v>
      </c>
      <c r="D769" s="314">
        <v>80</v>
      </c>
      <c r="E769" s="314">
        <v>80</v>
      </c>
      <c r="F769" s="42">
        <v>80</v>
      </c>
      <c r="G769" s="321">
        <f t="shared" si="66"/>
        <v>160</v>
      </c>
      <c r="H769" s="315">
        <f t="shared" si="67"/>
        <v>160</v>
      </c>
      <c r="I769" s="197">
        <f t="shared" si="68"/>
        <v>2.6666666666666665</v>
      </c>
      <c r="J769" s="157">
        <f t="shared" si="69"/>
        <v>2.6666666666666665</v>
      </c>
      <c r="K769" s="40">
        <v>320</v>
      </c>
      <c r="L769" s="326">
        <v>5.333333333333333</v>
      </c>
      <c r="M769">
        <f t="shared" si="70"/>
        <v>336</v>
      </c>
      <c r="N769" s="201">
        <f t="shared" si="71"/>
        <v>256.9369369369428</v>
      </c>
    </row>
    <row r="770" spans="2:14" x14ac:dyDescent="0.25">
      <c r="B770" s="145">
        <v>0.53194444444444444</v>
      </c>
      <c r="C770" s="40">
        <v>80</v>
      </c>
      <c r="D770" s="314">
        <v>80</v>
      </c>
      <c r="E770" s="314">
        <v>80</v>
      </c>
      <c r="F770" s="42">
        <v>80</v>
      </c>
      <c r="G770" s="321">
        <f t="shared" si="66"/>
        <v>160</v>
      </c>
      <c r="H770" s="315">
        <f t="shared" si="67"/>
        <v>160</v>
      </c>
      <c r="I770" s="197">
        <f t="shared" si="68"/>
        <v>2.6666666666666665</v>
      </c>
      <c r="J770" s="157">
        <f t="shared" si="69"/>
        <v>2.6666666666666665</v>
      </c>
      <c r="K770" s="40">
        <v>320</v>
      </c>
      <c r="L770" s="326">
        <v>5.333333333333333</v>
      </c>
      <c r="M770">
        <f t="shared" si="70"/>
        <v>336</v>
      </c>
      <c r="N770" s="201">
        <f t="shared" si="71"/>
        <v>256.9369369369428</v>
      </c>
    </row>
    <row r="771" spans="2:14" x14ac:dyDescent="0.25">
      <c r="B771" s="145">
        <v>0.53263888888888888</v>
      </c>
      <c r="C771" s="40">
        <v>80</v>
      </c>
      <c r="D771" s="314">
        <v>80</v>
      </c>
      <c r="E771" s="314">
        <v>80</v>
      </c>
      <c r="F771" s="42">
        <v>80</v>
      </c>
      <c r="G771" s="321">
        <f t="shared" si="66"/>
        <v>160</v>
      </c>
      <c r="H771" s="315">
        <f t="shared" si="67"/>
        <v>160</v>
      </c>
      <c r="I771" s="197">
        <f t="shared" si="68"/>
        <v>2.6666666666666665</v>
      </c>
      <c r="J771" s="157">
        <f t="shared" si="69"/>
        <v>2.6666666666666665</v>
      </c>
      <c r="K771" s="40">
        <v>320</v>
      </c>
      <c r="L771" s="326">
        <v>5.333333333333333</v>
      </c>
      <c r="M771">
        <f t="shared" si="70"/>
        <v>336</v>
      </c>
      <c r="N771" s="201">
        <f t="shared" si="71"/>
        <v>256.9369369369428</v>
      </c>
    </row>
    <row r="772" spans="2:14" x14ac:dyDescent="0.25">
      <c r="B772" s="145">
        <v>0.53333333333333333</v>
      </c>
      <c r="C772" s="40">
        <v>80</v>
      </c>
      <c r="D772" s="314">
        <v>80</v>
      </c>
      <c r="E772" s="314">
        <v>80</v>
      </c>
      <c r="F772" s="42">
        <v>80</v>
      </c>
      <c r="G772" s="321">
        <f t="shared" si="66"/>
        <v>160</v>
      </c>
      <c r="H772" s="315">
        <f t="shared" si="67"/>
        <v>160</v>
      </c>
      <c r="I772" s="197">
        <f t="shared" si="68"/>
        <v>2.6666666666666665</v>
      </c>
      <c r="J772" s="157">
        <f t="shared" si="69"/>
        <v>2.6666666666666665</v>
      </c>
      <c r="K772" s="40">
        <v>320</v>
      </c>
      <c r="L772" s="326">
        <v>5.333333333333333</v>
      </c>
      <c r="M772">
        <f t="shared" si="70"/>
        <v>336</v>
      </c>
      <c r="N772" s="201">
        <f t="shared" si="71"/>
        <v>256.9369369369428</v>
      </c>
    </row>
    <row r="773" spans="2:14" x14ac:dyDescent="0.25">
      <c r="B773" s="145">
        <v>0.53402777777777777</v>
      </c>
      <c r="C773" s="40">
        <v>80</v>
      </c>
      <c r="D773" s="314">
        <v>80</v>
      </c>
      <c r="E773" s="314">
        <v>80</v>
      </c>
      <c r="F773" s="42">
        <v>80</v>
      </c>
      <c r="G773" s="321">
        <f t="shared" ref="G773:G836" si="72">IF(SUM(C773,E773)=0,"",SUM(C773,E773))</f>
        <v>160</v>
      </c>
      <c r="H773" s="315">
        <f t="shared" ref="H773:H836" si="73">IF(SUM(D773,F773)=0,"",SUM(D773,F773))</f>
        <v>160</v>
      </c>
      <c r="I773" s="197">
        <f t="shared" ref="I773:I836" si="74">IF(G773="","",G773*(1/60))</f>
        <v>2.6666666666666665</v>
      </c>
      <c r="J773" s="157">
        <f t="shared" ref="J773:J836" si="75">IF(H773="","",H773*(1/60))</f>
        <v>2.6666666666666665</v>
      </c>
      <c r="K773" s="40">
        <v>320</v>
      </c>
      <c r="L773" s="326">
        <v>5.333333333333333</v>
      </c>
      <c r="M773">
        <f t="shared" ref="M773:M836" si="76">1.05*MAX($K$4:$K$1444)</f>
        <v>336</v>
      </c>
      <c r="N773" s="201">
        <f t="shared" ref="N773:N836" si="77">SUM($L$324:$L$1433)/(COUNT($L$324:$L$1433)/60)</f>
        <v>256.9369369369428</v>
      </c>
    </row>
    <row r="774" spans="2:14" x14ac:dyDescent="0.25">
      <c r="B774" s="145">
        <v>0.53472222222222221</v>
      </c>
      <c r="C774" s="40">
        <v>80</v>
      </c>
      <c r="D774" s="314">
        <v>80</v>
      </c>
      <c r="E774" s="314">
        <v>80</v>
      </c>
      <c r="F774" s="42">
        <v>80</v>
      </c>
      <c r="G774" s="321">
        <f t="shared" si="72"/>
        <v>160</v>
      </c>
      <c r="H774" s="315">
        <f t="shared" si="73"/>
        <v>160</v>
      </c>
      <c r="I774" s="197">
        <f t="shared" si="74"/>
        <v>2.6666666666666665</v>
      </c>
      <c r="J774" s="157">
        <f t="shared" si="75"/>
        <v>2.6666666666666665</v>
      </c>
      <c r="K774" s="40">
        <v>320</v>
      </c>
      <c r="L774" s="326">
        <v>5.333333333333333</v>
      </c>
      <c r="M774">
        <f t="shared" si="76"/>
        <v>336</v>
      </c>
      <c r="N774" s="201">
        <f t="shared" si="77"/>
        <v>256.9369369369428</v>
      </c>
    </row>
    <row r="775" spans="2:14" x14ac:dyDescent="0.25">
      <c r="B775" s="145">
        <v>0.53541666666666665</v>
      </c>
      <c r="C775" s="40">
        <v>80</v>
      </c>
      <c r="D775" s="314">
        <v>80</v>
      </c>
      <c r="E775" s="314">
        <v>80</v>
      </c>
      <c r="F775" s="42">
        <v>80</v>
      </c>
      <c r="G775" s="321">
        <f t="shared" si="72"/>
        <v>160</v>
      </c>
      <c r="H775" s="315">
        <f t="shared" si="73"/>
        <v>160</v>
      </c>
      <c r="I775" s="197">
        <f t="shared" si="74"/>
        <v>2.6666666666666665</v>
      </c>
      <c r="J775" s="157">
        <f t="shared" si="75"/>
        <v>2.6666666666666665</v>
      </c>
      <c r="K775" s="40">
        <v>320</v>
      </c>
      <c r="L775" s="326">
        <v>5.333333333333333</v>
      </c>
      <c r="M775">
        <f t="shared" si="76"/>
        <v>336</v>
      </c>
      <c r="N775" s="201">
        <f t="shared" si="77"/>
        <v>256.9369369369428</v>
      </c>
    </row>
    <row r="776" spans="2:14" x14ac:dyDescent="0.25">
      <c r="B776" s="145">
        <v>0.53611111111111109</v>
      </c>
      <c r="C776" s="40">
        <v>80</v>
      </c>
      <c r="D776" s="314">
        <v>80</v>
      </c>
      <c r="E776" s="314">
        <v>80</v>
      </c>
      <c r="F776" s="42">
        <v>80</v>
      </c>
      <c r="G776" s="321">
        <f t="shared" si="72"/>
        <v>160</v>
      </c>
      <c r="H776" s="315">
        <f t="shared" si="73"/>
        <v>160</v>
      </c>
      <c r="I776" s="197">
        <f t="shared" si="74"/>
        <v>2.6666666666666665</v>
      </c>
      <c r="J776" s="157">
        <f t="shared" si="75"/>
        <v>2.6666666666666665</v>
      </c>
      <c r="K776" s="40">
        <v>320</v>
      </c>
      <c r="L776" s="326">
        <v>5.333333333333333</v>
      </c>
      <c r="M776">
        <f t="shared" si="76"/>
        <v>336</v>
      </c>
      <c r="N776" s="201">
        <f t="shared" si="77"/>
        <v>256.9369369369428</v>
      </c>
    </row>
    <row r="777" spans="2:14" x14ac:dyDescent="0.25">
      <c r="B777" s="145">
        <v>0.53680555555555554</v>
      </c>
      <c r="C777" s="40">
        <v>80</v>
      </c>
      <c r="D777" s="314">
        <v>80</v>
      </c>
      <c r="E777" s="314">
        <v>80</v>
      </c>
      <c r="F777" s="42">
        <v>80</v>
      </c>
      <c r="G777" s="321">
        <f t="shared" si="72"/>
        <v>160</v>
      </c>
      <c r="H777" s="315">
        <f t="shared" si="73"/>
        <v>160</v>
      </c>
      <c r="I777" s="197">
        <f t="shared" si="74"/>
        <v>2.6666666666666665</v>
      </c>
      <c r="J777" s="157">
        <f t="shared" si="75"/>
        <v>2.6666666666666665</v>
      </c>
      <c r="K777" s="40">
        <v>320</v>
      </c>
      <c r="L777" s="326">
        <v>5.333333333333333</v>
      </c>
      <c r="M777">
        <f t="shared" si="76"/>
        <v>336</v>
      </c>
      <c r="N777" s="201">
        <f t="shared" si="77"/>
        <v>256.9369369369428</v>
      </c>
    </row>
    <row r="778" spans="2:14" x14ac:dyDescent="0.25">
      <c r="B778" s="145">
        <v>0.53749999999999998</v>
      </c>
      <c r="C778" s="40">
        <v>80</v>
      </c>
      <c r="D778" s="314">
        <v>80</v>
      </c>
      <c r="E778" s="314">
        <v>80</v>
      </c>
      <c r="F778" s="42">
        <v>80</v>
      </c>
      <c r="G778" s="321">
        <f t="shared" si="72"/>
        <v>160</v>
      </c>
      <c r="H778" s="315">
        <f t="shared" si="73"/>
        <v>160</v>
      </c>
      <c r="I778" s="197">
        <f t="shared" si="74"/>
        <v>2.6666666666666665</v>
      </c>
      <c r="J778" s="157">
        <f t="shared" si="75"/>
        <v>2.6666666666666665</v>
      </c>
      <c r="K778" s="40">
        <v>320</v>
      </c>
      <c r="L778" s="326">
        <v>5.333333333333333</v>
      </c>
      <c r="M778">
        <f t="shared" si="76"/>
        <v>336</v>
      </c>
      <c r="N778" s="201">
        <f t="shared" si="77"/>
        <v>256.9369369369428</v>
      </c>
    </row>
    <row r="779" spans="2:14" x14ac:dyDescent="0.25">
      <c r="B779" s="145">
        <v>0.53819444444444442</v>
      </c>
      <c r="C779" s="40">
        <v>80</v>
      </c>
      <c r="D779" s="314">
        <v>80</v>
      </c>
      <c r="E779" s="314">
        <v>80</v>
      </c>
      <c r="F779" s="42">
        <v>80</v>
      </c>
      <c r="G779" s="321">
        <f t="shared" si="72"/>
        <v>160</v>
      </c>
      <c r="H779" s="315">
        <f t="shared" si="73"/>
        <v>160</v>
      </c>
      <c r="I779" s="197">
        <f t="shared" si="74"/>
        <v>2.6666666666666665</v>
      </c>
      <c r="J779" s="157">
        <f t="shared" si="75"/>
        <v>2.6666666666666665</v>
      </c>
      <c r="K779" s="40">
        <v>320</v>
      </c>
      <c r="L779" s="326">
        <v>5.333333333333333</v>
      </c>
      <c r="M779">
        <f t="shared" si="76"/>
        <v>336</v>
      </c>
      <c r="N779" s="201">
        <f t="shared" si="77"/>
        <v>256.9369369369428</v>
      </c>
    </row>
    <row r="780" spans="2:14" x14ac:dyDescent="0.25">
      <c r="B780" s="145">
        <v>0.53888888888888886</v>
      </c>
      <c r="C780" s="40">
        <v>80</v>
      </c>
      <c r="D780" s="314">
        <v>80</v>
      </c>
      <c r="E780" s="314">
        <v>80</v>
      </c>
      <c r="F780" s="42">
        <v>80</v>
      </c>
      <c r="G780" s="321">
        <f t="shared" si="72"/>
        <v>160</v>
      </c>
      <c r="H780" s="315">
        <f t="shared" si="73"/>
        <v>160</v>
      </c>
      <c r="I780" s="197">
        <f t="shared" si="74"/>
        <v>2.6666666666666665</v>
      </c>
      <c r="J780" s="157">
        <f t="shared" si="75"/>
        <v>2.6666666666666665</v>
      </c>
      <c r="K780" s="40">
        <v>320</v>
      </c>
      <c r="L780" s="326">
        <v>5.333333333333333</v>
      </c>
      <c r="M780">
        <f t="shared" si="76"/>
        <v>336</v>
      </c>
      <c r="N780" s="201">
        <f t="shared" si="77"/>
        <v>256.9369369369428</v>
      </c>
    </row>
    <row r="781" spans="2:14" x14ac:dyDescent="0.25">
      <c r="B781" s="145">
        <v>0.5395833333333333</v>
      </c>
      <c r="C781" s="40">
        <v>80</v>
      </c>
      <c r="D781" s="314">
        <v>80</v>
      </c>
      <c r="E781" s="314">
        <v>80</v>
      </c>
      <c r="F781" s="42">
        <v>80</v>
      </c>
      <c r="G781" s="321">
        <f t="shared" si="72"/>
        <v>160</v>
      </c>
      <c r="H781" s="315">
        <f t="shared" si="73"/>
        <v>160</v>
      </c>
      <c r="I781" s="197">
        <f t="shared" si="74"/>
        <v>2.6666666666666665</v>
      </c>
      <c r="J781" s="157">
        <f t="shared" si="75"/>
        <v>2.6666666666666665</v>
      </c>
      <c r="K781" s="40">
        <v>320</v>
      </c>
      <c r="L781" s="326">
        <v>5.333333333333333</v>
      </c>
      <c r="M781">
        <f t="shared" si="76"/>
        <v>336</v>
      </c>
      <c r="N781" s="201">
        <f t="shared" si="77"/>
        <v>256.9369369369428</v>
      </c>
    </row>
    <row r="782" spans="2:14" x14ac:dyDescent="0.25">
      <c r="B782" s="145">
        <v>0.54027777777777775</v>
      </c>
      <c r="C782" s="40">
        <v>80</v>
      </c>
      <c r="D782" s="314">
        <v>80</v>
      </c>
      <c r="E782" s="314">
        <v>80</v>
      </c>
      <c r="F782" s="42">
        <v>80</v>
      </c>
      <c r="G782" s="321">
        <f t="shared" si="72"/>
        <v>160</v>
      </c>
      <c r="H782" s="315">
        <f t="shared" si="73"/>
        <v>160</v>
      </c>
      <c r="I782" s="197">
        <f t="shared" si="74"/>
        <v>2.6666666666666665</v>
      </c>
      <c r="J782" s="157">
        <f t="shared" si="75"/>
        <v>2.6666666666666665</v>
      </c>
      <c r="K782" s="40">
        <v>320</v>
      </c>
      <c r="L782" s="326">
        <v>5.333333333333333</v>
      </c>
      <c r="M782">
        <f t="shared" si="76"/>
        <v>336</v>
      </c>
      <c r="N782" s="201">
        <f t="shared" si="77"/>
        <v>256.9369369369428</v>
      </c>
    </row>
    <row r="783" spans="2:14" x14ac:dyDescent="0.25">
      <c r="B783" s="145">
        <v>0.54097222222222219</v>
      </c>
      <c r="C783" s="40">
        <v>80</v>
      </c>
      <c r="D783" s="314">
        <v>80</v>
      </c>
      <c r="E783" s="314">
        <v>80</v>
      </c>
      <c r="F783" s="42">
        <v>80</v>
      </c>
      <c r="G783" s="321">
        <f t="shared" si="72"/>
        <v>160</v>
      </c>
      <c r="H783" s="315">
        <f t="shared" si="73"/>
        <v>160</v>
      </c>
      <c r="I783" s="197">
        <f t="shared" si="74"/>
        <v>2.6666666666666665</v>
      </c>
      <c r="J783" s="157">
        <f t="shared" si="75"/>
        <v>2.6666666666666665</v>
      </c>
      <c r="K783" s="40">
        <v>320</v>
      </c>
      <c r="L783" s="326">
        <v>5.333333333333333</v>
      </c>
      <c r="M783">
        <f t="shared" si="76"/>
        <v>336</v>
      </c>
      <c r="N783" s="201">
        <f t="shared" si="77"/>
        <v>256.9369369369428</v>
      </c>
    </row>
    <row r="784" spans="2:14" x14ac:dyDescent="0.25">
      <c r="B784" s="145">
        <v>0.54166666666666663</v>
      </c>
      <c r="C784" s="40">
        <v>80</v>
      </c>
      <c r="D784" s="314">
        <v>80</v>
      </c>
      <c r="E784" s="314">
        <v>80</v>
      </c>
      <c r="F784" s="42">
        <v>80</v>
      </c>
      <c r="G784" s="321">
        <f t="shared" si="72"/>
        <v>160</v>
      </c>
      <c r="H784" s="315">
        <f t="shared" si="73"/>
        <v>160</v>
      </c>
      <c r="I784" s="197">
        <f t="shared" si="74"/>
        <v>2.6666666666666665</v>
      </c>
      <c r="J784" s="157">
        <f t="shared" si="75"/>
        <v>2.6666666666666665</v>
      </c>
      <c r="K784" s="40">
        <v>320</v>
      </c>
      <c r="L784" s="326">
        <v>5.333333333333333</v>
      </c>
      <c r="M784">
        <f t="shared" si="76"/>
        <v>336</v>
      </c>
      <c r="N784" s="201">
        <f t="shared" si="77"/>
        <v>256.9369369369428</v>
      </c>
    </row>
    <row r="785" spans="2:14" x14ac:dyDescent="0.25">
      <c r="B785" s="145">
        <v>0.54236111111111118</v>
      </c>
      <c r="C785" s="40">
        <v>80</v>
      </c>
      <c r="D785" s="314">
        <v>80</v>
      </c>
      <c r="E785" s="314">
        <v>80</v>
      </c>
      <c r="F785" s="42">
        <v>80</v>
      </c>
      <c r="G785" s="321">
        <f t="shared" si="72"/>
        <v>160</v>
      </c>
      <c r="H785" s="315">
        <f t="shared" si="73"/>
        <v>160</v>
      </c>
      <c r="I785" s="197">
        <f t="shared" si="74"/>
        <v>2.6666666666666665</v>
      </c>
      <c r="J785" s="157">
        <f t="shared" si="75"/>
        <v>2.6666666666666665</v>
      </c>
      <c r="K785" s="40">
        <v>320</v>
      </c>
      <c r="L785" s="326">
        <v>5.333333333333333</v>
      </c>
      <c r="M785">
        <f t="shared" si="76"/>
        <v>336</v>
      </c>
      <c r="N785" s="201">
        <f t="shared" si="77"/>
        <v>256.9369369369428</v>
      </c>
    </row>
    <row r="786" spans="2:14" x14ac:dyDescent="0.25">
      <c r="B786" s="145">
        <v>0.54305555555555551</v>
      </c>
      <c r="C786" s="40">
        <v>80</v>
      </c>
      <c r="D786" s="314">
        <v>80</v>
      </c>
      <c r="E786" s="314">
        <v>80</v>
      </c>
      <c r="F786" s="42">
        <v>80</v>
      </c>
      <c r="G786" s="321">
        <f t="shared" si="72"/>
        <v>160</v>
      </c>
      <c r="H786" s="315">
        <f t="shared" si="73"/>
        <v>160</v>
      </c>
      <c r="I786" s="197">
        <f t="shared" si="74"/>
        <v>2.6666666666666665</v>
      </c>
      <c r="J786" s="157">
        <f t="shared" si="75"/>
        <v>2.6666666666666665</v>
      </c>
      <c r="K786" s="40">
        <v>320</v>
      </c>
      <c r="L786" s="326">
        <v>5.333333333333333</v>
      </c>
      <c r="M786">
        <f t="shared" si="76"/>
        <v>336</v>
      </c>
      <c r="N786" s="201">
        <f t="shared" si="77"/>
        <v>256.9369369369428</v>
      </c>
    </row>
    <row r="787" spans="2:14" x14ac:dyDescent="0.25">
      <c r="B787" s="145">
        <v>0.54375000000000007</v>
      </c>
      <c r="C787" s="40">
        <v>80</v>
      </c>
      <c r="D787" s="314">
        <v>80</v>
      </c>
      <c r="E787" s="314">
        <v>80</v>
      </c>
      <c r="F787" s="42">
        <v>80</v>
      </c>
      <c r="G787" s="321">
        <f t="shared" si="72"/>
        <v>160</v>
      </c>
      <c r="H787" s="315">
        <f t="shared" si="73"/>
        <v>160</v>
      </c>
      <c r="I787" s="197">
        <f t="shared" si="74"/>
        <v>2.6666666666666665</v>
      </c>
      <c r="J787" s="157">
        <f t="shared" si="75"/>
        <v>2.6666666666666665</v>
      </c>
      <c r="K787" s="40">
        <v>320</v>
      </c>
      <c r="L787" s="326">
        <v>5.333333333333333</v>
      </c>
      <c r="M787">
        <f t="shared" si="76"/>
        <v>336</v>
      </c>
      <c r="N787" s="201">
        <f t="shared" si="77"/>
        <v>256.9369369369428</v>
      </c>
    </row>
    <row r="788" spans="2:14" x14ac:dyDescent="0.25">
      <c r="B788" s="145">
        <v>0.5444444444444444</v>
      </c>
      <c r="C788" s="40">
        <v>80</v>
      </c>
      <c r="D788" s="314">
        <v>80</v>
      </c>
      <c r="E788" s="314">
        <v>80</v>
      </c>
      <c r="F788" s="42">
        <v>80</v>
      </c>
      <c r="G788" s="321">
        <f t="shared" si="72"/>
        <v>160</v>
      </c>
      <c r="H788" s="315">
        <f t="shared" si="73"/>
        <v>160</v>
      </c>
      <c r="I788" s="197">
        <f t="shared" si="74"/>
        <v>2.6666666666666665</v>
      </c>
      <c r="J788" s="157">
        <f t="shared" si="75"/>
        <v>2.6666666666666665</v>
      </c>
      <c r="K788" s="40">
        <v>320</v>
      </c>
      <c r="L788" s="326">
        <v>5.333333333333333</v>
      </c>
      <c r="M788">
        <f t="shared" si="76"/>
        <v>336</v>
      </c>
      <c r="N788" s="201">
        <f t="shared" si="77"/>
        <v>256.9369369369428</v>
      </c>
    </row>
    <row r="789" spans="2:14" x14ac:dyDescent="0.25">
      <c r="B789" s="145">
        <v>0.54513888888888895</v>
      </c>
      <c r="C789" s="40">
        <v>80</v>
      </c>
      <c r="D789" s="314">
        <v>80</v>
      </c>
      <c r="E789" s="314">
        <v>80</v>
      </c>
      <c r="F789" s="42">
        <v>80</v>
      </c>
      <c r="G789" s="321">
        <f t="shared" si="72"/>
        <v>160</v>
      </c>
      <c r="H789" s="315">
        <f t="shared" si="73"/>
        <v>160</v>
      </c>
      <c r="I789" s="197">
        <f t="shared" si="74"/>
        <v>2.6666666666666665</v>
      </c>
      <c r="J789" s="157">
        <f t="shared" si="75"/>
        <v>2.6666666666666665</v>
      </c>
      <c r="K789" s="40">
        <v>320</v>
      </c>
      <c r="L789" s="326">
        <v>5.333333333333333</v>
      </c>
      <c r="M789">
        <f t="shared" si="76"/>
        <v>336</v>
      </c>
      <c r="N789" s="201">
        <f t="shared" si="77"/>
        <v>256.9369369369428</v>
      </c>
    </row>
    <row r="790" spans="2:14" x14ac:dyDescent="0.25">
      <c r="B790" s="145">
        <v>0.54583333333333328</v>
      </c>
      <c r="C790" s="40">
        <v>80</v>
      </c>
      <c r="D790" s="314">
        <v>80</v>
      </c>
      <c r="E790" s="314">
        <v>80</v>
      </c>
      <c r="F790" s="42">
        <v>80</v>
      </c>
      <c r="G790" s="321">
        <f t="shared" si="72"/>
        <v>160</v>
      </c>
      <c r="H790" s="315">
        <f t="shared" si="73"/>
        <v>160</v>
      </c>
      <c r="I790" s="197">
        <f t="shared" si="74"/>
        <v>2.6666666666666665</v>
      </c>
      <c r="J790" s="157">
        <f t="shared" si="75"/>
        <v>2.6666666666666665</v>
      </c>
      <c r="K790" s="40">
        <v>320</v>
      </c>
      <c r="L790" s="326">
        <v>5.333333333333333</v>
      </c>
      <c r="M790">
        <f t="shared" si="76"/>
        <v>336</v>
      </c>
      <c r="N790" s="201">
        <f t="shared" si="77"/>
        <v>256.9369369369428</v>
      </c>
    </row>
    <row r="791" spans="2:14" x14ac:dyDescent="0.25">
      <c r="B791" s="145">
        <v>0.54652777777777783</v>
      </c>
      <c r="C791" s="40">
        <v>80</v>
      </c>
      <c r="D791" s="314">
        <v>80</v>
      </c>
      <c r="E791" s="314">
        <v>80</v>
      </c>
      <c r="F791" s="42">
        <v>80</v>
      </c>
      <c r="G791" s="321">
        <f t="shared" si="72"/>
        <v>160</v>
      </c>
      <c r="H791" s="315">
        <f t="shared" si="73"/>
        <v>160</v>
      </c>
      <c r="I791" s="197">
        <f t="shared" si="74"/>
        <v>2.6666666666666665</v>
      </c>
      <c r="J791" s="157">
        <f t="shared" si="75"/>
        <v>2.6666666666666665</v>
      </c>
      <c r="K791" s="40">
        <v>320</v>
      </c>
      <c r="L791" s="326">
        <v>5.333333333333333</v>
      </c>
      <c r="M791">
        <f t="shared" si="76"/>
        <v>336</v>
      </c>
      <c r="N791" s="201">
        <f t="shared" si="77"/>
        <v>256.9369369369428</v>
      </c>
    </row>
    <row r="792" spans="2:14" x14ac:dyDescent="0.25">
      <c r="B792" s="145">
        <v>0.54722222222222217</v>
      </c>
      <c r="C792" s="40">
        <v>80</v>
      </c>
      <c r="D792" s="314">
        <v>80</v>
      </c>
      <c r="E792" s="314">
        <v>80</v>
      </c>
      <c r="F792" s="42">
        <v>80</v>
      </c>
      <c r="G792" s="321">
        <f t="shared" si="72"/>
        <v>160</v>
      </c>
      <c r="H792" s="315">
        <f t="shared" si="73"/>
        <v>160</v>
      </c>
      <c r="I792" s="197">
        <f t="shared" si="74"/>
        <v>2.6666666666666665</v>
      </c>
      <c r="J792" s="157">
        <f t="shared" si="75"/>
        <v>2.6666666666666665</v>
      </c>
      <c r="K792" s="40">
        <v>320</v>
      </c>
      <c r="L792" s="326">
        <v>5.333333333333333</v>
      </c>
      <c r="M792">
        <f t="shared" si="76"/>
        <v>336</v>
      </c>
      <c r="N792" s="201">
        <f t="shared" si="77"/>
        <v>256.9369369369428</v>
      </c>
    </row>
    <row r="793" spans="2:14" x14ac:dyDescent="0.25">
      <c r="B793" s="145">
        <v>0.54791666666666672</v>
      </c>
      <c r="C793" s="40">
        <v>80</v>
      </c>
      <c r="D793" s="314">
        <v>80</v>
      </c>
      <c r="E793" s="314">
        <v>80</v>
      </c>
      <c r="F793" s="42">
        <v>80</v>
      </c>
      <c r="G793" s="321">
        <f t="shared" si="72"/>
        <v>160</v>
      </c>
      <c r="H793" s="315">
        <f t="shared" si="73"/>
        <v>160</v>
      </c>
      <c r="I793" s="197">
        <f t="shared" si="74"/>
        <v>2.6666666666666665</v>
      </c>
      <c r="J793" s="157">
        <f t="shared" si="75"/>
        <v>2.6666666666666665</v>
      </c>
      <c r="K793" s="40">
        <v>320</v>
      </c>
      <c r="L793" s="326">
        <v>5.333333333333333</v>
      </c>
      <c r="M793">
        <f t="shared" si="76"/>
        <v>336</v>
      </c>
      <c r="N793" s="201">
        <f t="shared" si="77"/>
        <v>256.9369369369428</v>
      </c>
    </row>
    <row r="794" spans="2:14" x14ac:dyDescent="0.25">
      <c r="B794" s="145">
        <v>0.54861111111111105</v>
      </c>
      <c r="C794" s="40">
        <v>80</v>
      </c>
      <c r="D794" s="314">
        <v>80</v>
      </c>
      <c r="E794" s="314">
        <v>80</v>
      </c>
      <c r="F794" s="42">
        <v>80</v>
      </c>
      <c r="G794" s="321">
        <f t="shared" si="72"/>
        <v>160</v>
      </c>
      <c r="H794" s="315">
        <f t="shared" si="73"/>
        <v>160</v>
      </c>
      <c r="I794" s="197">
        <f t="shared" si="74"/>
        <v>2.6666666666666665</v>
      </c>
      <c r="J794" s="157">
        <f t="shared" si="75"/>
        <v>2.6666666666666665</v>
      </c>
      <c r="K794" s="40">
        <v>320</v>
      </c>
      <c r="L794" s="326">
        <v>5.333333333333333</v>
      </c>
      <c r="M794">
        <f t="shared" si="76"/>
        <v>336</v>
      </c>
      <c r="N794" s="201">
        <f t="shared" si="77"/>
        <v>256.9369369369428</v>
      </c>
    </row>
    <row r="795" spans="2:14" x14ac:dyDescent="0.25">
      <c r="B795" s="145">
        <v>0.5493055555555556</v>
      </c>
      <c r="C795" s="40">
        <v>80</v>
      </c>
      <c r="D795" s="314">
        <v>80</v>
      </c>
      <c r="E795" s="314">
        <v>80</v>
      </c>
      <c r="F795" s="42">
        <v>80</v>
      </c>
      <c r="G795" s="321">
        <f t="shared" si="72"/>
        <v>160</v>
      </c>
      <c r="H795" s="315">
        <f t="shared" si="73"/>
        <v>160</v>
      </c>
      <c r="I795" s="197">
        <f t="shared" si="74"/>
        <v>2.6666666666666665</v>
      </c>
      <c r="J795" s="157">
        <f t="shared" si="75"/>
        <v>2.6666666666666665</v>
      </c>
      <c r="K795" s="40">
        <v>320</v>
      </c>
      <c r="L795" s="326">
        <v>5.333333333333333</v>
      </c>
      <c r="M795">
        <f t="shared" si="76"/>
        <v>336</v>
      </c>
      <c r="N795" s="201">
        <f t="shared" si="77"/>
        <v>256.9369369369428</v>
      </c>
    </row>
    <row r="796" spans="2:14" x14ac:dyDescent="0.25">
      <c r="B796" s="145">
        <v>0.54999999999999993</v>
      </c>
      <c r="C796" s="40">
        <v>80</v>
      </c>
      <c r="D796" s="314">
        <v>80</v>
      </c>
      <c r="E796" s="314">
        <v>80</v>
      </c>
      <c r="F796" s="42">
        <v>80</v>
      </c>
      <c r="G796" s="321">
        <f t="shared" si="72"/>
        <v>160</v>
      </c>
      <c r="H796" s="315">
        <f t="shared" si="73"/>
        <v>160</v>
      </c>
      <c r="I796" s="197">
        <f t="shared" si="74"/>
        <v>2.6666666666666665</v>
      </c>
      <c r="J796" s="157">
        <f t="shared" si="75"/>
        <v>2.6666666666666665</v>
      </c>
      <c r="K796" s="40">
        <v>320</v>
      </c>
      <c r="L796" s="326">
        <v>5.333333333333333</v>
      </c>
      <c r="M796">
        <f t="shared" si="76"/>
        <v>336</v>
      </c>
      <c r="N796" s="201">
        <f t="shared" si="77"/>
        <v>256.9369369369428</v>
      </c>
    </row>
    <row r="797" spans="2:14" x14ac:dyDescent="0.25">
      <c r="B797" s="145">
        <v>0.55069444444444449</v>
      </c>
      <c r="C797" s="40">
        <v>80</v>
      </c>
      <c r="D797" s="314">
        <v>80</v>
      </c>
      <c r="E797" s="314">
        <v>80</v>
      </c>
      <c r="F797" s="42">
        <v>80</v>
      </c>
      <c r="G797" s="321">
        <f t="shared" si="72"/>
        <v>160</v>
      </c>
      <c r="H797" s="315">
        <f t="shared" si="73"/>
        <v>160</v>
      </c>
      <c r="I797" s="197">
        <f t="shared" si="74"/>
        <v>2.6666666666666665</v>
      </c>
      <c r="J797" s="157">
        <f t="shared" si="75"/>
        <v>2.6666666666666665</v>
      </c>
      <c r="K797" s="40">
        <v>320</v>
      </c>
      <c r="L797" s="326">
        <v>5.333333333333333</v>
      </c>
      <c r="M797">
        <f t="shared" si="76"/>
        <v>336</v>
      </c>
      <c r="N797" s="201">
        <f t="shared" si="77"/>
        <v>256.9369369369428</v>
      </c>
    </row>
    <row r="798" spans="2:14" x14ac:dyDescent="0.25">
      <c r="B798" s="145">
        <v>0.55138888888888882</v>
      </c>
      <c r="C798" s="40">
        <v>80</v>
      </c>
      <c r="D798" s="314">
        <v>80</v>
      </c>
      <c r="E798" s="314">
        <v>80</v>
      </c>
      <c r="F798" s="42">
        <v>80</v>
      </c>
      <c r="G798" s="321">
        <f t="shared" si="72"/>
        <v>160</v>
      </c>
      <c r="H798" s="315">
        <f t="shared" si="73"/>
        <v>160</v>
      </c>
      <c r="I798" s="197">
        <f t="shared" si="74"/>
        <v>2.6666666666666665</v>
      </c>
      <c r="J798" s="157">
        <f t="shared" si="75"/>
        <v>2.6666666666666665</v>
      </c>
      <c r="K798" s="40">
        <v>320</v>
      </c>
      <c r="L798" s="326">
        <v>5.333333333333333</v>
      </c>
      <c r="M798">
        <f t="shared" si="76"/>
        <v>336</v>
      </c>
      <c r="N798" s="201">
        <f t="shared" si="77"/>
        <v>256.9369369369428</v>
      </c>
    </row>
    <row r="799" spans="2:14" x14ac:dyDescent="0.25">
      <c r="B799" s="145">
        <v>0.55208333333333337</v>
      </c>
      <c r="C799" s="40">
        <v>80</v>
      </c>
      <c r="D799" s="314">
        <v>80</v>
      </c>
      <c r="E799" s="314">
        <v>80</v>
      </c>
      <c r="F799" s="42">
        <v>80</v>
      </c>
      <c r="G799" s="321">
        <f t="shared" si="72"/>
        <v>160</v>
      </c>
      <c r="H799" s="315">
        <f t="shared" si="73"/>
        <v>160</v>
      </c>
      <c r="I799" s="197">
        <f t="shared" si="74"/>
        <v>2.6666666666666665</v>
      </c>
      <c r="J799" s="157">
        <f t="shared" si="75"/>
        <v>2.6666666666666665</v>
      </c>
      <c r="K799" s="40">
        <v>320</v>
      </c>
      <c r="L799" s="326">
        <v>5.333333333333333</v>
      </c>
      <c r="M799">
        <f t="shared" si="76"/>
        <v>336</v>
      </c>
      <c r="N799" s="201">
        <f t="shared" si="77"/>
        <v>256.9369369369428</v>
      </c>
    </row>
    <row r="800" spans="2:14" x14ac:dyDescent="0.25">
      <c r="B800" s="145">
        <v>0.55277777777777781</v>
      </c>
      <c r="C800" s="40">
        <v>80</v>
      </c>
      <c r="D800" s="314">
        <v>80</v>
      </c>
      <c r="E800" s="314">
        <v>80</v>
      </c>
      <c r="F800" s="42">
        <v>80</v>
      </c>
      <c r="G800" s="321">
        <f t="shared" si="72"/>
        <v>160</v>
      </c>
      <c r="H800" s="315">
        <f t="shared" si="73"/>
        <v>160</v>
      </c>
      <c r="I800" s="197">
        <f t="shared" si="74"/>
        <v>2.6666666666666665</v>
      </c>
      <c r="J800" s="157">
        <f t="shared" si="75"/>
        <v>2.6666666666666665</v>
      </c>
      <c r="K800" s="40">
        <v>320</v>
      </c>
      <c r="L800" s="326">
        <v>5.333333333333333</v>
      </c>
      <c r="M800">
        <f t="shared" si="76"/>
        <v>336</v>
      </c>
      <c r="N800" s="201">
        <f t="shared" si="77"/>
        <v>256.9369369369428</v>
      </c>
    </row>
    <row r="801" spans="2:14" x14ac:dyDescent="0.25">
      <c r="B801" s="145">
        <v>0.55347222222222225</v>
      </c>
      <c r="C801" s="40">
        <v>80</v>
      </c>
      <c r="D801" s="314">
        <v>80</v>
      </c>
      <c r="E801" s="314">
        <v>80</v>
      </c>
      <c r="F801" s="42">
        <v>80</v>
      </c>
      <c r="G801" s="321">
        <f t="shared" si="72"/>
        <v>160</v>
      </c>
      <c r="H801" s="315">
        <f t="shared" si="73"/>
        <v>160</v>
      </c>
      <c r="I801" s="197">
        <f t="shared" si="74"/>
        <v>2.6666666666666665</v>
      </c>
      <c r="J801" s="157">
        <f t="shared" si="75"/>
        <v>2.6666666666666665</v>
      </c>
      <c r="K801" s="40">
        <v>320</v>
      </c>
      <c r="L801" s="326">
        <v>5.333333333333333</v>
      </c>
      <c r="M801">
        <f t="shared" si="76"/>
        <v>336</v>
      </c>
      <c r="N801" s="201">
        <f t="shared" si="77"/>
        <v>256.9369369369428</v>
      </c>
    </row>
    <row r="802" spans="2:14" x14ac:dyDescent="0.25">
      <c r="B802" s="145">
        <v>0.5541666666666667</v>
      </c>
      <c r="C802" s="40">
        <v>80</v>
      </c>
      <c r="D802" s="314">
        <v>80</v>
      </c>
      <c r="E802" s="314">
        <v>80</v>
      </c>
      <c r="F802" s="42">
        <v>80</v>
      </c>
      <c r="G802" s="321">
        <f t="shared" si="72"/>
        <v>160</v>
      </c>
      <c r="H802" s="315">
        <f t="shared" si="73"/>
        <v>160</v>
      </c>
      <c r="I802" s="197">
        <f t="shared" si="74"/>
        <v>2.6666666666666665</v>
      </c>
      <c r="J802" s="157">
        <f t="shared" si="75"/>
        <v>2.6666666666666665</v>
      </c>
      <c r="K802" s="40">
        <v>320</v>
      </c>
      <c r="L802" s="326">
        <v>5.333333333333333</v>
      </c>
      <c r="M802">
        <f t="shared" si="76"/>
        <v>336</v>
      </c>
      <c r="N802" s="201">
        <f t="shared" si="77"/>
        <v>256.9369369369428</v>
      </c>
    </row>
    <row r="803" spans="2:14" x14ac:dyDescent="0.25">
      <c r="B803" s="145">
        <v>0.55486111111111114</v>
      </c>
      <c r="C803" s="40">
        <v>80</v>
      </c>
      <c r="D803" s="314">
        <v>80</v>
      </c>
      <c r="E803" s="314">
        <v>80</v>
      </c>
      <c r="F803" s="42">
        <v>80</v>
      </c>
      <c r="G803" s="321">
        <f t="shared" si="72"/>
        <v>160</v>
      </c>
      <c r="H803" s="315">
        <f t="shared" si="73"/>
        <v>160</v>
      </c>
      <c r="I803" s="197">
        <f t="shared" si="74"/>
        <v>2.6666666666666665</v>
      </c>
      <c r="J803" s="157">
        <f t="shared" si="75"/>
        <v>2.6666666666666665</v>
      </c>
      <c r="K803" s="40">
        <v>320</v>
      </c>
      <c r="L803" s="326">
        <v>5.333333333333333</v>
      </c>
      <c r="M803">
        <f t="shared" si="76"/>
        <v>336</v>
      </c>
      <c r="N803" s="201">
        <f t="shared" si="77"/>
        <v>256.9369369369428</v>
      </c>
    </row>
    <row r="804" spans="2:14" x14ac:dyDescent="0.25">
      <c r="B804" s="145">
        <v>0.55555555555555558</v>
      </c>
      <c r="C804" s="40">
        <v>80</v>
      </c>
      <c r="D804" s="314">
        <v>80</v>
      </c>
      <c r="E804" s="314">
        <v>80</v>
      </c>
      <c r="F804" s="42">
        <v>80</v>
      </c>
      <c r="G804" s="321">
        <f t="shared" si="72"/>
        <v>160</v>
      </c>
      <c r="H804" s="315">
        <f t="shared" si="73"/>
        <v>160</v>
      </c>
      <c r="I804" s="197">
        <f t="shared" si="74"/>
        <v>2.6666666666666665</v>
      </c>
      <c r="J804" s="157">
        <f t="shared" si="75"/>
        <v>2.6666666666666665</v>
      </c>
      <c r="K804" s="40">
        <v>320</v>
      </c>
      <c r="L804" s="326">
        <v>5.333333333333333</v>
      </c>
      <c r="M804">
        <f t="shared" si="76"/>
        <v>336</v>
      </c>
      <c r="N804" s="201">
        <f t="shared" si="77"/>
        <v>256.9369369369428</v>
      </c>
    </row>
    <row r="805" spans="2:14" x14ac:dyDescent="0.25">
      <c r="B805" s="145">
        <v>0.55625000000000002</v>
      </c>
      <c r="C805" s="40">
        <v>80</v>
      </c>
      <c r="D805" s="314">
        <v>80</v>
      </c>
      <c r="E805" s="314">
        <v>80</v>
      </c>
      <c r="F805" s="42">
        <v>80</v>
      </c>
      <c r="G805" s="321">
        <f t="shared" si="72"/>
        <v>160</v>
      </c>
      <c r="H805" s="315">
        <f t="shared" si="73"/>
        <v>160</v>
      </c>
      <c r="I805" s="197">
        <f t="shared" si="74"/>
        <v>2.6666666666666665</v>
      </c>
      <c r="J805" s="157">
        <f t="shared" si="75"/>
        <v>2.6666666666666665</v>
      </c>
      <c r="K805" s="40">
        <v>320</v>
      </c>
      <c r="L805" s="326">
        <v>5.333333333333333</v>
      </c>
      <c r="M805">
        <f t="shared" si="76"/>
        <v>336</v>
      </c>
      <c r="N805" s="201">
        <f t="shared" si="77"/>
        <v>256.9369369369428</v>
      </c>
    </row>
    <row r="806" spans="2:14" x14ac:dyDescent="0.25">
      <c r="B806" s="145">
        <v>0.55694444444444446</v>
      </c>
      <c r="C806" s="40">
        <v>80</v>
      </c>
      <c r="D806" s="314">
        <v>80</v>
      </c>
      <c r="E806" s="314">
        <v>80</v>
      </c>
      <c r="F806" s="42">
        <v>80</v>
      </c>
      <c r="G806" s="321">
        <f t="shared" si="72"/>
        <v>160</v>
      </c>
      <c r="H806" s="315">
        <f t="shared" si="73"/>
        <v>160</v>
      </c>
      <c r="I806" s="197">
        <f t="shared" si="74"/>
        <v>2.6666666666666665</v>
      </c>
      <c r="J806" s="157">
        <f t="shared" si="75"/>
        <v>2.6666666666666665</v>
      </c>
      <c r="K806" s="40">
        <v>320</v>
      </c>
      <c r="L806" s="326">
        <v>5.333333333333333</v>
      </c>
      <c r="M806">
        <f t="shared" si="76"/>
        <v>336</v>
      </c>
      <c r="N806" s="201">
        <f t="shared" si="77"/>
        <v>256.9369369369428</v>
      </c>
    </row>
    <row r="807" spans="2:14" x14ac:dyDescent="0.25">
      <c r="B807" s="145">
        <v>0.55763888888888891</v>
      </c>
      <c r="C807" s="40">
        <v>80</v>
      </c>
      <c r="D807" s="314">
        <v>80</v>
      </c>
      <c r="E807" s="314">
        <v>80</v>
      </c>
      <c r="F807" s="42">
        <v>80</v>
      </c>
      <c r="G807" s="321">
        <f t="shared" si="72"/>
        <v>160</v>
      </c>
      <c r="H807" s="315">
        <f t="shared" si="73"/>
        <v>160</v>
      </c>
      <c r="I807" s="197">
        <f t="shared" si="74"/>
        <v>2.6666666666666665</v>
      </c>
      <c r="J807" s="157">
        <f t="shared" si="75"/>
        <v>2.6666666666666665</v>
      </c>
      <c r="K807" s="40">
        <v>320</v>
      </c>
      <c r="L807" s="326">
        <v>5.333333333333333</v>
      </c>
      <c r="M807">
        <f t="shared" si="76"/>
        <v>336</v>
      </c>
      <c r="N807" s="201">
        <f t="shared" si="77"/>
        <v>256.9369369369428</v>
      </c>
    </row>
    <row r="808" spans="2:14" x14ac:dyDescent="0.25">
      <c r="B808" s="145">
        <v>0.55833333333333335</v>
      </c>
      <c r="C808" s="40">
        <v>80</v>
      </c>
      <c r="D808" s="314">
        <v>80</v>
      </c>
      <c r="E808" s="314">
        <v>80</v>
      </c>
      <c r="F808" s="42">
        <v>80</v>
      </c>
      <c r="G808" s="321">
        <f t="shared" si="72"/>
        <v>160</v>
      </c>
      <c r="H808" s="315">
        <f t="shared" si="73"/>
        <v>160</v>
      </c>
      <c r="I808" s="197">
        <f t="shared" si="74"/>
        <v>2.6666666666666665</v>
      </c>
      <c r="J808" s="157">
        <f t="shared" si="75"/>
        <v>2.6666666666666665</v>
      </c>
      <c r="K808" s="40">
        <v>320</v>
      </c>
      <c r="L808" s="326">
        <v>5.333333333333333</v>
      </c>
      <c r="M808">
        <f t="shared" si="76"/>
        <v>336</v>
      </c>
      <c r="N808" s="201">
        <f t="shared" si="77"/>
        <v>256.9369369369428</v>
      </c>
    </row>
    <row r="809" spans="2:14" x14ac:dyDescent="0.25">
      <c r="B809" s="145">
        <v>0.55902777777777779</v>
      </c>
      <c r="C809" s="40">
        <v>80</v>
      </c>
      <c r="D809" s="314">
        <v>80</v>
      </c>
      <c r="E809" s="314">
        <v>80</v>
      </c>
      <c r="F809" s="42">
        <v>80</v>
      </c>
      <c r="G809" s="321">
        <f t="shared" si="72"/>
        <v>160</v>
      </c>
      <c r="H809" s="315">
        <f t="shared" si="73"/>
        <v>160</v>
      </c>
      <c r="I809" s="197">
        <f t="shared" si="74"/>
        <v>2.6666666666666665</v>
      </c>
      <c r="J809" s="157">
        <f t="shared" si="75"/>
        <v>2.6666666666666665</v>
      </c>
      <c r="K809" s="40">
        <v>320</v>
      </c>
      <c r="L809" s="326">
        <v>5.333333333333333</v>
      </c>
      <c r="M809">
        <f t="shared" si="76"/>
        <v>336</v>
      </c>
      <c r="N809" s="201">
        <f t="shared" si="77"/>
        <v>256.9369369369428</v>
      </c>
    </row>
    <row r="810" spans="2:14" x14ac:dyDescent="0.25">
      <c r="B810" s="145">
        <v>0.55972222222222223</v>
      </c>
      <c r="C810" s="40">
        <v>80</v>
      </c>
      <c r="D810" s="314">
        <v>80</v>
      </c>
      <c r="E810" s="314">
        <v>80</v>
      </c>
      <c r="F810" s="42">
        <v>80</v>
      </c>
      <c r="G810" s="321">
        <f t="shared" si="72"/>
        <v>160</v>
      </c>
      <c r="H810" s="315">
        <f t="shared" si="73"/>
        <v>160</v>
      </c>
      <c r="I810" s="197">
        <f t="shared" si="74"/>
        <v>2.6666666666666665</v>
      </c>
      <c r="J810" s="157">
        <f t="shared" si="75"/>
        <v>2.6666666666666665</v>
      </c>
      <c r="K810" s="40">
        <v>320</v>
      </c>
      <c r="L810" s="326">
        <v>5.333333333333333</v>
      </c>
      <c r="M810">
        <f t="shared" si="76"/>
        <v>336</v>
      </c>
      <c r="N810" s="201">
        <f t="shared" si="77"/>
        <v>256.9369369369428</v>
      </c>
    </row>
    <row r="811" spans="2:14" x14ac:dyDescent="0.25">
      <c r="B811" s="145">
        <v>0.56041666666666667</v>
      </c>
      <c r="C811" s="40">
        <v>80</v>
      </c>
      <c r="D811" s="314">
        <v>80</v>
      </c>
      <c r="E811" s="314">
        <v>80</v>
      </c>
      <c r="F811" s="42">
        <v>80</v>
      </c>
      <c r="G811" s="321">
        <f t="shared" si="72"/>
        <v>160</v>
      </c>
      <c r="H811" s="315">
        <f t="shared" si="73"/>
        <v>160</v>
      </c>
      <c r="I811" s="197">
        <f t="shared" si="74"/>
        <v>2.6666666666666665</v>
      </c>
      <c r="J811" s="157">
        <f t="shared" si="75"/>
        <v>2.6666666666666665</v>
      </c>
      <c r="K811" s="40">
        <v>320</v>
      </c>
      <c r="L811" s="326">
        <v>5.333333333333333</v>
      </c>
      <c r="M811">
        <f t="shared" si="76"/>
        <v>336</v>
      </c>
      <c r="N811" s="201">
        <f t="shared" si="77"/>
        <v>256.9369369369428</v>
      </c>
    </row>
    <row r="812" spans="2:14" x14ac:dyDescent="0.25">
      <c r="B812" s="145">
        <v>0.56111111111111112</v>
      </c>
      <c r="C812" s="40">
        <v>80</v>
      </c>
      <c r="D812" s="314">
        <v>80</v>
      </c>
      <c r="E812" s="314">
        <v>80</v>
      </c>
      <c r="F812" s="42">
        <v>80</v>
      </c>
      <c r="G812" s="321">
        <f t="shared" si="72"/>
        <v>160</v>
      </c>
      <c r="H812" s="315">
        <f t="shared" si="73"/>
        <v>160</v>
      </c>
      <c r="I812" s="197">
        <f t="shared" si="74"/>
        <v>2.6666666666666665</v>
      </c>
      <c r="J812" s="157">
        <f t="shared" si="75"/>
        <v>2.6666666666666665</v>
      </c>
      <c r="K812" s="40">
        <v>320</v>
      </c>
      <c r="L812" s="326">
        <v>5.333333333333333</v>
      </c>
      <c r="M812">
        <f t="shared" si="76"/>
        <v>336</v>
      </c>
      <c r="N812" s="201">
        <f t="shared" si="77"/>
        <v>256.9369369369428</v>
      </c>
    </row>
    <row r="813" spans="2:14" x14ac:dyDescent="0.25">
      <c r="B813" s="145">
        <v>0.56180555555555556</v>
      </c>
      <c r="C813" s="40">
        <v>80</v>
      </c>
      <c r="D813" s="314">
        <v>80</v>
      </c>
      <c r="E813" s="314">
        <v>80</v>
      </c>
      <c r="F813" s="42">
        <v>80</v>
      </c>
      <c r="G813" s="321">
        <f t="shared" si="72"/>
        <v>160</v>
      </c>
      <c r="H813" s="315">
        <f t="shared" si="73"/>
        <v>160</v>
      </c>
      <c r="I813" s="197">
        <f t="shared" si="74"/>
        <v>2.6666666666666665</v>
      </c>
      <c r="J813" s="157">
        <f t="shared" si="75"/>
        <v>2.6666666666666665</v>
      </c>
      <c r="K813" s="40">
        <v>320</v>
      </c>
      <c r="L813" s="326">
        <v>5.333333333333333</v>
      </c>
      <c r="M813">
        <f t="shared" si="76"/>
        <v>336</v>
      </c>
      <c r="N813" s="201">
        <f t="shared" si="77"/>
        <v>256.9369369369428</v>
      </c>
    </row>
    <row r="814" spans="2:14" x14ac:dyDescent="0.25">
      <c r="B814" s="145">
        <v>0.5625</v>
      </c>
      <c r="C814" s="40">
        <v>80</v>
      </c>
      <c r="D814" s="314">
        <v>80</v>
      </c>
      <c r="E814" s="314">
        <v>80</v>
      </c>
      <c r="F814" s="42">
        <v>80</v>
      </c>
      <c r="G814" s="321">
        <f t="shared" si="72"/>
        <v>160</v>
      </c>
      <c r="H814" s="315">
        <f t="shared" si="73"/>
        <v>160</v>
      </c>
      <c r="I814" s="197">
        <f t="shared" si="74"/>
        <v>2.6666666666666665</v>
      </c>
      <c r="J814" s="157">
        <f t="shared" si="75"/>
        <v>2.6666666666666665</v>
      </c>
      <c r="K814" s="40">
        <v>320</v>
      </c>
      <c r="L814" s="326">
        <v>5.333333333333333</v>
      </c>
      <c r="M814">
        <f t="shared" si="76"/>
        <v>336</v>
      </c>
      <c r="N814" s="201">
        <f t="shared" si="77"/>
        <v>256.9369369369428</v>
      </c>
    </row>
    <row r="815" spans="2:14" x14ac:dyDescent="0.25">
      <c r="B815" s="145">
        <v>0.56319444444444444</v>
      </c>
      <c r="C815" s="40">
        <v>80</v>
      </c>
      <c r="D815" s="314">
        <v>80</v>
      </c>
      <c r="E815" s="314">
        <v>80</v>
      </c>
      <c r="F815" s="42">
        <v>80</v>
      </c>
      <c r="G815" s="321">
        <f t="shared" si="72"/>
        <v>160</v>
      </c>
      <c r="H815" s="315">
        <f t="shared" si="73"/>
        <v>160</v>
      </c>
      <c r="I815" s="197">
        <f t="shared" si="74"/>
        <v>2.6666666666666665</v>
      </c>
      <c r="J815" s="157">
        <f t="shared" si="75"/>
        <v>2.6666666666666665</v>
      </c>
      <c r="K815" s="40">
        <v>320</v>
      </c>
      <c r="L815" s="326">
        <v>5.333333333333333</v>
      </c>
      <c r="M815">
        <f t="shared" si="76"/>
        <v>336</v>
      </c>
      <c r="N815" s="201">
        <f t="shared" si="77"/>
        <v>256.9369369369428</v>
      </c>
    </row>
    <row r="816" spans="2:14" x14ac:dyDescent="0.25">
      <c r="B816" s="145">
        <v>0.56388888888888888</v>
      </c>
      <c r="C816" s="40">
        <v>80</v>
      </c>
      <c r="D816" s="314">
        <v>80</v>
      </c>
      <c r="E816" s="314">
        <v>80</v>
      </c>
      <c r="F816" s="42">
        <v>80</v>
      </c>
      <c r="G816" s="321">
        <f t="shared" si="72"/>
        <v>160</v>
      </c>
      <c r="H816" s="315">
        <f t="shared" si="73"/>
        <v>160</v>
      </c>
      <c r="I816" s="197">
        <f t="shared" si="74"/>
        <v>2.6666666666666665</v>
      </c>
      <c r="J816" s="157">
        <f t="shared" si="75"/>
        <v>2.6666666666666665</v>
      </c>
      <c r="K816" s="40">
        <v>320</v>
      </c>
      <c r="L816" s="326">
        <v>5.333333333333333</v>
      </c>
      <c r="M816">
        <f t="shared" si="76"/>
        <v>336</v>
      </c>
      <c r="N816" s="201">
        <f t="shared" si="77"/>
        <v>256.9369369369428</v>
      </c>
    </row>
    <row r="817" spans="2:14" x14ac:dyDescent="0.25">
      <c r="B817" s="145">
        <v>0.56458333333333333</v>
      </c>
      <c r="C817" s="40">
        <v>80</v>
      </c>
      <c r="D817" s="314">
        <v>80</v>
      </c>
      <c r="E817" s="314">
        <v>80</v>
      </c>
      <c r="F817" s="42">
        <v>80</v>
      </c>
      <c r="G817" s="321">
        <f t="shared" si="72"/>
        <v>160</v>
      </c>
      <c r="H817" s="315">
        <f t="shared" si="73"/>
        <v>160</v>
      </c>
      <c r="I817" s="197">
        <f t="shared" si="74"/>
        <v>2.6666666666666665</v>
      </c>
      <c r="J817" s="157">
        <f t="shared" si="75"/>
        <v>2.6666666666666665</v>
      </c>
      <c r="K817" s="40">
        <v>320</v>
      </c>
      <c r="L817" s="326">
        <v>5.333333333333333</v>
      </c>
      <c r="M817">
        <f t="shared" si="76"/>
        <v>336</v>
      </c>
      <c r="N817" s="201">
        <f t="shared" si="77"/>
        <v>256.9369369369428</v>
      </c>
    </row>
    <row r="818" spans="2:14" x14ac:dyDescent="0.25">
      <c r="B818" s="145">
        <v>0.56527777777777777</v>
      </c>
      <c r="C818" s="40">
        <v>80</v>
      </c>
      <c r="D818" s="314">
        <v>80</v>
      </c>
      <c r="E818" s="314">
        <v>80</v>
      </c>
      <c r="F818" s="42">
        <v>80</v>
      </c>
      <c r="G818" s="321">
        <f t="shared" si="72"/>
        <v>160</v>
      </c>
      <c r="H818" s="315">
        <f t="shared" si="73"/>
        <v>160</v>
      </c>
      <c r="I818" s="197">
        <f t="shared" si="74"/>
        <v>2.6666666666666665</v>
      </c>
      <c r="J818" s="157">
        <f t="shared" si="75"/>
        <v>2.6666666666666665</v>
      </c>
      <c r="K818" s="40">
        <v>320</v>
      </c>
      <c r="L818" s="326">
        <v>5.333333333333333</v>
      </c>
      <c r="M818">
        <f t="shared" si="76"/>
        <v>336</v>
      </c>
      <c r="N818" s="201">
        <f t="shared" si="77"/>
        <v>256.9369369369428</v>
      </c>
    </row>
    <row r="819" spans="2:14" x14ac:dyDescent="0.25">
      <c r="B819" s="145">
        <v>0.56597222222222221</v>
      </c>
      <c r="C819" s="40">
        <v>80</v>
      </c>
      <c r="D819" s="314">
        <v>80</v>
      </c>
      <c r="E819" s="314">
        <v>80</v>
      </c>
      <c r="F819" s="42">
        <v>80</v>
      </c>
      <c r="G819" s="321">
        <f t="shared" si="72"/>
        <v>160</v>
      </c>
      <c r="H819" s="315">
        <f t="shared" si="73"/>
        <v>160</v>
      </c>
      <c r="I819" s="197">
        <f t="shared" si="74"/>
        <v>2.6666666666666665</v>
      </c>
      <c r="J819" s="157">
        <f t="shared" si="75"/>
        <v>2.6666666666666665</v>
      </c>
      <c r="K819" s="40">
        <v>320</v>
      </c>
      <c r="L819" s="326">
        <v>5.333333333333333</v>
      </c>
      <c r="M819">
        <f t="shared" si="76"/>
        <v>336</v>
      </c>
      <c r="N819" s="201">
        <f t="shared" si="77"/>
        <v>256.9369369369428</v>
      </c>
    </row>
    <row r="820" spans="2:14" x14ac:dyDescent="0.25">
      <c r="B820" s="145">
        <v>0.56666666666666665</v>
      </c>
      <c r="C820" s="40">
        <v>80</v>
      </c>
      <c r="D820" s="314">
        <v>80</v>
      </c>
      <c r="E820" s="314">
        <v>80</v>
      </c>
      <c r="F820" s="42">
        <v>80</v>
      </c>
      <c r="G820" s="321">
        <f t="shared" si="72"/>
        <v>160</v>
      </c>
      <c r="H820" s="315">
        <f t="shared" si="73"/>
        <v>160</v>
      </c>
      <c r="I820" s="197">
        <f t="shared" si="74"/>
        <v>2.6666666666666665</v>
      </c>
      <c r="J820" s="157">
        <f t="shared" si="75"/>
        <v>2.6666666666666665</v>
      </c>
      <c r="K820" s="40">
        <v>320</v>
      </c>
      <c r="L820" s="326">
        <v>5.333333333333333</v>
      </c>
      <c r="M820">
        <f t="shared" si="76"/>
        <v>336</v>
      </c>
      <c r="N820" s="201">
        <f t="shared" si="77"/>
        <v>256.9369369369428</v>
      </c>
    </row>
    <row r="821" spans="2:14" x14ac:dyDescent="0.25">
      <c r="B821" s="145">
        <v>0.56736111111111109</v>
      </c>
      <c r="C821" s="40">
        <v>80</v>
      </c>
      <c r="D821" s="314">
        <v>80</v>
      </c>
      <c r="E821" s="314">
        <v>80</v>
      </c>
      <c r="F821" s="42">
        <v>80</v>
      </c>
      <c r="G821" s="321">
        <f t="shared" si="72"/>
        <v>160</v>
      </c>
      <c r="H821" s="315">
        <f t="shared" si="73"/>
        <v>160</v>
      </c>
      <c r="I821" s="197">
        <f t="shared" si="74"/>
        <v>2.6666666666666665</v>
      </c>
      <c r="J821" s="157">
        <f t="shared" si="75"/>
        <v>2.6666666666666665</v>
      </c>
      <c r="K821" s="40">
        <v>320</v>
      </c>
      <c r="L821" s="326">
        <v>5.333333333333333</v>
      </c>
      <c r="M821">
        <f t="shared" si="76"/>
        <v>336</v>
      </c>
      <c r="N821" s="201">
        <f t="shared" si="77"/>
        <v>256.9369369369428</v>
      </c>
    </row>
    <row r="822" spans="2:14" x14ac:dyDescent="0.25">
      <c r="B822" s="145">
        <v>0.56805555555555554</v>
      </c>
      <c r="C822" s="40">
        <v>80</v>
      </c>
      <c r="D822" s="314">
        <v>80</v>
      </c>
      <c r="E822" s="314">
        <v>80</v>
      </c>
      <c r="F822" s="42">
        <v>80</v>
      </c>
      <c r="G822" s="321">
        <f t="shared" si="72"/>
        <v>160</v>
      </c>
      <c r="H822" s="315">
        <f t="shared" si="73"/>
        <v>160</v>
      </c>
      <c r="I822" s="197">
        <f t="shared" si="74"/>
        <v>2.6666666666666665</v>
      </c>
      <c r="J822" s="157">
        <f t="shared" si="75"/>
        <v>2.6666666666666665</v>
      </c>
      <c r="K822" s="40">
        <v>320</v>
      </c>
      <c r="L822" s="326">
        <v>5.333333333333333</v>
      </c>
      <c r="M822">
        <f t="shared" si="76"/>
        <v>336</v>
      </c>
      <c r="N822" s="201">
        <f t="shared" si="77"/>
        <v>256.9369369369428</v>
      </c>
    </row>
    <row r="823" spans="2:14" x14ac:dyDescent="0.25">
      <c r="B823" s="145">
        <v>0.56874999999999998</v>
      </c>
      <c r="C823" s="40">
        <v>80</v>
      </c>
      <c r="D823" s="314">
        <v>80</v>
      </c>
      <c r="E823" s="314">
        <v>80</v>
      </c>
      <c r="F823" s="42">
        <v>80</v>
      </c>
      <c r="G823" s="321">
        <f t="shared" si="72"/>
        <v>160</v>
      </c>
      <c r="H823" s="315">
        <f t="shared" si="73"/>
        <v>160</v>
      </c>
      <c r="I823" s="197">
        <f t="shared" si="74"/>
        <v>2.6666666666666665</v>
      </c>
      <c r="J823" s="157">
        <f t="shared" si="75"/>
        <v>2.6666666666666665</v>
      </c>
      <c r="K823" s="40">
        <v>320</v>
      </c>
      <c r="L823" s="326">
        <v>5.333333333333333</v>
      </c>
      <c r="M823">
        <f t="shared" si="76"/>
        <v>336</v>
      </c>
      <c r="N823" s="201">
        <f t="shared" si="77"/>
        <v>256.9369369369428</v>
      </c>
    </row>
    <row r="824" spans="2:14" x14ac:dyDescent="0.25">
      <c r="B824" s="145">
        <v>0.56944444444444442</v>
      </c>
      <c r="C824" s="40">
        <v>80</v>
      </c>
      <c r="D824" s="314">
        <v>80</v>
      </c>
      <c r="E824" s="314">
        <v>80</v>
      </c>
      <c r="F824" s="42">
        <v>80</v>
      </c>
      <c r="G824" s="321">
        <f t="shared" si="72"/>
        <v>160</v>
      </c>
      <c r="H824" s="315">
        <f t="shared" si="73"/>
        <v>160</v>
      </c>
      <c r="I824" s="197">
        <f t="shared" si="74"/>
        <v>2.6666666666666665</v>
      </c>
      <c r="J824" s="157">
        <f t="shared" si="75"/>
        <v>2.6666666666666665</v>
      </c>
      <c r="K824" s="40">
        <v>320</v>
      </c>
      <c r="L824" s="326">
        <v>5.333333333333333</v>
      </c>
      <c r="M824">
        <f t="shared" si="76"/>
        <v>336</v>
      </c>
      <c r="N824" s="201">
        <f t="shared" si="77"/>
        <v>256.9369369369428</v>
      </c>
    </row>
    <row r="825" spans="2:14" x14ac:dyDescent="0.25">
      <c r="B825" s="145">
        <v>0.57013888888888886</v>
      </c>
      <c r="C825" s="40">
        <v>80</v>
      </c>
      <c r="D825" s="314">
        <v>80</v>
      </c>
      <c r="E825" s="314">
        <v>80</v>
      </c>
      <c r="F825" s="42">
        <v>80</v>
      </c>
      <c r="G825" s="321">
        <f t="shared" si="72"/>
        <v>160</v>
      </c>
      <c r="H825" s="315">
        <f t="shared" si="73"/>
        <v>160</v>
      </c>
      <c r="I825" s="197">
        <f t="shared" si="74"/>
        <v>2.6666666666666665</v>
      </c>
      <c r="J825" s="157">
        <f t="shared" si="75"/>
        <v>2.6666666666666665</v>
      </c>
      <c r="K825" s="40">
        <v>320</v>
      </c>
      <c r="L825" s="326">
        <v>5.333333333333333</v>
      </c>
      <c r="M825">
        <f t="shared" si="76"/>
        <v>336</v>
      </c>
      <c r="N825" s="201">
        <f t="shared" si="77"/>
        <v>256.9369369369428</v>
      </c>
    </row>
    <row r="826" spans="2:14" x14ac:dyDescent="0.25">
      <c r="B826" s="145">
        <v>0.5708333333333333</v>
      </c>
      <c r="C826" s="40">
        <v>80</v>
      </c>
      <c r="D826" s="314">
        <v>80</v>
      </c>
      <c r="E826" s="314">
        <v>80</v>
      </c>
      <c r="F826" s="42">
        <v>80</v>
      </c>
      <c r="G826" s="321">
        <f t="shared" si="72"/>
        <v>160</v>
      </c>
      <c r="H826" s="315">
        <f t="shared" si="73"/>
        <v>160</v>
      </c>
      <c r="I826" s="197">
        <f t="shared" si="74"/>
        <v>2.6666666666666665</v>
      </c>
      <c r="J826" s="157">
        <f t="shared" si="75"/>
        <v>2.6666666666666665</v>
      </c>
      <c r="K826" s="40">
        <v>320</v>
      </c>
      <c r="L826" s="326">
        <v>5.333333333333333</v>
      </c>
      <c r="M826">
        <f t="shared" si="76"/>
        <v>336</v>
      </c>
      <c r="N826" s="201">
        <f t="shared" si="77"/>
        <v>256.9369369369428</v>
      </c>
    </row>
    <row r="827" spans="2:14" x14ac:dyDescent="0.25">
      <c r="B827" s="145">
        <v>0.57152777777777775</v>
      </c>
      <c r="C827" s="40">
        <v>80</v>
      </c>
      <c r="D827" s="314">
        <v>80</v>
      </c>
      <c r="E827" s="314">
        <v>80</v>
      </c>
      <c r="F827" s="42">
        <v>80</v>
      </c>
      <c r="G827" s="321">
        <f t="shared" si="72"/>
        <v>160</v>
      </c>
      <c r="H827" s="315">
        <f t="shared" si="73"/>
        <v>160</v>
      </c>
      <c r="I827" s="197">
        <f t="shared" si="74"/>
        <v>2.6666666666666665</v>
      </c>
      <c r="J827" s="157">
        <f t="shared" si="75"/>
        <v>2.6666666666666665</v>
      </c>
      <c r="K827" s="40">
        <v>320</v>
      </c>
      <c r="L827" s="326">
        <v>5.333333333333333</v>
      </c>
      <c r="M827">
        <f t="shared" si="76"/>
        <v>336</v>
      </c>
      <c r="N827" s="201">
        <f t="shared" si="77"/>
        <v>256.9369369369428</v>
      </c>
    </row>
    <row r="828" spans="2:14" x14ac:dyDescent="0.25">
      <c r="B828" s="145">
        <v>0.57222222222222219</v>
      </c>
      <c r="C828" s="40">
        <v>80</v>
      </c>
      <c r="D828" s="314">
        <v>80</v>
      </c>
      <c r="E828" s="314">
        <v>80</v>
      </c>
      <c r="F828" s="42">
        <v>80</v>
      </c>
      <c r="G828" s="321">
        <f t="shared" si="72"/>
        <v>160</v>
      </c>
      <c r="H828" s="315">
        <f t="shared" si="73"/>
        <v>160</v>
      </c>
      <c r="I828" s="197">
        <f t="shared" si="74"/>
        <v>2.6666666666666665</v>
      </c>
      <c r="J828" s="157">
        <f t="shared" si="75"/>
        <v>2.6666666666666665</v>
      </c>
      <c r="K828" s="40">
        <v>320</v>
      </c>
      <c r="L828" s="326">
        <v>5.333333333333333</v>
      </c>
      <c r="M828">
        <f t="shared" si="76"/>
        <v>336</v>
      </c>
      <c r="N828" s="201">
        <f t="shared" si="77"/>
        <v>256.9369369369428</v>
      </c>
    </row>
    <row r="829" spans="2:14" x14ac:dyDescent="0.25">
      <c r="B829" s="145">
        <v>0.57291666666666663</v>
      </c>
      <c r="C829" s="40">
        <v>80</v>
      </c>
      <c r="D829" s="314">
        <v>80</v>
      </c>
      <c r="E829" s="314">
        <v>80</v>
      </c>
      <c r="F829" s="42">
        <v>80</v>
      </c>
      <c r="G829" s="321">
        <f t="shared" si="72"/>
        <v>160</v>
      </c>
      <c r="H829" s="315">
        <f t="shared" si="73"/>
        <v>160</v>
      </c>
      <c r="I829" s="197">
        <f t="shared" si="74"/>
        <v>2.6666666666666665</v>
      </c>
      <c r="J829" s="157">
        <f t="shared" si="75"/>
        <v>2.6666666666666665</v>
      </c>
      <c r="K829" s="40">
        <v>320</v>
      </c>
      <c r="L829" s="326">
        <v>5.333333333333333</v>
      </c>
      <c r="M829">
        <f t="shared" si="76"/>
        <v>336</v>
      </c>
      <c r="N829" s="201">
        <f t="shared" si="77"/>
        <v>256.9369369369428</v>
      </c>
    </row>
    <row r="830" spans="2:14" x14ac:dyDescent="0.25">
      <c r="B830" s="145">
        <v>0.57361111111111118</v>
      </c>
      <c r="C830" s="40">
        <v>80</v>
      </c>
      <c r="D830" s="314">
        <v>80</v>
      </c>
      <c r="E830" s="314">
        <v>80</v>
      </c>
      <c r="F830" s="42">
        <v>80</v>
      </c>
      <c r="G830" s="321">
        <f t="shared" si="72"/>
        <v>160</v>
      </c>
      <c r="H830" s="315">
        <f t="shared" si="73"/>
        <v>160</v>
      </c>
      <c r="I830" s="197">
        <f t="shared" si="74"/>
        <v>2.6666666666666665</v>
      </c>
      <c r="J830" s="157">
        <f t="shared" si="75"/>
        <v>2.6666666666666665</v>
      </c>
      <c r="K830" s="40">
        <v>320</v>
      </c>
      <c r="L830" s="326">
        <v>5.333333333333333</v>
      </c>
      <c r="M830">
        <f t="shared" si="76"/>
        <v>336</v>
      </c>
      <c r="N830" s="201">
        <f t="shared" si="77"/>
        <v>256.9369369369428</v>
      </c>
    </row>
    <row r="831" spans="2:14" x14ac:dyDescent="0.25">
      <c r="B831" s="145">
        <v>0.57430555555555551</v>
      </c>
      <c r="C831" s="40">
        <v>80</v>
      </c>
      <c r="D831" s="314">
        <v>80</v>
      </c>
      <c r="E831" s="314">
        <v>80</v>
      </c>
      <c r="F831" s="42">
        <v>80</v>
      </c>
      <c r="G831" s="321">
        <f t="shared" si="72"/>
        <v>160</v>
      </c>
      <c r="H831" s="315">
        <f t="shared" si="73"/>
        <v>160</v>
      </c>
      <c r="I831" s="197">
        <f t="shared" si="74"/>
        <v>2.6666666666666665</v>
      </c>
      <c r="J831" s="157">
        <f t="shared" si="75"/>
        <v>2.6666666666666665</v>
      </c>
      <c r="K831" s="40">
        <v>320</v>
      </c>
      <c r="L831" s="326">
        <v>5.333333333333333</v>
      </c>
      <c r="M831">
        <f t="shared" si="76"/>
        <v>336</v>
      </c>
      <c r="N831" s="201">
        <f t="shared" si="77"/>
        <v>256.9369369369428</v>
      </c>
    </row>
    <row r="832" spans="2:14" x14ac:dyDescent="0.25">
      <c r="B832" s="145">
        <v>0.57500000000000007</v>
      </c>
      <c r="C832" s="40">
        <v>80</v>
      </c>
      <c r="D832" s="314">
        <v>80</v>
      </c>
      <c r="E832" s="314">
        <v>80</v>
      </c>
      <c r="F832" s="42">
        <v>80</v>
      </c>
      <c r="G832" s="321">
        <f t="shared" si="72"/>
        <v>160</v>
      </c>
      <c r="H832" s="315">
        <f t="shared" si="73"/>
        <v>160</v>
      </c>
      <c r="I832" s="197">
        <f t="shared" si="74"/>
        <v>2.6666666666666665</v>
      </c>
      <c r="J832" s="157">
        <f t="shared" si="75"/>
        <v>2.6666666666666665</v>
      </c>
      <c r="K832" s="40">
        <v>320</v>
      </c>
      <c r="L832" s="326">
        <v>5.333333333333333</v>
      </c>
      <c r="M832">
        <f t="shared" si="76"/>
        <v>336</v>
      </c>
      <c r="N832" s="201">
        <f t="shared" si="77"/>
        <v>256.9369369369428</v>
      </c>
    </row>
    <row r="833" spans="2:14" x14ac:dyDescent="0.25">
      <c r="B833" s="145">
        <v>0.5756944444444444</v>
      </c>
      <c r="C833" s="40">
        <v>80</v>
      </c>
      <c r="D833" s="314">
        <v>80</v>
      </c>
      <c r="E833" s="314">
        <v>80</v>
      </c>
      <c r="F833" s="42">
        <v>80</v>
      </c>
      <c r="G833" s="321">
        <f t="shared" si="72"/>
        <v>160</v>
      </c>
      <c r="H833" s="315">
        <f t="shared" si="73"/>
        <v>160</v>
      </c>
      <c r="I833" s="197">
        <f t="shared" si="74"/>
        <v>2.6666666666666665</v>
      </c>
      <c r="J833" s="157">
        <f t="shared" si="75"/>
        <v>2.6666666666666665</v>
      </c>
      <c r="K833" s="40">
        <v>320</v>
      </c>
      <c r="L833" s="326">
        <v>5.333333333333333</v>
      </c>
      <c r="M833">
        <f t="shared" si="76"/>
        <v>336</v>
      </c>
      <c r="N833" s="201">
        <f t="shared" si="77"/>
        <v>256.9369369369428</v>
      </c>
    </row>
    <row r="834" spans="2:14" x14ac:dyDescent="0.25">
      <c r="B834" s="145">
        <v>0.57638888888888895</v>
      </c>
      <c r="C834" s="40">
        <v>80</v>
      </c>
      <c r="D834" s="314">
        <v>80</v>
      </c>
      <c r="E834" s="314">
        <v>80</v>
      </c>
      <c r="F834" s="42">
        <v>80</v>
      </c>
      <c r="G834" s="321">
        <f t="shared" si="72"/>
        <v>160</v>
      </c>
      <c r="H834" s="315">
        <f t="shared" si="73"/>
        <v>160</v>
      </c>
      <c r="I834" s="197">
        <f t="shared" si="74"/>
        <v>2.6666666666666665</v>
      </c>
      <c r="J834" s="157">
        <f t="shared" si="75"/>
        <v>2.6666666666666665</v>
      </c>
      <c r="K834" s="40">
        <v>320</v>
      </c>
      <c r="L834" s="326">
        <v>5.333333333333333</v>
      </c>
      <c r="M834">
        <f t="shared" si="76"/>
        <v>336</v>
      </c>
      <c r="N834" s="201">
        <f t="shared" si="77"/>
        <v>256.9369369369428</v>
      </c>
    </row>
    <row r="835" spans="2:14" x14ac:dyDescent="0.25">
      <c r="B835" s="145">
        <v>0.57708333333333328</v>
      </c>
      <c r="C835" s="40">
        <v>80</v>
      </c>
      <c r="D835" s="314">
        <v>80</v>
      </c>
      <c r="E835" s="314">
        <v>80</v>
      </c>
      <c r="F835" s="42">
        <v>80</v>
      </c>
      <c r="G835" s="321">
        <f t="shared" si="72"/>
        <v>160</v>
      </c>
      <c r="H835" s="315">
        <f t="shared" si="73"/>
        <v>160</v>
      </c>
      <c r="I835" s="197">
        <f t="shared" si="74"/>
        <v>2.6666666666666665</v>
      </c>
      <c r="J835" s="157">
        <f t="shared" si="75"/>
        <v>2.6666666666666665</v>
      </c>
      <c r="K835" s="40">
        <v>320</v>
      </c>
      <c r="L835" s="326">
        <v>5.333333333333333</v>
      </c>
      <c r="M835">
        <f t="shared" si="76"/>
        <v>336</v>
      </c>
      <c r="N835" s="201">
        <f t="shared" si="77"/>
        <v>256.9369369369428</v>
      </c>
    </row>
    <row r="836" spans="2:14" x14ac:dyDescent="0.25">
      <c r="B836" s="145">
        <v>0.57777777777777783</v>
      </c>
      <c r="C836" s="40">
        <v>80</v>
      </c>
      <c r="D836" s="314">
        <v>80</v>
      </c>
      <c r="E836" s="314">
        <v>80</v>
      </c>
      <c r="F836" s="42">
        <v>80</v>
      </c>
      <c r="G836" s="321">
        <f t="shared" si="72"/>
        <v>160</v>
      </c>
      <c r="H836" s="315">
        <f t="shared" si="73"/>
        <v>160</v>
      </c>
      <c r="I836" s="197">
        <f t="shared" si="74"/>
        <v>2.6666666666666665</v>
      </c>
      <c r="J836" s="157">
        <f t="shared" si="75"/>
        <v>2.6666666666666665</v>
      </c>
      <c r="K836" s="40">
        <v>320</v>
      </c>
      <c r="L836" s="326">
        <v>5.333333333333333</v>
      </c>
      <c r="M836">
        <f t="shared" si="76"/>
        <v>336</v>
      </c>
      <c r="N836" s="201">
        <f t="shared" si="77"/>
        <v>256.9369369369428</v>
      </c>
    </row>
    <row r="837" spans="2:14" x14ac:dyDescent="0.25">
      <c r="B837" s="145">
        <v>0.57847222222222217</v>
      </c>
      <c r="C837" s="40">
        <v>80</v>
      </c>
      <c r="D837" s="314">
        <v>80</v>
      </c>
      <c r="E837" s="314">
        <v>80</v>
      </c>
      <c r="F837" s="42">
        <v>80</v>
      </c>
      <c r="G837" s="321">
        <f t="shared" ref="G837:G900" si="78">IF(SUM(C837,E837)=0,"",SUM(C837,E837))</f>
        <v>160</v>
      </c>
      <c r="H837" s="315">
        <f t="shared" ref="H837:H900" si="79">IF(SUM(D837,F837)=0,"",SUM(D837,F837))</f>
        <v>160</v>
      </c>
      <c r="I837" s="197">
        <f t="shared" ref="I837:I900" si="80">IF(G837="","",G837*(1/60))</f>
        <v>2.6666666666666665</v>
      </c>
      <c r="J837" s="157">
        <f t="shared" ref="J837:J900" si="81">IF(H837="","",H837*(1/60))</f>
        <v>2.6666666666666665</v>
      </c>
      <c r="K837" s="40">
        <v>320</v>
      </c>
      <c r="L837" s="326">
        <v>5.333333333333333</v>
      </c>
      <c r="M837">
        <f t="shared" ref="M837:M900" si="82">1.05*MAX($K$4:$K$1444)</f>
        <v>336</v>
      </c>
      <c r="N837" s="201">
        <f t="shared" ref="N837:N900" si="83">SUM($L$324:$L$1433)/(COUNT($L$324:$L$1433)/60)</f>
        <v>256.9369369369428</v>
      </c>
    </row>
    <row r="838" spans="2:14" x14ac:dyDescent="0.25">
      <c r="B838" s="145">
        <v>0.57916666666666672</v>
      </c>
      <c r="C838" s="40">
        <v>80</v>
      </c>
      <c r="D838" s="314">
        <v>80</v>
      </c>
      <c r="E838" s="314">
        <v>80</v>
      </c>
      <c r="F838" s="42">
        <v>80</v>
      </c>
      <c r="G838" s="321">
        <f t="shared" si="78"/>
        <v>160</v>
      </c>
      <c r="H838" s="315">
        <f t="shared" si="79"/>
        <v>160</v>
      </c>
      <c r="I838" s="197">
        <f t="shared" si="80"/>
        <v>2.6666666666666665</v>
      </c>
      <c r="J838" s="157">
        <f t="shared" si="81"/>
        <v>2.6666666666666665</v>
      </c>
      <c r="K838" s="40">
        <v>320</v>
      </c>
      <c r="L838" s="326">
        <v>5.333333333333333</v>
      </c>
      <c r="M838">
        <f t="shared" si="82"/>
        <v>336</v>
      </c>
      <c r="N838" s="201">
        <f t="shared" si="83"/>
        <v>256.9369369369428</v>
      </c>
    </row>
    <row r="839" spans="2:14" x14ac:dyDescent="0.25">
      <c r="B839" s="145">
        <v>0.57986111111111105</v>
      </c>
      <c r="C839" s="40">
        <v>80</v>
      </c>
      <c r="D839" s="314">
        <v>80</v>
      </c>
      <c r="E839" s="314">
        <v>80</v>
      </c>
      <c r="F839" s="42">
        <v>80</v>
      </c>
      <c r="G839" s="321">
        <f t="shared" si="78"/>
        <v>160</v>
      </c>
      <c r="H839" s="315">
        <f t="shared" si="79"/>
        <v>160</v>
      </c>
      <c r="I839" s="197">
        <f t="shared" si="80"/>
        <v>2.6666666666666665</v>
      </c>
      <c r="J839" s="157">
        <f t="shared" si="81"/>
        <v>2.6666666666666665</v>
      </c>
      <c r="K839" s="40">
        <v>320</v>
      </c>
      <c r="L839" s="326">
        <v>5.333333333333333</v>
      </c>
      <c r="M839">
        <f t="shared" si="82"/>
        <v>336</v>
      </c>
      <c r="N839" s="201">
        <f t="shared" si="83"/>
        <v>256.9369369369428</v>
      </c>
    </row>
    <row r="840" spans="2:14" x14ac:dyDescent="0.25">
      <c r="B840" s="145">
        <v>0.5805555555555556</v>
      </c>
      <c r="C840" s="40">
        <v>80</v>
      </c>
      <c r="D840" s="314">
        <v>80</v>
      </c>
      <c r="E840" s="314">
        <v>80</v>
      </c>
      <c r="F840" s="42">
        <v>80</v>
      </c>
      <c r="G840" s="321">
        <f t="shared" si="78"/>
        <v>160</v>
      </c>
      <c r="H840" s="315">
        <f t="shared" si="79"/>
        <v>160</v>
      </c>
      <c r="I840" s="197">
        <f t="shared" si="80"/>
        <v>2.6666666666666665</v>
      </c>
      <c r="J840" s="157">
        <f t="shared" si="81"/>
        <v>2.6666666666666665</v>
      </c>
      <c r="K840" s="40">
        <v>320</v>
      </c>
      <c r="L840" s="326">
        <v>5.333333333333333</v>
      </c>
      <c r="M840">
        <f t="shared" si="82"/>
        <v>336</v>
      </c>
      <c r="N840" s="201">
        <f t="shared" si="83"/>
        <v>256.9369369369428</v>
      </c>
    </row>
    <row r="841" spans="2:14" x14ac:dyDescent="0.25">
      <c r="B841" s="145">
        <v>0.58124999999999993</v>
      </c>
      <c r="C841" s="40">
        <v>80</v>
      </c>
      <c r="D841" s="314">
        <v>80</v>
      </c>
      <c r="E841" s="314">
        <v>80</v>
      </c>
      <c r="F841" s="42">
        <v>80</v>
      </c>
      <c r="G841" s="321">
        <f t="shared" si="78"/>
        <v>160</v>
      </c>
      <c r="H841" s="315">
        <f t="shared" si="79"/>
        <v>160</v>
      </c>
      <c r="I841" s="197">
        <f t="shared" si="80"/>
        <v>2.6666666666666665</v>
      </c>
      <c r="J841" s="157">
        <f t="shared" si="81"/>
        <v>2.6666666666666665</v>
      </c>
      <c r="K841" s="40">
        <v>320</v>
      </c>
      <c r="L841" s="326">
        <v>5.333333333333333</v>
      </c>
      <c r="M841">
        <f t="shared" si="82"/>
        <v>336</v>
      </c>
      <c r="N841" s="201">
        <f t="shared" si="83"/>
        <v>256.9369369369428</v>
      </c>
    </row>
    <row r="842" spans="2:14" x14ac:dyDescent="0.25">
      <c r="B842" s="145">
        <v>0.58194444444444449</v>
      </c>
      <c r="C842" s="40">
        <v>80</v>
      </c>
      <c r="D842" s="314">
        <v>80</v>
      </c>
      <c r="E842" s="314">
        <v>80</v>
      </c>
      <c r="F842" s="42">
        <v>80</v>
      </c>
      <c r="G842" s="321">
        <f t="shared" si="78"/>
        <v>160</v>
      </c>
      <c r="H842" s="315">
        <f t="shared" si="79"/>
        <v>160</v>
      </c>
      <c r="I842" s="197">
        <f t="shared" si="80"/>
        <v>2.6666666666666665</v>
      </c>
      <c r="J842" s="157">
        <f t="shared" si="81"/>
        <v>2.6666666666666665</v>
      </c>
      <c r="K842" s="40">
        <v>320</v>
      </c>
      <c r="L842" s="326">
        <v>5.333333333333333</v>
      </c>
      <c r="M842">
        <f t="shared" si="82"/>
        <v>336</v>
      </c>
      <c r="N842" s="201">
        <f t="shared" si="83"/>
        <v>256.9369369369428</v>
      </c>
    </row>
    <row r="843" spans="2:14" x14ac:dyDescent="0.25">
      <c r="B843" s="145">
        <v>0.58263888888888882</v>
      </c>
      <c r="C843" s="40">
        <v>80</v>
      </c>
      <c r="D843" s="314">
        <v>80</v>
      </c>
      <c r="E843" s="314">
        <v>80</v>
      </c>
      <c r="F843" s="42">
        <v>80</v>
      </c>
      <c r="G843" s="321">
        <f t="shared" si="78"/>
        <v>160</v>
      </c>
      <c r="H843" s="315">
        <f t="shared" si="79"/>
        <v>160</v>
      </c>
      <c r="I843" s="197">
        <f t="shared" si="80"/>
        <v>2.6666666666666665</v>
      </c>
      <c r="J843" s="157">
        <f t="shared" si="81"/>
        <v>2.6666666666666665</v>
      </c>
      <c r="K843" s="40">
        <v>320</v>
      </c>
      <c r="L843" s="326">
        <v>5.333333333333333</v>
      </c>
      <c r="M843">
        <f t="shared" si="82"/>
        <v>336</v>
      </c>
      <c r="N843" s="201">
        <f t="shared" si="83"/>
        <v>256.9369369369428</v>
      </c>
    </row>
    <row r="844" spans="2:14" x14ac:dyDescent="0.25">
      <c r="B844" s="145">
        <v>0.58333333333333337</v>
      </c>
      <c r="C844" s="40">
        <v>80</v>
      </c>
      <c r="D844" s="314">
        <v>80</v>
      </c>
      <c r="E844" s="314">
        <v>80</v>
      </c>
      <c r="F844" s="42">
        <v>80</v>
      </c>
      <c r="G844" s="321">
        <f t="shared" si="78"/>
        <v>160</v>
      </c>
      <c r="H844" s="315">
        <f t="shared" si="79"/>
        <v>160</v>
      </c>
      <c r="I844" s="197">
        <f t="shared" si="80"/>
        <v>2.6666666666666665</v>
      </c>
      <c r="J844" s="157">
        <f t="shared" si="81"/>
        <v>2.6666666666666665</v>
      </c>
      <c r="K844" s="40">
        <v>320</v>
      </c>
      <c r="L844" s="326">
        <v>5.333333333333333</v>
      </c>
      <c r="M844">
        <f t="shared" si="82"/>
        <v>336</v>
      </c>
      <c r="N844" s="201">
        <f t="shared" si="83"/>
        <v>256.9369369369428</v>
      </c>
    </row>
    <row r="845" spans="2:14" x14ac:dyDescent="0.25">
      <c r="B845" s="145">
        <v>0.58402777777777781</v>
      </c>
      <c r="C845" s="40">
        <v>80</v>
      </c>
      <c r="D845" s="314">
        <v>80</v>
      </c>
      <c r="E845" s="314">
        <v>80</v>
      </c>
      <c r="F845" s="42">
        <v>80</v>
      </c>
      <c r="G845" s="321">
        <f t="shared" si="78"/>
        <v>160</v>
      </c>
      <c r="H845" s="315">
        <f t="shared" si="79"/>
        <v>160</v>
      </c>
      <c r="I845" s="197">
        <f t="shared" si="80"/>
        <v>2.6666666666666665</v>
      </c>
      <c r="J845" s="157">
        <f t="shared" si="81"/>
        <v>2.6666666666666665</v>
      </c>
      <c r="K845" s="40">
        <v>320</v>
      </c>
      <c r="L845" s="326">
        <v>5.333333333333333</v>
      </c>
      <c r="M845">
        <f t="shared" si="82"/>
        <v>336</v>
      </c>
      <c r="N845" s="201">
        <f t="shared" si="83"/>
        <v>256.9369369369428</v>
      </c>
    </row>
    <row r="846" spans="2:14" x14ac:dyDescent="0.25">
      <c r="B846" s="145">
        <v>0.58472222222222225</v>
      </c>
      <c r="C846" s="40">
        <v>80</v>
      </c>
      <c r="D846" s="314">
        <v>80</v>
      </c>
      <c r="E846" s="314">
        <v>80</v>
      </c>
      <c r="F846" s="42">
        <v>80</v>
      </c>
      <c r="G846" s="321">
        <f t="shared" si="78"/>
        <v>160</v>
      </c>
      <c r="H846" s="315">
        <f t="shared" si="79"/>
        <v>160</v>
      </c>
      <c r="I846" s="197">
        <f t="shared" si="80"/>
        <v>2.6666666666666665</v>
      </c>
      <c r="J846" s="157">
        <f t="shared" si="81"/>
        <v>2.6666666666666665</v>
      </c>
      <c r="K846" s="40">
        <v>320</v>
      </c>
      <c r="L846" s="326">
        <v>5.333333333333333</v>
      </c>
      <c r="M846">
        <f t="shared" si="82"/>
        <v>336</v>
      </c>
      <c r="N846" s="201">
        <f t="shared" si="83"/>
        <v>256.9369369369428</v>
      </c>
    </row>
    <row r="847" spans="2:14" x14ac:dyDescent="0.25">
      <c r="B847" s="145">
        <v>0.5854166666666667</v>
      </c>
      <c r="C847" s="40">
        <v>80</v>
      </c>
      <c r="D847" s="314">
        <v>80</v>
      </c>
      <c r="E847" s="314">
        <v>80</v>
      </c>
      <c r="F847" s="42">
        <v>80</v>
      </c>
      <c r="G847" s="321">
        <f t="shared" si="78"/>
        <v>160</v>
      </c>
      <c r="H847" s="315">
        <f t="shared" si="79"/>
        <v>160</v>
      </c>
      <c r="I847" s="197">
        <f t="shared" si="80"/>
        <v>2.6666666666666665</v>
      </c>
      <c r="J847" s="157">
        <f t="shared" si="81"/>
        <v>2.6666666666666665</v>
      </c>
      <c r="K847" s="40">
        <v>320</v>
      </c>
      <c r="L847" s="326">
        <v>5.333333333333333</v>
      </c>
      <c r="M847">
        <f t="shared" si="82"/>
        <v>336</v>
      </c>
      <c r="N847" s="201">
        <f t="shared" si="83"/>
        <v>256.9369369369428</v>
      </c>
    </row>
    <row r="848" spans="2:14" x14ac:dyDescent="0.25">
      <c r="B848" s="145">
        <v>0.58611111111111114</v>
      </c>
      <c r="C848" s="40">
        <v>80</v>
      </c>
      <c r="D848" s="314">
        <v>80</v>
      </c>
      <c r="E848" s="314">
        <v>80</v>
      </c>
      <c r="F848" s="42">
        <v>80</v>
      </c>
      <c r="G848" s="321">
        <f t="shared" si="78"/>
        <v>160</v>
      </c>
      <c r="H848" s="315">
        <f t="shared" si="79"/>
        <v>160</v>
      </c>
      <c r="I848" s="197">
        <f t="shared" si="80"/>
        <v>2.6666666666666665</v>
      </c>
      <c r="J848" s="157">
        <f t="shared" si="81"/>
        <v>2.6666666666666665</v>
      </c>
      <c r="K848" s="40">
        <v>320</v>
      </c>
      <c r="L848" s="326">
        <v>5.333333333333333</v>
      </c>
      <c r="M848">
        <f t="shared" si="82"/>
        <v>336</v>
      </c>
      <c r="N848" s="201">
        <f t="shared" si="83"/>
        <v>256.9369369369428</v>
      </c>
    </row>
    <row r="849" spans="2:14" x14ac:dyDescent="0.25">
      <c r="B849" s="145">
        <v>0.58680555555555558</v>
      </c>
      <c r="C849" s="40">
        <v>80</v>
      </c>
      <c r="D849" s="314">
        <v>80</v>
      </c>
      <c r="E849" s="314">
        <v>80</v>
      </c>
      <c r="F849" s="42">
        <v>80</v>
      </c>
      <c r="G849" s="321">
        <f t="shared" si="78"/>
        <v>160</v>
      </c>
      <c r="H849" s="315">
        <f t="shared" si="79"/>
        <v>160</v>
      </c>
      <c r="I849" s="197">
        <f t="shared" si="80"/>
        <v>2.6666666666666665</v>
      </c>
      <c r="J849" s="157">
        <f t="shared" si="81"/>
        <v>2.6666666666666665</v>
      </c>
      <c r="K849" s="40">
        <v>320</v>
      </c>
      <c r="L849" s="326">
        <v>5.333333333333333</v>
      </c>
      <c r="M849">
        <f t="shared" si="82"/>
        <v>336</v>
      </c>
      <c r="N849" s="201">
        <f t="shared" si="83"/>
        <v>256.9369369369428</v>
      </c>
    </row>
    <row r="850" spans="2:14" x14ac:dyDescent="0.25">
      <c r="B850" s="145">
        <v>0.58750000000000002</v>
      </c>
      <c r="C850" s="40">
        <v>80</v>
      </c>
      <c r="D850" s="314">
        <v>80</v>
      </c>
      <c r="E850" s="314">
        <v>80</v>
      </c>
      <c r="F850" s="42">
        <v>80</v>
      </c>
      <c r="G850" s="321">
        <f t="shared" si="78"/>
        <v>160</v>
      </c>
      <c r="H850" s="315">
        <f t="shared" si="79"/>
        <v>160</v>
      </c>
      <c r="I850" s="197">
        <f t="shared" si="80"/>
        <v>2.6666666666666665</v>
      </c>
      <c r="J850" s="157">
        <f t="shared" si="81"/>
        <v>2.6666666666666665</v>
      </c>
      <c r="K850" s="40">
        <v>320</v>
      </c>
      <c r="L850" s="326">
        <v>5.333333333333333</v>
      </c>
      <c r="M850">
        <f t="shared" si="82"/>
        <v>336</v>
      </c>
      <c r="N850" s="201">
        <f t="shared" si="83"/>
        <v>256.9369369369428</v>
      </c>
    </row>
    <row r="851" spans="2:14" x14ac:dyDescent="0.25">
      <c r="B851" s="145">
        <v>0.58819444444444446</v>
      </c>
      <c r="C851" s="40">
        <v>80</v>
      </c>
      <c r="D851" s="314">
        <v>80</v>
      </c>
      <c r="E851" s="314">
        <v>80</v>
      </c>
      <c r="F851" s="42">
        <v>80</v>
      </c>
      <c r="G851" s="321">
        <f t="shared" si="78"/>
        <v>160</v>
      </c>
      <c r="H851" s="315">
        <f t="shared" si="79"/>
        <v>160</v>
      </c>
      <c r="I851" s="197">
        <f t="shared" si="80"/>
        <v>2.6666666666666665</v>
      </c>
      <c r="J851" s="157">
        <f t="shared" si="81"/>
        <v>2.6666666666666665</v>
      </c>
      <c r="K851" s="40">
        <v>320</v>
      </c>
      <c r="L851" s="326">
        <v>5.333333333333333</v>
      </c>
      <c r="M851">
        <f t="shared" si="82"/>
        <v>336</v>
      </c>
      <c r="N851" s="201">
        <f t="shared" si="83"/>
        <v>256.9369369369428</v>
      </c>
    </row>
    <row r="852" spans="2:14" x14ac:dyDescent="0.25">
      <c r="B852" s="145">
        <v>0.58888888888888891</v>
      </c>
      <c r="C852" s="40">
        <v>80</v>
      </c>
      <c r="D852" s="314">
        <v>80</v>
      </c>
      <c r="E852" s="314">
        <v>80</v>
      </c>
      <c r="F852" s="42">
        <v>80</v>
      </c>
      <c r="G852" s="321">
        <f t="shared" si="78"/>
        <v>160</v>
      </c>
      <c r="H852" s="315">
        <f t="shared" si="79"/>
        <v>160</v>
      </c>
      <c r="I852" s="197">
        <f t="shared" si="80"/>
        <v>2.6666666666666665</v>
      </c>
      <c r="J852" s="157">
        <f t="shared" si="81"/>
        <v>2.6666666666666665</v>
      </c>
      <c r="K852" s="40">
        <v>320</v>
      </c>
      <c r="L852" s="326">
        <v>5.333333333333333</v>
      </c>
      <c r="M852">
        <f t="shared" si="82"/>
        <v>336</v>
      </c>
      <c r="N852" s="201">
        <f t="shared" si="83"/>
        <v>256.9369369369428</v>
      </c>
    </row>
    <row r="853" spans="2:14" x14ac:dyDescent="0.25">
      <c r="B853" s="145">
        <v>0.58958333333333335</v>
      </c>
      <c r="C853" s="40">
        <v>80</v>
      </c>
      <c r="D853" s="314">
        <v>80</v>
      </c>
      <c r="E853" s="314">
        <v>80</v>
      </c>
      <c r="F853" s="42">
        <v>80</v>
      </c>
      <c r="G853" s="321">
        <f t="shared" si="78"/>
        <v>160</v>
      </c>
      <c r="H853" s="315">
        <f t="shared" si="79"/>
        <v>160</v>
      </c>
      <c r="I853" s="197">
        <f t="shared" si="80"/>
        <v>2.6666666666666665</v>
      </c>
      <c r="J853" s="157">
        <f t="shared" si="81"/>
        <v>2.6666666666666665</v>
      </c>
      <c r="K853" s="40">
        <v>320</v>
      </c>
      <c r="L853" s="326">
        <v>5.333333333333333</v>
      </c>
      <c r="M853">
        <f t="shared" si="82"/>
        <v>336</v>
      </c>
      <c r="N853" s="201">
        <f t="shared" si="83"/>
        <v>256.9369369369428</v>
      </c>
    </row>
    <row r="854" spans="2:14" x14ac:dyDescent="0.25">
      <c r="B854" s="145">
        <v>0.59027777777777779</v>
      </c>
      <c r="C854" s="40">
        <v>80</v>
      </c>
      <c r="D854" s="314">
        <v>80</v>
      </c>
      <c r="E854" s="314">
        <v>80</v>
      </c>
      <c r="F854" s="42">
        <v>80</v>
      </c>
      <c r="G854" s="321">
        <f t="shared" si="78"/>
        <v>160</v>
      </c>
      <c r="H854" s="315">
        <f t="shared" si="79"/>
        <v>160</v>
      </c>
      <c r="I854" s="197">
        <f t="shared" si="80"/>
        <v>2.6666666666666665</v>
      </c>
      <c r="J854" s="157">
        <f t="shared" si="81"/>
        <v>2.6666666666666665</v>
      </c>
      <c r="K854" s="40">
        <v>320</v>
      </c>
      <c r="L854" s="326">
        <v>5.333333333333333</v>
      </c>
      <c r="M854">
        <f t="shared" si="82"/>
        <v>336</v>
      </c>
      <c r="N854" s="201">
        <f t="shared" si="83"/>
        <v>256.9369369369428</v>
      </c>
    </row>
    <row r="855" spans="2:14" x14ac:dyDescent="0.25">
      <c r="B855" s="145">
        <v>0.59097222222222223</v>
      </c>
      <c r="C855" s="40">
        <v>80</v>
      </c>
      <c r="D855" s="314">
        <v>80</v>
      </c>
      <c r="E855" s="314">
        <v>80</v>
      </c>
      <c r="F855" s="42">
        <v>80</v>
      </c>
      <c r="G855" s="321">
        <f t="shared" si="78"/>
        <v>160</v>
      </c>
      <c r="H855" s="315">
        <f t="shared" si="79"/>
        <v>160</v>
      </c>
      <c r="I855" s="197">
        <f t="shared" si="80"/>
        <v>2.6666666666666665</v>
      </c>
      <c r="J855" s="157">
        <f t="shared" si="81"/>
        <v>2.6666666666666665</v>
      </c>
      <c r="K855" s="40">
        <v>320</v>
      </c>
      <c r="L855" s="326">
        <v>5.333333333333333</v>
      </c>
      <c r="M855">
        <f t="shared" si="82"/>
        <v>336</v>
      </c>
      <c r="N855" s="201">
        <f t="shared" si="83"/>
        <v>256.9369369369428</v>
      </c>
    </row>
    <row r="856" spans="2:14" x14ac:dyDescent="0.25">
      <c r="B856" s="145">
        <v>0.59166666666666667</v>
      </c>
      <c r="C856" s="40">
        <v>80</v>
      </c>
      <c r="D856" s="314">
        <v>80</v>
      </c>
      <c r="E856" s="314">
        <v>80</v>
      </c>
      <c r="F856" s="42">
        <v>80</v>
      </c>
      <c r="G856" s="321">
        <f t="shared" si="78"/>
        <v>160</v>
      </c>
      <c r="H856" s="315">
        <f t="shared" si="79"/>
        <v>160</v>
      </c>
      <c r="I856" s="197">
        <f t="shared" si="80"/>
        <v>2.6666666666666665</v>
      </c>
      <c r="J856" s="157">
        <f t="shared" si="81"/>
        <v>2.6666666666666665</v>
      </c>
      <c r="K856" s="40">
        <v>320</v>
      </c>
      <c r="L856" s="326">
        <v>5.333333333333333</v>
      </c>
      <c r="M856">
        <f t="shared" si="82"/>
        <v>336</v>
      </c>
      <c r="N856" s="201">
        <f t="shared" si="83"/>
        <v>256.9369369369428</v>
      </c>
    </row>
    <row r="857" spans="2:14" x14ac:dyDescent="0.25">
      <c r="B857" s="145">
        <v>0.59236111111111112</v>
      </c>
      <c r="C857" s="40">
        <v>80</v>
      </c>
      <c r="D857" s="314">
        <v>80</v>
      </c>
      <c r="E857" s="314">
        <v>80</v>
      </c>
      <c r="F857" s="42">
        <v>80</v>
      </c>
      <c r="G857" s="321">
        <f t="shared" si="78"/>
        <v>160</v>
      </c>
      <c r="H857" s="315">
        <f t="shared" si="79"/>
        <v>160</v>
      </c>
      <c r="I857" s="197">
        <f t="shared" si="80"/>
        <v>2.6666666666666665</v>
      </c>
      <c r="J857" s="157">
        <f t="shared" si="81"/>
        <v>2.6666666666666665</v>
      </c>
      <c r="K857" s="40">
        <v>320</v>
      </c>
      <c r="L857" s="326">
        <v>5.333333333333333</v>
      </c>
      <c r="M857">
        <f t="shared" si="82"/>
        <v>336</v>
      </c>
      <c r="N857" s="201">
        <f t="shared" si="83"/>
        <v>256.9369369369428</v>
      </c>
    </row>
    <row r="858" spans="2:14" x14ac:dyDescent="0.25">
      <c r="B858" s="145">
        <v>0.59305555555555556</v>
      </c>
      <c r="C858" s="40">
        <v>80</v>
      </c>
      <c r="D858" s="314">
        <v>80</v>
      </c>
      <c r="E858" s="314">
        <v>80</v>
      </c>
      <c r="F858" s="42">
        <v>80</v>
      </c>
      <c r="G858" s="321">
        <f t="shared" si="78"/>
        <v>160</v>
      </c>
      <c r="H858" s="315">
        <f t="shared" si="79"/>
        <v>160</v>
      </c>
      <c r="I858" s="197">
        <f t="shared" si="80"/>
        <v>2.6666666666666665</v>
      </c>
      <c r="J858" s="157">
        <f t="shared" si="81"/>
        <v>2.6666666666666665</v>
      </c>
      <c r="K858" s="40">
        <v>320</v>
      </c>
      <c r="L858" s="326">
        <v>5.333333333333333</v>
      </c>
      <c r="M858">
        <f t="shared" si="82"/>
        <v>336</v>
      </c>
      <c r="N858" s="201">
        <f t="shared" si="83"/>
        <v>256.9369369369428</v>
      </c>
    </row>
    <row r="859" spans="2:14" x14ac:dyDescent="0.25">
      <c r="B859" s="145">
        <v>0.59375</v>
      </c>
      <c r="C859" s="40">
        <v>80</v>
      </c>
      <c r="D859" s="314">
        <v>80</v>
      </c>
      <c r="E859" s="314">
        <v>80</v>
      </c>
      <c r="F859" s="42">
        <v>80</v>
      </c>
      <c r="G859" s="321">
        <f t="shared" si="78"/>
        <v>160</v>
      </c>
      <c r="H859" s="315">
        <f t="shared" si="79"/>
        <v>160</v>
      </c>
      <c r="I859" s="197">
        <f t="shared" si="80"/>
        <v>2.6666666666666665</v>
      </c>
      <c r="J859" s="157">
        <f t="shared" si="81"/>
        <v>2.6666666666666665</v>
      </c>
      <c r="K859" s="40">
        <v>320</v>
      </c>
      <c r="L859" s="326">
        <v>5.333333333333333</v>
      </c>
      <c r="M859">
        <f t="shared" si="82"/>
        <v>336</v>
      </c>
      <c r="N859" s="201">
        <f t="shared" si="83"/>
        <v>256.9369369369428</v>
      </c>
    </row>
    <row r="860" spans="2:14" x14ac:dyDescent="0.25">
      <c r="B860" s="145">
        <v>0.59444444444444444</v>
      </c>
      <c r="C860" s="40">
        <v>80</v>
      </c>
      <c r="D860" s="314">
        <v>80</v>
      </c>
      <c r="E860" s="314">
        <v>80</v>
      </c>
      <c r="F860" s="42">
        <v>80</v>
      </c>
      <c r="G860" s="321">
        <f t="shared" si="78"/>
        <v>160</v>
      </c>
      <c r="H860" s="315">
        <f t="shared" si="79"/>
        <v>160</v>
      </c>
      <c r="I860" s="197">
        <f t="shared" si="80"/>
        <v>2.6666666666666665</v>
      </c>
      <c r="J860" s="157">
        <f t="shared" si="81"/>
        <v>2.6666666666666665</v>
      </c>
      <c r="K860" s="40">
        <v>320</v>
      </c>
      <c r="L860" s="326">
        <v>5.333333333333333</v>
      </c>
      <c r="M860">
        <f t="shared" si="82"/>
        <v>336</v>
      </c>
      <c r="N860" s="201">
        <f t="shared" si="83"/>
        <v>256.9369369369428</v>
      </c>
    </row>
    <row r="861" spans="2:14" x14ac:dyDescent="0.25">
      <c r="B861" s="145">
        <v>0.59513888888888888</v>
      </c>
      <c r="C861" s="40">
        <v>80</v>
      </c>
      <c r="D861" s="314">
        <v>80</v>
      </c>
      <c r="E861" s="314">
        <v>80</v>
      </c>
      <c r="F861" s="42">
        <v>80</v>
      </c>
      <c r="G861" s="321">
        <f t="shared" si="78"/>
        <v>160</v>
      </c>
      <c r="H861" s="315">
        <f t="shared" si="79"/>
        <v>160</v>
      </c>
      <c r="I861" s="197">
        <f t="shared" si="80"/>
        <v>2.6666666666666665</v>
      </c>
      <c r="J861" s="157">
        <f t="shared" si="81"/>
        <v>2.6666666666666665</v>
      </c>
      <c r="K861" s="40">
        <v>320</v>
      </c>
      <c r="L861" s="326">
        <v>5.333333333333333</v>
      </c>
      <c r="M861">
        <f t="shared" si="82"/>
        <v>336</v>
      </c>
      <c r="N861" s="201">
        <f t="shared" si="83"/>
        <v>256.9369369369428</v>
      </c>
    </row>
    <row r="862" spans="2:14" x14ac:dyDescent="0.25">
      <c r="B862" s="145">
        <v>0.59583333333333333</v>
      </c>
      <c r="C862" s="40">
        <v>80</v>
      </c>
      <c r="D862" s="314">
        <v>80</v>
      </c>
      <c r="E862" s="314">
        <v>80</v>
      </c>
      <c r="F862" s="42">
        <v>80</v>
      </c>
      <c r="G862" s="321">
        <f t="shared" si="78"/>
        <v>160</v>
      </c>
      <c r="H862" s="315">
        <f t="shared" si="79"/>
        <v>160</v>
      </c>
      <c r="I862" s="197">
        <f t="shared" si="80"/>
        <v>2.6666666666666665</v>
      </c>
      <c r="J862" s="157">
        <f t="shared" si="81"/>
        <v>2.6666666666666665</v>
      </c>
      <c r="K862" s="40">
        <v>320</v>
      </c>
      <c r="L862" s="326">
        <v>5.333333333333333</v>
      </c>
      <c r="M862">
        <f t="shared" si="82"/>
        <v>336</v>
      </c>
      <c r="N862" s="201">
        <f t="shared" si="83"/>
        <v>256.9369369369428</v>
      </c>
    </row>
    <row r="863" spans="2:14" x14ac:dyDescent="0.25">
      <c r="B863" s="145">
        <v>0.59652777777777777</v>
      </c>
      <c r="C863" s="40">
        <v>80</v>
      </c>
      <c r="D863" s="314">
        <v>80</v>
      </c>
      <c r="E863" s="314">
        <v>80</v>
      </c>
      <c r="F863" s="42">
        <v>80</v>
      </c>
      <c r="G863" s="321">
        <f t="shared" si="78"/>
        <v>160</v>
      </c>
      <c r="H863" s="315">
        <f t="shared" si="79"/>
        <v>160</v>
      </c>
      <c r="I863" s="197">
        <f t="shared" si="80"/>
        <v>2.6666666666666665</v>
      </c>
      <c r="J863" s="157">
        <f t="shared" si="81"/>
        <v>2.6666666666666665</v>
      </c>
      <c r="K863" s="40">
        <v>320</v>
      </c>
      <c r="L863" s="326">
        <v>5.333333333333333</v>
      </c>
      <c r="M863">
        <f t="shared" si="82"/>
        <v>336</v>
      </c>
      <c r="N863" s="201">
        <f t="shared" si="83"/>
        <v>256.9369369369428</v>
      </c>
    </row>
    <row r="864" spans="2:14" x14ac:dyDescent="0.25">
      <c r="B864" s="145">
        <v>0.59722222222222221</v>
      </c>
      <c r="C864" s="40">
        <v>80</v>
      </c>
      <c r="D864" s="314">
        <v>80</v>
      </c>
      <c r="E864" s="314">
        <v>80</v>
      </c>
      <c r="F864" s="42">
        <v>80</v>
      </c>
      <c r="G864" s="321">
        <f t="shared" si="78"/>
        <v>160</v>
      </c>
      <c r="H864" s="315">
        <f t="shared" si="79"/>
        <v>160</v>
      </c>
      <c r="I864" s="197">
        <f t="shared" si="80"/>
        <v>2.6666666666666665</v>
      </c>
      <c r="J864" s="157">
        <f t="shared" si="81"/>
        <v>2.6666666666666665</v>
      </c>
      <c r="K864" s="40">
        <v>320</v>
      </c>
      <c r="L864" s="326">
        <v>5.333333333333333</v>
      </c>
      <c r="M864">
        <f t="shared" si="82"/>
        <v>336</v>
      </c>
      <c r="N864" s="201">
        <f t="shared" si="83"/>
        <v>256.9369369369428</v>
      </c>
    </row>
    <row r="865" spans="2:14" x14ac:dyDescent="0.25">
      <c r="B865" s="145">
        <v>0.59791666666666665</v>
      </c>
      <c r="C865" s="40">
        <v>80</v>
      </c>
      <c r="D865" s="314">
        <v>80</v>
      </c>
      <c r="E865" s="314">
        <v>80</v>
      </c>
      <c r="F865" s="42">
        <v>80</v>
      </c>
      <c r="G865" s="321">
        <f t="shared" si="78"/>
        <v>160</v>
      </c>
      <c r="H865" s="315">
        <f t="shared" si="79"/>
        <v>160</v>
      </c>
      <c r="I865" s="197">
        <f t="shared" si="80"/>
        <v>2.6666666666666665</v>
      </c>
      <c r="J865" s="157">
        <f t="shared" si="81"/>
        <v>2.6666666666666665</v>
      </c>
      <c r="K865" s="40">
        <v>320</v>
      </c>
      <c r="L865" s="326">
        <v>5.333333333333333</v>
      </c>
      <c r="M865">
        <f t="shared" si="82"/>
        <v>336</v>
      </c>
      <c r="N865" s="201">
        <f t="shared" si="83"/>
        <v>256.9369369369428</v>
      </c>
    </row>
    <row r="866" spans="2:14" x14ac:dyDescent="0.25">
      <c r="B866" s="145">
        <v>0.59861111111111109</v>
      </c>
      <c r="C866" s="40">
        <v>80</v>
      </c>
      <c r="D866" s="314">
        <v>80</v>
      </c>
      <c r="E866" s="314">
        <v>80</v>
      </c>
      <c r="F866" s="42">
        <v>80</v>
      </c>
      <c r="G866" s="321">
        <f t="shared" si="78"/>
        <v>160</v>
      </c>
      <c r="H866" s="315">
        <f t="shared" si="79"/>
        <v>160</v>
      </c>
      <c r="I866" s="197">
        <f t="shared" si="80"/>
        <v>2.6666666666666665</v>
      </c>
      <c r="J866" s="157">
        <f t="shared" si="81"/>
        <v>2.6666666666666665</v>
      </c>
      <c r="K866" s="40">
        <v>320</v>
      </c>
      <c r="L866" s="326">
        <v>5.333333333333333</v>
      </c>
      <c r="M866">
        <f t="shared" si="82"/>
        <v>336</v>
      </c>
      <c r="N866" s="201">
        <f t="shared" si="83"/>
        <v>256.9369369369428</v>
      </c>
    </row>
    <row r="867" spans="2:14" x14ac:dyDescent="0.25">
      <c r="B867" s="145">
        <v>0.59930555555555554</v>
      </c>
      <c r="C867" s="40">
        <v>80</v>
      </c>
      <c r="D867" s="314">
        <v>80</v>
      </c>
      <c r="E867" s="314">
        <v>80</v>
      </c>
      <c r="F867" s="42">
        <v>80</v>
      </c>
      <c r="G867" s="321">
        <f t="shared" si="78"/>
        <v>160</v>
      </c>
      <c r="H867" s="315">
        <f t="shared" si="79"/>
        <v>160</v>
      </c>
      <c r="I867" s="197">
        <f t="shared" si="80"/>
        <v>2.6666666666666665</v>
      </c>
      <c r="J867" s="157">
        <f t="shared" si="81"/>
        <v>2.6666666666666665</v>
      </c>
      <c r="K867" s="40">
        <v>320</v>
      </c>
      <c r="L867" s="326">
        <v>5.333333333333333</v>
      </c>
      <c r="M867">
        <f t="shared" si="82"/>
        <v>336</v>
      </c>
      <c r="N867" s="201">
        <f t="shared" si="83"/>
        <v>256.9369369369428</v>
      </c>
    </row>
    <row r="868" spans="2:14" x14ac:dyDescent="0.25">
      <c r="B868" s="145">
        <v>0.6</v>
      </c>
      <c r="C868" s="40">
        <v>80</v>
      </c>
      <c r="D868" s="314">
        <v>80</v>
      </c>
      <c r="E868" s="314">
        <v>80</v>
      </c>
      <c r="F868" s="42">
        <v>80</v>
      </c>
      <c r="G868" s="321">
        <f t="shared" si="78"/>
        <v>160</v>
      </c>
      <c r="H868" s="315">
        <f t="shared" si="79"/>
        <v>160</v>
      </c>
      <c r="I868" s="197">
        <f t="shared" si="80"/>
        <v>2.6666666666666665</v>
      </c>
      <c r="J868" s="157">
        <f t="shared" si="81"/>
        <v>2.6666666666666665</v>
      </c>
      <c r="K868" s="40">
        <v>320</v>
      </c>
      <c r="L868" s="326">
        <v>5.333333333333333</v>
      </c>
      <c r="M868">
        <f t="shared" si="82"/>
        <v>336</v>
      </c>
      <c r="N868" s="201">
        <f t="shared" si="83"/>
        <v>256.9369369369428</v>
      </c>
    </row>
    <row r="869" spans="2:14" x14ac:dyDescent="0.25">
      <c r="B869" s="145">
        <v>0.60069444444444442</v>
      </c>
      <c r="C869" s="40">
        <v>80</v>
      </c>
      <c r="D869" s="314">
        <v>80</v>
      </c>
      <c r="E869" s="314">
        <v>80</v>
      </c>
      <c r="F869" s="42">
        <v>80</v>
      </c>
      <c r="G869" s="321">
        <f t="shared" si="78"/>
        <v>160</v>
      </c>
      <c r="H869" s="315">
        <f t="shared" si="79"/>
        <v>160</v>
      </c>
      <c r="I869" s="197">
        <f t="shared" si="80"/>
        <v>2.6666666666666665</v>
      </c>
      <c r="J869" s="157">
        <f t="shared" si="81"/>
        <v>2.6666666666666665</v>
      </c>
      <c r="K869" s="40">
        <v>320</v>
      </c>
      <c r="L869" s="326">
        <v>5.333333333333333</v>
      </c>
      <c r="M869">
        <f t="shared" si="82"/>
        <v>336</v>
      </c>
      <c r="N869" s="201">
        <f t="shared" si="83"/>
        <v>256.9369369369428</v>
      </c>
    </row>
    <row r="870" spans="2:14" x14ac:dyDescent="0.25">
      <c r="B870" s="145">
        <v>0.60138888888888886</v>
      </c>
      <c r="C870" s="40">
        <v>80</v>
      </c>
      <c r="D870" s="314">
        <v>80</v>
      </c>
      <c r="E870" s="314">
        <v>80</v>
      </c>
      <c r="F870" s="42">
        <v>80</v>
      </c>
      <c r="G870" s="321">
        <f t="shared" si="78"/>
        <v>160</v>
      </c>
      <c r="H870" s="315">
        <f t="shared" si="79"/>
        <v>160</v>
      </c>
      <c r="I870" s="197">
        <f t="shared" si="80"/>
        <v>2.6666666666666665</v>
      </c>
      <c r="J870" s="157">
        <f t="shared" si="81"/>
        <v>2.6666666666666665</v>
      </c>
      <c r="K870" s="40">
        <v>320</v>
      </c>
      <c r="L870" s="326">
        <v>5.333333333333333</v>
      </c>
      <c r="M870">
        <f t="shared" si="82"/>
        <v>336</v>
      </c>
      <c r="N870" s="201">
        <f t="shared" si="83"/>
        <v>256.9369369369428</v>
      </c>
    </row>
    <row r="871" spans="2:14" x14ac:dyDescent="0.25">
      <c r="B871" s="145">
        <v>0.6020833333333333</v>
      </c>
      <c r="C871" s="40">
        <v>80</v>
      </c>
      <c r="D871" s="314">
        <v>80</v>
      </c>
      <c r="E871" s="314">
        <v>80</v>
      </c>
      <c r="F871" s="42">
        <v>80</v>
      </c>
      <c r="G871" s="321">
        <f t="shared" si="78"/>
        <v>160</v>
      </c>
      <c r="H871" s="315">
        <f t="shared" si="79"/>
        <v>160</v>
      </c>
      <c r="I871" s="197">
        <f t="shared" si="80"/>
        <v>2.6666666666666665</v>
      </c>
      <c r="J871" s="157">
        <f t="shared" si="81"/>
        <v>2.6666666666666665</v>
      </c>
      <c r="K871" s="40">
        <v>320</v>
      </c>
      <c r="L871" s="326">
        <v>5.333333333333333</v>
      </c>
      <c r="M871">
        <f t="shared" si="82"/>
        <v>336</v>
      </c>
      <c r="N871" s="201">
        <f t="shared" si="83"/>
        <v>256.9369369369428</v>
      </c>
    </row>
    <row r="872" spans="2:14" x14ac:dyDescent="0.25">
      <c r="B872" s="145">
        <v>0.60277777777777775</v>
      </c>
      <c r="C872" s="40">
        <v>80</v>
      </c>
      <c r="D872" s="314">
        <v>80</v>
      </c>
      <c r="E872" s="314">
        <v>80</v>
      </c>
      <c r="F872" s="42">
        <v>80</v>
      </c>
      <c r="G872" s="321">
        <f t="shared" si="78"/>
        <v>160</v>
      </c>
      <c r="H872" s="315">
        <f t="shared" si="79"/>
        <v>160</v>
      </c>
      <c r="I872" s="197">
        <f t="shared" si="80"/>
        <v>2.6666666666666665</v>
      </c>
      <c r="J872" s="157">
        <f t="shared" si="81"/>
        <v>2.6666666666666665</v>
      </c>
      <c r="K872" s="40">
        <v>320</v>
      </c>
      <c r="L872" s="326">
        <v>5.333333333333333</v>
      </c>
      <c r="M872">
        <f t="shared" si="82"/>
        <v>336</v>
      </c>
      <c r="N872" s="201">
        <f t="shared" si="83"/>
        <v>256.9369369369428</v>
      </c>
    </row>
    <row r="873" spans="2:14" x14ac:dyDescent="0.25">
      <c r="B873" s="145">
        <v>0.60347222222222219</v>
      </c>
      <c r="C873" s="40">
        <v>80</v>
      </c>
      <c r="D873" s="314">
        <v>80</v>
      </c>
      <c r="E873" s="314">
        <v>80</v>
      </c>
      <c r="F873" s="42">
        <v>80</v>
      </c>
      <c r="G873" s="321">
        <f t="shared" si="78"/>
        <v>160</v>
      </c>
      <c r="H873" s="315">
        <f t="shared" si="79"/>
        <v>160</v>
      </c>
      <c r="I873" s="197">
        <f t="shared" si="80"/>
        <v>2.6666666666666665</v>
      </c>
      <c r="J873" s="157">
        <f t="shared" si="81"/>
        <v>2.6666666666666665</v>
      </c>
      <c r="K873" s="40">
        <v>320</v>
      </c>
      <c r="L873" s="326">
        <v>5.333333333333333</v>
      </c>
      <c r="M873">
        <f t="shared" si="82"/>
        <v>336</v>
      </c>
      <c r="N873" s="201">
        <f t="shared" si="83"/>
        <v>256.9369369369428</v>
      </c>
    </row>
    <row r="874" spans="2:14" x14ac:dyDescent="0.25">
      <c r="B874" s="145">
        <v>0.60416666666666663</v>
      </c>
      <c r="C874" s="40">
        <v>80</v>
      </c>
      <c r="D874" s="314">
        <v>80</v>
      </c>
      <c r="E874" s="314">
        <v>80</v>
      </c>
      <c r="F874" s="42">
        <v>80</v>
      </c>
      <c r="G874" s="321">
        <f t="shared" si="78"/>
        <v>160</v>
      </c>
      <c r="H874" s="315">
        <f t="shared" si="79"/>
        <v>160</v>
      </c>
      <c r="I874" s="197">
        <f t="shared" si="80"/>
        <v>2.6666666666666665</v>
      </c>
      <c r="J874" s="157">
        <f t="shared" si="81"/>
        <v>2.6666666666666665</v>
      </c>
      <c r="K874" s="40">
        <v>320</v>
      </c>
      <c r="L874" s="326">
        <v>5.333333333333333</v>
      </c>
      <c r="M874">
        <f t="shared" si="82"/>
        <v>336</v>
      </c>
      <c r="N874" s="201">
        <f t="shared" si="83"/>
        <v>256.9369369369428</v>
      </c>
    </row>
    <row r="875" spans="2:14" x14ac:dyDescent="0.25">
      <c r="B875" s="145">
        <v>0.60486111111111118</v>
      </c>
      <c r="C875" s="40">
        <v>80</v>
      </c>
      <c r="D875" s="314">
        <v>80</v>
      </c>
      <c r="E875" s="314">
        <v>80</v>
      </c>
      <c r="F875" s="42">
        <v>80</v>
      </c>
      <c r="G875" s="321">
        <f t="shared" si="78"/>
        <v>160</v>
      </c>
      <c r="H875" s="315">
        <f t="shared" si="79"/>
        <v>160</v>
      </c>
      <c r="I875" s="197">
        <f t="shared" si="80"/>
        <v>2.6666666666666665</v>
      </c>
      <c r="J875" s="157">
        <f t="shared" si="81"/>
        <v>2.6666666666666665</v>
      </c>
      <c r="K875" s="40">
        <v>320</v>
      </c>
      <c r="L875" s="326">
        <v>5.333333333333333</v>
      </c>
      <c r="M875">
        <f t="shared" si="82"/>
        <v>336</v>
      </c>
      <c r="N875" s="201">
        <f t="shared" si="83"/>
        <v>256.9369369369428</v>
      </c>
    </row>
    <row r="876" spans="2:14" x14ac:dyDescent="0.25">
      <c r="B876" s="145">
        <v>0.60555555555555551</v>
      </c>
      <c r="C876" s="40">
        <v>80</v>
      </c>
      <c r="D876" s="314">
        <v>80</v>
      </c>
      <c r="E876" s="314">
        <v>80</v>
      </c>
      <c r="F876" s="42">
        <v>80</v>
      </c>
      <c r="G876" s="321">
        <f t="shared" si="78"/>
        <v>160</v>
      </c>
      <c r="H876" s="315">
        <f t="shared" si="79"/>
        <v>160</v>
      </c>
      <c r="I876" s="197">
        <f t="shared" si="80"/>
        <v>2.6666666666666665</v>
      </c>
      <c r="J876" s="157">
        <f t="shared" si="81"/>
        <v>2.6666666666666665</v>
      </c>
      <c r="K876" s="40">
        <v>320</v>
      </c>
      <c r="L876" s="326">
        <v>5.333333333333333</v>
      </c>
      <c r="M876">
        <f t="shared" si="82"/>
        <v>336</v>
      </c>
      <c r="N876" s="201">
        <f t="shared" si="83"/>
        <v>256.9369369369428</v>
      </c>
    </row>
    <row r="877" spans="2:14" x14ac:dyDescent="0.25">
      <c r="B877" s="145">
        <v>0.60625000000000007</v>
      </c>
      <c r="C877" s="40">
        <v>80</v>
      </c>
      <c r="D877" s="314">
        <v>80</v>
      </c>
      <c r="E877" s="314">
        <v>80</v>
      </c>
      <c r="F877" s="42">
        <v>80</v>
      </c>
      <c r="G877" s="321">
        <f t="shared" si="78"/>
        <v>160</v>
      </c>
      <c r="H877" s="315">
        <f t="shared" si="79"/>
        <v>160</v>
      </c>
      <c r="I877" s="197">
        <f t="shared" si="80"/>
        <v>2.6666666666666665</v>
      </c>
      <c r="J877" s="157">
        <f t="shared" si="81"/>
        <v>2.6666666666666665</v>
      </c>
      <c r="K877" s="40">
        <v>320</v>
      </c>
      <c r="L877" s="326">
        <v>5.333333333333333</v>
      </c>
      <c r="M877">
        <f t="shared" si="82"/>
        <v>336</v>
      </c>
      <c r="N877" s="201">
        <f t="shared" si="83"/>
        <v>256.9369369369428</v>
      </c>
    </row>
    <row r="878" spans="2:14" x14ac:dyDescent="0.25">
      <c r="B878" s="145">
        <v>0.6069444444444444</v>
      </c>
      <c r="C878" s="40">
        <v>80</v>
      </c>
      <c r="D878" s="314">
        <v>80</v>
      </c>
      <c r="E878" s="314">
        <v>80</v>
      </c>
      <c r="F878" s="42">
        <v>80</v>
      </c>
      <c r="G878" s="321">
        <f t="shared" si="78"/>
        <v>160</v>
      </c>
      <c r="H878" s="315">
        <f t="shared" si="79"/>
        <v>160</v>
      </c>
      <c r="I878" s="197">
        <f t="shared" si="80"/>
        <v>2.6666666666666665</v>
      </c>
      <c r="J878" s="157">
        <f t="shared" si="81"/>
        <v>2.6666666666666665</v>
      </c>
      <c r="K878" s="40">
        <v>320</v>
      </c>
      <c r="L878" s="326">
        <v>5.333333333333333</v>
      </c>
      <c r="M878">
        <f t="shared" si="82"/>
        <v>336</v>
      </c>
      <c r="N878" s="201">
        <f t="shared" si="83"/>
        <v>256.9369369369428</v>
      </c>
    </row>
    <row r="879" spans="2:14" x14ac:dyDescent="0.25">
      <c r="B879" s="145">
        <v>0.60763888888888895</v>
      </c>
      <c r="C879" s="40">
        <v>80</v>
      </c>
      <c r="D879" s="314">
        <v>80</v>
      </c>
      <c r="E879" s="314">
        <v>80</v>
      </c>
      <c r="F879" s="42">
        <v>80</v>
      </c>
      <c r="G879" s="321">
        <f t="shared" si="78"/>
        <v>160</v>
      </c>
      <c r="H879" s="315">
        <f t="shared" si="79"/>
        <v>160</v>
      </c>
      <c r="I879" s="197">
        <f t="shared" si="80"/>
        <v>2.6666666666666665</v>
      </c>
      <c r="J879" s="157">
        <f t="shared" si="81"/>
        <v>2.6666666666666665</v>
      </c>
      <c r="K879" s="40">
        <v>320</v>
      </c>
      <c r="L879" s="326">
        <v>5.333333333333333</v>
      </c>
      <c r="M879">
        <f t="shared" si="82"/>
        <v>336</v>
      </c>
      <c r="N879" s="201">
        <f t="shared" si="83"/>
        <v>256.9369369369428</v>
      </c>
    </row>
    <row r="880" spans="2:14" x14ac:dyDescent="0.25">
      <c r="B880" s="145">
        <v>0.60833333333333328</v>
      </c>
      <c r="C880" s="40">
        <v>80</v>
      </c>
      <c r="D880" s="314">
        <v>80</v>
      </c>
      <c r="E880" s="314">
        <v>80</v>
      </c>
      <c r="F880" s="42">
        <v>80</v>
      </c>
      <c r="G880" s="321">
        <f t="shared" si="78"/>
        <v>160</v>
      </c>
      <c r="H880" s="315">
        <f t="shared" si="79"/>
        <v>160</v>
      </c>
      <c r="I880" s="197">
        <f t="shared" si="80"/>
        <v>2.6666666666666665</v>
      </c>
      <c r="J880" s="157">
        <f t="shared" si="81"/>
        <v>2.6666666666666665</v>
      </c>
      <c r="K880" s="40">
        <v>320</v>
      </c>
      <c r="L880" s="326">
        <v>5.333333333333333</v>
      </c>
      <c r="M880">
        <f t="shared" si="82"/>
        <v>336</v>
      </c>
      <c r="N880" s="201">
        <f t="shared" si="83"/>
        <v>256.9369369369428</v>
      </c>
    </row>
    <row r="881" spans="2:14" x14ac:dyDescent="0.25">
      <c r="B881" s="145">
        <v>0.60902777777777783</v>
      </c>
      <c r="C881" s="40">
        <v>80</v>
      </c>
      <c r="D881" s="314">
        <v>80</v>
      </c>
      <c r="E881" s="314">
        <v>80</v>
      </c>
      <c r="F881" s="42">
        <v>80</v>
      </c>
      <c r="G881" s="321">
        <f t="shared" si="78"/>
        <v>160</v>
      </c>
      <c r="H881" s="315">
        <f t="shared" si="79"/>
        <v>160</v>
      </c>
      <c r="I881" s="197">
        <f t="shared" si="80"/>
        <v>2.6666666666666665</v>
      </c>
      <c r="J881" s="157">
        <f t="shared" si="81"/>
        <v>2.6666666666666665</v>
      </c>
      <c r="K881" s="40">
        <v>320</v>
      </c>
      <c r="L881" s="326">
        <v>5.333333333333333</v>
      </c>
      <c r="M881">
        <f t="shared" si="82"/>
        <v>336</v>
      </c>
      <c r="N881" s="201">
        <f t="shared" si="83"/>
        <v>256.9369369369428</v>
      </c>
    </row>
    <row r="882" spans="2:14" x14ac:dyDescent="0.25">
      <c r="B882" s="145">
        <v>0.60972222222222217</v>
      </c>
      <c r="C882" s="40">
        <v>80</v>
      </c>
      <c r="D882" s="314">
        <v>80</v>
      </c>
      <c r="E882" s="314">
        <v>80</v>
      </c>
      <c r="F882" s="42">
        <v>80</v>
      </c>
      <c r="G882" s="321">
        <f t="shared" si="78"/>
        <v>160</v>
      </c>
      <c r="H882" s="315">
        <f t="shared" si="79"/>
        <v>160</v>
      </c>
      <c r="I882" s="197">
        <f t="shared" si="80"/>
        <v>2.6666666666666665</v>
      </c>
      <c r="J882" s="157">
        <f t="shared" si="81"/>
        <v>2.6666666666666665</v>
      </c>
      <c r="K882" s="40">
        <v>320</v>
      </c>
      <c r="L882" s="326">
        <v>5.333333333333333</v>
      </c>
      <c r="M882">
        <f t="shared" si="82"/>
        <v>336</v>
      </c>
      <c r="N882" s="201">
        <f t="shared" si="83"/>
        <v>256.9369369369428</v>
      </c>
    </row>
    <row r="883" spans="2:14" x14ac:dyDescent="0.25">
      <c r="B883" s="145">
        <v>0.61041666666666672</v>
      </c>
      <c r="C883" s="40">
        <v>80</v>
      </c>
      <c r="D883" s="314">
        <v>80</v>
      </c>
      <c r="E883" s="314">
        <v>80</v>
      </c>
      <c r="F883" s="42">
        <v>80</v>
      </c>
      <c r="G883" s="321">
        <f t="shared" si="78"/>
        <v>160</v>
      </c>
      <c r="H883" s="315">
        <f t="shared" si="79"/>
        <v>160</v>
      </c>
      <c r="I883" s="197">
        <f t="shared" si="80"/>
        <v>2.6666666666666665</v>
      </c>
      <c r="J883" s="157">
        <f t="shared" si="81"/>
        <v>2.6666666666666665</v>
      </c>
      <c r="K883" s="40">
        <v>320</v>
      </c>
      <c r="L883" s="326">
        <v>5.333333333333333</v>
      </c>
      <c r="M883">
        <f t="shared" si="82"/>
        <v>336</v>
      </c>
      <c r="N883" s="201">
        <f t="shared" si="83"/>
        <v>256.9369369369428</v>
      </c>
    </row>
    <row r="884" spans="2:14" x14ac:dyDescent="0.25">
      <c r="B884" s="145">
        <v>0.61111111111111105</v>
      </c>
      <c r="C884" s="40">
        <v>80</v>
      </c>
      <c r="D884" s="314">
        <v>80</v>
      </c>
      <c r="E884" s="314">
        <v>80</v>
      </c>
      <c r="F884" s="42">
        <v>80</v>
      </c>
      <c r="G884" s="321">
        <f t="shared" si="78"/>
        <v>160</v>
      </c>
      <c r="H884" s="315">
        <f t="shared" si="79"/>
        <v>160</v>
      </c>
      <c r="I884" s="197">
        <f t="shared" si="80"/>
        <v>2.6666666666666665</v>
      </c>
      <c r="J884" s="157">
        <f t="shared" si="81"/>
        <v>2.6666666666666665</v>
      </c>
      <c r="K884" s="40">
        <v>320</v>
      </c>
      <c r="L884" s="326">
        <v>5.333333333333333</v>
      </c>
      <c r="M884">
        <f t="shared" si="82"/>
        <v>336</v>
      </c>
      <c r="N884" s="201">
        <f t="shared" si="83"/>
        <v>256.9369369369428</v>
      </c>
    </row>
    <row r="885" spans="2:14" x14ac:dyDescent="0.25">
      <c r="B885" s="145">
        <v>0.6118055555555556</v>
      </c>
      <c r="C885" s="40">
        <v>80</v>
      </c>
      <c r="D885" s="314">
        <v>80</v>
      </c>
      <c r="E885" s="314">
        <v>80</v>
      </c>
      <c r="F885" s="42">
        <v>80</v>
      </c>
      <c r="G885" s="321">
        <f t="shared" si="78"/>
        <v>160</v>
      </c>
      <c r="H885" s="315">
        <f t="shared" si="79"/>
        <v>160</v>
      </c>
      <c r="I885" s="197">
        <f t="shared" si="80"/>
        <v>2.6666666666666665</v>
      </c>
      <c r="J885" s="157">
        <f t="shared" si="81"/>
        <v>2.6666666666666665</v>
      </c>
      <c r="K885" s="40">
        <v>320</v>
      </c>
      <c r="L885" s="326">
        <v>5.333333333333333</v>
      </c>
      <c r="M885">
        <f t="shared" si="82"/>
        <v>336</v>
      </c>
      <c r="N885" s="201">
        <f t="shared" si="83"/>
        <v>256.9369369369428</v>
      </c>
    </row>
    <row r="886" spans="2:14" x14ac:dyDescent="0.25">
      <c r="B886" s="145">
        <v>0.61249999999999993</v>
      </c>
      <c r="C886" s="40">
        <v>80</v>
      </c>
      <c r="D886" s="314">
        <v>80</v>
      </c>
      <c r="E886" s="314">
        <v>80</v>
      </c>
      <c r="F886" s="42">
        <v>80</v>
      </c>
      <c r="G886" s="321">
        <f t="shared" si="78"/>
        <v>160</v>
      </c>
      <c r="H886" s="315">
        <f t="shared" si="79"/>
        <v>160</v>
      </c>
      <c r="I886" s="197">
        <f t="shared" si="80"/>
        <v>2.6666666666666665</v>
      </c>
      <c r="J886" s="157">
        <f t="shared" si="81"/>
        <v>2.6666666666666665</v>
      </c>
      <c r="K886" s="40">
        <v>320</v>
      </c>
      <c r="L886" s="326">
        <v>5.333333333333333</v>
      </c>
      <c r="M886">
        <f t="shared" si="82"/>
        <v>336</v>
      </c>
      <c r="N886" s="201">
        <f t="shared" si="83"/>
        <v>256.9369369369428</v>
      </c>
    </row>
    <row r="887" spans="2:14" x14ac:dyDescent="0.25">
      <c r="B887" s="145">
        <v>0.61319444444444449</v>
      </c>
      <c r="C887" s="40">
        <v>80</v>
      </c>
      <c r="D887" s="314">
        <v>80</v>
      </c>
      <c r="E887" s="314">
        <v>80</v>
      </c>
      <c r="F887" s="42">
        <v>80</v>
      </c>
      <c r="G887" s="321">
        <f t="shared" si="78"/>
        <v>160</v>
      </c>
      <c r="H887" s="315">
        <f t="shared" si="79"/>
        <v>160</v>
      </c>
      <c r="I887" s="197">
        <f t="shared" si="80"/>
        <v>2.6666666666666665</v>
      </c>
      <c r="J887" s="157">
        <f t="shared" si="81"/>
        <v>2.6666666666666665</v>
      </c>
      <c r="K887" s="40">
        <v>320</v>
      </c>
      <c r="L887" s="326">
        <v>5.333333333333333</v>
      </c>
      <c r="M887">
        <f t="shared" si="82"/>
        <v>336</v>
      </c>
      <c r="N887" s="201">
        <f t="shared" si="83"/>
        <v>256.9369369369428</v>
      </c>
    </row>
    <row r="888" spans="2:14" x14ac:dyDescent="0.25">
      <c r="B888" s="145">
        <v>0.61388888888888882</v>
      </c>
      <c r="C888" s="40">
        <v>80</v>
      </c>
      <c r="D888" s="314">
        <v>80</v>
      </c>
      <c r="E888" s="314">
        <v>80</v>
      </c>
      <c r="F888" s="42">
        <v>80</v>
      </c>
      <c r="G888" s="321">
        <f t="shared" si="78"/>
        <v>160</v>
      </c>
      <c r="H888" s="315">
        <f t="shared" si="79"/>
        <v>160</v>
      </c>
      <c r="I888" s="197">
        <f t="shared" si="80"/>
        <v>2.6666666666666665</v>
      </c>
      <c r="J888" s="157">
        <f t="shared" si="81"/>
        <v>2.6666666666666665</v>
      </c>
      <c r="K888" s="40">
        <v>320</v>
      </c>
      <c r="L888" s="326">
        <v>5.333333333333333</v>
      </c>
      <c r="M888">
        <f t="shared" si="82"/>
        <v>336</v>
      </c>
      <c r="N888" s="201">
        <f t="shared" si="83"/>
        <v>256.9369369369428</v>
      </c>
    </row>
    <row r="889" spans="2:14" x14ac:dyDescent="0.25">
      <c r="B889" s="145">
        <v>0.61458333333333337</v>
      </c>
      <c r="C889" s="40">
        <v>80</v>
      </c>
      <c r="D889" s="314">
        <v>80</v>
      </c>
      <c r="E889" s="314">
        <v>80</v>
      </c>
      <c r="F889" s="42">
        <v>80</v>
      </c>
      <c r="G889" s="321">
        <f t="shared" si="78"/>
        <v>160</v>
      </c>
      <c r="H889" s="315">
        <f t="shared" si="79"/>
        <v>160</v>
      </c>
      <c r="I889" s="197">
        <f t="shared" si="80"/>
        <v>2.6666666666666665</v>
      </c>
      <c r="J889" s="157">
        <f t="shared" si="81"/>
        <v>2.6666666666666665</v>
      </c>
      <c r="K889" s="40">
        <v>320</v>
      </c>
      <c r="L889" s="326">
        <v>5.333333333333333</v>
      </c>
      <c r="M889">
        <f t="shared" si="82"/>
        <v>336</v>
      </c>
      <c r="N889" s="201">
        <f t="shared" si="83"/>
        <v>256.9369369369428</v>
      </c>
    </row>
    <row r="890" spans="2:14" x14ac:dyDescent="0.25">
      <c r="B890" s="145">
        <v>0.61527777777777781</v>
      </c>
      <c r="C890" s="40">
        <v>80</v>
      </c>
      <c r="D890" s="314">
        <v>80</v>
      </c>
      <c r="E890" s="314">
        <v>80</v>
      </c>
      <c r="F890" s="42">
        <v>80</v>
      </c>
      <c r="G890" s="321">
        <f t="shared" si="78"/>
        <v>160</v>
      </c>
      <c r="H890" s="315">
        <f t="shared" si="79"/>
        <v>160</v>
      </c>
      <c r="I890" s="197">
        <f t="shared" si="80"/>
        <v>2.6666666666666665</v>
      </c>
      <c r="J890" s="157">
        <f t="shared" si="81"/>
        <v>2.6666666666666665</v>
      </c>
      <c r="K890" s="40">
        <v>320</v>
      </c>
      <c r="L890" s="326">
        <v>5.333333333333333</v>
      </c>
      <c r="M890">
        <f t="shared" si="82"/>
        <v>336</v>
      </c>
      <c r="N890" s="201">
        <f t="shared" si="83"/>
        <v>256.9369369369428</v>
      </c>
    </row>
    <row r="891" spans="2:14" x14ac:dyDescent="0.25">
      <c r="B891" s="145">
        <v>0.61597222222222225</v>
      </c>
      <c r="C891" s="40">
        <v>80</v>
      </c>
      <c r="D891" s="314">
        <v>80</v>
      </c>
      <c r="E891" s="314">
        <v>80</v>
      </c>
      <c r="F891" s="42">
        <v>80</v>
      </c>
      <c r="G891" s="321">
        <f t="shared" si="78"/>
        <v>160</v>
      </c>
      <c r="H891" s="315">
        <f t="shared" si="79"/>
        <v>160</v>
      </c>
      <c r="I891" s="197">
        <f t="shared" si="80"/>
        <v>2.6666666666666665</v>
      </c>
      <c r="J891" s="157">
        <f t="shared" si="81"/>
        <v>2.6666666666666665</v>
      </c>
      <c r="K891" s="40">
        <v>320</v>
      </c>
      <c r="L891" s="326">
        <v>5.333333333333333</v>
      </c>
      <c r="M891">
        <f t="shared" si="82"/>
        <v>336</v>
      </c>
      <c r="N891" s="201">
        <f t="shared" si="83"/>
        <v>256.9369369369428</v>
      </c>
    </row>
    <row r="892" spans="2:14" x14ac:dyDescent="0.25">
      <c r="B892" s="145">
        <v>0.6166666666666667</v>
      </c>
      <c r="C892" s="40">
        <v>80</v>
      </c>
      <c r="D892" s="314">
        <v>80</v>
      </c>
      <c r="E892" s="314">
        <v>80</v>
      </c>
      <c r="F892" s="42">
        <v>80</v>
      </c>
      <c r="G892" s="321">
        <f t="shared" si="78"/>
        <v>160</v>
      </c>
      <c r="H892" s="315">
        <f t="shared" si="79"/>
        <v>160</v>
      </c>
      <c r="I892" s="197">
        <f t="shared" si="80"/>
        <v>2.6666666666666665</v>
      </c>
      <c r="J892" s="157">
        <f t="shared" si="81"/>
        <v>2.6666666666666665</v>
      </c>
      <c r="K892" s="40">
        <v>320</v>
      </c>
      <c r="L892" s="326">
        <v>5.333333333333333</v>
      </c>
      <c r="M892">
        <f t="shared" si="82"/>
        <v>336</v>
      </c>
      <c r="N892" s="201">
        <f t="shared" si="83"/>
        <v>256.9369369369428</v>
      </c>
    </row>
    <row r="893" spans="2:14" x14ac:dyDescent="0.25">
      <c r="B893" s="145">
        <v>0.61736111111111114</v>
      </c>
      <c r="C893" s="40">
        <v>80</v>
      </c>
      <c r="D893" s="314">
        <v>80</v>
      </c>
      <c r="E893" s="314">
        <v>80</v>
      </c>
      <c r="F893" s="42">
        <v>80</v>
      </c>
      <c r="G893" s="321">
        <f t="shared" si="78"/>
        <v>160</v>
      </c>
      <c r="H893" s="315">
        <f t="shared" si="79"/>
        <v>160</v>
      </c>
      <c r="I893" s="197">
        <f t="shared" si="80"/>
        <v>2.6666666666666665</v>
      </c>
      <c r="J893" s="157">
        <f t="shared" si="81"/>
        <v>2.6666666666666665</v>
      </c>
      <c r="K893" s="40">
        <v>320</v>
      </c>
      <c r="L893" s="326">
        <v>5.333333333333333</v>
      </c>
      <c r="M893">
        <f t="shared" si="82"/>
        <v>336</v>
      </c>
      <c r="N893" s="201">
        <f t="shared" si="83"/>
        <v>256.9369369369428</v>
      </c>
    </row>
    <row r="894" spans="2:14" x14ac:dyDescent="0.25">
      <c r="B894" s="145">
        <v>0.61805555555555558</v>
      </c>
      <c r="C894" s="40">
        <v>80</v>
      </c>
      <c r="D894" s="314">
        <v>80</v>
      </c>
      <c r="E894" s="314">
        <v>80</v>
      </c>
      <c r="F894" s="42">
        <v>80</v>
      </c>
      <c r="G894" s="321">
        <f t="shared" si="78"/>
        <v>160</v>
      </c>
      <c r="H894" s="315">
        <f t="shared" si="79"/>
        <v>160</v>
      </c>
      <c r="I894" s="197">
        <f t="shared" si="80"/>
        <v>2.6666666666666665</v>
      </c>
      <c r="J894" s="157">
        <f t="shared" si="81"/>
        <v>2.6666666666666665</v>
      </c>
      <c r="K894" s="40">
        <v>320</v>
      </c>
      <c r="L894" s="326">
        <v>5.333333333333333</v>
      </c>
      <c r="M894">
        <f t="shared" si="82"/>
        <v>336</v>
      </c>
      <c r="N894" s="201">
        <f t="shared" si="83"/>
        <v>256.9369369369428</v>
      </c>
    </row>
    <row r="895" spans="2:14" x14ac:dyDescent="0.25">
      <c r="B895" s="145">
        <v>0.61875000000000002</v>
      </c>
      <c r="C895" s="40">
        <v>80</v>
      </c>
      <c r="D895" s="314">
        <v>80</v>
      </c>
      <c r="E895" s="314">
        <v>80</v>
      </c>
      <c r="F895" s="42">
        <v>80</v>
      </c>
      <c r="G895" s="321">
        <f t="shared" si="78"/>
        <v>160</v>
      </c>
      <c r="H895" s="315">
        <f t="shared" si="79"/>
        <v>160</v>
      </c>
      <c r="I895" s="197">
        <f t="shared" si="80"/>
        <v>2.6666666666666665</v>
      </c>
      <c r="J895" s="157">
        <f t="shared" si="81"/>
        <v>2.6666666666666665</v>
      </c>
      <c r="K895" s="40">
        <v>320</v>
      </c>
      <c r="L895" s="326">
        <v>5.333333333333333</v>
      </c>
      <c r="M895">
        <f t="shared" si="82"/>
        <v>336</v>
      </c>
      <c r="N895" s="201">
        <f t="shared" si="83"/>
        <v>256.9369369369428</v>
      </c>
    </row>
    <row r="896" spans="2:14" x14ac:dyDescent="0.25">
      <c r="B896" s="145">
        <v>0.61944444444444446</v>
      </c>
      <c r="C896" s="40">
        <v>80</v>
      </c>
      <c r="D896" s="314">
        <v>80</v>
      </c>
      <c r="E896" s="314">
        <v>80</v>
      </c>
      <c r="F896" s="42">
        <v>80</v>
      </c>
      <c r="G896" s="321">
        <f t="shared" si="78"/>
        <v>160</v>
      </c>
      <c r="H896" s="315">
        <f t="shared" si="79"/>
        <v>160</v>
      </c>
      <c r="I896" s="197">
        <f t="shared" si="80"/>
        <v>2.6666666666666665</v>
      </c>
      <c r="J896" s="157">
        <f t="shared" si="81"/>
        <v>2.6666666666666665</v>
      </c>
      <c r="K896" s="40">
        <v>320</v>
      </c>
      <c r="L896" s="326">
        <v>5.333333333333333</v>
      </c>
      <c r="M896">
        <f t="shared" si="82"/>
        <v>336</v>
      </c>
      <c r="N896" s="201">
        <f t="shared" si="83"/>
        <v>256.9369369369428</v>
      </c>
    </row>
    <row r="897" spans="2:14" x14ac:dyDescent="0.25">
      <c r="B897" s="145">
        <v>0.62013888888888891</v>
      </c>
      <c r="C897" s="40">
        <v>80</v>
      </c>
      <c r="D897" s="314">
        <v>80</v>
      </c>
      <c r="E897" s="314">
        <v>80</v>
      </c>
      <c r="F897" s="42">
        <v>80</v>
      </c>
      <c r="G897" s="321">
        <f t="shared" si="78"/>
        <v>160</v>
      </c>
      <c r="H897" s="315">
        <f t="shared" si="79"/>
        <v>160</v>
      </c>
      <c r="I897" s="197">
        <f t="shared" si="80"/>
        <v>2.6666666666666665</v>
      </c>
      <c r="J897" s="157">
        <f t="shared" si="81"/>
        <v>2.6666666666666665</v>
      </c>
      <c r="K897" s="40">
        <v>320</v>
      </c>
      <c r="L897" s="326">
        <v>5.333333333333333</v>
      </c>
      <c r="M897">
        <f t="shared" si="82"/>
        <v>336</v>
      </c>
      <c r="N897" s="201">
        <f t="shared" si="83"/>
        <v>256.9369369369428</v>
      </c>
    </row>
    <row r="898" spans="2:14" x14ac:dyDescent="0.25">
      <c r="B898" s="145">
        <v>0.62083333333333335</v>
      </c>
      <c r="C898" s="40">
        <v>80</v>
      </c>
      <c r="D898" s="314">
        <v>80</v>
      </c>
      <c r="E898" s="314">
        <v>80</v>
      </c>
      <c r="F898" s="42">
        <v>80</v>
      </c>
      <c r="G898" s="321">
        <f t="shared" si="78"/>
        <v>160</v>
      </c>
      <c r="H898" s="315">
        <f t="shared" si="79"/>
        <v>160</v>
      </c>
      <c r="I898" s="197">
        <f t="shared" si="80"/>
        <v>2.6666666666666665</v>
      </c>
      <c r="J898" s="157">
        <f t="shared" si="81"/>
        <v>2.6666666666666665</v>
      </c>
      <c r="K898" s="40">
        <v>320</v>
      </c>
      <c r="L898" s="326">
        <v>5.333333333333333</v>
      </c>
      <c r="M898">
        <f t="shared" si="82"/>
        <v>336</v>
      </c>
      <c r="N898" s="201">
        <f t="shared" si="83"/>
        <v>256.9369369369428</v>
      </c>
    </row>
    <row r="899" spans="2:14" x14ac:dyDescent="0.25">
      <c r="B899" s="145">
        <v>0.62152777777777779</v>
      </c>
      <c r="C899" s="40">
        <v>80</v>
      </c>
      <c r="D899" s="314">
        <v>80</v>
      </c>
      <c r="E899" s="314">
        <v>80</v>
      </c>
      <c r="F899" s="42">
        <v>80</v>
      </c>
      <c r="G899" s="321">
        <f t="shared" si="78"/>
        <v>160</v>
      </c>
      <c r="H899" s="315">
        <f t="shared" si="79"/>
        <v>160</v>
      </c>
      <c r="I899" s="197">
        <f t="shared" si="80"/>
        <v>2.6666666666666665</v>
      </c>
      <c r="J899" s="157">
        <f t="shared" si="81"/>
        <v>2.6666666666666665</v>
      </c>
      <c r="K899" s="40">
        <v>320</v>
      </c>
      <c r="L899" s="326">
        <v>5.333333333333333</v>
      </c>
      <c r="M899">
        <f t="shared" si="82"/>
        <v>336</v>
      </c>
      <c r="N899" s="201">
        <f t="shared" si="83"/>
        <v>256.9369369369428</v>
      </c>
    </row>
    <row r="900" spans="2:14" x14ac:dyDescent="0.25">
      <c r="B900" s="145">
        <v>0.62222222222222223</v>
      </c>
      <c r="C900" s="40">
        <v>80</v>
      </c>
      <c r="D900" s="314">
        <v>80</v>
      </c>
      <c r="E900" s="314">
        <v>80</v>
      </c>
      <c r="F900" s="42">
        <v>80</v>
      </c>
      <c r="G900" s="321">
        <f t="shared" si="78"/>
        <v>160</v>
      </c>
      <c r="H900" s="315">
        <f t="shared" si="79"/>
        <v>160</v>
      </c>
      <c r="I900" s="197">
        <f t="shared" si="80"/>
        <v>2.6666666666666665</v>
      </c>
      <c r="J900" s="157">
        <f t="shared" si="81"/>
        <v>2.6666666666666665</v>
      </c>
      <c r="K900" s="40">
        <v>320</v>
      </c>
      <c r="L900" s="326">
        <v>5.333333333333333</v>
      </c>
      <c r="M900">
        <f t="shared" si="82"/>
        <v>336</v>
      </c>
      <c r="N900" s="201">
        <f t="shared" si="83"/>
        <v>256.9369369369428</v>
      </c>
    </row>
    <row r="901" spans="2:14" x14ac:dyDescent="0.25">
      <c r="B901" s="145">
        <v>0.62291666666666667</v>
      </c>
      <c r="C901" s="40">
        <v>80</v>
      </c>
      <c r="D901" s="314">
        <v>80</v>
      </c>
      <c r="E901" s="314">
        <v>80</v>
      </c>
      <c r="F901" s="42">
        <v>80</v>
      </c>
      <c r="G901" s="321">
        <f t="shared" ref="G901:G964" si="84">IF(SUM(C901,E901)=0,"",SUM(C901,E901))</f>
        <v>160</v>
      </c>
      <c r="H901" s="315">
        <f t="shared" ref="H901:H964" si="85">IF(SUM(D901,F901)=0,"",SUM(D901,F901))</f>
        <v>160</v>
      </c>
      <c r="I901" s="197">
        <f t="shared" ref="I901:I964" si="86">IF(G901="","",G901*(1/60))</f>
        <v>2.6666666666666665</v>
      </c>
      <c r="J901" s="157">
        <f t="shared" ref="J901:J964" si="87">IF(H901="","",H901*(1/60))</f>
        <v>2.6666666666666665</v>
      </c>
      <c r="K901" s="40">
        <v>320</v>
      </c>
      <c r="L901" s="326">
        <v>5.333333333333333</v>
      </c>
      <c r="M901">
        <f t="shared" ref="M901:M964" si="88">1.05*MAX($K$4:$K$1444)</f>
        <v>336</v>
      </c>
      <c r="N901" s="201">
        <f t="shared" ref="N901:N964" si="89">SUM($L$324:$L$1433)/(COUNT($L$324:$L$1433)/60)</f>
        <v>256.9369369369428</v>
      </c>
    </row>
    <row r="902" spans="2:14" x14ac:dyDescent="0.25">
      <c r="B902" s="145">
        <v>0.62361111111111112</v>
      </c>
      <c r="C902" s="40">
        <v>80</v>
      </c>
      <c r="D902" s="314">
        <v>80</v>
      </c>
      <c r="E902" s="314">
        <v>80</v>
      </c>
      <c r="F902" s="42">
        <v>80</v>
      </c>
      <c r="G902" s="321">
        <f t="shared" si="84"/>
        <v>160</v>
      </c>
      <c r="H902" s="315">
        <f t="shared" si="85"/>
        <v>160</v>
      </c>
      <c r="I902" s="197">
        <f t="shared" si="86"/>
        <v>2.6666666666666665</v>
      </c>
      <c r="J902" s="157">
        <f t="shared" si="87"/>
        <v>2.6666666666666665</v>
      </c>
      <c r="K902" s="40">
        <v>320</v>
      </c>
      <c r="L902" s="326">
        <v>5.333333333333333</v>
      </c>
      <c r="M902">
        <f t="shared" si="88"/>
        <v>336</v>
      </c>
      <c r="N902" s="201">
        <f t="shared" si="89"/>
        <v>256.9369369369428</v>
      </c>
    </row>
    <row r="903" spans="2:14" x14ac:dyDescent="0.25">
      <c r="B903" s="145">
        <v>0.62430555555555556</v>
      </c>
      <c r="C903" s="40">
        <v>80</v>
      </c>
      <c r="D903" s="314">
        <v>80</v>
      </c>
      <c r="E903" s="314">
        <v>80</v>
      </c>
      <c r="F903" s="42">
        <v>80</v>
      </c>
      <c r="G903" s="321">
        <f t="shared" si="84"/>
        <v>160</v>
      </c>
      <c r="H903" s="315">
        <f t="shared" si="85"/>
        <v>160</v>
      </c>
      <c r="I903" s="197">
        <f t="shared" si="86"/>
        <v>2.6666666666666665</v>
      </c>
      <c r="J903" s="157">
        <f t="shared" si="87"/>
        <v>2.6666666666666665</v>
      </c>
      <c r="K903" s="40">
        <v>320</v>
      </c>
      <c r="L903" s="326">
        <v>5.333333333333333</v>
      </c>
      <c r="M903">
        <f t="shared" si="88"/>
        <v>336</v>
      </c>
      <c r="N903" s="201">
        <f t="shared" si="89"/>
        <v>256.9369369369428</v>
      </c>
    </row>
    <row r="904" spans="2:14" x14ac:dyDescent="0.25">
      <c r="B904" s="145">
        <v>0.625</v>
      </c>
      <c r="C904" s="40">
        <v>80</v>
      </c>
      <c r="D904" s="314">
        <v>80</v>
      </c>
      <c r="E904" s="314">
        <v>80</v>
      </c>
      <c r="F904" s="42">
        <v>80</v>
      </c>
      <c r="G904" s="321">
        <f t="shared" si="84"/>
        <v>160</v>
      </c>
      <c r="H904" s="315">
        <f t="shared" si="85"/>
        <v>160</v>
      </c>
      <c r="I904" s="197">
        <f t="shared" si="86"/>
        <v>2.6666666666666665</v>
      </c>
      <c r="J904" s="157">
        <f t="shared" si="87"/>
        <v>2.6666666666666665</v>
      </c>
      <c r="K904" s="40">
        <v>320</v>
      </c>
      <c r="L904" s="326">
        <v>5.333333333333333</v>
      </c>
      <c r="M904">
        <f t="shared" si="88"/>
        <v>336</v>
      </c>
      <c r="N904" s="201">
        <f t="shared" si="89"/>
        <v>256.9369369369428</v>
      </c>
    </row>
    <row r="905" spans="2:14" x14ac:dyDescent="0.25">
      <c r="B905" s="145">
        <v>0.62569444444444444</v>
      </c>
      <c r="C905" s="40">
        <v>80</v>
      </c>
      <c r="D905" s="314">
        <v>80</v>
      </c>
      <c r="E905" s="314">
        <v>80</v>
      </c>
      <c r="F905" s="42">
        <v>80</v>
      </c>
      <c r="G905" s="321">
        <f t="shared" si="84"/>
        <v>160</v>
      </c>
      <c r="H905" s="315">
        <f t="shared" si="85"/>
        <v>160</v>
      </c>
      <c r="I905" s="197">
        <f t="shared" si="86"/>
        <v>2.6666666666666665</v>
      </c>
      <c r="J905" s="157">
        <f t="shared" si="87"/>
        <v>2.6666666666666665</v>
      </c>
      <c r="K905" s="40">
        <v>320</v>
      </c>
      <c r="L905" s="326">
        <v>5.333333333333333</v>
      </c>
      <c r="M905">
        <f t="shared" si="88"/>
        <v>336</v>
      </c>
      <c r="N905" s="201">
        <f t="shared" si="89"/>
        <v>256.9369369369428</v>
      </c>
    </row>
    <row r="906" spans="2:14" x14ac:dyDescent="0.25">
      <c r="B906" s="145">
        <v>0.62638888888888888</v>
      </c>
      <c r="C906" s="40">
        <v>80</v>
      </c>
      <c r="D906" s="314">
        <v>80</v>
      </c>
      <c r="E906" s="314">
        <v>80</v>
      </c>
      <c r="F906" s="42">
        <v>80</v>
      </c>
      <c r="G906" s="321">
        <f t="shared" si="84"/>
        <v>160</v>
      </c>
      <c r="H906" s="315">
        <f t="shared" si="85"/>
        <v>160</v>
      </c>
      <c r="I906" s="197">
        <f t="shared" si="86"/>
        <v>2.6666666666666665</v>
      </c>
      <c r="J906" s="157">
        <f t="shared" si="87"/>
        <v>2.6666666666666665</v>
      </c>
      <c r="K906" s="40">
        <v>320</v>
      </c>
      <c r="L906" s="326">
        <v>5.333333333333333</v>
      </c>
      <c r="M906">
        <f t="shared" si="88"/>
        <v>336</v>
      </c>
      <c r="N906" s="201">
        <f t="shared" si="89"/>
        <v>256.9369369369428</v>
      </c>
    </row>
    <row r="907" spans="2:14" x14ac:dyDescent="0.25">
      <c r="B907" s="145">
        <v>0.62708333333333333</v>
      </c>
      <c r="C907" s="40">
        <v>80</v>
      </c>
      <c r="D907" s="314">
        <v>80</v>
      </c>
      <c r="E907" s="314">
        <v>80</v>
      </c>
      <c r="F907" s="42">
        <v>80</v>
      </c>
      <c r="G907" s="321">
        <f t="shared" si="84"/>
        <v>160</v>
      </c>
      <c r="H907" s="315">
        <f t="shared" si="85"/>
        <v>160</v>
      </c>
      <c r="I907" s="197">
        <f t="shared" si="86"/>
        <v>2.6666666666666665</v>
      </c>
      <c r="J907" s="157">
        <f t="shared" si="87"/>
        <v>2.6666666666666665</v>
      </c>
      <c r="K907" s="40">
        <v>320</v>
      </c>
      <c r="L907" s="326">
        <v>5.333333333333333</v>
      </c>
      <c r="M907">
        <f t="shared" si="88"/>
        <v>336</v>
      </c>
      <c r="N907" s="201">
        <f t="shared" si="89"/>
        <v>256.9369369369428</v>
      </c>
    </row>
    <row r="908" spans="2:14" x14ac:dyDescent="0.25">
      <c r="B908" s="145">
        <v>0.62777777777777777</v>
      </c>
      <c r="C908" s="40">
        <v>80</v>
      </c>
      <c r="D908" s="314">
        <v>80</v>
      </c>
      <c r="E908" s="314">
        <v>80</v>
      </c>
      <c r="F908" s="42">
        <v>80</v>
      </c>
      <c r="G908" s="321">
        <f t="shared" si="84"/>
        <v>160</v>
      </c>
      <c r="H908" s="315">
        <f t="shared" si="85"/>
        <v>160</v>
      </c>
      <c r="I908" s="197">
        <f t="shared" si="86"/>
        <v>2.6666666666666665</v>
      </c>
      <c r="J908" s="157">
        <f t="shared" si="87"/>
        <v>2.6666666666666665</v>
      </c>
      <c r="K908" s="40">
        <v>320</v>
      </c>
      <c r="L908" s="326">
        <v>5.333333333333333</v>
      </c>
      <c r="M908">
        <f t="shared" si="88"/>
        <v>336</v>
      </c>
      <c r="N908" s="201">
        <f t="shared" si="89"/>
        <v>256.9369369369428</v>
      </c>
    </row>
    <row r="909" spans="2:14" x14ac:dyDescent="0.25">
      <c r="B909" s="145">
        <v>0.62847222222222221</v>
      </c>
      <c r="C909" s="40">
        <v>80</v>
      </c>
      <c r="D909" s="314">
        <v>80</v>
      </c>
      <c r="E909" s="314">
        <v>80</v>
      </c>
      <c r="F909" s="42">
        <v>80</v>
      </c>
      <c r="G909" s="321">
        <f t="shared" si="84"/>
        <v>160</v>
      </c>
      <c r="H909" s="315">
        <f t="shared" si="85"/>
        <v>160</v>
      </c>
      <c r="I909" s="197">
        <f t="shared" si="86"/>
        <v>2.6666666666666665</v>
      </c>
      <c r="J909" s="157">
        <f t="shared" si="87"/>
        <v>2.6666666666666665</v>
      </c>
      <c r="K909" s="40">
        <v>320</v>
      </c>
      <c r="L909" s="326">
        <v>5.333333333333333</v>
      </c>
      <c r="M909">
        <f t="shared" si="88"/>
        <v>336</v>
      </c>
      <c r="N909" s="201">
        <f t="shared" si="89"/>
        <v>256.9369369369428</v>
      </c>
    </row>
    <row r="910" spans="2:14" x14ac:dyDescent="0.25">
      <c r="B910" s="145">
        <v>0.62916666666666665</v>
      </c>
      <c r="C910" s="40">
        <v>80</v>
      </c>
      <c r="D910" s="314">
        <v>80</v>
      </c>
      <c r="E910" s="314">
        <v>80</v>
      </c>
      <c r="F910" s="42">
        <v>80</v>
      </c>
      <c r="G910" s="321">
        <f t="shared" si="84"/>
        <v>160</v>
      </c>
      <c r="H910" s="315">
        <f t="shared" si="85"/>
        <v>160</v>
      </c>
      <c r="I910" s="197">
        <f t="shared" si="86"/>
        <v>2.6666666666666665</v>
      </c>
      <c r="J910" s="157">
        <f t="shared" si="87"/>
        <v>2.6666666666666665</v>
      </c>
      <c r="K910" s="40">
        <v>320</v>
      </c>
      <c r="L910" s="326">
        <v>5.333333333333333</v>
      </c>
      <c r="M910">
        <f t="shared" si="88"/>
        <v>336</v>
      </c>
      <c r="N910" s="201">
        <f t="shared" si="89"/>
        <v>256.9369369369428</v>
      </c>
    </row>
    <row r="911" spans="2:14" x14ac:dyDescent="0.25">
      <c r="B911" s="145">
        <v>0.62986111111111109</v>
      </c>
      <c r="C911" s="40">
        <v>80</v>
      </c>
      <c r="D911" s="314">
        <v>80</v>
      </c>
      <c r="E911" s="314">
        <v>80</v>
      </c>
      <c r="F911" s="42">
        <v>80</v>
      </c>
      <c r="G911" s="321">
        <f t="shared" si="84"/>
        <v>160</v>
      </c>
      <c r="H911" s="315">
        <f t="shared" si="85"/>
        <v>160</v>
      </c>
      <c r="I911" s="197">
        <f t="shared" si="86"/>
        <v>2.6666666666666665</v>
      </c>
      <c r="J911" s="157">
        <f t="shared" si="87"/>
        <v>2.6666666666666665</v>
      </c>
      <c r="K911" s="40">
        <v>320</v>
      </c>
      <c r="L911" s="326">
        <v>5.333333333333333</v>
      </c>
      <c r="M911">
        <f t="shared" si="88"/>
        <v>336</v>
      </c>
      <c r="N911" s="201">
        <f t="shared" si="89"/>
        <v>256.9369369369428</v>
      </c>
    </row>
    <row r="912" spans="2:14" x14ac:dyDescent="0.25">
      <c r="B912" s="145">
        <v>0.63055555555555554</v>
      </c>
      <c r="C912" s="40">
        <v>80</v>
      </c>
      <c r="D912" s="314">
        <v>80</v>
      </c>
      <c r="E912" s="314">
        <v>80</v>
      </c>
      <c r="F912" s="42">
        <v>80</v>
      </c>
      <c r="G912" s="321">
        <f t="shared" si="84"/>
        <v>160</v>
      </c>
      <c r="H912" s="315">
        <f t="shared" si="85"/>
        <v>160</v>
      </c>
      <c r="I912" s="197">
        <f t="shared" si="86"/>
        <v>2.6666666666666665</v>
      </c>
      <c r="J912" s="157">
        <f t="shared" si="87"/>
        <v>2.6666666666666665</v>
      </c>
      <c r="K912" s="40">
        <v>320</v>
      </c>
      <c r="L912" s="326">
        <v>5.333333333333333</v>
      </c>
      <c r="M912">
        <f t="shared" si="88"/>
        <v>336</v>
      </c>
      <c r="N912" s="201">
        <f t="shared" si="89"/>
        <v>256.9369369369428</v>
      </c>
    </row>
    <row r="913" spans="2:14" x14ac:dyDescent="0.25">
      <c r="B913" s="145">
        <v>0.63124999999999998</v>
      </c>
      <c r="C913" s="40">
        <v>80</v>
      </c>
      <c r="D913" s="314">
        <v>80</v>
      </c>
      <c r="E913" s="314">
        <v>80</v>
      </c>
      <c r="F913" s="42">
        <v>80</v>
      </c>
      <c r="G913" s="321">
        <f t="shared" si="84"/>
        <v>160</v>
      </c>
      <c r="H913" s="315">
        <f t="shared" si="85"/>
        <v>160</v>
      </c>
      <c r="I913" s="197">
        <f t="shared" si="86"/>
        <v>2.6666666666666665</v>
      </c>
      <c r="J913" s="157">
        <f t="shared" si="87"/>
        <v>2.6666666666666665</v>
      </c>
      <c r="K913" s="40">
        <v>320</v>
      </c>
      <c r="L913" s="326">
        <v>5.333333333333333</v>
      </c>
      <c r="M913">
        <f t="shared" si="88"/>
        <v>336</v>
      </c>
      <c r="N913" s="201">
        <f t="shared" si="89"/>
        <v>256.9369369369428</v>
      </c>
    </row>
    <row r="914" spans="2:14" x14ac:dyDescent="0.25">
      <c r="B914" s="145">
        <v>0.63194444444444442</v>
      </c>
      <c r="C914" s="40">
        <v>80</v>
      </c>
      <c r="D914" s="314">
        <v>80</v>
      </c>
      <c r="E914" s="314">
        <v>80</v>
      </c>
      <c r="F914" s="42">
        <v>80</v>
      </c>
      <c r="G914" s="321">
        <f t="shared" si="84"/>
        <v>160</v>
      </c>
      <c r="H914" s="315">
        <f t="shared" si="85"/>
        <v>160</v>
      </c>
      <c r="I914" s="197">
        <f t="shared" si="86"/>
        <v>2.6666666666666665</v>
      </c>
      <c r="J914" s="157">
        <f t="shared" si="87"/>
        <v>2.6666666666666665</v>
      </c>
      <c r="K914" s="40">
        <v>320</v>
      </c>
      <c r="L914" s="326">
        <v>5.333333333333333</v>
      </c>
      <c r="M914">
        <f t="shared" si="88"/>
        <v>336</v>
      </c>
      <c r="N914" s="201">
        <f t="shared" si="89"/>
        <v>256.9369369369428</v>
      </c>
    </row>
    <row r="915" spans="2:14" x14ac:dyDescent="0.25">
      <c r="B915" s="145">
        <v>0.63263888888888886</v>
      </c>
      <c r="C915" s="40">
        <v>80</v>
      </c>
      <c r="D915" s="314">
        <v>80</v>
      </c>
      <c r="E915" s="314">
        <v>80</v>
      </c>
      <c r="F915" s="42">
        <v>80</v>
      </c>
      <c r="G915" s="321">
        <f t="shared" si="84"/>
        <v>160</v>
      </c>
      <c r="H915" s="315">
        <f t="shared" si="85"/>
        <v>160</v>
      </c>
      <c r="I915" s="197">
        <f t="shared" si="86"/>
        <v>2.6666666666666665</v>
      </c>
      <c r="J915" s="157">
        <f t="shared" si="87"/>
        <v>2.6666666666666665</v>
      </c>
      <c r="K915" s="40">
        <v>320</v>
      </c>
      <c r="L915" s="326">
        <v>5.333333333333333</v>
      </c>
      <c r="M915">
        <f t="shared" si="88"/>
        <v>336</v>
      </c>
      <c r="N915" s="201">
        <f t="shared" si="89"/>
        <v>256.9369369369428</v>
      </c>
    </row>
    <row r="916" spans="2:14" x14ac:dyDescent="0.25">
      <c r="B916" s="145">
        <v>0.6333333333333333</v>
      </c>
      <c r="C916" s="40">
        <v>80</v>
      </c>
      <c r="D916" s="314">
        <v>80</v>
      </c>
      <c r="E916" s="314">
        <v>80</v>
      </c>
      <c r="F916" s="42">
        <v>80</v>
      </c>
      <c r="G916" s="321">
        <f t="shared" si="84"/>
        <v>160</v>
      </c>
      <c r="H916" s="315">
        <f t="shared" si="85"/>
        <v>160</v>
      </c>
      <c r="I916" s="197">
        <f t="shared" si="86"/>
        <v>2.6666666666666665</v>
      </c>
      <c r="J916" s="157">
        <f t="shared" si="87"/>
        <v>2.6666666666666665</v>
      </c>
      <c r="K916" s="40">
        <v>320</v>
      </c>
      <c r="L916" s="326">
        <v>5.333333333333333</v>
      </c>
      <c r="M916">
        <f t="shared" si="88"/>
        <v>336</v>
      </c>
      <c r="N916" s="201">
        <f t="shared" si="89"/>
        <v>256.9369369369428</v>
      </c>
    </row>
    <row r="917" spans="2:14" x14ac:dyDescent="0.25">
      <c r="B917" s="145">
        <v>0.63402777777777775</v>
      </c>
      <c r="C917" s="40">
        <v>80</v>
      </c>
      <c r="D917" s="314">
        <v>80</v>
      </c>
      <c r="E917" s="314">
        <v>80</v>
      </c>
      <c r="F917" s="42">
        <v>80</v>
      </c>
      <c r="G917" s="321">
        <f t="shared" si="84"/>
        <v>160</v>
      </c>
      <c r="H917" s="315">
        <f t="shared" si="85"/>
        <v>160</v>
      </c>
      <c r="I917" s="197">
        <f t="shared" si="86"/>
        <v>2.6666666666666665</v>
      </c>
      <c r="J917" s="157">
        <f t="shared" si="87"/>
        <v>2.6666666666666665</v>
      </c>
      <c r="K917" s="40">
        <v>320</v>
      </c>
      <c r="L917" s="326">
        <v>5.333333333333333</v>
      </c>
      <c r="M917">
        <f t="shared" si="88"/>
        <v>336</v>
      </c>
      <c r="N917" s="201">
        <f t="shared" si="89"/>
        <v>256.9369369369428</v>
      </c>
    </row>
    <row r="918" spans="2:14" x14ac:dyDescent="0.25">
      <c r="B918" s="145">
        <v>0.63472222222222219</v>
      </c>
      <c r="C918" s="40">
        <v>80</v>
      </c>
      <c r="D918" s="314">
        <v>80</v>
      </c>
      <c r="E918" s="314">
        <v>80</v>
      </c>
      <c r="F918" s="42">
        <v>80</v>
      </c>
      <c r="G918" s="321">
        <f t="shared" si="84"/>
        <v>160</v>
      </c>
      <c r="H918" s="315">
        <f t="shared" si="85"/>
        <v>160</v>
      </c>
      <c r="I918" s="197">
        <f t="shared" si="86"/>
        <v>2.6666666666666665</v>
      </c>
      <c r="J918" s="157">
        <f t="shared" si="87"/>
        <v>2.6666666666666665</v>
      </c>
      <c r="K918" s="40">
        <v>320</v>
      </c>
      <c r="L918" s="326">
        <v>5.333333333333333</v>
      </c>
      <c r="M918">
        <f t="shared" si="88"/>
        <v>336</v>
      </c>
      <c r="N918" s="201">
        <f t="shared" si="89"/>
        <v>256.9369369369428</v>
      </c>
    </row>
    <row r="919" spans="2:14" x14ac:dyDescent="0.25">
      <c r="B919" s="145">
        <v>0.63541666666666663</v>
      </c>
      <c r="C919" s="40">
        <v>80</v>
      </c>
      <c r="D919" s="314">
        <v>80</v>
      </c>
      <c r="E919" s="314">
        <v>80</v>
      </c>
      <c r="F919" s="42">
        <v>80</v>
      </c>
      <c r="G919" s="321">
        <f t="shared" si="84"/>
        <v>160</v>
      </c>
      <c r="H919" s="315">
        <f t="shared" si="85"/>
        <v>160</v>
      </c>
      <c r="I919" s="197">
        <f t="shared" si="86"/>
        <v>2.6666666666666665</v>
      </c>
      <c r="J919" s="157">
        <f t="shared" si="87"/>
        <v>2.6666666666666665</v>
      </c>
      <c r="K919" s="40">
        <v>320</v>
      </c>
      <c r="L919" s="326">
        <v>5.333333333333333</v>
      </c>
      <c r="M919">
        <f t="shared" si="88"/>
        <v>336</v>
      </c>
      <c r="N919" s="201">
        <f t="shared" si="89"/>
        <v>256.9369369369428</v>
      </c>
    </row>
    <row r="920" spans="2:14" x14ac:dyDescent="0.25">
      <c r="B920" s="145">
        <v>0.63611111111111118</v>
      </c>
      <c r="C920" s="40">
        <v>80</v>
      </c>
      <c r="D920" s="314">
        <v>80</v>
      </c>
      <c r="E920" s="314">
        <v>80</v>
      </c>
      <c r="F920" s="42">
        <v>80</v>
      </c>
      <c r="G920" s="321">
        <f t="shared" si="84"/>
        <v>160</v>
      </c>
      <c r="H920" s="315">
        <f t="shared" si="85"/>
        <v>160</v>
      </c>
      <c r="I920" s="197">
        <f t="shared" si="86"/>
        <v>2.6666666666666665</v>
      </c>
      <c r="J920" s="157">
        <f t="shared" si="87"/>
        <v>2.6666666666666665</v>
      </c>
      <c r="K920" s="40">
        <v>320</v>
      </c>
      <c r="L920" s="326">
        <v>5.333333333333333</v>
      </c>
      <c r="M920">
        <f t="shared" si="88"/>
        <v>336</v>
      </c>
      <c r="N920" s="201">
        <f t="shared" si="89"/>
        <v>256.9369369369428</v>
      </c>
    </row>
    <row r="921" spans="2:14" x14ac:dyDescent="0.25">
      <c r="B921" s="145">
        <v>0.63680555555555551</v>
      </c>
      <c r="C921" s="40">
        <v>80</v>
      </c>
      <c r="D921" s="314">
        <v>80</v>
      </c>
      <c r="E921" s="314">
        <v>80</v>
      </c>
      <c r="F921" s="42">
        <v>80</v>
      </c>
      <c r="G921" s="321">
        <f t="shared" si="84"/>
        <v>160</v>
      </c>
      <c r="H921" s="315">
        <f t="shared" si="85"/>
        <v>160</v>
      </c>
      <c r="I921" s="197">
        <f t="shared" si="86"/>
        <v>2.6666666666666665</v>
      </c>
      <c r="J921" s="157">
        <f t="shared" si="87"/>
        <v>2.6666666666666665</v>
      </c>
      <c r="K921" s="40">
        <v>320</v>
      </c>
      <c r="L921" s="326">
        <v>5.333333333333333</v>
      </c>
      <c r="M921">
        <f t="shared" si="88"/>
        <v>336</v>
      </c>
      <c r="N921" s="201">
        <f t="shared" si="89"/>
        <v>256.9369369369428</v>
      </c>
    </row>
    <row r="922" spans="2:14" x14ac:dyDescent="0.25">
      <c r="B922" s="145">
        <v>0.63750000000000007</v>
      </c>
      <c r="C922" s="40">
        <v>80</v>
      </c>
      <c r="D922" s="314">
        <v>80</v>
      </c>
      <c r="E922" s="314">
        <v>80</v>
      </c>
      <c r="F922" s="42">
        <v>80</v>
      </c>
      <c r="G922" s="321">
        <f t="shared" si="84"/>
        <v>160</v>
      </c>
      <c r="H922" s="315">
        <f t="shared" si="85"/>
        <v>160</v>
      </c>
      <c r="I922" s="197">
        <f t="shared" si="86"/>
        <v>2.6666666666666665</v>
      </c>
      <c r="J922" s="157">
        <f t="shared" si="87"/>
        <v>2.6666666666666665</v>
      </c>
      <c r="K922" s="40">
        <v>320</v>
      </c>
      <c r="L922" s="326">
        <v>5.333333333333333</v>
      </c>
      <c r="M922">
        <f t="shared" si="88"/>
        <v>336</v>
      </c>
      <c r="N922" s="201">
        <f t="shared" si="89"/>
        <v>256.9369369369428</v>
      </c>
    </row>
    <row r="923" spans="2:14" x14ac:dyDescent="0.25">
      <c r="B923" s="145">
        <v>0.6381944444444444</v>
      </c>
      <c r="C923" s="40">
        <v>80</v>
      </c>
      <c r="D923" s="314">
        <v>80</v>
      </c>
      <c r="E923" s="314">
        <v>80</v>
      </c>
      <c r="F923" s="42">
        <v>80</v>
      </c>
      <c r="G923" s="321">
        <f t="shared" si="84"/>
        <v>160</v>
      </c>
      <c r="H923" s="315">
        <f t="shared" si="85"/>
        <v>160</v>
      </c>
      <c r="I923" s="197">
        <f t="shared" si="86"/>
        <v>2.6666666666666665</v>
      </c>
      <c r="J923" s="157">
        <f t="shared" si="87"/>
        <v>2.6666666666666665</v>
      </c>
      <c r="K923" s="40">
        <v>320</v>
      </c>
      <c r="L923" s="326">
        <v>5.333333333333333</v>
      </c>
      <c r="M923">
        <f t="shared" si="88"/>
        <v>336</v>
      </c>
      <c r="N923" s="201">
        <f t="shared" si="89"/>
        <v>256.9369369369428</v>
      </c>
    </row>
    <row r="924" spans="2:14" x14ac:dyDescent="0.25">
      <c r="B924" s="145">
        <v>0.63888888888888895</v>
      </c>
      <c r="C924" s="40">
        <v>80</v>
      </c>
      <c r="D924" s="314">
        <v>80</v>
      </c>
      <c r="E924" s="314">
        <v>80</v>
      </c>
      <c r="F924" s="42">
        <v>80</v>
      </c>
      <c r="G924" s="321">
        <f t="shared" si="84"/>
        <v>160</v>
      </c>
      <c r="H924" s="315">
        <f t="shared" si="85"/>
        <v>160</v>
      </c>
      <c r="I924" s="197">
        <f t="shared" si="86"/>
        <v>2.6666666666666665</v>
      </c>
      <c r="J924" s="157">
        <f t="shared" si="87"/>
        <v>2.6666666666666665</v>
      </c>
      <c r="K924" s="40">
        <v>320</v>
      </c>
      <c r="L924" s="326">
        <v>5.333333333333333</v>
      </c>
      <c r="M924">
        <f t="shared" si="88"/>
        <v>336</v>
      </c>
      <c r="N924" s="201">
        <f t="shared" si="89"/>
        <v>256.9369369369428</v>
      </c>
    </row>
    <row r="925" spans="2:14" x14ac:dyDescent="0.25">
      <c r="B925" s="145">
        <v>0.63958333333333328</v>
      </c>
      <c r="C925" s="40">
        <v>80</v>
      </c>
      <c r="D925" s="314">
        <v>80</v>
      </c>
      <c r="E925" s="314">
        <v>80</v>
      </c>
      <c r="F925" s="42">
        <v>80</v>
      </c>
      <c r="G925" s="321">
        <f t="shared" si="84"/>
        <v>160</v>
      </c>
      <c r="H925" s="315">
        <f t="shared" si="85"/>
        <v>160</v>
      </c>
      <c r="I925" s="197">
        <f t="shared" si="86"/>
        <v>2.6666666666666665</v>
      </c>
      <c r="J925" s="157">
        <f t="shared" si="87"/>
        <v>2.6666666666666665</v>
      </c>
      <c r="K925" s="40">
        <v>320</v>
      </c>
      <c r="L925" s="326">
        <v>5.333333333333333</v>
      </c>
      <c r="M925">
        <f t="shared" si="88"/>
        <v>336</v>
      </c>
      <c r="N925" s="201">
        <f t="shared" si="89"/>
        <v>256.9369369369428</v>
      </c>
    </row>
    <row r="926" spans="2:14" x14ac:dyDescent="0.25">
      <c r="B926" s="145">
        <v>0.64027777777777783</v>
      </c>
      <c r="C926" s="40">
        <v>80</v>
      </c>
      <c r="D926" s="314">
        <v>80</v>
      </c>
      <c r="E926" s="314">
        <v>80</v>
      </c>
      <c r="F926" s="42">
        <v>80</v>
      </c>
      <c r="G926" s="321">
        <f t="shared" si="84"/>
        <v>160</v>
      </c>
      <c r="H926" s="315">
        <f t="shared" si="85"/>
        <v>160</v>
      </c>
      <c r="I926" s="197">
        <f t="shared" si="86"/>
        <v>2.6666666666666665</v>
      </c>
      <c r="J926" s="157">
        <f t="shared" si="87"/>
        <v>2.6666666666666665</v>
      </c>
      <c r="K926" s="40">
        <v>320</v>
      </c>
      <c r="L926" s="326">
        <v>5.333333333333333</v>
      </c>
      <c r="M926">
        <f t="shared" si="88"/>
        <v>336</v>
      </c>
      <c r="N926" s="201">
        <f t="shared" si="89"/>
        <v>256.9369369369428</v>
      </c>
    </row>
    <row r="927" spans="2:14" x14ac:dyDescent="0.25">
      <c r="B927" s="145">
        <v>0.64097222222222217</v>
      </c>
      <c r="C927" s="40">
        <v>80</v>
      </c>
      <c r="D927" s="314">
        <v>80</v>
      </c>
      <c r="E927" s="314">
        <v>80</v>
      </c>
      <c r="F927" s="42">
        <v>80</v>
      </c>
      <c r="G927" s="321">
        <f t="shared" si="84"/>
        <v>160</v>
      </c>
      <c r="H927" s="315">
        <f t="shared" si="85"/>
        <v>160</v>
      </c>
      <c r="I927" s="197">
        <f t="shared" si="86"/>
        <v>2.6666666666666665</v>
      </c>
      <c r="J927" s="157">
        <f t="shared" si="87"/>
        <v>2.6666666666666665</v>
      </c>
      <c r="K927" s="40">
        <v>320</v>
      </c>
      <c r="L927" s="326">
        <v>5.333333333333333</v>
      </c>
      <c r="M927">
        <f t="shared" si="88"/>
        <v>336</v>
      </c>
      <c r="N927" s="201">
        <f t="shared" si="89"/>
        <v>256.9369369369428</v>
      </c>
    </row>
    <row r="928" spans="2:14" x14ac:dyDescent="0.25">
      <c r="B928" s="145">
        <v>0.64166666666666672</v>
      </c>
      <c r="C928" s="40">
        <v>80</v>
      </c>
      <c r="D928" s="314">
        <v>80</v>
      </c>
      <c r="E928" s="314">
        <v>80</v>
      </c>
      <c r="F928" s="42">
        <v>80</v>
      </c>
      <c r="G928" s="321">
        <f t="shared" si="84"/>
        <v>160</v>
      </c>
      <c r="H928" s="315">
        <f t="shared" si="85"/>
        <v>160</v>
      </c>
      <c r="I928" s="197">
        <f t="shared" si="86"/>
        <v>2.6666666666666665</v>
      </c>
      <c r="J928" s="157">
        <f t="shared" si="87"/>
        <v>2.6666666666666665</v>
      </c>
      <c r="K928" s="40">
        <v>320</v>
      </c>
      <c r="L928" s="326">
        <v>5.333333333333333</v>
      </c>
      <c r="M928">
        <f t="shared" si="88"/>
        <v>336</v>
      </c>
      <c r="N928" s="201">
        <f t="shared" si="89"/>
        <v>256.9369369369428</v>
      </c>
    </row>
    <row r="929" spans="2:14" x14ac:dyDescent="0.25">
      <c r="B929" s="145">
        <v>0.64236111111111105</v>
      </c>
      <c r="C929" s="40">
        <v>80</v>
      </c>
      <c r="D929" s="314">
        <v>80</v>
      </c>
      <c r="E929" s="314">
        <v>80</v>
      </c>
      <c r="F929" s="42">
        <v>80</v>
      </c>
      <c r="G929" s="321">
        <f t="shared" si="84"/>
        <v>160</v>
      </c>
      <c r="H929" s="315">
        <f t="shared" si="85"/>
        <v>160</v>
      </c>
      <c r="I929" s="197">
        <f t="shared" si="86"/>
        <v>2.6666666666666665</v>
      </c>
      <c r="J929" s="157">
        <f t="shared" si="87"/>
        <v>2.6666666666666665</v>
      </c>
      <c r="K929" s="40">
        <v>320</v>
      </c>
      <c r="L929" s="326">
        <v>5.333333333333333</v>
      </c>
      <c r="M929">
        <f t="shared" si="88"/>
        <v>336</v>
      </c>
      <c r="N929" s="201">
        <f t="shared" si="89"/>
        <v>256.9369369369428</v>
      </c>
    </row>
    <row r="930" spans="2:14" x14ac:dyDescent="0.25">
      <c r="B930" s="145">
        <v>0.6430555555555556</v>
      </c>
      <c r="C930" s="40">
        <v>80</v>
      </c>
      <c r="D930" s="314">
        <v>80</v>
      </c>
      <c r="E930" s="314">
        <v>80</v>
      </c>
      <c r="F930" s="42">
        <v>80</v>
      </c>
      <c r="G930" s="321">
        <f t="shared" si="84"/>
        <v>160</v>
      </c>
      <c r="H930" s="315">
        <f t="shared" si="85"/>
        <v>160</v>
      </c>
      <c r="I930" s="197">
        <f t="shared" si="86"/>
        <v>2.6666666666666665</v>
      </c>
      <c r="J930" s="157">
        <f t="shared" si="87"/>
        <v>2.6666666666666665</v>
      </c>
      <c r="K930" s="40">
        <v>320</v>
      </c>
      <c r="L930" s="326">
        <v>5.333333333333333</v>
      </c>
      <c r="M930">
        <f t="shared" si="88"/>
        <v>336</v>
      </c>
      <c r="N930" s="201">
        <f t="shared" si="89"/>
        <v>256.9369369369428</v>
      </c>
    </row>
    <row r="931" spans="2:14" x14ac:dyDescent="0.25">
      <c r="B931" s="145">
        <v>0.64374999999999993</v>
      </c>
      <c r="C931" s="40">
        <v>80</v>
      </c>
      <c r="D931" s="314">
        <v>80</v>
      </c>
      <c r="E931" s="314">
        <v>80</v>
      </c>
      <c r="F931" s="42">
        <v>80</v>
      </c>
      <c r="G931" s="321">
        <f t="shared" si="84"/>
        <v>160</v>
      </c>
      <c r="H931" s="315">
        <f t="shared" si="85"/>
        <v>160</v>
      </c>
      <c r="I931" s="197">
        <f t="shared" si="86"/>
        <v>2.6666666666666665</v>
      </c>
      <c r="J931" s="157">
        <f t="shared" si="87"/>
        <v>2.6666666666666665</v>
      </c>
      <c r="K931" s="40">
        <v>320</v>
      </c>
      <c r="L931" s="326">
        <v>5.333333333333333</v>
      </c>
      <c r="M931">
        <f t="shared" si="88"/>
        <v>336</v>
      </c>
      <c r="N931" s="201">
        <f t="shared" si="89"/>
        <v>256.9369369369428</v>
      </c>
    </row>
    <row r="932" spans="2:14" x14ac:dyDescent="0.25">
      <c r="B932" s="145">
        <v>0.64444444444444449</v>
      </c>
      <c r="C932" s="40">
        <v>80</v>
      </c>
      <c r="D932" s="314">
        <v>80</v>
      </c>
      <c r="E932" s="314">
        <v>80</v>
      </c>
      <c r="F932" s="42">
        <v>80</v>
      </c>
      <c r="G932" s="321">
        <f t="shared" si="84"/>
        <v>160</v>
      </c>
      <c r="H932" s="315">
        <f t="shared" si="85"/>
        <v>160</v>
      </c>
      <c r="I932" s="197">
        <f t="shared" si="86"/>
        <v>2.6666666666666665</v>
      </c>
      <c r="J932" s="157">
        <f t="shared" si="87"/>
        <v>2.6666666666666665</v>
      </c>
      <c r="K932" s="40">
        <v>320</v>
      </c>
      <c r="L932" s="326">
        <v>5.333333333333333</v>
      </c>
      <c r="M932">
        <f t="shared" si="88"/>
        <v>336</v>
      </c>
      <c r="N932" s="201">
        <f t="shared" si="89"/>
        <v>256.9369369369428</v>
      </c>
    </row>
    <row r="933" spans="2:14" x14ac:dyDescent="0.25">
      <c r="B933" s="145">
        <v>0.64513888888888882</v>
      </c>
      <c r="C933" s="40">
        <v>80</v>
      </c>
      <c r="D933" s="314">
        <v>80</v>
      </c>
      <c r="E933" s="314">
        <v>80</v>
      </c>
      <c r="F933" s="42">
        <v>80</v>
      </c>
      <c r="G933" s="321">
        <f t="shared" si="84"/>
        <v>160</v>
      </c>
      <c r="H933" s="315">
        <f t="shared" si="85"/>
        <v>160</v>
      </c>
      <c r="I933" s="197">
        <f t="shared" si="86"/>
        <v>2.6666666666666665</v>
      </c>
      <c r="J933" s="157">
        <f t="shared" si="87"/>
        <v>2.6666666666666665</v>
      </c>
      <c r="K933" s="40">
        <v>320</v>
      </c>
      <c r="L933" s="326">
        <v>5.333333333333333</v>
      </c>
      <c r="M933">
        <f t="shared" si="88"/>
        <v>336</v>
      </c>
      <c r="N933" s="201">
        <f t="shared" si="89"/>
        <v>256.9369369369428</v>
      </c>
    </row>
    <row r="934" spans="2:14" x14ac:dyDescent="0.25">
      <c r="B934" s="145">
        <v>0.64583333333333337</v>
      </c>
      <c r="C934" s="40">
        <v>80</v>
      </c>
      <c r="D934" s="314">
        <v>80</v>
      </c>
      <c r="E934" s="314">
        <v>80</v>
      </c>
      <c r="F934" s="42">
        <v>80</v>
      </c>
      <c r="G934" s="321">
        <f t="shared" si="84"/>
        <v>160</v>
      </c>
      <c r="H934" s="315">
        <f t="shared" si="85"/>
        <v>160</v>
      </c>
      <c r="I934" s="197">
        <f t="shared" si="86"/>
        <v>2.6666666666666665</v>
      </c>
      <c r="J934" s="157">
        <f t="shared" si="87"/>
        <v>2.6666666666666665</v>
      </c>
      <c r="K934" s="40">
        <v>320</v>
      </c>
      <c r="L934" s="326">
        <v>5.333333333333333</v>
      </c>
      <c r="M934">
        <f t="shared" si="88"/>
        <v>336</v>
      </c>
      <c r="N934" s="201">
        <f t="shared" si="89"/>
        <v>256.9369369369428</v>
      </c>
    </row>
    <row r="935" spans="2:14" x14ac:dyDescent="0.25">
      <c r="B935" s="145">
        <v>0.64652777777777781</v>
      </c>
      <c r="C935" s="40">
        <v>80</v>
      </c>
      <c r="D935" s="314">
        <v>80</v>
      </c>
      <c r="E935" s="314">
        <v>80</v>
      </c>
      <c r="F935" s="42">
        <v>80</v>
      </c>
      <c r="G935" s="321">
        <f t="shared" si="84"/>
        <v>160</v>
      </c>
      <c r="H935" s="315">
        <f t="shared" si="85"/>
        <v>160</v>
      </c>
      <c r="I935" s="197">
        <f t="shared" si="86"/>
        <v>2.6666666666666665</v>
      </c>
      <c r="J935" s="157">
        <f t="shared" si="87"/>
        <v>2.6666666666666665</v>
      </c>
      <c r="K935" s="40">
        <v>320</v>
      </c>
      <c r="L935" s="326">
        <v>5.333333333333333</v>
      </c>
      <c r="M935">
        <f t="shared" si="88"/>
        <v>336</v>
      </c>
      <c r="N935" s="201">
        <f t="shared" si="89"/>
        <v>256.9369369369428</v>
      </c>
    </row>
    <row r="936" spans="2:14" x14ac:dyDescent="0.25">
      <c r="B936" s="145">
        <v>0.64722222222222225</v>
      </c>
      <c r="C936" s="40">
        <v>80</v>
      </c>
      <c r="D936" s="314">
        <v>80</v>
      </c>
      <c r="E936" s="314">
        <v>80</v>
      </c>
      <c r="F936" s="42">
        <v>80</v>
      </c>
      <c r="G936" s="321">
        <f t="shared" si="84"/>
        <v>160</v>
      </c>
      <c r="H936" s="315">
        <f t="shared" si="85"/>
        <v>160</v>
      </c>
      <c r="I936" s="197">
        <f t="shared" si="86"/>
        <v>2.6666666666666665</v>
      </c>
      <c r="J936" s="157">
        <f t="shared" si="87"/>
        <v>2.6666666666666665</v>
      </c>
      <c r="K936" s="40">
        <v>320</v>
      </c>
      <c r="L936" s="326">
        <v>5.333333333333333</v>
      </c>
      <c r="M936">
        <f t="shared" si="88"/>
        <v>336</v>
      </c>
      <c r="N936" s="201">
        <f t="shared" si="89"/>
        <v>256.9369369369428</v>
      </c>
    </row>
    <row r="937" spans="2:14" x14ac:dyDescent="0.25">
      <c r="B937" s="145">
        <v>0.6479166666666667</v>
      </c>
      <c r="C937" s="40">
        <v>80</v>
      </c>
      <c r="D937" s="314">
        <v>80</v>
      </c>
      <c r="E937" s="314">
        <v>80</v>
      </c>
      <c r="F937" s="42">
        <v>80</v>
      </c>
      <c r="G937" s="321">
        <f t="shared" si="84"/>
        <v>160</v>
      </c>
      <c r="H937" s="315">
        <f t="shared" si="85"/>
        <v>160</v>
      </c>
      <c r="I937" s="197">
        <f t="shared" si="86"/>
        <v>2.6666666666666665</v>
      </c>
      <c r="J937" s="157">
        <f t="shared" si="87"/>
        <v>2.6666666666666665</v>
      </c>
      <c r="K937" s="40">
        <v>320</v>
      </c>
      <c r="L937" s="326">
        <v>5.333333333333333</v>
      </c>
      <c r="M937">
        <f t="shared" si="88"/>
        <v>336</v>
      </c>
      <c r="N937" s="201">
        <f t="shared" si="89"/>
        <v>256.9369369369428</v>
      </c>
    </row>
    <row r="938" spans="2:14" x14ac:dyDescent="0.25">
      <c r="B938" s="145">
        <v>0.64861111111111114</v>
      </c>
      <c r="C938" s="40">
        <v>80</v>
      </c>
      <c r="D938" s="314">
        <v>80</v>
      </c>
      <c r="E938" s="314">
        <v>80</v>
      </c>
      <c r="F938" s="42">
        <v>80</v>
      </c>
      <c r="G938" s="321">
        <f t="shared" si="84"/>
        <v>160</v>
      </c>
      <c r="H938" s="315">
        <f t="shared" si="85"/>
        <v>160</v>
      </c>
      <c r="I938" s="197">
        <f t="shared" si="86"/>
        <v>2.6666666666666665</v>
      </c>
      <c r="J938" s="157">
        <f t="shared" si="87"/>
        <v>2.6666666666666665</v>
      </c>
      <c r="K938" s="40">
        <v>320</v>
      </c>
      <c r="L938" s="326">
        <v>5.333333333333333</v>
      </c>
      <c r="M938">
        <f t="shared" si="88"/>
        <v>336</v>
      </c>
      <c r="N938" s="201">
        <f t="shared" si="89"/>
        <v>256.9369369369428</v>
      </c>
    </row>
    <row r="939" spans="2:14" x14ac:dyDescent="0.25">
      <c r="B939" s="145">
        <v>0.64930555555555558</v>
      </c>
      <c r="C939" s="40">
        <v>80</v>
      </c>
      <c r="D939" s="314">
        <v>80</v>
      </c>
      <c r="E939" s="314">
        <v>80</v>
      </c>
      <c r="F939" s="42">
        <v>80</v>
      </c>
      <c r="G939" s="321">
        <f t="shared" si="84"/>
        <v>160</v>
      </c>
      <c r="H939" s="315">
        <f t="shared" si="85"/>
        <v>160</v>
      </c>
      <c r="I939" s="197">
        <f t="shared" si="86"/>
        <v>2.6666666666666665</v>
      </c>
      <c r="J939" s="157">
        <f t="shared" si="87"/>
        <v>2.6666666666666665</v>
      </c>
      <c r="K939" s="40">
        <v>320</v>
      </c>
      <c r="L939" s="326">
        <v>5.333333333333333</v>
      </c>
      <c r="M939">
        <f t="shared" si="88"/>
        <v>336</v>
      </c>
      <c r="N939" s="201">
        <f t="shared" si="89"/>
        <v>256.9369369369428</v>
      </c>
    </row>
    <row r="940" spans="2:14" x14ac:dyDescent="0.25">
      <c r="B940" s="145">
        <v>0.65</v>
      </c>
      <c r="C940" s="40">
        <v>80</v>
      </c>
      <c r="D940" s="314">
        <v>80</v>
      </c>
      <c r="E940" s="314">
        <v>80</v>
      </c>
      <c r="F940" s="42">
        <v>80</v>
      </c>
      <c r="G940" s="321">
        <f t="shared" si="84"/>
        <v>160</v>
      </c>
      <c r="H940" s="315">
        <f t="shared" si="85"/>
        <v>160</v>
      </c>
      <c r="I940" s="197">
        <f t="shared" si="86"/>
        <v>2.6666666666666665</v>
      </c>
      <c r="J940" s="157">
        <f t="shared" si="87"/>
        <v>2.6666666666666665</v>
      </c>
      <c r="K940" s="40">
        <v>320</v>
      </c>
      <c r="L940" s="326">
        <v>5.333333333333333</v>
      </c>
      <c r="M940">
        <f t="shared" si="88"/>
        <v>336</v>
      </c>
      <c r="N940" s="201">
        <f t="shared" si="89"/>
        <v>256.9369369369428</v>
      </c>
    </row>
    <row r="941" spans="2:14" x14ac:dyDescent="0.25">
      <c r="B941" s="145">
        <v>0.65069444444444446</v>
      </c>
      <c r="C941" s="40">
        <v>80</v>
      </c>
      <c r="D941" s="314">
        <v>80</v>
      </c>
      <c r="E941" s="314">
        <v>80</v>
      </c>
      <c r="F941" s="42">
        <v>80</v>
      </c>
      <c r="G941" s="321">
        <f t="shared" si="84"/>
        <v>160</v>
      </c>
      <c r="H941" s="315">
        <f t="shared" si="85"/>
        <v>160</v>
      </c>
      <c r="I941" s="197">
        <f t="shared" si="86"/>
        <v>2.6666666666666665</v>
      </c>
      <c r="J941" s="157">
        <f t="shared" si="87"/>
        <v>2.6666666666666665</v>
      </c>
      <c r="K941" s="40">
        <v>320</v>
      </c>
      <c r="L941" s="326">
        <v>5.333333333333333</v>
      </c>
      <c r="M941">
        <f t="shared" si="88"/>
        <v>336</v>
      </c>
      <c r="N941" s="201">
        <f t="shared" si="89"/>
        <v>256.9369369369428</v>
      </c>
    </row>
    <row r="942" spans="2:14" x14ac:dyDescent="0.25">
      <c r="B942" s="145">
        <v>0.65138888888888891</v>
      </c>
      <c r="C942" s="40">
        <v>80</v>
      </c>
      <c r="D942" s="314">
        <v>80</v>
      </c>
      <c r="E942" s="314">
        <v>80</v>
      </c>
      <c r="F942" s="42">
        <v>80</v>
      </c>
      <c r="G942" s="321">
        <f t="shared" si="84"/>
        <v>160</v>
      </c>
      <c r="H942" s="315">
        <f t="shared" si="85"/>
        <v>160</v>
      </c>
      <c r="I942" s="197">
        <f t="shared" si="86"/>
        <v>2.6666666666666665</v>
      </c>
      <c r="J942" s="157">
        <f t="shared" si="87"/>
        <v>2.6666666666666665</v>
      </c>
      <c r="K942" s="40">
        <v>320</v>
      </c>
      <c r="L942" s="326">
        <v>5.333333333333333</v>
      </c>
      <c r="M942">
        <f t="shared" si="88"/>
        <v>336</v>
      </c>
      <c r="N942" s="201">
        <f t="shared" si="89"/>
        <v>256.9369369369428</v>
      </c>
    </row>
    <row r="943" spans="2:14" x14ac:dyDescent="0.25">
      <c r="B943" s="145">
        <v>0.65208333333333335</v>
      </c>
      <c r="C943" s="40">
        <v>80</v>
      </c>
      <c r="D943" s="314">
        <v>80</v>
      </c>
      <c r="E943" s="314">
        <v>80</v>
      </c>
      <c r="F943" s="42">
        <v>80</v>
      </c>
      <c r="G943" s="321">
        <f t="shared" si="84"/>
        <v>160</v>
      </c>
      <c r="H943" s="315">
        <f t="shared" si="85"/>
        <v>160</v>
      </c>
      <c r="I943" s="197">
        <f t="shared" si="86"/>
        <v>2.6666666666666665</v>
      </c>
      <c r="J943" s="157">
        <f t="shared" si="87"/>
        <v>2.6666666666666665</v>
      </c>
      <c r="K943" s="40">
        <v>320</v>
      </c>
      <c r="L943" s="326">
        <v>5.333333333333333</v>
      </c>
      <c r="M943">
        <f t="shared" si="88"/>
        <v>336</v>
      </c>
      <c r="N943" s="201">
        <f t="shared" si="89"/>
        <v>256.9369369369428</v>
      </c>
    </row>
    <row r="944" spans="2:14" x14ac:dyDescent="0.25">
      <c r="B944" s="145">
        <v>0.65277777777777779</v>
      </c>
      <c r="C944" s="40">
        <v>80</v>
      </c>
      <c r="D944" s="314">
        <v>80</v>
      </c>
      <c r="E944" s="314">
        <v>80</v>
      </c>
      <c r="F944" s="42">
        <v>80</v>
      </c>
      <c r="G944" s="321">
        <f t="shared" si="84"/>
        <v>160</v>
      </c>
      <c r="H944" s="315">
        <f t="shared" si="85"/>
        <v>160</v>
      </c>
      <c r="I944" s="197">
        <f t="shared" si="86"/>
        <v>2.6666666666666665</v>
      </c>
      <c r="J944" s="157">
        <f t="shared" si="87"/>
        <v>2.6666666666666665</v>
      </c>
      <c r="K944" s="40">
        <v>320</v>
      </c>
      <c r="L944" s="326">
        <v>5.333333333333333</v>
      </c>
      <c r="M944">
        <f t="shared" si="88"/>
        <v>336</v>
      </c>
      <c r="N944" s="201">
        <f t="shared" si="89"/>
        <v>256.9369369369428</v>
      </c>
    </row>
    <row r="945" spans="2:14" x14ac:dyDescent="0.25">
      <c r="B945" s="145">
        <v>0.65347222222222223</v>
      </c>
      <c r="C945" s="40">
        <v>80</v>
      </c>
      <c r="D945" s="314">
        <v>80</v>
      </c>
      <c r="E945" s="314">
        <v>80</v>
      </c>
      <c r="F945" s="42">
        <v>80</v>
      </c>
      <c r="G945" s="321">
        <f t="shared" si="84"/>
        <v>160</v>
      </c>
      <c r="H945" s="315">
        <f t="shared" si="85"/>
        <v>160</v>
      </c>
      <c r="I945" s="197">
        <f t="shared" si="86"/>
        <v>2.6666666666666665</v>
      </c>
      <c r="J945" s="157">
        <f t="shared" si="87"/>
        <v>2.6666666666666665</v>
      </c>
      <c r="K945" s="40">
        <v>320</v>
      </c>
      <c r="L945" s="326">
        <v>5.333333333333333</v>
      </c>
      <c r="M945">
        <f t="shared" si="88"/>
        <v>336</v>
      </c>
      <c r="N945" s="201">
        <f t="shared" si="89"/>
        <v>256.9369369369428</v>
      </c>
    </row>
    <row r="946" spans="2:14" x14ac:dyDescent="0.25">
      <c r="B946" s="145">
        <v>0.65416666666666667</v>
      </c>
      <c r="C946" s="40">
        <v>80</v>
      </c>
      <c r="D946" s="314">
        <v>80</v>
      </c>
      <c r="E946" s="314">
        <v>80</v>
      </c>
      <c r="F946" s="42">
        <v>80</v>
      </c>
      <c r="G946" s="321">
        <f t="shared" si="84"/>
        <v>160</v>
      </c>
      <c r="H946" s="315">
        <f t="shared" si="85"/>
        <v>160</v>
      </c>
      <c r="I946" s="197">
        <f t="shared" si="86"/>
        <v>2.6666666666666665</v>
      </c>
      <c r="J946" s="157">
        <f t="shared" si="87"/>
        <v>2.6666666666666665</v>
      </c>
      <c r="K946" s="40">
        <v>320</v>
      </c>
      <c r="L946" s="326">
        <v>5.333333333333333</v>
      </c>
      <c r="M946">
        <f t="shared" si="88"/>
        <v>336</v>
      </c>
      <c r="N946" s="201">
        <f t="shared" si="89"/>
        <v>256.9369369369428</v>
      </c>
    </row>
    <row r="947" spans="2:14" x14ac:dyDescent="0.25">
      <c r="B947" s="145">
        <v>0.65486111111111112</v>
      </c>
      <c r="C947" s="40">
        <v>80</v>
      </c>
      <c r="D947" s="314">
        <v>80</v>
      </c>
      <c r="E947" s="314">
        <v>80</v>
      </c>
      <c r="F947" s="42">
        <v>80</v>
      </c>
      <c r="G947" s="321">
        <f t="shared" si="84"/>
        <v>160</v>
      </c>
      <c r="H947" s="315">
        <f t="shared" si="85"/>
        <v>160</v>
      </c>
      <c r="I947" s="197">
        <f t="shared" si="86"/>
        <v>2.6666666666666665</v>
      </c>
      <c r="J947" s="157">
        <f t="shared" si="87"/>
        <v>2.6666666666666665</v>
      </c>
      <c r="K947" s="40">
        <v>320</v>
      </c>
      <c r="L947" s="326">
        <v>5.333333333333333</v>
      </c>
      <c r="M947">
        <f t="shared" si="88"/>
        <v>336</v>
      </c>
      <c r="N947" s="201">
        <f t="shared" si="89"/>
        <v>256.9369369369428</v>
      </c>
    </row>
    <row r="948" spans="2:14" x14ac:dyDescent="0.25">
      <c r="B948" s="145">
        <v>0.65555555555555556</v>
      </c>
      <c r="C948" s="40">
        <v>80</v>
      </c>
      <c r="D948" s="314">
        <v>80</v>
      </c>
      <c r="E948" s="314">
        <v>80</v>
      </c>
      <c r="F948" s="42">
        <v>80</v>
      </c>
      <c r="G948" s="321">
        <f t="shared" si="84"/>
        <v>160</v>
      </c>
      <c r="H948" s="315">
        <f t="shared" si="85"/>
        <v>160</v>
      </c>
      <c r="I948" s="197">
        <f t="shared" si="86"/>
        <v>2.6666666666666665</v>
      </c>
      <c r="J948" s="157">
        <f t="shared" si="87"/>
        <v>2.6666666666666665</v>
      </c>
      <c r="K948" s="40">
        <v>320</v>
      </c>
      <c r="L948" s="326">
        <v>5.333333333333333</v>
      </c>
      <c r="M948">
        <f t="shared" si="88"/>
        <v>336</v>
      </c>
      <c r="N948" s="201">
        <f t="shared" si="89"/>
        <v>256.9369369369428</v>
      </c>
    </row>
    <row r="949" spans="2:14" x14ac:dyDescent="0.25">
      <c r="B949" s="145">
        <v>0.65625</v>
      </c>
      <c r="C949" s="40">
        <v>80</v>
      </c>
      <c r="D949" s="314">
        <v>80</v>
      </c>
      <c r="E949" s="314">
        <v>80</v>
      </c>
      <c r="F949" s="42">
        <v>80</v>
      </c>
      <c r="G949" s="321">
        <f t="shared" si="84"/>
        <v>160</v>
      </c>
      <c r="H949" s="315">
        <f t="shared" si="85"/>
        <v>160</v>
      </c>
      <c r="I949" s="197">
        <f t="shared" si="86"/>
        <v>2.6666666666666665</v>
      </c>
      <c r="J949" s="157">
        <f t="shared" si="87"/>
        <v>2.6666666666666665</v>
      </c>
      <c r="K949" s="40">
        <v>320</v>
      </c>
      <c r="L949" s="326">
        <v>5.333333333333333</v>
      </c>
      <c r="M949">
        <f t="shared" si="88"/>
        <v>336</v>
      </c>
      <c r="N949" s="201">
        <f t="shared" si="89"/>
        <v>256.9369369369428</v>
      </c>
    </row>
    <row r="950" spans="2:14" x14ac:dyDescent="0.25">
      <c r="B950" s="145">
        <v>0.65694444444444444</v>
      </c>
      <c r="C950" s="40">
        <v>80</v>
      </c>
      <c r="D950" s="314">
        <v>80</v>
      </c>
      <c r="E950" s="314">
        <v>80</v>
      </c>
      <c r="F950" s="42">
        <v>80</v>
      </c>
      <c r="G950" s="321">
        <f t="shared" si="84"/>
        <v>160</v>
      </c>
      <c r="H950" s="315">
        <f t="shared" si="85"/>
        <v>160</v>
      </c>
      <c r="I950" s="197">
        <f t="shared" si="86"/>
        <v>2.6666666666666665</v>
      </c>
      <c r="J950" s="157">
        <f t="shared" si="87"/>
        <v>2.6666666666666665</v>
      </c>
      <c r="K950" s="40">
        <v>320</v>
      </c>
      <c r="L950" s="326">
        <v>5.333333333333333</v>
      </c>
      <c r="M950">
        <f t="shared" si="88"/>
        <v>336</v>
      </c>
      <c r="N950" s="201">
        <f t="shared" si="89"/>
        <v>256.9369369369428</v>
      </c>
    </row>
    <row r="951" spans="2:14" x14ac:dyDescent="0.25">
      <c r="B951" s="145">
        <v>0.65763888888888888</v>
      </c>
      <c r="C951" s="40">
        <v>80</v>
      </c>
      <c r="D951" s="314">
        <v>80</v>
      </c>
      <c r="E951" s="314">
        <v>80</v>
      </c>
      <c r="F951" s="42">
        <v>80</v>
      </c>
      <c r="G951" s="321">
        <f t="shared" si="84"/>
        <v>160</v>
      </c>
      <c r="H951" s="315">
        <f t="shared" si="85"/>
        <v>160</v>
      </c>
      <c r="I951" s="197">
        <f t="shared" si="86"/>
        <v>2.6666666666666665</v>
      </c>
      <c r="J951" s="157">
        <f t="shared" si="87"/>
        <v>2.6666666666666665</v>
      </c>
      <c r="K951" s="40">
        <v>320</v>
      </c>
      <c r="L951" s="326">
        <v>5.333333333333333</v>
      </c>
      <c r="M951">
        <f t="shared" si="88"/>
        <v>336</v>
      </c>
      <c r="N951" s="201">
        <f t="shared" si="89"/>
        <v>256.9369369369428</v>
      </c>
    </row>
    <row r="952" spans="2:14" x14ac:dyDescent="0.25">
      <c r="B952" s="145">
        <v>0.65833333333333333</v>
      </c>
      <c r="C952" s="40">
        <v>80</v>
      </c>
      <c r="D952" s="314">
        <v>80</v>
      </c>
      <c r="E952" s="314">
        <v>80</v>
      </c>
      <c r="F952" s="42">
        <v>80</v>
      </c>
      <c r="G952" s="321">
        <f t="shared" si="84"/>
        <v>160</v>
      </c>
      <c r="H952" s="315">
        <f t="shared" si="85"/>
        <v>160</v>
      </c>
      <c r="I952" s="197">
        <f t="shared" si="86"/>
        <v>2.6666666666666665</v>
      </c>
      <c r="J952" s="157">
        <f t="shared" si="87"/>
        <v>2.6666666666666665</v>
      </c>
      <c r="K952" s="40">
        <v>320</v>
      </c>
      <c r="L952" s="326">
        <v>5.333333333333333</v>
      </c>
      <c r="M952">
        <f t="shared" si="88"/>
        <v>336</v>
      </c>
      <c r="N952" s="201">
        <f t="shared" si="89"/>
        <v>256.9369369369428</v>
      </c>
    </row>
    <row r="953" spans="2:14" x14ac:dyDescent="0.25">
      <c r="B953" s="145">
        <v>0.65902777777777777</v>
      </c>
      <c r="C953" s="40">
        <v>80</v>
      </c>
      <c r="D953" s="314">
        <v>80</v>
      </c>
      <c r="E953" s="314">
        <v>80</v>
      </c>
      <c r="F953" s="42">
        <v>80</v>
      </c>
      <c r="G953" s="321">
        <f t="shared" si="84"/>
        <v>160</v>
      </c>
      <c r="H953" s="315">
        <f t="shared" si="85"/>
        <v>160</v>
      </c>
      <c r="I953" s="197">
        <f t="shared" si="86"/>
        <v>2.6666666666666665</v>
      </c>
      <c r="J953" s="157">
        <f t="shared" si="87"/>
        <v>2.6666666666666665</v>
      </c>
      <c r="K953" s="40">
        <v>320</v>
      </c>
      <c r="L953" s="326">
        <v>5.333333333333333</v>
      </c>
      <c r="M953">
        <f t="shared" si="88"/>
        <v>336</v>
      </c>
      <c r="N953" s="201">
        <f t="shared" si="89"/>
        <v>256.9369369369428</v>
      </c>
    </row>
    <row r="954" spans="2:14" x14ac:dyDescent="0.25">
      <c r="B954" s="145">
        <v>0.65972222222222221</v>
      </c>
      <c r="C954" s="40">
        <v>80</v>
      </c>
      <c r="D954" s="314">
        <v>80</v>
      </c>
      <c r="E954" s="314">
        <v>80</v>
      </c>
      <c r="F954" s="42">
        <v>80</v>
      </c>
      <c r="G954" s="321">
        <f t="shared" si="84"/>
        <v>160</v>
      </c>
      <c r="H954" s="315">
        <f t="shared" si="85"/>
        <v>160</v>
      </c>
      <c r="I954" s="197">
        <f t="shared" si="86"/>
        <v>2.6666666666666665</v>
      </c>
      <c r="J954" s="157">
        <f t="shared" si="87"/>
        <v>2.6666666666666665</v>
      </c>
      <c r="K954" s="40">
        <v>320</v>
      </c>
      <c r="L954" s="326">
        <v>5.333333333333333</v>
      </c>
      <c r="M954">
        <f t="shared" si="88"/>
        <v>336</v>
      </c>
      <c r="N954" s="201">
        <f t="shared" si="89"/>
        <v>256.9369369369428</v>
      </c>
    </row>
    <row r="955" spans="2:14" x14ac:dyDescent="0.25">
      <c r="B955" s="145">
        <v>0.66041666666666665</v>
      </c>
      <c r="C955" s="40">
        <v>80</v>
      </c>
      <c r="D955" s="314">
        <v>80</v>
      </c>
      <c r="E955" s="314">
        <v>80</v>
      </c>
      <c r="F955" s="42">
        <v>80</v>
      </c>
      <c r="G955" s="321">
        <f t="shared" si="84"/>
        <v>160</v>
      </c>
      <c r="H955" s="315">
        <f t="shared" si="85"/>
        <v>160</v>
      </c>
      <c r="I955" s="197">
        <f t="shared" si="86"/>
        <v>2.6666666666666665</v>
      </c>
      <c r="J955" s="157">
        <f t="shared" si="87"/>
        <v>2.6666666666666665</v>
      </c>
      <c r="K955" s="40">
        <v>320</v>
      </c>
      <c r="L955" s="326">
        <v>5.333333333333333</v>
      </c>
      <c r="M955">
        <f t="shared" si="88"/>
        <v>336</v>
      </c>
      <c r="N955" s="201">
        <f t="shared" si="89"/>
        <v>256.9369369369428</v>
      </c>
    </row>
    <row r="956" spans="2:14" x14ac:dyDescent="0.25">
      <c r="B956" s="145">
        <v>0.66111111111111109</v>
      </c>
      <c r="C956" s="40">
        <v>80</v>
      </c>
      <c r="D956" s="314">
        <v>80</v>
      </c>
      <c r="E956" s="314">
        <v>80</v>
      </c>
      <c r="F956" s="42">
        <v>80</v>
      </c>
      <c r="G956" s="321">
        <f t="shared" si="84"/>
        <v>160</v>
      </c>
      <c r="H956" s="315">
        <f t="shared" si="85"/>
        <v>160</v>
      </c>
      <c r="I956" s="197">
        <f t="shared" si="86"/>
        <v>2.6666666666666665</v>
      </c>
      <c r="J956" s="157">
        <f t="shared" si="87"/>
        <v>2.6666666666666665</v>
      </c>
      <c r="K956" s="40">
        <v>320</v>
      </c>
      <c r="L956" s="326">
        <v>5.333333333333333</v>
      </c>
      <c r="M956">
        <f t="shared" si="88"/>
        <v>336</v>
      </c>
      <c r="N956" s="201">
        <f t="shared" si="89"/>
        <v>256.9369369369428</v>
      </c>
    </row>
    <row r="957" spans="2:14" x14ac:dyDescent="0.25">
      <c r="B957" s="145">
        <v>0.66180555555555554</v>
      </c>
      <c r="C957" s="40">
        <v>80</v>
      </c>
      <c r="D957" s="314">
        <v>80</v>
      </c>
      <c r="E957" s="314">
        <v>80</v>
      </c>
      <c r="F957" s="42">
        <v>80</v>
      </c>
      <c r="G957" s="321">
        <f t="shared" si="84"/>
        <v>160</v>
      </c>
      <c r="H957" s="315">
        <f t="shared" si="85"/>
        <v>160</v>
      </c>
      <c r="I957" s="197">
        <f t="shared" si="86"/>
        <v>2.6666666666666665</v>
      </c>
      <c r="J957" s="157">
        <f t="shared" si="87"/>
        <v>2.6666666666666665</v>
      </c>
      <c r="K957" s="40">
        <v>320</v>
      </c>
      <c r="L957" s="326">
        <v>5.333333333333333</v>
      </c>
      <c r="M957">
        <f t="shared" si="88"/>
        <v>336</v>
      </c>
      <c r="N957" s="201">
        <f t="shared" si="89"/>
        <v>256.9369369369428</v>
      </c>
    </row>
    <row r="958" spans="2:14" x14ac:dyDescent="0.25">
      <c r="B958" s="145">
        <v>0.66249999999999998</v>
      </c>
      <c r="C958" s="40">
        <v>80</v>
      </c>
      <c r="D958" s="314">
        <v>80</v>
      </c>
      <c r="E958" s="314">
        <v>80</v>
      </c>
      <c r="F958" s="42">
        <v>80</v>
      </c>
      <c r="G958" s="321">
        <f t="shared" si="84"/>
        <v>160</v>
      </c>
      <c r="H958" s="315">
        <f t="shared" si="85"/>
        <v>160</v>
      </c>
      <c r="I958" s="197">
        <f t="shared" si="86"/>
        <v>2.6666666666666665</v>
      </c>
      <c r="J958" s="157">
        <f t="shared" si="87"/>
        <v>2.6666666666666665</v>
      </c>
      <c r="K958" s="40">
        <v>320</v>
      </c>
      <c r="L958" s="326">
        <v>5.333333333333333</v>
      </c>
      <c r="M958">
        <f t="shared" si="88"/>
        <v>336</v>
      </c>
      <c r="N958" s="201">
        <f t="shared" si="89"/>
        <v>256.9369369369428</v>
      </c>
    </row>
    <row r="959" spans="2:14" x14ac:dyDescent="0.25">
      <c r="B959" s="145">
        <v>0.66319444444444442</v>
      </c>
      <c r="C959" s="40">
        <v>80</v>
      </c>
      <c r="D959" s="314">
        <v>80</v>
      </c>
      <c r="E959" s="314">
        <v>80</v>
      </c>
      <c r="F959" s="42">
        <v>80</v>
      </c>
      <c r="G959" s="321">
        <f t="shared" si="84"/>
        <v>160</v>
      </c>
      <c r="H959" s="315">
        <f t="shared" si="85"/>
        <v>160</v>
      </c>
      <c r="I959" s="197">
        <f t="shared" si="86"/>
        <v>2.6666666666666665</v>
      </c>
      <c r="J959" s="157">
        <f t="shared" si="87"/>
        <v>2.6666666666666665</v>
      </c>
      <c r="K959" s="40">
        <v>320</v>
      </c>
      <c r="L959" s="326">
        <v>5.333333333333333</v>
      </c>
      <c r="M959">
        <f t="shared" si="88"/>
        <v>336</v>
      </c>
      <c r="N959" s="201">
        <f t="shared" si="89"/>
        <v>256.9369369369428</v>
      </c>
    </row>
    <row r="960" spans="2:14" x14ac:dyDescent="0.25">
      <c r="B960" s="145">
        <v>0.66388888888888886</v>
      </c>
      <c r="C960" s="40">
        <v>80</v>
      </c>
      <c r="D960" s="314">
        <v>80</v>
      </c>
      <c r="E960" s="314">
        <v>80</v>
      </c>
      <c r="F960" s="42">
        <v>80</v>
      </c>
      <c r="G960" s="321">
        <f t="shared" si="84"/>
        <v>160</v>
      </c>
      <c r="H960" s="315">
        <f t="shared" si="85"/>
        <v>160</v>
      </c>
      <c r="I960" s="197">
        <f t="shared" si="86"/>
        <v>2.6666666666666665</v>
      </c>
      <c r="J960" s="157">
        <f t="shared" si="87"/>
        <v>2.6666666666666665</v>
      </c>
      <c r="K960" s="40">
        <v>320</v>
      </c>
      <c r="L960" s="326">
        <v>5.333333333333333</v>
      </c>
      <c r="M960">
        <f t="shared" si="88"/>
        <v>336</v>
      </c>
      <c r="N960" s="201">
        <f t="shared" si="89"/>
        <v>256.9369369369428</v>
      </c>
    </row>
    <row r="961" spans="2:14" x14ac:dyDescent="0.25">
      <c r="B961" s="145">
        <v>0.6645833333333333</v>
      </c>
      <c r="C961" s="40">
        <v>80</v>
      </c>
      <c r="D961" s="314">
        <v>80</v>
      </c>
      <c r="E961" s="314">
        <v>80</v>
      </c>
      <c r="F961" s="42">
        <v>80</v>
      </c>
      <c r="G961" s="321">
        <f t="shared" si="84"/>
        <v>160</v>
      </c>
      <c r="H961" s="315">
        <f t="shared" si="85"/>
        <v>160</v>
      </c>
      <c r="I961" s="197">
        <f t="shared" si="86"/>
        <v>2.6666666666666665</v>
      </c>
      <c r="J961" s="157">
        <f t="shared" si="87"/>
        <v>2.6666666666666665</v>
      </c>
      <c r="K961" s="40">
        <v>320</v>
      </c>
      <c r="L961" s="326">
        <v>5.333333333333333</v>
      </c>
      <c r="M961">
        <f t="shared" si="88"/>
        <v>336</v>
      </c>
      <c r="N961" s="201">
        <f t="shared" si="89"/>
        <v>256.9369369369428</v>
      </c>
    </row>
    <row r="962" spans="2:14" x14ac:dyDescent="0.25">
      <c r="B962" s="145">
        <v>0.66527777777777775</v>
      </c>
      <c r="C962" s="40">
        <v>80</v>
      </c>
      <c r="D962" s="314">
        <v>80</v>
      </c>
      <c r="E962" s="314">
        <v>80</v>
      </c>
      <c r="F962" s="42">
        <v>80</v>
      </c>
      <c r="G962" s="321">
        <f t="shared" si="84"/>
        <v>160</v>
      </c>
      <c r="H962" s="315">
        <f t="shared" si="85"/>
        <v>160</v>
      </c>
      <c r="I962" s="197">
        <f t="shared" si="86"/>
        <v>2.6666666666666665</v>
      </c>
      <c r="J962" s="157">
        <f t="shared" si="87"/>
        <v>2.6666666666666665</v>
      </c>
      <c r="K962" s="40">
        <v>320</v>
      </c>
      <c r="L962" s="326">
        <v>5.333333333333333</v>
      </c>
      <c r="M962">
        <f t="shared" si="88"/>
        <v>336</v>
      </c>
      <c r="N962" s="201">
        <f t="shared" si="89"/>
        <v>256.9369369369428</v>
      </c>
    </row>
    <row r="963" spans="2:14" x14ac:dyDescent="0.25">
      <c r="B963" s="145">
        <v>0.66597222222222219</v>
      </c>
      <c r="C963" s="40">
        <v>80</v>
      </c>
      <c r="D963" s="314">
        <v>80</v>
      </c>
      <c r="E963" s="314">
        <v>80</v>
      </c>
      <c r="F963" s="42">
        <v>80</v>
      </c>
      <c r="G963" s="321">
        <f t="shared" si="84"/>
        <v>160</v>
      </c>
      <c r="H963" s="315">
        <f t="shared" si="85"/>
        <v>160</v>
      </c>
      <c r="I963" s="197">
        <f t="shared" si="86"/>
        <v>2.6666666666666665</v>
      </c>
      <c r="J963" s="157">
        <f t="shared" si="87"/>
        <v>2.6666666666666665</v>
      </c>
      <c r="K963" s="40">
        <v>320</v>
      </c>
      <c r="L963" s="326">
        <v>5.333333333333333</v>
      </c>
      <c r="M963">
        <f t="shared" si="88"/>
        <v>336</v>
      </c>
      <c r="N963" s="201">
        <f t="shared" si="89"/>
        <v>256.9369369369428</v>
      </c>
    </row>
    <row r="964" spans="2:14" x14ac:dyDescent="0.25">
      <c r="B964" s="145">
        <v>0.66666666666666663</v>
      </c>
      <c r="C964" s="40">
        <v>80</v>
      </c>
      <c r="D964" s="314">
        <v>80</v>
      </c>
      <c r="E964" s="314">
        <v>80</v>
      </c>
      <c r="F964" s="42">
        <v>80</v>
      </c>
      <c r="G964" s="321">
        <f t="shared" si="84"/>
        <v>160</v>
      </c>
      <c r="H964" s="315">
        <f t="shared" si="85"/>
        <v>160</v>
      </c>
      <c r="I964" s="197">
        <f t="shared" si="86"/>
        <v>2.6666666666666665</v>
      </c>
      <c r="J964" s="157">
        <f t="shared" si="87"/>
        <v>2.6666666666666665</v>
      </c>
      <c r="K964" s="40">
        <v>320</v>
      </c>
      <c r="L964" s="326">
        <v>5.333333333333333</v>
      </c>
      <c r="M964">
        <f t="shared" si="88"/>
        <v>336</v>
      </c>
      <c r="N964" s="201">
        <f t="shared" si="89"/>
        <v>256.9369369369428</v>
      </c>
    </row>
    <row r="965" spans="2:14" x14ac:dyDescent="0.25">
      <c r="B965" s="145">
        <v>0.66736111111111107</v>
      </c>
      <c r="C965" s="40">
        <v>80</v>
      </c>
      <c r="D965" s="314">
        <v>80</v>
      </c>
      <c r="E965" s="314">
        <v>80</v>
      </c>
      <c r="F965" s="42">
        <v>80</v>
      </c>
      <c r="G965" s="321">
        <f t="shared" ref="G965:G1028" si="90">IF(SUM(C965,E965)=0,"",SUM(C965,E965))</f>
        <v>160</v>
      </c>
      <c r="H965" s="315">
        <f t="shared" ref="H965:H1028" si="91">IF(SUM(D965,F965)=0,"",SUM(D965,F965))</f>
        <v>160</v>
      </c>
      <c r="I965" s="197">
        <f t="shared" ref="I965:I1028" si="92">IF(G965="","",G965*(1/60))</f>
        <v>2.6666666666666665</v>
      </c>
      <c r="J965" s="157">
        <f t="shared" ref="J965:J1028" si="93">IF(H965="","",H965*(1/60))</f>
        <v>2.6666666666666665</v>
      </c>
      <c r="K965" s="40">
        <v>320</v>
      </c>
      <c r="L965" s="326">
        <v>5.333333333333333</v>
      </c>
      <c r="M965">
        <f t="shared" ref="M965:M1028" si="94">1.05*MAX($K$4:$K$1444)</f>
        <v>336</v>
      </c>
      <c r="N965" s="201">
        <f t="shared" ref="N965:N1028" si="95">SUM($L$324:$L$1433)/(COUNT($L$324:$L$1433)/60)</f>
        <v>256.9369369369428</v>
      </c>
    </row>
    <row r="966" spans="2:14" x14ac:dyDescent="0.25">
      <c r="B966" s="145">
        <v>0.66805555555555562</v>
      </c>
      <c r="C966" s="40">
        <v>80</v>
      </c>
      <c r="D966" s="314">
        <v>80</v>
      </c>
      <c r="E966" s="314">
        <v>80</v>
      </c>
      <c r="F966" s="42">
        <v>80</v>
      </c>
      <c r="G966" s="321">
        <f t="shared" si="90"/>
        <v>160</v>
      </c>
      <c r="H966" s="315">
        <f t="shared" si="91"/>
        <v>160</v>
      </c>
      <c r="I966" s="197">
        <f t="shared" si="92"/>
        <v>2.6666666666666665</v>
      </c>
      <c r="J966" s="157">
        <f t="shared" si="93"/>
        <v>2.6666666666666665</v>
      </c>
      <c r="K966" s="40">
        <v>320</v>
      </c>
      <c r="L966" s="326">
        <v>5.333333333333333</v>
      </c>
      <c r="M966">
        <f t="shared" si="94"/>
        <v>336</v>
      </c>
      <c r="N966" s="201">
        <f t="shared" si="95"/>
        <v>256.9369369369428</v>
      </c>
    </row>
    <row r="967" spans="2:14" x14ac:dyDescent="0.25">
      <c r="B967" s="145">
        <v>0.66875000000000007</v>
      </c>
      <c r="C967" s="40">
        <v>80</v>
      </c>
      <c r="D967" s="314">
        <v>80</v>
      </c>
      <c r="E967" s="314">
        <v>80</v>
      </c>
      <c r="F967" s="42">
        <v>80</v>
      </c>
      <c r="G967" s="321">
        <f t="shared" si="90"/>
        <v>160</v>
      </c>
      <c r="H967" s="315">
        <f t="shared" si="91"/>
        <v>160</v>
      </c>
      <c r="I967" s="197">
        <f t="shared" si="92"/>
        <v>2.6666666666666665</v>
      </c>
      <c r="J967" s="157">
        <f t="shared" si="93"/>
        <v>2.6666666666666665</v>
      </c>
      <c r="K967" s="40">
        <v>320</v>
      </c>
      <c r="L967" s="326">
        <v>5.333333333333333</v>
      </c>
      <c r="M967">
        <f t="shared" si="94"/>
        <v>336</v>
      </c>
      <c r="N967" s="201">
        <f t="shared" si="95"/>
        <v>256.9369369369428</v>
      </c>
    </row>
    <row r="968" spans="2:14" x14ac:dyDescent="0.25">
      <c r="B968" s="145">
        <v>0.6694444444444444</v>
      </c>
      <c r="C968" s="40">
        <v>80</v>
      </c>
      <c r="D968" s="314">
        <v>80</v>
      </c>
      <c r="E968" s="314">
        <v>80</v>
      </c>
      <c r="F968" s="42">
        <v>80</v>
      </c>
      <c r="G968" s="321">
        <f t="shared" si="90"/>
        <v>160</v>
      </c>
      <c r="H968" s="315">
        <f t="shared" si="91"/>
        <v>160</v>
      </c>
      <c r="I968" s="197">
        <f t="shared" si="92"/>
        <v>2.6666666666666665</v>
      </c>
      <c r="J968" s="157">
        <f t="shared" si="93"/>
        <v>2.6666666666666665</v>
      </c>
      <c r="K968" s="40">
        <v>320</v>
      </c>
      <c r="L968" s="326">
        <v>5.333333333333333</v>
      </c>
      <c r="M968">
        <f t="shared" si="94"/>
        <v>336</v>
      </c>
      <c r="N968" s="201">
        <f t="shared" si="95"/>
        <v>256.9369369369428</v>
      </c>
    </row>
    <row r="969" spans="2:14" x14ac:dyDescent="0.25">
      <c r="B969" s="145">
        <v>0.67013888888888884</v>
      </c>
      <c r="C969" s="40">
        <v>80</v>
      </c>
      <c r="D969" s="314">
        <v>80</v>
      </c>
      <c r="E969" s="314">
        <v>80</v>
      </c>
      <c r="F969" s="42">
        <v>80</v>
      </c>
      <c r="G969" s="321">
        <f t="shared" si="90"/>
        <v>160</v>
      </c>
      <c r="H969" s="315">
        <f t="shared" si="91"/>
        <v>160</v>
      </c>
      <c r="I969" s="197">
        <f t="shared" si="92"/>
        <v>2.6666666666666665</v>
      </c>
      <c r="J969" s="157">
        <f t="shared" si="93"/>
        <v>2.6666666666666665</v>
      </c>
      <c r="K969" s="40">
        <v>320</v>
      </c>
      <c r="L969" s="326">
        <v>5.333333333333333</v>
      </c>
      <c r="M969">
        <f t="shared" si="94"/>
        <v>336</v>
      </c>
      <c r="N969" s="201">
        <f t="shared" si="95"/>
        <v>256.9369369369428</v>
      </c>
    </row>
    <row r="970" spans="2:14" x14ac:dyDescent="0.25">
      <c r="B970" s="145">
        <v>0.67083333333333339</v>
      </c>
      <c r="C970" s="40">
        <v>80</v>
      </c>
      <c r="D970" s="314">
        <v>80</v>
      </c>
      <c r="E970" s="314">
        <v>80</v>
      </c>
      <c r="F970" s="42">
        <v>80</v>
      </c>
      <c r="G970" s="321">
        <f t="shared" si="90"/>
        <v>160</v>
      </c>
      <c r="H970" s="315">
        <f t="shared" si="91"/>
        <v>160</v>
      </c>
      <c r="I970" s="197">
        <f t="shared" si="92"/>
        <v>2.6666666666666665</v>
      </c>
      <c r="J970" s="157">
        <f t="shared" si="93"/>
        <v>2.6666666666666665</v>
      </c>
      <c r="K970" s="40">
        <v>320</v>
      </c>
      <c r="L970" s="326">
        <v>5.333333333333333</v>
      </c>
      <c r="M970">
        <f t="shared" si="94"/>
        <v>336</v>
      </c>
      <c r="N970" s="201">
        <f t="shared" si="95"/>
        <v>256.9369369369428</v>
      </c>
    </row>
    <row r="971" spans="2:14" x14ac:dyDescent="0.25">
      <c r="B971" s="145">
        <v>0.67152777777777783</v>
      </c>
      <c r="C971" s="40">
        <v>80</v>
      </c>
      <c r="D971" s="314">
        <v>80</v>
      </c>
      <c r="E971" s="314">
        <v>80</v>
      </c>
      <c r="F971" s="42">
        <v>80</v>
      </c>
      <c r="G971" s="321">
        <f t="shared" si="90"/>
        <v>160</v>
      </c>
      <c r="H971" s="315">
        <f t="shared" si="91"/>
        <v>160</v>
      </c>
      <c r="I971" s="197">
        <f t="shared" si="92"/>
        <v>2.6666666666666665</v>
      </c>
      <c r="J971" s="157">
        <f t="shared" si="93"/>
        <v>2.6666666666666665</v>
      </c>
      <c r="K971" s="40">
        <v>320</v>
      </c>
      <c r="L971" s="326">
        <v>5.333333333333333</v>
      </c>
      <c r="M971">
        <f t="shared" si="94"/>
        <v>336</v>
      </c>
      <c r="N971" s="201">
        <f t="shared" si="95"/>
        <v>256.9369369369428</v>
      </c>
    </row>
    <row r="972" spans="2:14" x14ac:dyDescent="0.25">
      <c r="B972" s="145">
        <v>0.67222222222222217</v>
      </c>
      <c r="C972" s="40">
        <v>80</v>
      </c>
      <c r="D972" s="314">
        <v>80</v>
      </c>
      <c r="E972" s="314">
        <v>80</v>
      </c>
      <c r="F972" s="42">
        <v>80</v>
      </c>
      <c r="G972" s="321">
        <f t="shared" si="90"/>
        <v>160</v>
      </c>
      <c r="H972" s="315">
        <f t="shared" si="91"/>
        <v>160</v>
      </c>
      <c r="I972" s="197">
        <f t="shared" si="92"/>
        <v>2.6666666666666665</v>
      </c>
      <c r="J972" s="157">
        <f t="shared" si="93"/>
        <v>2.6666666666666665</v>
      </c>
      <c r="K972" s="40">
        <v>320</v>
      </c>
      <c r="L972" s="326">
        <v>5.333333333333333</v>
      </c>
      <c r="M972">
        <f t="shared" si="94"/>
        <v>336</v>
      </c>
      <c r="N972" s="201">
        <f t="shared" si="95"/>
        <v>256.9369369369428</v>
      </c>
    </row>
    <row r="973" spans="2:14" x14ac:dyDescent="0.25">
      <c r="B973" s="145">
        <v>0.67291666666666661</v>
      </c>
      <c r="C973" s="40">
        <v>80</v>
      </c>
      <c r="D973" s="314">
        <v>80</v>
      </c>
      <c r="E973" s="314">
        <v>80</v>
      </c>
      <c r="F973" s="42">
        <v>80</v>
      </c>
      <c r="G973" s="321">
        <f t="shared" si="90"/>
        <v>160</v>
      </c>
      <c r="H973" s="315">
        <f t="shared" si="91"/>
        <v>160</v>
      </c>
      <c r="I973" s="197">
        <f t="shared" si="92"/>
        <v>2.6666666666666665</v>
      </c>
      <c r="J973" s="157">
        <f t="shared" si="93"/>
        <v>2.6666666666666665</v>
      </c>
      <c r="K973" s="40">
        <v>320</v>
      </c>
      <c r="L973" s="326">
        <v>5.333333333333333</v>
      </c>
      <c r="M973">
        <f t="shared" si="94"/>
        <v>336</v>
      </c>
      <c r="N973" s="201">
        <f t="shared" si="95"/>
        <v>256.9369369369428</v>
      </c>
    </row>
    <row r="974" spans="2:14" x14ac:dyDescent="0.25">
      <c r="B974" s="145">
        <v>0.67361111111111116</v>
      </c>
      <c r="C974" s="40">
        <v>80</v>
      </c>
      <c r="D974" s="314">
        <v>80</v>
      </c>
      <c r="E974" s="314">
        <v>80</v>
      </c>
      <c r="F974" s="42">
        <v>80</v>
      </c>
      <c r="G974" s="321">
        <f t="shared" si="90"/>
        <v>160</v>
      </c>
      <c r="H974" s="315">
        <f t="shared" si="91"/>
        <v>160</v>
      </c>
      <c r="I974" s="197">
        <f t="shared" si="92"/>
        <v>2.6666666666666665</v>
      </c>
      <c r="J974" s="157">
        <f t="shared" si="93"/>
        <v>2.6666666666666665</v>
      </c>
      <c r="K974" s="40">
        <v>320</v>
      </c>
      <c r="L974" s="326">
        <v>5.333333333333333</v>
      </c>
      <c r="M974">
        <f t="shared" si="94"/>
        <v>336</v>
      </c>
      <c r="N974" s="201">
        <f t="shared" si="95"/>
        <v>256.9369369369428</v>
      </c>
    </row>
    <row r="975" spans="2:14" x14ac:dyDescent="0.25">
      <c r="B975" s="145">
        <v>0.6743055555555556</v>
      </c>
      <c r="C975" s="40">
        <v>80</v>
      </c>
      <c r="D975" s="314">
        <v>80</v>
      </c>
      <c r="E975" s="314">
        <v>80</v>
      </c>
      <c r="F975" s="42">
        <v>80</v>
      </c>
      <c r="G975" s="321">
        <f t="shared" si="90"/>
        <v>160</v>
      </c>
      <c r="H975" s="315">
        <f t="shared" si="91"/>
        <v>160</v>
      </c>
      <c r="I975" s="197">
        <f t="shared" si="92"/>
        <v>2.6666666666666665</v>
      </c>
      <c r="J975" s="157">
        <f t="shared" si="93"/>
        <v>2.6666666666666665</v>
      </c>
      <c r="K975" s="40">
        <v>320</v>
      </c>
      <c r="L975" s="326">
        <v>5.333333333333333</v>
      </c>
      <c r="M975">
        <f t="shared" si="94"/>
        <v>336</v>
      </c>
      <c r="N975" s="201">
        <f t="shared" si="95"/>
        <v>256.9369369369428</v>
      </c>
    </row>
    <row r="976" spans="2:14" x14ac:dyDescent="0.25">
      <c r="B976" s="145">
        <v>0.67499999999999993</v>
      </c>
      <c r="C976" s="40">
        <v>80</v>
      </c>
      <c r="D976" s="314">
        <v>80</v>
      </c>
      <c r="E976" s="314">
        <v>80</v>
      </c>
      <c r="F976" s="42">
        <v>80</v>
      </c>
      <c r="G976" s="321">
        <f t="shared" si="90"/>
        <v>160</v>
      </c>
      <c r="H976" s="315">
        <f t="shared" si="91"/>
        <v>160</v>
      </c>
      <c r="I976" s="197">
        <f t="shared" si="92"/>
        <v>2.6666666666666665</v>
      </c>
      <c r="J976" s="157">
        <f t="shared" si="93"/>
        <v>2.6666666666666665</v>
      </c>
      <c r="K976" s="40">
        <v>320</v>
      </c>
      <c r="L976" s="326">
        <v>5.333333333333333</v>
      </c>
      <c r="M976">
        <f t="shared" si="94"/>
        <v>336</v>
      </c>
      <c r="N976" s="201">
        <f t="shared" si="95"/>
        <v>256.9369369369428</v>
      </c>
    </row>
    <row r="977" spans="2:14" x14ac:dyDescent="0.25">
      <c r="B977" s="145">
        <v>0.67569444444444438</v>
      </c>
      <c r="C977" s="40">
        <v>80</v>
      </c>
      <c r="D977" s="314">
        <v>80</v>
      </c>
      <c r="E977" s="314">
        <v>80</v>
      </c>
      <c r="F977" s="42">
        <v>80</v>
      </c>
      <c r="G977" s="321">
        <f t="shared" si="90"/>
        <v>160</v>
      </c>
      <c r="H977" s="315">
        <f t="shared" si="91"/>
        <v>160</v>
      </c>
      <c r="I977" s="197">
        <f t="shared" si="92"/>
        <v>2.6666666666666665</v>
      </c>
      <c r="J977" s="157">
        <f t="shared" si="93"/>
        <v>2.6666666666666665</v>
      </c>
      <c r="K977" s="40">
        <v>320</v>
      </c>
      <c r="L977" s="326">
        <v>5.333333333333333</v>
      </c>
      <c r="M977">
        <f t="shared" si="94"/>
        <v>336</v>
      </c>
      <c r="N977" s="201">
        <f t="shared" si="95"/>
        <v>256.9369369369428</v>
      </c>
    </row>
    <row r="978" spans="2:14" x14ac:dyDescent="0.25">
      <c r="B978" s="145">
        <v>0.67638888888888893</v>
      </c>
      <c r="C978" s="40">
        <v>80</v>
      </c>
      <c r="D978" s="314">
        <v>80</v>
      </c>
      <c r="E978" s="314">
        <v>80</v>
      </c>
      <c r="F978" s="42">
        <v>80</v>
      </c>
      <c r="G978" s="321">
        <f t="shared" si="90"/>
        <v>160</v>
      </c>
      <c r="H978" s="315">
        <f t="shared" si="91"/>
        <v>160</v>
      </c>
      <c r="I978" s="197">
        <f t="shared" si="92"/>
        <v>2.6666666666666665</v>
      </c>
      <c r="J978" s="157">
        <f t="shared" si="93"/>
        <v>2.6666666666666665</v>
      </c>
      <c r="K978" s="40">
        <v>320</v>
      </c>
      <c r="L978" s="326">
        <v>5.333333333333333</v>
      </c>
      <c r="M978">
        <f t="shared" si="94"/>
        <v>336</v>
      </c>
      <c r="N978" s="201">
        <f t="shared" si="95"/>
        <v>256.9369369369428</v>
      </c>
    </row>
    <row r="979" spans="2:14" x14ac:dyDescent="0.25">
      <c r="B979" s="145">
        <v>0.67708333333333337</v>
      </c>
      <c r="C979" s="40">
        <v>80</v>
      </c>
      <c r="D979" s="314">
        <v>80</v>
      </c>
      <c r="E979" s="314">
        <v>80</v>
      </c>
      <c r="F979" s="42">
        <v>80</v>
      </c>
      <c r="G979" s="321">
        <f t="shared" si="90"/>
        <v>160</v>
      </c>
      <c r="H979" s="315">
        <f t="shared" si="91"/>
        <v>160</v>
      </c>
      <c r="I979" s="197">
        <f t="shared" si="92"/>
        <v>2.6666666666666665</v>
      </c>
      <c r="J979" s="157">
        <f t="shared" si="93"/>
        <v>2.6666666666666665</v>
      </c>
      <c r="K979" s="40">
        <v>320</v>
      </c>
      <c r="L979" s="326">
        <v>5.333333333333333</v>
      </c>
      <c r="M979">
        <f t="shared" si="94"/>
        <v>336</v>
      </c>
      <c r="N979" s="201">
        <f t="shared" si="95"/>
        <v>256.9369369369428</v>
      </c>
    </row>
    <row r="980" spans="2:14" x14ac:dyDescent="0.25">
      <c r="B980" s="145">
        <v>0.6777777777777777</v>
      </c>
      <c r="C980" s="40">
        <v>80</v>
      </c>
      <c r="D980" s="314">
        <v>80</v>
      </c>
      <c r="E980" s="314">
        <v>80</v>
      </c>
      <c r="F980" s="42">
        <v>80</v>
      </c>
      <c r="G980" s="321">
        <f t="shared" si="90"/>
        <v>160</v>
      </c>
      <c r="H980" s="315">
        <f t="shared" si="91"/>
        <v>160</v>
      </c>
      <c r="I980" s="197">
        <f t="shared" si="92"/>
        <v>2.6666666666666665</v>
      </c>
      <c r="J980" s="157">
        <f t="shared" si="93"/>
        <v>2.6666666666666665</v>
      </c>
      <c r="K980" s="40">
        <v>320</v>
      </c>
      <c r="L980" s="326">
        <v>5.333333333333333</v>
      </c>
      <c r="M980">
        <f t="shared" si="94"/>
        <v>336</v>
      </c>
      <c r="N980" s="201">
        <f t="shared" si="95"/>
        <v>256.9369369369428</v>
      </c>
    </row>
    <row r="981" spans="2:14" x14ac:dyDescent="0.25">
      <c r="B981" s="145">
        <v>0.67847222222222225</v>
      </c>
      <c r="C981" s="40">
        <v>80</v>
      </c>
      <c r="D981" s="314">
        <v>80</v>
      </c>
      <c r="E981" s="314">
        <v>80</v>
      </c>
      <c r="F981" s="42">
        <v>80</v>
      </c>
      <c r="G981" s="321">
        <f t="shared" si="90"/>
        <v>160</v>
      </c>
      <c r="H981" s="315">
        <f t="shared" si="91"/>
        <v>160</v>
      </c>
      <c r="I981" s="197">
        <f t="shared" si="92"/>
        <v>2.6666666666666665</v>
      </c>
      <c r="J981" s="157">
        <f t="shared" si="93"/>
        <v>2.6666666666666665</v>
      </c>
      <c r="K981" s="40">
        <v>320</v>
      </c>
      <c r="L981" s="326">
        <v>5.333333333333333</v>
      </c>
      <c r="M981">
        <f t="shared" si="94"/>
        <v>336</v>
      </c>
      <c r="N981" s="201">
        <f t="shared" si="95"/>
        <v>256.9369369369428</v>
      </c>
    </row>
    <row r="982" spans="2:14" x14ac:dyDescent="0.25">
      <c r="B982" s="145">
        <v>0.6791666666666667</v>
      </c>
      <c r="C982" s="40">
        <v>80</v>
      </c>
      <c r="D982" s="314">
        <v>80</v>
      </c>
      <c r="E982" s="314">
        <v>80</v>
      </c>
      <c r="F982" s="42">
        <v>80</v>
      </c>
      <c r="G982" s="321">
        <f t="shared" si="90"/>
        <v>160</v>
      </c>
      <c r="H982" s="315">
        <f t="shared" si="91"/>
        <v>160</v>
      </c>
      <c r="I982" s="197">
        <f t="shared" si="92"/>
        <v>2.6666666666666665</v>
      </c>
      <c r="J982" s="157">
        <f t="shared" si="93"/>
        <v>2.6666666666666665</v>
      </c>
      <c r="K982" s="40">
        <v>320</v>
      </c>
      <c r="L982" s="326">
        <v>5.333333333333333</v>
      </c>
      <c r="M982">
        <f t="shared" si="94"/>
        <v>336</v>
      </c>
      <c r="N982" s="201">
        <f t="shared" si="95"/>
        <v>256.9369369369428</v>
      </c>
    </row>
    <row r="983" spans="2:14" x14ac:dyDescent="0.25">
      <c r="B983" s="145">
        <v>0.67986111111111114</v>
      </c>
      <c r="C983" s="40">
        <v>80</v>
      </c>
      <c r="D983" s="314">
        <v>80</v>
      </c>
      <c r="E983" s="314">
        <v>80</v>
      </c>
      <c r="F983" s="42">
        <v>80</v>
      </c>
      <c r="G983" s="321">
        <f t="shared" si="90"/>
        <v>160</v>
      </c>
      <c r="H983" s="315">
        <f t="shared" si="91"/>
        <v>160</v>
      </c>
      <c r="I983" s="197">
        <f t="shared" si="92"/>
        <v>2.6666666666666665</v>
      </c>
      <c r="J983" s="157">
        <f t="shared" si="93"/>
        <v>2.6666666666666665</v>
      </c>
      <c r="K983" s="40">
        <v>320</v>
      </c>
      <c r="L983" s="326">
        <v>5.333333333333333</v>
      </c>
      <c r="M983">
        <f t="shared" si="94"/>
        <v>336</v>
      </c>
      <c r="N983" s="201">
        <f t="shared" si="95"/>
        <v>256.9369369369428</v>
      </c>
    </row>
    <row r="984" spans="2:14" x14ac:dyDescent="0.25">
      <c r="B984" s="145">
        <v>0.68055555555555547</v>
      </c>
      <c r="C984" s="40">
        <v>80</v>
      </c>
      <c r="D984" s="314">
        <v>80</v>
      </c>
      <c r="E984" s="314">
        <v>80</v>
      </c>
      <c r="F984" s="42">
        <v>80</v>
      </c>
      <c r="G984" s="321">
        <f t="shared" si="90"/>
        <v>160</v>
      </c>
      <c r="H984" s="315">
        <f t="shared" si="91"/>
        <v>160</v>
      </c>
      <c r="I984" s="197">
        <f t="shared" si="92"/>
        <v>2.6666666666666665</v>
      </c>
      <c r="J984" s="157">
        <f t="shared" si="93"/>
        <v>2.6666666666666665</v>
      </c>
      <c r="K984" s="40">
        <v>320</v>
      </c>
      <c r="L984" s="326">
        <v>5.333333333333333</v>
      </c>
      <c r="M984">
        <f t="shared" si="94"/>
        <v>336</v>
      </c>
      <c r="N984" s="201">
        <f t="shared" si="95"/>
        <v>256.9369369369428</v>
      </c>
    </row>
    <row r="985" spans="2:14" x14ac:dyDescent="0.25">
      <c r="B985" s="145">
        <v>0.68125000000000002</v>
      </c>
      <c r="C985" s="40">
        <v>80</v>
      </c>
      <c r="D985" s="314">
        <v>80</v>
      </c>
      <c r="E985" s="314">
        <v>80</v>
      </c>
      <c r="F985" s="42">
        <v>80</v>
      </c>
      <c r="G985" s="321">
        <f t="shared" si="90"/>
        <v>160</v>
      </c>
      <c r="H985" s="315">
        <f t="shared" si="91"/>
        <v>160</v>
      </c>
      <c r="I985" s="197">
        <f t="shared" si="92"/>
        <v>2.6666666666666665</v>
      </c>
      <c r="J985" s="157">
        <f t="shared" si="93"/>
        <v>2.6666666666666665</v>
      </c>
      <c r="K985" s="40">
        <v>320</v>
      </c>
      <c r="L985" s="326">
        <v>5.333333333333333</v>
      </c>
      <c r="M985">
        <f t="shared" si="94"/>
        <v>336</v>
      </c>
      <c r="N985" s="201">
        <f t="shared" si="95"/>
        <v>256.9369369369428</v>
      </c>
    </row>
    <row r="986" spans="2:14" x14ac:dyDescent="0.25">
      <c r="B986" s="145">
        <v>0.68194444444444446</v>
      </c>
      <c r="C986" s="40">
        <v>80</v>
      </c>
      <c r="D986" s="314">
        <v>80</v>
      </c>
      <c r="E986" s="314">
        <v>80</v>
      </c>
      <c r="F986" s="42">
        <v>80</v>
      </c>
      <c r="G986" s="321">
        <f t="shared" si="90"/>
        <v>160</v>
      </c>
      <c r="H986" s="315">
        <f t="shared" si="91"/>
        <v>160</v>
      </c>
      <c r="I986" s="197">
        <f t="shared" si="92"/>
        <v>2.6666666666666665</v>
      </c>
      <c r="J986" s="157">
        <f t="shared" si="93"/>
        <v>2.6666666666666665</v>
      </c>
      <c r="K986" s="40">
        <v>320</v>
      </c>
      <c r="L986" s="326">
        <v>5.333333333333333</v>
      </c>
      <c r="M986">
        <f t="shared" si="94"/>
        <v>336</v>
      </c>
      <c r="N986" s="201">
        <f t="shared" si="95"/>
        <v>256.9369369369428</v>
      </c>
    </row>
    <row r="987" spans="2:14" x14ac:dyDescent="0.25">
      <c r="B987" s="145">
        <v>0.68263888888888891</v>
      </c>
      <c r="C987" s="40">
        <v>80</v>
      </c>
      <c r="D987" s="314">
        <v>80</v>
      </c>
      <c r="E987" s="314">
        <v>80</v>
      </c>
      <c r="F987" s="42">
        <v>80</v>
      </c>
      <c r="G987" s="321">
        <f t="shared" si="90"/>
        <v>160</v>
      </c>
      <c r="H987" s="315">
        <f t="shared" si="91"/>
        <v>160</v>
      </c>
      <c r="I987" s="197">
        <f t="shared" si="92"/>
        <v>2.6666666666666665</v>
      </c>
      <c r="J987" s="157">
        <f t="shared" si="93"/>
        <v>2.6666666666666665</v>
      </c>
      <c r="K987" s="40">
        <v>320</v>
      </c>
      <c r="L987" s="326">
        <v>5.333333333333333</v>
      </c>
      <c r="M987">
        <f t="shared" si="94"/>
        <v>336</v>
      </c>
      <c r="N987" s="201">
        <f t="shared" si="95"/>
        <v>256.9369369369428</v>
      </c>
    </row>
    <row r="988" spans="2:14" x14ac:dyDescent="0.25">
      <c r="B988" s="145">
        <v>0.68333333333333324</v>
      </c>
      <c r="C988" s="40">
        <v>80</v>
      </c>
      <c r="D988" s="314">
        <v>80</v>
      </c>
      <c r="E988" s="314">
        <v>80</v>
      </c>
      <c r="F988" s="42">
        <v>80</v>
      </c>
      <c r="G988" s="321">
        <f t="shared" si="90"/>
        <v>160</v>
      </c>
      <c r="H988" s="315">
        <f t="shared" si="91"/>
        <v>160</v>
      </c>
      <c r="I988" s="197">
        <f t="shared" si="92"/>
        <v>2.6666666666666665</v>
      </c>
      <c r="J988" s="157">
        <f t="shared" si="93"/>
        <v>2.6666666666666665</v>
      </c>
      <c r="K988" s="40">
        <v>320</v>
      </c>
      <c r="L988" s="326">
        <v>5.333333333333333</v>
      </c>
      <c r="M988">
        <f t="shared" si="94"/>
        <v>336</v>
      </c>
      <c r="N988" s="201">
        <f t="shared" si="95"/>
        <v>256.9369369369428</v>
      </c>
    </row>
    <row r="989" spans="2:14" x14ac:dyDescent="0.25">
      <c r="B989" s="145">
        <v>0.68402777777777779</v>
      </c>
      <c r="C989" s="40">
        <v>80</v>
      </c>
      <c r="D989" s="314">
        <v>80</v>
      </c>
      <c r="E989" s="314">
        <v>80</v>
      </c>
      <c r="F989" s="42">
        <v>80</v>
      </c>
      <c r="G989" s="321">
        <f t="shared" si="90"/>
        <v>160</v>
      </c>
      <c r="H989" s="315">
        <f t="shared" si="91"/>
        <v>160</v>
      </c>
      <c r="I989" s="197">
        <f t="shared" si="92"/>
        <v>2.6666666666666665</v>
      </c>
      <c r="J989" s="157">
        <f t="shared" si="93"/>
        <v>2.6666666666666665</v>
      </c>
      <c r="K989" s="40">
        <v>320</v>
      </c>
      <c r="L989" s="326">
        <v>5.333333333333333</v>
      </c>
      <c r="M989">
        <f t="shared" si="94"/>
        <v>336</v>
      </c>
      <c r="N989" s="201">
        <f t="shared" si="95"/>
        <v>256.9369369369428</v>
      </c>
    </row>
    <row r="990" spans="2:14" x14ac:dyDescent="0.25">
      <c r="B990" s="145">
        <v>0.68472222222222223</v>
      </c>
      <c r="C990" s="40">
        <v>80</v>
      </c>
      <c r="D990" s="314">
        <v>80</v>
      </c>
      <c r="E990" s="314">
        <v>80</v>
      </c>
      <c r="F990" s="42">
        <v>80</v>
      </c>
      <c r="G990" s="321">
        <f t="shared" si="90"/>
        <v>160</v>
      </c>
      <c r="H990" s="315">
        <f t="shared" si="91"/>
        <v>160</v>
      </c>
      <c r="I990" s="197">
        <f t="shared" si="92"/>
        <v>2.6666666666666665</v>
      </c>
      <c r="J990" s="157">
        <f t="shared" si="93"/>
        <v>2.6666666666666665</v>
      </c>
      <c r="K990" s="40">
        <v>320</v>
      </c>
      <c r="L990" s="326">
        <v>5.333333333333333</v>
      </c>
      <c r="M990">
        <f t="shared" si="94"/>
        <v>336</v>
      </c>
      <c r="N990" s="201">
        <f t="shared" si="95"/>
        <v>256.9369369369428</v>
      </c>
    </row>
    <row r="991" spans="2:14" x14ac:dyDescent="0.25">
      <c r="B991" s="145">
        <v>0.68541666666666667</v>
      </c>
      <c r="C991" s="40">
        <v>80</v>
      </c>
      <c r="D991" s="314">
        <v>80</v>
      </c>
      <c r="E991" s="314">
        <v>80</v>
      </c>
      <c r="F991" s="42">
        <v>80</v>
      </c>
      <c r="G991" s="321">
        <f t="shared" si="90"/>
        <v>160</v>
      </c>
      <c r="H991" s="315">
        <f t="shared" si="91"/>
        <v>160</v>
      </c>
      <c r="I991" s="197">
        <f t="shared" si="92"/>
        <v>2.6666666666666665</v>
      </c>
      <c r="J991" s="157">
        <f t="shared" si="93"/>
        <v>2.6666666666666665</v>
      </c>
      <c r="K991" s="40">
        <v>320</v>
      </c>
      <c r="L991" s="326">
        <v>5.333333333333333</v>
      </c>
      <c r="M991">
        <f t="shared" si="94"/>
        <v>336</v>
      </c>
      <c r="N991" s="201">
        <f t="shared" si="95"/>
        <v>256.9369369369428</v>
      </c>
    </row>
    <row r="992" spans="2:14" x14ac:dyDescent="0.25">
      <c r="B992" s="145">
        <v>0.68611111111111101</v>
      </c>
      <c r="C992" s="40">
        <v>80</v>
      </c>
      <c r="D992" s="314">
        <v>80</v>
      </c>
      <c r="E992" s="314">
        <v>80</v>
      </c>
      <c r="F992" s="42">
        <v>80</v>
      </c>
      <c r="G992" s="321">
        <f t="shared" si="90"/>
        <v>160</v>
      </c>
      <c r="H992" s="315">
        <f t="shared" si="91"/>
        <v>160</v>
      </c>
      <c r="I992" s="197">
        <f t="shared" si="92"/>
        <v>2.6666666666666665</v>
      </c>
      <c r="J992" s="157">
        <f t="shared" si="93"/>
        <v>2.6666666666666665</v>
      </c>
      <c r="K992" s="40">
        <v>320</v>
      </c>
      <c r="L992" s="326">
        <v>5.333333333333333</v>
      </c>
      <c r="M992">
        <f t="shared" si="94"/>
        <v>336</v>
      </c>
      <c r="N992" s="201">
        <f t="shared" si="95"/>
        <v>256.9369369369428</v>
      </c>
    </row>
    <row r="993" spans="2:14" x14ac:dyDescent="0.25">
      <c r="B993" s="145">
        <v>0.68680555555555556</v>
      </c>
      <c r="C993" s="40">
        <v>80</v>
      </c>
      <c r="D993" s="314">
        <v>80</v>
      </c>
      <c r="E993" s="314">
        <v>80</v>
      </c>
      <c r="F993" s="42">
        <v>80</v>
      </c>
      <c r="G993" s="321">
        <f t="shared" si="90"/>
        <v>160</v>
      </c>
      <c r="H993" s="315">
        <f t="shared" si="91"/>
        <v>160</v>
      </c>
      <c r="I993" s="197">
        <f t="shared" si="92"/>
        <v>2.6666666666666665</v>
      </c>
      <c r="J993" s="157">
        <f t="shared" si="93"/>
        <v>2.6666666666666665</v>
      </c>
      <c r="K993" s="40">
        <v>320</v>
      </c>
      <c r="L993" s="326">
        <v>5.333333333333333</v>
      </c>
      <c r="M993">
        <f t="shared" si="94"/>
        <v>336</v>
      </c>
      <c r="N993" s="201">
        <f t="shared" si="95"/>
        <v>256.9369369369428</v>
      </c>
    </row>
    <row r="994" spans="2:14" x14ac:dyDescent="0.25">
      <c r="B994" s="145">
        <v>0.6875</v>
      </c>
      <c r="C994" s="40">
        <v>80</v>
      </c>
      <c r="D994" s="314">
        <v>80</v>
      </c>
      <c r="E994" s="314">
        <v>80</v>
      </c>
      <c r="F994" s="42">
        <v>80</v>
      </c>
      <c r="G994" s="321">
        <f t="shared" si="90"/>
        <v>160</v>
      </c>
      <c r="H994" s="315">
        <f t="shared" si="91"/>
        <v>160</v>
      </c>
      <c r="I994" s="197">
        <f t="shared" si="92"/>
        <v>2.6666666666666665</v>
      </c>
      <c r="J994" s="157">
        <f t="shared" si="93"/>
        <v>2.6666666666666665</v>
      </c>
      <c r="K994" s="40">
        <v>320</v>
      </c>
      <c r="L994" s="326">
        <v>5.333333333333333</v>
      </c>
      <c r="M994">
        <f t="shared" si="94"/>
        <v>336</v>
      </c>
      <c r="N994" s="201">
        <f t="shared" si="95"/>
        <v>256.9369369369428</v>
      </c>
    </row>
    <row r="995" spans="2:14" x14ac:dyDescent="0.25">
      <c r="B995" s="145">
        <v>0.68819444444444444</v>
      </c>
      <c r="C995" s="40">
        <v>80</v>
      </c>
      <c r="D995" s="314">
        <v>80</v>
      </c>
      <c r="E995" s="314">
        <v>80</v>
      </c>
      <c r="F995" s="42">
        <v>80</v>
      </c>
      <c r="G995" s="321">
        <f t="shared" si="90"/>
        <v>160</v>
      </c>
      <c r="H995" s="315">
        <f t="shared" si="91"/>
        <v>160</v>
      </c>
      <c r="I995" s="197">
        <f t="shared" si="92"/>
        <v>2.6666666666666665</v>
      </c>
      <c r="J995" s="157">
        <f t="shared" si="93"/>
        <v>2.6666666666666665</v>
      </c>
      <c r="K995" s="40">
        <v>320</v>
      </c>
      <c r="L995" s="326">
        <v>5.333333333333333</v>
      </c>
      <c r="M995">
        <f t="shared" si="94"/>
        <v>336</v>
      </c>
      <c r="N995" s="201">
        <f t="shared" si="95"/>
        <v>256.9369369369428</v>
      </c>
    </row>
    <row r="996" spans="2:14" x14ac:dyDescent="0.25">
      <c r="B996" s="145">
        <v>0.68888888888888899</v>
      </c>
      <c r="C996" s="40">
        <v>80</v>
      </c>
      <c r="D996" s="314">
        <v>80</v>
      </c>
      <c r="E996" s="314">
        <v>80</v>
      </c>
      <c r="F996" s="42">
        <v>80</v>
      </c>
      <c r="G996" s="321">
        <f t="shared" si="90"/>
        <v>160</v>
      </c>
      <c r="H996" s="315">
        <f t="shared" si="91"/>
        <v>160</v>
      </c>
      <c r="I996" s="197">
        <f t="shared" si="92"/>
        <v>2.6666666666666665</v>
      </c>
      <c r="J996" s="157">
        <f t="shared" si="93"/>
        <v>2.6666666666666665</v>
      </c>
      <c r="K996" s="40">
        <v>320</v>
      </c>
      <c r="L996" s="326">
        <v>5.333333333333333</v>
      </c>
      <c r="M996">
        <f t="shared" si="94"/>
        <v>336</v>
      </c>
      <c r="N996" s="201">
        <f t="shared" si="95"/>
        <v>256.9369369369428</v>
      </c>
    </row>
    <row r="997" spans="2:14" x14ac:dyDescent="0.25">
      <c r="B997" s="145">
        <v>0.68958333333333333</v>
      </c>
      <c r="C997" s="40">
        <v>80</v>
      </c>
      <c r="D997" s="314">
        <v>80</v>
      </c>
      <c r="E997" s="314">
        <v>80</v>
      </c>
      <c r="F997" s="42">
        <v>80</v>
      </c>
      <c r="G997" s="321">
        <f t="shared" si="90"/>
        <v>160</v>
      </c>
      <c r="H997" s="315">
        <f t="shared" si="91"/>
        <v>160</v>
      </c>
      <c r="I997" s="197">
        <f t="shared" si="92"/>
        <v>2.6666666666666665</v>
      </c>
      <c r="J997" s="157">
        <f t="shared" si="93"/>
        <v>2.6666666666666665</v>
      </c>
      <c r="K997" s="40">
        <v>320</v>
      </c>
      <c r="L997" s="326">
        <v>5.333333333333333</v>
      </c>
      <c r="M997">
        <f t="shared" si="94"/>
        <v>336</v>
      </c>
      <c r="N997" s="201">
        <f t="shared" si="95"/>
        <v>256.9369369369428</v>
      </c>
    </row>
    <row r="998" spans="2:14" x14ac:dyDescent="0.25">
      <c r="B998" s="145">
        <v>0.69027777777777777</v>
      </c>
      <c r="C998" s="40">
        <v>80</v>
      </c>
      <c r="D998" s="314">
        <v>80</v>
      </c>
      <c r="E998" s="314">
        <v>80</v>
      </c>
      <c r="F998" s="42">
        <v>80</v>
      </c>
      <c r="G998" s="321">
        <f t="shared" si="90"/>
        <v>160</v>
      </c>
      <c r="H998" s="315">
        <f t="shared" si="91"/>
        <v>160</v>
      </c>
      <c r="I998" s="197">
        <f t="shared" si="92"/>
        <v>2.6666666666666665</v>
      </c>
      <c r="J998" s="157">
        <f t="shared" si="93"/>
        <v>2.6666666666666665</v>
      </c>
      <c r="K998" s="40">
        <v>320</v>
      </c>
      <c r="L998" s="326">
        <v>5.333333333333333</v>
      </c>
      <c r="M998">
        <f t="shared" si="94"/>
        <v>336</v>
      </c>
      <c r="N998" s="201">
        <f t="shared" si="95"/>
        <v>256.9369369369428</v>
      </c>
    </row>
    <row r="999" spans="2:14" x14ac:dyDescent="0.25">
      <c r="B999" s="145">
        <v>0.69097222222222221</v>
      </c>
      <c r="C999" s="40">
        <v>80</v>
      </c>
      <c r="D999" s="314">
        <v>80</v>
      </c>
      <c r="E999" s="314">
        <v>80</v>
      </c>
      <c r="F999" s="42">
        <v>80</v>
      </c>
      <c r="G999" s="321">
        <f t="shared" si="90"/>
        <v>160</v>
      </c>
      <c r="H999" s="315">
        <f t="shared" si="91"/>
        <v>160</v>
      </c>
      <c r="I999" s="197">
        <f t="shared" si="92"/>
        <v>2.6666666666666665</v>
      </c>
      <c r="J999" s="157">
        <f t="shared" si="93"/>
        <v>2.6666666666666665</v>
      </c>
      <c r="K999" s="40">
        <v>320</v>
      </c>
      <c r="L999" s="326">
        <v>5.333333333333333</v>
      </c>
      <c r="M999">
        <f t="shared" si="94"/>
        <v>336</v>
      </c>
      <c r="N999" s="201">
        <f t="shared" si="95"/>
        <v>256.9369369369428</v>
      </c>
    </row>
    <row r="1000" spans="2:14" x14ac:dyDescent="0.25">
      <c r="B1000" s="145">
        <v>0.69166666666666676</v>
      </c>
      <c r="C1000" s="40">
        <v>80</v>
      </c>
      <c r="D1000" s="314">
        <v>80</v>
      </c>
      <c r="E1000" s="314">
        <v>80</v>
      </c>
      <c r="F1000" s="42">
        <v>80</v>
      </c>
      <c r="G1000" s="321">
        <f t="shared" si="90"/>
        <v>160</v>
      </c>
      <c r="H1000" s="315">
        <f t="shared" si="91"/>
        <v>160</v>
      </c>
      <c r="I1000" s="197">
        <f t="shared" si="92"/>
        <v>2.6666666666666665</v>
      </c>
      <c r="J1000" s="157">
        <f t="shared" si="93"/>
        <v>2.6666666666666665</v>
      </c>
      <c r="K1000" s="40">
        <v>320</v>
      </c>
      <c r="L1000" s="326">
        <v>5.333333333333333</v>
      </c>
      <c r="M1000">
        <f t="shared" si="94"/>
        <v>336</v>
      </c>
      <c r="N1000" s="201">
        <f t="shared" si="95"/>
        <v>256.9369369369428</v>
      </c>
    </row>
    <row r="1001" spans="2:14" x14ac:dyDescent="0.25">
      <c r="B1001" s="145">
        <v>0.69236111111111109</v>
      </c>
      <c r="C1001" s="40">
        <v>80</v>
      </c>
      <c r="D1001" s="314">
        <v>80</v>
      </c>
      <c r="E1001" s="314">
        <v>80</v>
      </c>
      <c r="F1001" s="42">
        <v>80</v>
      </c>
      <c r="G1001" s="321">
        <f t="shared" si="90"/>
        <v>160</v>
      </c>
      <c r="H1001" s="315">
        <f t="shared" si="91"/>
        <v>160</v>
      </c>
      <c r="I1001" s="197">
        <f t="shared" si="92"/>
        <v>2.6666666666666665</v>
      </c>
      <c r="J1001" s="157">
        <f t="shared" si="93"/>
        <v>2.6666666666666665</v>
      </c>
      <c r="K1001" s="40">
        <v>320</v>
      </c>
      <c r="L1001" s="326">
        <v>5.333333333333333</v>
      </c>
      <c r="M1001">
        <f t="shared" si="94"/>
        <v>336</v>
      </c>
      <c r="N1001" s="201">
        <f t="shared" si="95"/>
        <v>256.9369369369428</v>
      </c>
    </row>
    <row r="1002" spans="2:14" x14ac:dyDescent="0.25">
      <c r="B1002" s="145">
        <v>0.69305555555555554</v>
      </c>
      <c r="C1002" s="40">
        <v>80</v>
      </c>
      <c r="D1002" s="314">
        <v>80</v>
      </c>
      <c r="E1002" s="314">
        <v>80</v>
      </c>
      <c r="F1002" s="42">
        <v>80</v>
      </c>
      <c r="G1002" s="321">
        <f t="shared" si="90"/>
        <v>160</v>
      </c>
      <c r="H1002" s="315">
        <f t="shared" si="91"/>
        <v>160</v>
      </c>
      <c r="I1002" s="197">
        <f t="shared" si="92"/>
        <v>2.6666666666666665</v>
      </c>
      <c r="J1002" s="157">
        <f t="shared" si="93"/>
        <v>2.6666666666666665</v>
      </c>
      <c r="K1002" s="40">
        <v>320</v>
      </c>
      <c r="L1002" s="326">
        <v>5.333333333333333</v>
      </c>
      <c r="M1002">
        <f t="shared" si="94"/>
        <v>336</v>
      </c>
      <c r="N1002" s="201">
        <f t="shared" si="95"/>
        <v>256.9369369369428</v>
      </c>
    </row>
    <row r="1003" spans="2:14" x14ac:dyDescent="0.25">
      <c r="B1003" s="145">
        <v>0.69374999999999998</v>
      </c>
      <c r="C1003" s="40">
        <v>80</v>
      </c>
      <c r="D1003" s="314">
        <v>80</v>
      </c>
      <c r="E1003" s="314">
        <v>80</v>
      </c>
      <c r="F1003" s="42">
        <v>80</v>
      </c>
      <c r="G1003" s="321">
        <f t="shared" si="90"/>
        <v>160</v>
      </c>
      <c r="H1003" s="315">
        <f t="shared" si="91"/>
        <v>160</v>
      </c>
      <c r="I1003" s="197">
        <f t="shared" si="92"/>
        <v>2.6666666666666665</v>
      </c>
      <c r="J1003" s="157">
        <f t="shared" si="93"/>
        <v>2.6666666666666665</v>
      </c>
      <c r="K1003" s="40">
        <v>320</v>
      </c>
      <c r="L1003" s="326">
        <v>5.333333333333333</v>
      </c>
      <c r="M1003">
        <f t="shared" si="94"/>
        <v>336</v>
      </c>
      <c r="N1003" s="201">
        <f t="shared" si="95"/>
        <v>256.9369369369428</v>
      </c>
    </row>
    <row r="1004" spans="2:14" x14ac:dyDescent="0.25">
      <c r="B1004" s="145">
        <v>0.69444444444444453</v>
      </c>
      <c r="C1004" s="40">
        <v>80</v>
      </c>
      <c r="D1004" s="314">
        <v>80</v>
      </c>
      <c r="E1004" s="314">
        <v>80</v>
      </c>
      <c r="F1004" s="42">
        <v>80</v>
      </c>
      <c r="G1004" s="321">
        <f t="shared" si="90"/>
        <v>160</v>
      </c>
      <c r="H1004" s="315">
        <f t="shared" si="91"/>
        <v>160</v>
      </c>
      <c r="I1004" s="197">
        <f t="shared" si="92"/>
        <v>2.6666666666666665</v>
      </c>
      <c r="J1004" s="157">
        <f t="shared" si="93"/>
        <v>2.6666666666666665</v>
      </c>
      <c r="K1004" s="40">
        <v>320</v>
      </c>
      <c r="L1004" s="326">
        <v>5.333333333333333</v>
      </c>
      <c r="M1004">
        <f t="shared" si="94"/>
        <v>336</v>
      </c>
      <c r="N1004" s="201">
        <f t="shared" si="95"/>
        <v>256.9369369369428</v>
      </c>
    </row>
    <row r="1005" spans="2:14" x14ac:dyDescent="0.25">
      <c r="B1005" s="145">
        <v>0.69513888888888886</v>
      </c>
      <c r="C1005" s="40">
        <v>80</v>
      </c>
      <c r="D1005" s="314">
        <v>80</v>
      </c>
      <c r="E1005" s="314">
        <v>80</v>
      </c>
      <c r="F1005" s="42">
        <v>80</v>
      </c>
      <c r="G1005" s="321">
        <f t="shared" si="90"/>
        <v>160</v>
      </c>
      <c r="H1005" s="315">
        <f t="shared" si="91"/>
        <v>160</v>
      </c>
      <c r="I1005" s="197">
        <f t="shared" si="92"/>
        <v>2.6666666666666665</v>
      </c>
      <c r="J1005" s="157">
        <f t="shared" si="93"/>
        <v>2.6666666666666665</v>
      </c>
      <c r="K1005" s="40">
        <v>320</v>
      </c>
      <c r="L1005" s="326">
        <v>5.333333333333333</v>
      </c>
      <c r="M1005">
        <f t="shared" si="94"/>
        <v>336</v>
      </c>
      <c r="N1005" s="201">
        <f t="shared" si="95"/>
        <v>256.9369369369428</v>
      </c>
    </row>
    <row r="1006" spans="2:14" x14ac:dyDescent="0.25">
      <c r="B1006" s="145">
        <v>0.6958333333333333</v>
      </c>
      <c r="C1006" s="40">
        <v>80</v>
      </c>
      <c r="D1006" s="314">
        <v>80</v>
      </c>
      <c r="E1006" s="314">
        <v>80</v>
      </c>
      <c r="F1006" s="42">
        <v>80</v>
      </c>
      <c r="G1006" s="321">
        <f t="shared" si="90"/>
        <v>160</v>
      </c>
      <c r="H1006" s="315">
        <f t="shared" si="91"/>
        <v>160</v>
      </c>
      <c r="I1006" s="197">
        <f t="shared" si="92"/>
        <v>2.6666666666666665</v>
      </c>
      <c r="J1006" s="157">
        <f t="shared" si="93"/>
        <v>2.6666666666666665</v>
      </c>
      <c r="K1006" s="40">
        <v>320</v>
      </c>
      <c r="L1006" s="326">
        <v>5.333333333333333</v>
      </c>
      <c r="M1006">
        <f t="shared" si="94"/>
        <v>336</v>
      </c>
      <c r="N1006" s="201">
        <f t="shared" si="95"/>
        <v>256.9369369369428</v>
      </c>
    </row>
    <row r="1007" spans="2:14" x14ac:dyDescent="0.25">
      <c r="B1007" s="145">
        <v>0.69652777777777775</v>
      </c>
      <c r="C1007" s="40">
        <v>80</v>
      </c>
      <c r="D1007" s="314">
        <v>80</v>
      </c>
      <c r="E1007" s="314">
        <v>80</v>
      </c>
      <c r="F1007" s="42">
        <v>80</v>
      </c>
      <c r="G1007" s="321">
        <f t="shared" si="90"/>
        <v>160</v>
      </c>
      <c r="H1007" s="315">
        <f t="shared" si="91"/>
        <v>160</v>
      </c>
      <c r="I1007" s="197">
        <f t="shared" si="92"/>
        <v>2.6666666666666665</v>
      </c>
      <c r="J1007" s="157">
        <f t="shared" si="93"/>
        <v>2.6666666666666665</v>
      </c>
      <c r="K1007" s="40">
        <v>320</v>
      </c>
      <c r="L1007" s="326">
        <v>5.333333333333333</v>
      </c>
      <c r="M1007">
        <f t="shared" si="94"/>
        <v>336</v>
      </c>
      <c r="N1007" s="201">
        <f t="shared" si="95"/>
        <v>256.9369369369428</v>
      </c>
    </row>
    <row r="1008" spans="2:14" x14ac:dyDescent="0.25">
      <c r="B1008" s="145">
        <v>0.6972222222222223</v>
      </c>
      <c r="C1008" s="40">
        <v>80</v>
      </c>
      <c r="D1008" s="314">
        <v>80</v>
      </c>
      <c r="E1008" s="314">
        <v>80</v>
      </c>
      <c r="F1008" s="42">
        <v>80</v>
      </c>
      <c r="G1008" s="321">
        <f t="shared" si="90"/>
        <v>160</v>
      </c>
      <c r="H1008" s="315">
        <f t="shared" si="91"/>
        <v>160</v>
      </c>
      <c r="I1008" s="197">
        <f t="shared" si="92"/>
        <v>2.6666666666666665</v>
      </c>
      <c r="J1008" s="157">
        <f t="shared" si="93"/>
        <v>2.6666666666666665</v>
      </c>
      <c r="K1008" s="40">
        <v>320</v>
      </c>
      <c r="L1008" s="326">
        <v>5.333333333333333</v>
      </c>
      <c r="M1008">
        <f t="shared" si="94"/>
        <v>336</v>
      </c>
      <c r="N1008" s="201">
        <f t="shared" si="95"/>
        <v>256.9369369369428</v>
      </c>
    </row>
    <row r="1009" spans="2:14" x14ac:dyDescent="0.25">
      <c r="B1009" s="145">
        <v>0.69791666666666663</v>
      </c>
      <c r="C1009" s="40">
        <v>80</v>
      </c>
      <c r="D1009" s="314">
        <v>80</v>
      </c>
      <c r="E1009" s="314">
        <v>80</v>
      </c>
      <c r="F1009" s="42">
        <v>80</v>
      </c>
      <c r="G1009" s="321">
        <f t="shared" si="90"/>
        <v>160</v>
      </c>
      <c r="H1009" s="315">
        <f t="shared" si="91"/>
        <v>160</v>
      </c>
      <c r="I1009" s="197">
        <f t="shared" si="92"/>
        <v>2.6666666666666665</v>
      </c>
      <c r="J1009" s="157">
        <f t="shared" si="93"/>
        <v>2.6666666666666665</v>
      </c>
      <c r="K1009" s="40">
        <v>320</v>
      </c>
      <c r="L1009" s="326">
        <v>5.333333333333333</v>
      </c>
      <c r="M1009">
        <f t="shared" si="94"/>
        <v>336</v>
      </c>
      <c r="N1009" s="201">
        <f t="shared" si="95"/>
        <v>256.9369369369428</v>
      </c>
    </row>
    <row r="1010" spans="2:14" x14ac:dyDescent="0.25">
      <c r="B1010" s="145">
        <v>0.69861111111111107</v>
      </c>
      <c r="C1010" s="40">
        <v>80</v>
      </c>
      <c r="D1010" s="314">
        <v>80</v>
      </c>
      <c r="E1010" s="314">
        <v>80</v>
      </c>
      <c r="F1010" s="42">
        <v>80</v>
      </c>
      <c r="G1010" s="321">
        <f t="shared" si="90"/>
        <v>160</v>
      </c>
      <c r="H1010" s="315">
        <f t="shared" si="91"/>
        <v>160</v>
      </c>
      <c r="I1010" s="197">
        <f t="shared" si="92"/>
        <v>2.6666666666666665</v>
      </c>
      <c r="J1010" s="157">
        <f t="shared" si="93"/>
        <v>2.6666666666666665</v>
      </c>
      <c r="K1010" s="40">
        <v>320</v>
      </c>
      <c r="L1010" s="326">
        <v>5.333333333333333</v>
      </c>
      <c r="M1010">
        <f t="shared" si="94"/>
        <v>336</v>
      </c>
      <c r="N1010" s="201">
        <f t="shared" si="95"/>
        <v>256.9369369369428</v>
      </c>
    </row>
    <row r="1011" spans="2:14" x14ac:dyDescent="0.25">
      <c r="B1011" s="145">
        <v>0.69930555555555562</v>
      </c>
      <c r="C1011" s="40">
        <v>80</v>
      </c>
      <c r="D1011" s="314">
        <v>80</v>
      </c>
      <c r="E1011" s="314">
        <v>80</v>
      </c>
      <c r="F1011" s="42">
        <v>80</v>
      </c>
      <c r="G1011" s="321">
        <f t="shared" si="90"/>
        <v>160</v>
      </c>
      <c r="H1011" s="315">
        <f t="shared" si="91"/>
        <v>160</v>
      </c>
      <c r="I1011" s="197">
        <f t="shared" si="92"/>
        <v>2.6666666666666665</v>
      </c>
      <c r="J1011" s="157">
        <f t="shared" si="93"/>
        <v>2.6666666666666665</v>
      </c>
      <c r="K1011" s="40">
        <v>320</v>
      </c>
      <c r="L1011" s="326">
        <v>5.333333333333333</v>
      </c>
      <c r="M1011">
        <f t="shared" si="94"/>
        <v>336</v>
      </c>
      <c r="N1011" s="201">
        <f t="shared" si="95"/>
        <v>256.9369369369428</v>
      </c>
    </row>
    <row r="1012" spans="2:14" x14ac:dyDescent="0.25">
      <c r="B1012" s="145">
        <v>0.70000000000000007</v>
      </c>
      <c r="C1012" s="40">
        <v>80</v>
      </c>
      <c r="D1012" s="314">
        <v>80</v>
      </c>
      <c r="E1012" s="314">
        <v>80</v>
      </c>
      <c r="F1012" s="42">
        <v>80</v>
      </c>
      <c r="G1012" s="321">
        <f t="shared" si="90"/>
        <v>160</v>
      </c>
      <c r="H1012" s="315">
        <f t="shared" si="91"/>
        <v>160</v>
      </c>
      <c r="I1012" s="197">
        <f t="shared" si="92"/>
        <v>2.6666666666666665</v>
      </c>
      <c r="J1012" s="157">
        <f t="shared" si="93"/>
        <v>2.6666666666666665</v>
      </c>
      <c r="K1012" s="40">
        <v>320</v>
      </c>
      <c r="L1012" s="326">
        <v>5.333333333333333</v>
      </c>
      <c r="M1012">
        <f t="shared" si="94"/>
        <v>336</v>
      </c>
      <c r="N1012" s="201">
        <f t="shared" si="95"/>
        <v>256.9369369369428</v>
      </c>
    </row>
    <row r="1013" spans="2:14" x14ac:dyDescent="0.25">
      <c r="B1013" s="145">
        <v>0.7006944444444444</v>
      </c>
      <c r="C1013" s="40">
        <v>80</v>
      </c>
      <c r="D1013" s="314">
        <v>80</v>
      </c>
      <c r="E1013" s="314">
        <v>80</v>
      </c>
      <c r="F1013" s="42">
        <v>80</v>
      </c>
      <c r="G1013" s="321">
        <f t="shared" si="90"/>
        <v>160</v>
      </c>
      <c r="H1013" s="315">
        <f t="shared" si="91"/>
        <v>160</v>
      </c>
      <c r="I1013" s="197">
        <f t="shared" si="92"/>
        <v>2.6666666666666665</v>
      </c>
      <c r="J1013" s="157">
        <f t="shared" si="93"/>
        <v>2.6666666666666665</v>
      </c>
      <c r="K1013" s="40">
        <v>320</v>
      </c>
      <c r="L1013" s="326">
        <v>5.333333333333333</v>
      </c>
      <c r="M1013">
        <f t="shared" si="94"/>
        <v>336</v>
      </c>
      <c r="N1013" s="201">
        <f t="shared" si="95"/>
        <v>256.9369369369428</v>
      </c>
    </row>
    <row r="1014" spans="2:14" x14ac:dyDescent="0.25">
      <c r="B1014" s="145">
        <v>0.70138888888888884</v>
      </c>
      <c r="C1014" s="40">
        <v>80</v>
      </c>
      <c r="D1014" s="314">
        <v>80</v>
      </c>
      <c r="E1014" s="314">
        <v>80</v>
      </c>
      <c r="F1014" s="42">
        <v>80</v>
      </c>
      <c r="G1014" s="321">
        <f t="shared" si="90"/>
        <v>160</v>
      </c>
      <c r="H1014" s="315">
        <f t="shared" si="91"/>
        <v>160</v>
      </c>
      <c r="I1014" s="197">
        <f t="shared" si="92"/>
        <v>2.6666666666666665</v>
      </c>
      <c r="J1014" s="157">
        <f t="shared" si="93"/>
        <v>2.6666666666666665</v>
      </c>
      <c r="K1014" s="40">
        <v>320</v>
      </c>
      <c r="L1014" s="326">
        <v>5.333333333333333</v>
      </c>
      <c r="M1014">
        <f t="shared" si="94"/>
        <v>336</v>
      </c>
      <c r="N1014" s="201">
        <f t="shared" si="95"/>
        <v>256.9369369369428</v>
      </c>
    </row>
    <row r="1015" spans="2:14" x14ac:dyDescent="0.25">
      <c r="B1015" s="145">
        <v>0.70208333333333339</v>
      </c>
      <c r="C1015" s="40">
        <v>80</v>
      </c>
      <c r="D1015" s="314">
        <v>80</v>
      </c>
      <c r="E1015" s="314">
        <v>80</v>
      </c>
      <c r="F1015" s="42">
        <v>80</v>
      </c>
      <c r="G1015" s="321">
        <f t="shared" si="90"/>
        <v>160</v>
      </c>
      <c r="H1015" s="315">
        <f t="shared" si="91"/>
        <v>160</v>
      </c>
      <c r="I1015" s="197">
        <f t="shared" si="92"/>
        <v>2.6666666666666665</v>
      </c>
      <c r="J1015" s="157">
        <f t="shared" si="93"/>
        <v>2.6666666666666665</v>
      </c>
      <c r="K1015" s="40">
        <v>320</v>
      </c>
      <c r="L1015" s="326">
        <v>5.333333333333333</v>
      </c>
      <c r="M1015">
        <f t="shared" si="94"/>
        <v>336</v>
      </c>
      <c r="N1015" s="201">
        <f t="shared" si="95"/>
        <v>256.9369369369428</v>
      </c>
    </row>
    <row r="1016" spans="2:14" x14ac:dyDescent="0.25">
      <c r="B1016" s="145">
        <v>0.70277777777777783</v>
      </c>
      <c r="C1016" s="40">
        <v>80</v>
      </c>
      <c r="D1016" s="314">
        <v>80</v>
      </c>
      <c r="E1016" s="314">
        <v>80</v>
      </c>
      <c r="F1016" s="42">
        <v>80</v>
      </c>
      <c r="G1016" s="321">
        <f t="shared" si="90"/>
        <v>160</v>
      </c>
      <c r="H1016" s="315">
        <f t="shared" si="91"/>
        <v>160</v>
      </c>
      <c r="I1016" s="197">
        <f t="shared" si="92"/>
        <v>2.6666666666666665</v>
      </c>
      <c r="J1016" s="157">
        <f t="shared" si="93"/>
        <v>2.6666666666666665</v>
      </c>
      <c r="K1016" s="40">
        <v>320</v>
      </c>
      <c r="L1016" s="326">
        <v>5.333333333333333</v>
      </c>
      <c r="M1016">
        <f t="shared" si="94"/>
        <v>336</v>
      </c>
      <c r="N1016" s="201">
        <f t="shared" si="95"/>
        <v>256.9369369369428</v>
      </c>
    </row>
    <row r="1017" spans="2:14" x14ac:dyDescent="0.25">
      <c r="B1017" s="145">
        <v>0.70347222222222217</v>
      </c>
      <c r="C1017" s="40">
        <v>80</v>
      </c>
      <c r="D1017" s="314">
        <v>80</v>
      </c>
      <c r="E1017" s="314">
        <v>80</v>
      </c>
      <c r="F1017" s="42">
        <v>80</v>
      </c>
      <c r="G1017" s="321">
        <f t="shared" si="90"/>
        <v>160</v>
      </c>
      <c r="H1017" s="315">
        <f t="shared" si="91"/>
        <v>160</v>
      </c>
      <c r="I1017" s="197">
        <f t="shared" si="92"/>
        <v>2.6666666666666665</v>
      </c>
      <c r="J1017" s="157">
        <f t="shared" si="93"/>
        <v>2.6666666666666665</v>
      </c>
      <c r="K1017" s="40">
        <v>320</v>
      </c>
      <c r="L1017" s="326">
        <v>5.333333333333333</v>
      </c>
      <c r="M1017">
        <f t="shared" si="94"/>
        <v>336</v>
      </c>
      <c r="N1017" s="201">
        <f t="shared" si="95"/>
        <v>256.9369369369428</v>
      </c>
    </row>
    <row r="1018" spans="2:14" x14ac:dyDescent="0.25">
      <c r="B1018" s="145">
        <v>0.70416666666666661</v>
      </c>
      <c r="C1018" s="40">
        <v>80</v>
      </c>
      <c r="D1018" s="314">
        <v>80</v>
      </c>
      <c r="E1018" s="314">
        <v>80</v>
      </c>
      <c r="F1018" s="42">
        <v>80</v>
      </c>
      <c r="G1018" s="321">
        <f t="shared" si="90"/>
        <v>160</v>
      </c>
      <c r="H1018" s="315">
        <f t="shared" si="91"/>
        <v>160</v>
      </c>
      <c r="I1018" s="197">
        <f t="shared" si="92"/>
        <v>2.6666666666666665</v>
      </c>
      <c r="J1018" s="157">
        <f t="shared" si="93"/>
        <v>2.6666666666666665</v>
      </c>
      <c r="K1018" s="40">
        <v>320</v>
      </c>
      <c r="L1018" s="326">
        <v>5.333333333333333</v>
      </c>
      <c r="M1018">
        <f t="shared" si="94"/>
        <v>336</v>
      </c>
      <c r="N1018" s="201">
        <f t="shared" si="95"/>
        <v>256.9369369369428</v>
      </c>
    </row>
    <row r="1019" spans="2:14" x14ac:dyDescent="0.25">
      <c r="B1019" s="145">
        <v>0.70486111111111116</v>
      </c>
      <c r="C1019" s="40">
        <v>80</v>
      </c>
      <c r="D1019" s="314">
        <v>80</v>
      </c>
      <c r="E1019" s="314">
        <v>80</v>
      </c>
      <c r="F1019" s="42">
        <v>80</v>
      </c>
      <c r="G1019" s="321">
        <f t="shared" si="90"/>
        <v>160</v>
      </c>
      <c r="H1019" s="315">
        <f t="shared" si="91"/>
        <v>160</v>
      </c>
      <c r="I1019" s="197">
        <f t="shared" si="92"/>
        <v>2.6666666666666665</v>
      </c>
      <c r="J1019" s="157">
        <f t="shared" si="93"/>
        <v>2.6666666666666665</v>
      </c>
      <c r="K1019" s="40">
        <v>320</v>
      </c>
      <c r="L1019" s="326">
        <v>5.333333333333333</v>
      </c>
      <c r="M1019">
        <f t="shared" si="94"/>
        <v>336</v>
      </c>
      <c r="N1019" s="201">
        <f t="shared" si="95"/>
        <v>256.9369369369428</v>
      </c>
    </row>
    <row r="1020" spans="2:14" x14ac:dyDescent="0.25">
      <c r="B1020" s="145">
        <v>0.7055555555555556</v>
      </c>
      <c r="C1020" s="40">
        <v>80</v>
      </c>
      <c r="D1020" s="314">
        <v>80</v>
      </c>
      <c r="E1020" s="314">
        <v>80</v>
      </c>
      <c r="F1020" s="42">
        <v>80</v>
      </c>
      <c r="G1020" s="321">
        <f t="shared" si="90"/>
        <v>160</v>
      </c>
      <c r="H1020" s="315">
        <f t="shared" si="91"/>
        <v>160</v>
      </c>
      <c r="I1020" s="197">
        <f t="shared" si="92"/>
        <v>2.6666666666666665</v>
      </c>
      <c r="J1020" s="157">
        <f t="shared" si="93"/>
        <v>2.6666666666666665</v>
      </c>
      <c r="K1020" s="40">
        <v>320</v>
      </c>
      <c r="L1020" s="326">
        <v>5.333333333333333</v>
      </c>
      <c r="M1020">
        <f t="shared" si="94"/>
        <v>336</v>
      </c>
      <c r="N1020" s="201">
        <f t="shared" si="95"/>
        <v>256.9369369369428</v>
      </c>
    </row>
    <row r="1021" spans="2:14" x14ac:dyDescent="0.25">
      <c r="B1021" s="145">
        <v>0.70624999999999993</v>
      </c>
      <c r="C1021" s="40">
        <v>80</v>
      </c>
      <c r="D1021" s="314">
        <v>80</v>
      </c>
      <c r="E1021" s="314">
        <v>80</v>
      </c>
      <c r="F1021" s="42">
        <v>80</v>
      </c>
      <c r="G1021" s="321">
        <f t="shared" si="90"/>
        <v>160</v>
      </c>
      <c r="H1021" s="315">
        <f t="shared" si="91"/>
        <v>160</v>
      </c>
      <c r="I1021" s="197">
        <f t="shared" si="92"/>
        <v>2.6666666666666665</v>
      </c>
      <c r="J1021" s="157">
        <f t="shared" si="93"/>
        <v>2.6666666666666665</v>
      </c>
      <c r="K1021" s="40">
        <v>320</v>
      </c>
      <c r="L1021" s="326">
        <v>5.333333333333333</v>
      </c>
      <c r="M1021">
        <f t="shared" si="94"/>
        <v>336</v>
      </c>
      <c r="N1021" s="201">
        <f t="shared" si="95"/>
        <v>256.9369369369428</v>
      </c>
    </row>
    <row r="1022" spans="2:14" x14ac:dyDescent="0.25">
      <c r="B1022" s="145">
        <v>0.70694444444444438</v>
      </c>
      <c r="C1022" s="40">
        <v>80</v>
      </c>
      <c r="D1022" s="314">
        <v>80</v>
      </c>
      <c r="E1022" s="314">
        <v>80</v>
      </c>
      <c r="F1022" s="42">
        <v>80</v>
      </c>
      <c r="G1022" s="321">
        <f t="shared" si="90"/>
        <v>160</v>
      </c>
      <c r="H1022" s="315">
        <f t="shared" si="91"/>
        <v>160</v>
      </c>
      <c r="I1022" s="197">
        <f t="shared" si="92"/>
        <v>2.6666666666666665</v>
      </c>
      <c r="J1022" s="157">
        <f t="shared" si="93"/>
        <v>2.6666666666666665</v>
      </c>
      <c r="K1022" s="40">
        <v>320</v>
      </c>
      <c r="L1022" s="326">
        <v>5.333333333333333</v>
      </c>
      <c r="M1022">
        <f t="shared" si="94"/>
        <v>336</v>
      </c>
      <c r="N1022" s="201">
        <f t="shared" si="95"/>
        <v>256.9369369369428</v>
      </c>
    </row>
    <row r="1023" spans="2:14" x14ac:dyDescent="0.25">
      <c r="B1023" s="145">
        <v>0.70763888888888893</v>
      </c>
      <c r="C1023" s="40">
        <v>80</v>
      </c>
      <c r="D1023" s="314">
        <v>80</v>
      </c>
      <c r="E1023" s="314">
        <v>80</v>
      </c>
      <c r="F1023" s="42">
        <v>80</v>
      </c>
      <c r="G1023" s="321">
        <f t="shared" si="90"/>
        <v>160</v>
      </c>
      <c r="H1023" s="315">
        <f t="shared" si="91"/>
        <v>160</v>
      </c>
      <c r="I1023" s="197">
        <f t="shared" si="92"/>
        <v>2.6666666666666665</v>
      </c>
      <c r="J1023" s="157">
        <f t="shared" si="93"/>
        <v>2.6666666666666665</v>
      </c>
      <c r="K1023" s="40">
        <v>320</v>
      </c>
      <c r="L1023" s="326">
        <v>5.333333333333333</v>
      </c>
      <c r="M1023">
        <f t="shared" si="94"/>
        <v>336</v>
      </c>
      <c r="N1023" s="201">
        <f t="shared" si="95"/>
        <v>256.9369369369428</v>
      </c>
    </row>
    <row r="1024" spans="2:14" x14ac:dyDescent="0.25">
      <c r="B1024" s="145">
        <v>0.70833333333333337</v>
      </c>
      <c r="C1024" s="40">
        <v>80</v>
      </c>
      <c r="D1024" s="314">
        <v>80</v>
      </c>
      <c r="E1024" s="314">
        <v>80</v>
      </c>
      <c r="F1024" s="42">
        <v>80</v>
      </c>
      <c r="G1024" s="321">
        <f t="shared" si="90"/>
        <v>160</v>
      </c>
      <c r="H1024" s="315">
        <f t="shared" si="91"/>
        <v>160</v>
      </c>
      <c r="I1024" s="197">
        <f t="shared" si="92"/>
        <v>2.6666666666666665</v>
      </c>
      <c r="J1024" s="157">
        <f t="shared" si="93"/>
        <v>2.6666666666666665</v>
      </c>
      <c r="K1024" s="40">
        <v>320</v>
      </c>
      <c r="L1024" s="326">
        <v>5.333333333333333</v>
      </c>
      <c r="M1024">
        <f t="shared" si="94"/>
        <v>336</v>
      </c>
      <c r="N1024" s="201">
        <f t="shared" si="95"/>
        <v>256.9369369369428</v>
      </c>
    </row>
    <row r="1025" spans="2:14" x14ac:dyDescent="0.25">
      <c r="B1025" s="145">
        <v>0.7090277777777777</v>
      </c>
      <c r="C1025" s="40">
        <v>80</v>
      </c>
      <c r="D1025" s="314">
        <v>80</v>
      </c>
      <c r="E1025" s="314">
        <v>80</v>
      </c>
      <c r="F1025" s="42">
        <v>80</v>
      </c>
      <c r="G1025" s="321">
        <f t="shared" si="90"/>
        <v>160</v>
      </c>
      <c r="H1025" s="315">
        <f t="shared" si="91"/>
        <v>160</v>
      </c>
      <c r="I1025" s="197">
        <f t="shared" si="92"/>
        <v>2.6666666666666665</v>
      </c>
      <c r="J1025" s="157">
        <f t="shared" si="93"/>
        <v>2.6666666666666665</v>
      </c>
      <c r="K1025" s="40">
        <v>320</v>
      </c>
      <c r="L1025" s="326">
        <v>5.333333333333333</v>
      </c>
      <c r="M1025">
        <f t="shared" si="94"/>
        <v>336</v>
      </c>
      <c r="N1025" s="201">
        <f t="shared" si="95"/>
        <v>256.9369369369428</v>
      </c>
    </row>
    <row r="1026" spans="2:14" x14ac:dyDescent="0.25">
      <c r="B1026" s="145">
        <v>0.70972222222222225</v>
      </c>
      <c r="C1026" s="40">
        <v>80</v>
      </c>
      <c r="D1026" s="314">
        <v>80</v>
      </c>
      <c r="E1026" s="314">
        <v>80</v>
      </c>
      <c r="F1026" s="42">
        <v>80</v>
      </c>
      <c r="G1026" s="321">
        <f t="shared" si="90"/>
        <v>160</v>
      </c>
      <c r="H1026" s="315">
        <f t="shared" si="91"/>
        <v>160</v>
      </c>
      <c r="I1026" s="197">
        <f t="shared" si="92"/>
        <v>2.6666666666666665</v>
      </c>
      <c r="J1026" s="157">
        <f t="shared" si="93"/>
        <v>2.6666666666666665</v>
      </c>
      <c r="K1026" s="40">
        <v>320</v>
      </c>
      <c r="L1026" s="326">
        <v>5.333333333333333</v>
      </c>
      <c r="M1026">
        <f t="shared" si="94"/>
        <v>336</v>
      </c>
      <c r="N1026" s="201">
        <f t="shared" si="95"/>
        <v>256.9369369369428</v>
      </c>
    </row>
    <row r="1027" spans="2:14" x14ac:dyDescent="0.25">
      <c r="B1027" s="145">
        <v>0.7104166666666667</v>
      </c>
      <c r="C1027" s="40">
        <v>80</v>
      </c>
      <c r="D1027" s="314">
        <v>80</v>
      </c>
      <c r="E1027" s="314">
        <v>80</v>
      </c>
      <c r="F1027" s="42">
        <v>80</v>
      </c>
      <c r="G1027" s="321">
        <f t="shared" si="90"/>
        <v>160</v>
      </c>
      <c r="H1027" s="315">
        <f t="shared" si="91"/>
        <v>160</v>
      </c>
      <c r="I1027" s="197">
        <f t="shared" si="92"/>
        <v>2.6666666666666665</v>
      </c>
      <c r="J1027" s="157">
        <f t="shared" si="93"/>
        <v>2.6666666666666665</v>
      </c>
      <c r="K1027" s="40">
        <v>320</v>
      </c>
      <c r="L1027" s="326">
        <v>5.333333333333333</v>
      </c>
      <c r="M1027">
        <f t="shared" si="94"/>
        <v>336</v>
      </c>
      <c r="N1027" s="201">
        <f t="shared" si="95"/>
        <v>256.9369369369428</v>
      </c>
    </row>
    <row r="1028" spans="2:14" x14ac:dyDescent="0.25">
      <c r="B1028" s="145">
        <v>0.71111111111111114</v>
      </c>
      <c r="C1028" s="40">
        <v>80</v>
      </c>
      <c r="D1028" s="314">
        <v>80</v>
      </c>
      <c r="E1028" s="314">
        <v>80</v>
      </c>
      <c r="F1028" s="42">
        <v>80</v>
      </c>
      <c r="G1028" s="321">
        <f t="shared" si="90"/>
        <v>160</v>
      </c>
      <c r="H1028" s="315">
        <f t="shared" si="91"/>
        <v>160</v>
      </c>
      <c r="I1028" s="197">
        <f t="shared" si="92"/>
        <v>2.6666666666666665</v>
      </c>
      <c r="J1028" s="157">
        <f t="shared" si="93"/>
        <v>2.6666666666666665</v>
      </c>
      <c r="K1028" s="40">
        <v>320</v>
      </c>
      <c r="L1028" s="326">
        <v>5.333333333333333</v>
      </c>
      <c r="M1028">
        <f t="shared" si="94"/>
        <v>336</v>
      </c>
      <c r="N1028" s="201">
        <f t="shared" si="95"/>
        <v>256.9369369369428</v>
      </c>
    </row>
    <row r="1029" spans="2:14" x14ac:dyDescent="0.25">
      <c r="B1029" s="145">
        <v>0.71180555555555547</v>
      </c>
      <c r="C1029" s="40">
        <v>80</v>
      </c>
      <c r="D1029" s="314">
        <v>80</v>
      </c>
      <c r="E1029" s="314">
        <v>80</v>
      </c>
      <c r="F1029" s="42">
        <v>80</v>
      </c>
      <c r="G1029" s="321">
        <f t="shared" ref="G1029:G1092" si="96">IF(SUM(C1029,E1029)=0,"",SUM(C1029,E1029))</f>
        <v>160</v>
      </c>
      <c r="H1029" s="315">
        <f t="shared" ref="H1029:H1092" si="97">IF(SUM(D1029,F1029)=0,"",SUM(D1029,F1029))</f>
        <v>160</v>
      </c>
      <c r="I1029" s="197">
        <f t="shared" ref="I1029:I1092" si="98">IF(G1029="","",G1029*(1/60))</f>
        <v>2.6666666666666665</v>
      </c>
      <c r="J1029" s="157">
        <f t="shared" ref="J1029:J1092" si="99">IF(H1029="","",H1029*(1/60))</f>
        <v>2.6666666666666665</v>
      </c>
      <c r="K1029" s="40">
        <v>320</v>
      </c>
      <c r="L1029" s="326">
        <v>5.333333333333333</v>
      </c>
      <c r="M1029">
        <f t="shared" ref="M1029:M1092" si="100">1.05*MAX($K$4:$K$1444)</f>
        <v>336</v>
      </c>
      <c r="N1029" s="201">
        <f t="shared" ref="N1029:N1092" si="101">SUM($L$324:$L$1433)/(COUNT($L$324:$L$1433)/60)</f>
        <v>256.9369369369428</v>
      </c>
    </row>
    <row r="1030" spans="2:14" x14ac:dyDescent="0.25">
      <c r="B1030" s="145">
        <v>0.71250000000000002</v>
      </c>
      <c r="C1030" s="40">
        <v>80</v>
      </c>
      <c r="D1030" s="314">
        <v>80</v>
      </c>
      <c r="E1030" s="314">
        <v>80</v>
      </c>
      <c r="F1030" s="42">
        <v>80</v>
      </c>
      <c r="G1030" s="321">
        <f t="shared" si="96"/>
        <v>160</v>
      </c>
      <c r="H1030" s="315">
        <f t="shared" si="97"/>
        <v>160</v>
      </c>
      <c r="I1030" s="197">
        <f t="shared" si="98"/>
        <v>2.6666666666666665</v>
      </c>
      <c r="J1030" s="157">
        <f t="shared" si="99"/>
        <v>2.6666666666666665</v>
      </c>
      <c r="K1030" s="40">
        <v>320</v>
      </c>
      <c r="L1030" s="326">
        <v>5.333333333333333</v>
      </c>
      <c r="M1030">
        <f t="shared" si="100"/>
        <v>336</v>
      </c>
      <c r="N1030" s="201">
        <f t="shared" si="101"/>
        <v>256.9369369369428</v>
      </c>
    </row>
    <row r="1031" spans="2:14" x14ac:dyDescent="0.25">
      <c r="B1031" s="145">
        <v>0.71319444444444446</v>
      </c>
      <c r="C1031" s="40">
        <v>80</v>
      </c>
      <c r="D1031" s="314">
        <v>80</v>
      </c>
      <c r="E1031" s="314">
        <v>80</v>
      </c>
      <c r="F1031" s="42">
        <v>80</v>
      </c>
      <c r="G1031" s="321">
        <f t="shared" si="96"/>
        <v>160</v>
      </c>
      <c r="H1031" s="315">
        <f t="shared" si="97"/>
        <v>160</v>
      </c>
      <c r="I1031" s="197">
        <f t="shared" si="98"/>
        <v>2.6666666666666665</v>
      </c>
      <c r="J1031" s="157">
        <f t="shared" si="99"/>
        <v>2.6666666666666665</v>
      </c>
      <c r="K1031" s="40">
        <v>320</v>
      </c>
      <c r="L1031" s="326">
        <v>5.333333333333333</v>
      </c>
      <c r="M1031">
        <f t="shared" si="100"/>
        <v>336</v>
      </c>
      <c r="N1031" s="201">
        <f t="shared" si="101"/>
        <v>256.9369369369428</v>
      </c>
    </row>
    <row r="1032" spans="2:14" x14ac:dyDescent="0.25">
      <c r="B1032" s="145">
        <v>0.71388888888888891</v>
      </c>
      <c r="C1032" s="40">
        <v>80</v>
      </c>
      <c r="D1032" s="314">
        <v>80</v>
      </c>
      <c r="E1032" s="314">
        <v>80</v>
      </c>
      <c r="F1032" s="42">
        <v>80</v>
      </c>
      <c r="G1032" s="321">
        <f t="shared" si="96"/>
        <v>160</v>
      </c>
      <c r="H1032" s="315">
        <f t="shared" si="97"/>
        <v>160</v>
      </c>
      <c r="I1032" s="197">
        <f t="shared" si="98"/>
        <v>2.6666666666666665</v>
      </c>
      <c r="J1032" s="157">
        <f t="shared" si="99"/>
        <v>2.6666666666666665</v>
      </c>
      <c r="K1032" s="40">
        <v>320</v>
      </c>
      <c r="L1032" s="326">
        <v>5.333333333333333</v>
      </c>
      <c r="M1032">
        <f t="shared" si="100"/>
        <v>336</v>
      </c>
      <c r="N1032" s="201">
        <f t="shared" si="101"/>
        <v>256.9369369369428</v>
      </c>
    </row>
    <row r="1033" spans="2:14" x14ac:dyDescent="0.25">
      <c r="B1033" s="145">
        <v>0.71458333333333324</v>
      </c>
      <c r="C1033" s="40">
        <v>80</v>
      </c>
      <c r="D1033" s="314">
        <v>80</v>
      </c>
      <c r="E1033" s="314">
        <v>80</v>
      </c>
      <c r="F1033" s="42">
        <v>80</v>
      </c>
      <c r="G1033" s="321">
        <f t="shared" si="96"/>
        <v>160</v>
      </c>
      <c r="H1033" s="315">
        <f t="shared" si="97"/>
        <v>160</v>
      </c>
      <c r="I1033" s="197">
        <f t="shared" si="98"/>
        <v>2.6666666666666665</v>
      </c>
      <c r="J1033" s="157">
        <f t="shared" si="99"/>
        <v>2.6666666666666665</v>
      </c>
      <c r="K1033" s="40">
        <v>320</v>
      </c>
      <c r="L1033" s="326">
        <v>5.333333333333333</v>
      </c>
      <c r="M1033">
        <f t="shared" si="100"/>
        <v>336</v>
      </c>
      <c r="N1033" s="201">
        <f t="shared" si="101"/>
        <v>256.9369369369428</v>
      </c>
    </row>
    <row r="1034" spans="2:14" x14ac:dyDescent="0.25">
      <c r="B1034" s="145">
        <v>0.71527777777777779</v>
      </c>
      <c r="C1034" s="40">
        <v>80</v>
      </c>
      <c r="D1034" s="314">
        <v>80</v>
      </c>
      <c r="E1034" s="314">
        <v>80</v>
      </c>
      <c r="F1034" s="42">
        <v>80</v>
      </c>
      <c r="G1034" s="321">
        <f t="shared" si="96"/>
        <v>160</v>
      </c>
      <c r="H1034" s="315">
        <f t="shared" si="97"/>
        <v>160</v>
      </c>
      <c r="I1034" s="197">
        <f t="shared" si="98"/>
        <v>2.6666666666666665</v>
      </c>
      <c r="J1034" s="157">
        <f t="shared" si="99"/>
        <v>2.6666666666666665</v>
      </c>
      <c r="K1034" s="40">
        <v>320</v>
      </c>
      <c r="L1034" s="326">
        <v>5.333333333333333</v>
      </c>
      <c r="M1034">
        <f t="shared" si="100"/>
        <v>336</v>
      </c>
      <c r="N1034" s="201">
        <f t="shared" si="101"/>
        <v>256.9369369369428</v>
      </c>
    </row>
    <row r="1035" spans="2:14" x14ac:dyDescent="0.25">
      <c r="B1035" s="145">
        <v>0.71597222222222223</v>
      </c>
      <c r="C1035" s="40">
        <v>80</v>
      </c>
      <c r="D1035" s="314">
        <v>80</v>
      </c>
      <c r="E1035" s="314">
        <v>80</v>
      </c>
      <c r="F1035" s="42">
        <v>80</v>
      </c>
      <c r="G1035" s="321">
        <f t="shared" si="96"/>
        <v>160</v>
      </c>
      <c r="H1035" s="315">
        <f t="shared" si="97"/>
        <v>160</v>
      </c>
      <c r="I1035" s="197">
        <f t="shared" si="98"/>
        <v>2.6666666666666665</v>
      </c>
      <c r="J1035" s="157">
        <f t="shared" si="99"/>
        <v>2.6666666666666665</v>
      </c>
      <c r="K1035" s="40">
        <v>320</v>
      </c>
      <c r="L1035" s="326">
        <v>5.333333333333333</v>
      </c>
      <c r="M1035">
        <f t="shared" si="100"/>
        <v>336</v>
      </c>
      <c r="N1035" s="201">
        <f t="shared" si="101"/>
        <v>256.9369369369428</v>
      </c>
    </row>
    <row r="1036" spans="2:14" x14ac:dyDescent="0.25">
      <c r="B1036" s="145">
        <v>0.71666666666666667</v>
      </c>
      <c r="C1036" s="40">
        <v>80</v>
      </c>
      <c r="D1036" s="314">
        <v>80</v>
      </c>
      <c r="E1036" s="314">
        <v>80</v>
      </c>
      <c r="F1036" s="42">
        <v>80</v>
      </c>
      <c r="G1036" s="321">
        <f t="shared" si="96"/>
        <v>160</v>
      </c>
      <c r="H1036" s="315">
        <f t="shared" si="97"/>
        <v>160</v>
      </c>
      <c r="I1036" s="197">
        <f t="shared" si="98"/>
        <v>2.6666666666666665</v>
      </c>
      <c r="J1036" s="157">
        <f t="shared" si="99"/>
        <v>2.6666666666666665</v>
      </c>
      <c r="K1036" s="40">
        <v>320</v>
      </c>
      <c r="L1036" s="326">
        <v>5.333333333333333</v>
      </c>
      <c r="M1036">
        <f t="shared" si="100"/>
        <v>336</v>
      </c>
      <c r="N1036" s="201">
        <f t="shared" si="101"/>
        <v>256.9369369369428</v>
      </c>
    </row>
    <row r="1037" spans="2:14" x14ac:dyDescent="0.25">
      <c r="B1037" s="145">
        <v>0.71736111111111101</v>
      </c>
      <c r="C1037" s="40">
        <v>80</v>
      </c>
      <c r="D1037" s="314">
        <v>80</v>
      </c>
      <c r="E1037" s="314">
        <v>80</v>
      </c>
      <c r="F1037" s="42">
        <v>80</v>
      </c>
      <c r="G1037" s="321">
        <f t="shared" si="96"/>
        <v>160</v>
      </c>
      <c r="H1037" s="315">
        <f t="shared" si="97"/>
        <v>160</v>
      </c>
      <c r="I1037" s="197">
        <f t="shared" si="98"/>
        <v>2.6666666666666665</v>
      </c>
      <c r="J1037" s="157">
        <f t="shared" si="99"/>
        <v>2.6666666666666665</v>
      </c>
      <c r="K1037" s="40">
        <v>320</v>
      </c>
      <c r="L1037" s="326">
        <v>5.333333333333333</v>
      </c>
      <c r="M1037">
        <f t="shared" si="100"/>
        <v>336</v>
      </c>
      <c r="N1037" s="201">
        <f t="shared" si="101"/>
        <v>256.9369369369428</v>
      </c>
    </row>
    <row r="1038" spans="2:14" x14ac:dyDescent="0.25">
      <c r="B1038" s="145">
        <v>0.71805555555555556</v>
      </c>
      <c r="C1038" s="40">
        <v>80</v>
      </c>
      <c r="D1038" s="314">
        <v>80</v>
      </c>
      <c r="E1038" s="314">
        <v>80</v>
      </c>
      <c r="F1038" s="42">
        <v>80</v>
      </c>
      <c r="G1038" s="321">
        <f t="shared" si="96"/>
        <v>160</v>
      </c>
      <c r="H1038" s="315">
        <f t="shared" si="97"/>
        <v>160</v>
      </c>
      <c r="I1038" s="197">
        <f t="shared" si="98"/>
        <v>2.6666666666666665</v>
      </c>
      <c r="J1038" s="157">
        <f t="shared" si="99"/>
        <v>2.6666666666666665</v>
      </c>
      <c r="K1038" s="40">
        <v>320</v>
      </c>
      <c r="L1038" s="326">
        <v>5.333333333333333</v>
      </c>
      <c r="M1038">
        <f t="shared" si="100"/>
        <v>336</v>
      </c>
      <c r="N1038" s="201">
        <f t="shared" si="101"/>
        <v>256.9369369369428</v>
      </c>
    </row>
    <row r="1039" spans="2:14" x14ac:dyDescent="0.25">
      <c r="B1039" s="145">
        <v>0.71875</v>
      </c>
      <c r="C1039" s="40">
        <v>80</v>
      </c>
      <c r="D1039" s="314">
        <v>80</v>
      </c>
      <c r="E1039" s="314">
        <v>80</v>
      </c>
      <c r="F1039" s="42">
        <v>80</v>
      </c>
      <c r="G1039" s="321">
        <f t="shared" si="96"/>
        <v>160</v>
      </c>
      <c r="H1039" s="315">
        <f t="shared" si="97"/>
        <v>160</v>
      </c>
      <c r="I1039" s="197">
        <f t="shared" si="98"/>
        <v>2.6666666666666665</v>
      </c>
      <c r="J1039" s="157">
        <f t="shared" si="99"/>
        <v>2.6666666666666665</v>
      </c>
      <c r="K1039" s="40">
        <v>320</v>
      </c>
      <c r="L1039" s="326">
        <v>5.333333333333333</v>
      </c>
      <c r="M1039">
        <f t="shared" si="100"/>
        <v>336</v>
      </c>
      <c r="N1039" s="201">
        <f t="shared" si="101"/>
        <v>256.9369369369428</v>
      </c>
    </row>
    <row r="1040" spans="2:14" x14ac:dyDescent="0.25">
      <c r="B1040" s="145">
        <v>0.71944444444444444</v>
      </c>
      <c r="C1040" s="40">
        <v>80</v>
      </c>
      <c r="D1040" s="314">
        <v>80</v>
      </c>
      <c r="E1040" s="314">
        <v>80</v>
      </c>
      <c r="F1040" s="42">
        <v>80</v>
      </c>
      <c r="G1040" s="321">
        <f t="shared" si="96"/>
        <v>160</v>
      </c>
      <c r="H1040" s="315">
        <f t="shared" si="97"/>
        <v>160</v>
      </c>
      <c r="I1040" s="197">
        <f t="shared" si="98"/>
        <v>2.6666666666666665</v>
      </c>
      <c r="J1040" s="157">
        <f t="shared" si="99"/>
        <v>2.6666666666666665</v>
      </c>
      <c r="K1040" s="40">
        <v>320</v>
      </c>
      <c r="L1040" s="326">
        <v>5.333333333333333</v>
      </c>
      <c r="M1040">
        <f t="shared" si="100"/>
        <v>336</v>
      </c>
      <c r="N1040" s="201">
        <f t="shared" si="101"/>
        <v>256.9369369369428</v>
      </c>
    </row>
    <row r="1041" spans="2:14" x14ac:dyDescent="0.25">
      <c r="B1041" s="145">
        <v>0.72013888888888899</v>
      </c>
      <c r="C1041" s="40">
        <v>80</v>
      </c>
      <c r="D1041" s="314">
        <v>80</v>
      </c>
      <c r="E1041" s="314">
        <v>80</v>
      </c>
      <c r="F1041" s="42">
        <v>80</v>
      </c>
      <c r="G1041" s="321">
        <f t="shared" si="96"/>
        <v>160</v>
      </c>
      <c r="H1041" s="315">
        <f t="shared" si="97"/>
        <v>160</v>
      </c>
      <c r="I1041" s="197">
        <f t="shared" si="98"/>
        <v>2.6666666666666665</v>
      </c>
      <c r="J1041" s="157">
        <f t="shared" si="99"/>
        <v>2.6666666666666665</v>
      </c>
      <c r="K1041" s="40">
        <v>320</v>
      </c>
      <c r="L1041" s="326">
        <v>5.333333333333333</v>
      </c>
      <c r="M1041">
        <f t="shared" si="100"/>
        <v>336</v>
      </c>
      <c r="N1041" s="201">
        <f t="shared" si="101"/>
        <v>256.9369369369428</v>
      </c>
    </row>
    <row r="1042" spans="2:14" x14ac:dyDescent="0.25">
      <c r="B1042" s="145">
        <v>0.72083333333333333</v>
      </c>
      <c r="C1042" s="40">
        <v>80</v>
      </c>
      <c r="D1042" s="314">
        <v>80</v>
      </c>
      <c r="E1042" s="314">
        <v>80</v>
      </c>
      <c r="F1042" s="42">
        <v>80</v>
      </c>
      <c r="G1042" s="321">
        <f t="shared" si="96"/>
        <v>160</v>
      </c>
      <c r="H1042" s="315">
        <f t="shared" si="97"/>
        <v>160</v>
      </c>
      <c r="I1042" s="197">
        <f t="shared" si="98"/>
        <v>2.6666666666666665</v>
      </c>
      <c r="J1042" s="157">
        <f t="shared" si="99"/>
        <v>2.6666666666666665</v>
      </c>
      <c r="K1042" s="40">
        <v>320</v>
      </c>
      <c r="L1042" s="326">
        <v>5.333333333333333</v>
      </c>
      <c r="M1042">
        <f t="shared" si="100"/>
        <v>336</v>
      </c>
      <c r="N1042" s="201">
        <f t="shared" si="101"/>
        <v>256.9369369369428</v>
      </c>
    </row>
    <row r="1043" spans="2:14" x14ac:dyDescent="0.25">
      <c r="B1043" s="145">
        <v>0.72152777777777777</v>
      </c>
      <c r="C1043" s="40">
        <v>80</v>
      </c>
      <c r="D1043" s="314">
        <v>80</v>
      </c>
      <c r="E1043" s="314">
        <v>80</v>
      </c>
      <c r="F1043" s="42">
        <v>80</v>
      </c>
      <c r="G1043" s="321">
        <f t="shared" si="96"/>
        <v>160</v>
      </c>
      <c r="H1043" s="315">
        <f t="shared" si="97"/>
        <v>160</v>
      </c>
      <c r="I1043" s="197">
        <f t="shared" si="98"/>
        <v>2.6666666666666665</v>
      </c>
      <c r="J1043" s="157">
        <f t="shared" si="99"/>
        <v>2.6666666666666665</v>
      </c>
      <c r="K1043" s="40">
        <v>320</v>
      </c>
      <c r="L1043" s="326">
        <v>5.333333333333333</v>
      </c>
      <c r="M1043">
        <f t="shared" si="100"/>
        <v>336</v>
      </c>
      <c r="N1043" s="201">
        <f t="shared" si="101"/>
        <v>256.9369369369428</v>
      </c>
    </row>
    <row r="1044" spans="2:14" x14ac:dyDescent="0.25">
      <c r="B1044" s="145">
        <v>0.72222222222222221</v>
      </c>
      <c r="C1044" s="40">
        <v>80</v>
      </c>
      <c r="D1044" s="314">
        <v>80</v>
      </c>
      <c r="E1044" s="314">
        <v>80</v>
      </c>
      <c r="F1044" s="42">
        <v>80</v>
      </c>
      <c r="G1044" s="321">
        <f t="shared" si="96"/>
        <v>160</v>
      </c>
      <c r="H1044" s="315">
        <f t="shared" si="97"/>
        <v>160</v>
      </c>
      <c r="I1044" s="197">
        <f t="shared" si="98"/>
        <v>2.6666666666666665</v>
      </c>
      <c r="J1044" s="157">
        <f t="shared" si="99"/>
        <v>2.6666666666666665</v>
      </c>
      <c r="K1044" s="40">
        <v>320</v>
      </c>
      <c r="L1044" s="326">
        <v>5.333333333333333</v>
      </c>
      <c r="M1044">
        <f t="shared" si="100"/>
        <v>336</v>
      </c>
      <c r="N1044" s="201">
        <f t="shared" si="101"/>
        <v>256.9369369369428</v>
      </c>
    </row>
    <row r="1045" spans="2:14" x14ac:dyDescent="0.25">
      <c r="B1045" s="145">
        <v>0.72291666666666676</v>
      </c>
      <c r="C1045" s="40">
        <v>80</v>
      </c>
      <c r="D1045" s="314">
        <v>80</v>
      </c>
      <c r="E1045" s="314">
        <v>80</v>
      </c>
      <c r="F1045" s="42">
        <v>80</v>
      </c>
      <c r="G1045" s="321">
        <f t="shared" si="96"/>
        <v>160</v>
      </c>
      <c r="H1045" s="315">
        <f t="shared" si="97"/>
        <v>160</v>
      </c>
      <c r="I1045" s="197">
        <f t="shared" si="98"/>
        <v>2.6666666666666665</v>
      </c>
      <c r="J1045" s="157">
        <f t="shared" si="99"/>
        <v>2.6666666666666665</v>
      </c>
      <c r="K1045" s="40">
        <v>320</v>
      </c>
      <c r="L1045" s="326">
        <v>5.333333333333333</v>
      </c>
      <c r="M1045">
        <f t="shared" si="100"/>
        <v>336</v>
      </c>
      <c r="N1045" s="201">
        <f t="shared" si="101"/>
        <v>256.9369369369428</v>
      </c>
    </row>
    <row r="1046" spans="2:14" x14ac:dyDescent="0.25">
      <c r="B1046" s="145">
        <v>0.72361111111111109</v>
      </c>
      <c r="C1046" s="40">
        <v>80</v>
      </c>
      <c r="D1046" s="314">
        <v>80</v>
      </c>
      <c r="E1046" s="314">
        <v>80</v>
      </c>
      <c r="F1046" s="42">
        <v>80</v>
      </c>
      <c r="G1046" s="321">
        <f t="shared" si="96"/>
        <v>160</v>
      </c>
      <c r="H1046" s="315">
        <f t="shared" si="97"/>
        <v>160</v>
      </c>
      <c r="I1046" s="197">
        <f t="shared" si="98"/>
        <v>2.6666666666666665</v>
      </c>
      <c r="J1046" s="157">
        <f t="shared" si="99"/>
        <v>2.6666666666666665</v>
      </c>
      <c r="K1046" s="40">
        <v>320</v>
      </c>
      <c r="L1046" s="326">
        <v>5.333333333333333</v>
      </c>
      <c r="M1046">
        <f t="shared" si="100"/>
        <v>336</v>
      </c>
      <c r="N1046" s="201">
        <f t="shared" si="101"/>
        <v>256.9369369369428</v>
      </c>
    </row>
    <row r="1047" spans="2:14" x14ac:dyDescent="0.25">
      <c r="B1047" s="145">
        <v>0.72430555555555554</v>
      </c>
      <c r="C1047" s="40">
        <v>80</v>
      </c>
      <c r="D1047" s="314">
        <v>80</v>
      </c>
      <c r="E1047" s="314">
        <v>80</v>
      </c>
      <c r="F1047" s="42">
        <v>80</v>
      </c>
      <c r="G1047" s="321">
        <f t="shared" si="96"/>
        <v>160</v>
      </c>
      <c r="H1047" s="315">
        <f t="shared" si="97"/>
        <v>160</v>
      </c>
      <c r="I1047" s="197">
        <f t="shared" si="98"/>
        <v>2.6666666666666665</v>
      </c>
      <c r="J1047" s="157">
        <f t="shared" si="99"/>
        <v>2.6666666666666665</v>
      </c>
      <c r="K1047" s="40">
        <v>320</v>
      </c>
      <c r="L1047" s="326">
        <v>5.333333333333333</v>
      </c>
      <c r="M1047">
        <f t="shared" si="100"/>
        <v>336</v>
      </c>
      <c r="N1047" s="201">
        <f t="shared" si="101"/>
        <v>256.9369369369428</v>
      </c>
    </row>
    <row r="1048" spans="2:14" x14ac:dyDescent="0.25">
      <c r="B1048" s="145">
        <v>0.72499999999999998</v>
      </c>
      <c r="C1048" s="40">
        <v>80</v>
      </c>
      <c r="D1048" s="314">
        <v>80</v>
      </c>
      <c r="E1048" s="314">
        <v>80</v>
      </c>
      <c r="F1048" s="42">
        <v>80</v>
      </c>
      <c r="G1048" s="321">
        <f t="shared" si="96"/>
        <v>160</v>
      </c>
      <c r="H1048" s="315">
        <f t="shared" si="97"/>
        <v>160</v>
      </c>
      <c r="I1048" s="197">
        <f t="shared" si="98"/>
        <v>2.6666666666666665</v>
      </c>
      <c r="J1048" s="157">
        <f t="shared" si="99"/>
        <v>2.6666666666666665</v>
      </c>
      <c r="K1048" s="40">
        <v>320</v>
      </c>
      <c r="L1048" s="326">
        <v>5.333333333333333</v>
      </c>
      <c r="M1048">
        <f t="shared" si="100"/>
        <v>336</v>
      </c>
      <c r="N1048" s="201">
        <f t="shared" si="101"/>
        <v>256.9369369369428</v>
      </c>
    </row>
    <row r="1049" spans="2:14" x14ac:dyDescent="0.25">
      <c r="B1049" s="145">
        <v>0.72569444444444453</v>
      </c>
      <c r="C1049" s="40">
        <v>80</v>
      </c>
      <c r="D1049" s="314">
        <v>80</v>
      </c>
      <c r="E1049" s="314">
        <v>80</v>
      </c>
      <c r="F1049" s="42">
        <v>80</v>
      </c>
      <c r="G1049" s="321">
        <f t="shared" si="96"/>
        <v>160</v>
      </c>
      <c r="H1049" s="315">
        <f t="shared" si="97"/>
        <v>160</v>
      </c>
      <c r="I1049" s="197">
        <f t="shared" si="98"/>
        <v>2.6666666666666665</v>
      </c>
      <c r="J1049" s="157">
        <f t="shared" si="99"/>
        <v>2.6666666666666665</v>
      </c>
      <c r="K1049" s="40">
        <v>320</v>
      </c>
      <c r="L1049" s="326">
        <v>5.333333333333333</v>
      </c>
      <c r="M1049">
        <f t="shared" si="100"/>
        <v>336</v>
      </c>
      <c r="N1049" s="201">
        <f t="shared" si="101"/>
        <v>256.9369369369428</v>
      </c>
    </row>
    <row r="1050" spans="2:14" x14ac:dyDescent="0.25">
      <c r="B1050" s="145">
        <v>0.72638888888888886</v>
      </c>
      <c r="C1050" s="40">
        <v>80</v>
      </c>
      <c r="D1050" s="314">
        <v>80</v>
      </c>
      <c r="E1050" s="314">
        <v>80</v>
      </c>
      <c r="F1050" s="42">
        <v>80</v>
      </c>
      <c r="G1050" s="321">
        <f t="shared" si="96"/>
        <v>160</v>
      </c>
      <c r="H1050" s="315">
        <f t="shared" si="97"/>
        <v>160</v>
      </c>
      <c r="I1050" s="197">
        <f t="shared" si="98"/>
        <v>2.6666666666666665</v>
      </c>
      <c r="J1050" s="157">
        <f t="shared" si="99"/>
        <v>2.6666666666666665</v>
      </c>
      <c r="K1050" s="40">
        <v>320</v>
      </c>
      <c r="L1050" s="326">
        <v>5.333333333333333</v>
      </c>
      <c r="M1050">
        <f t="shared" si="100"/>
        <v>336</v>
      </c>
      <c r="N1050" s="201">
        <f t="shared" si="101"/>
        <v>256.9369369369428</v>
      </c>
    </row>
    <row r="1051" spans="2:14" x14ac:dyDescent="0.25">
      <c r="B1051" s="145">
        <v>0.7270833333333333</v>
      </c>
      <c r="C1051" s="40">
        <v>80</v>
      </c>
      <c r="D1051" s="314">
        <v>80</v>
      </c>
      <c r="E1051" s="314">
        <v>80</v>
      </c>
      <c r="F1051" s="42">
        <v>80</v>
      </c>
      <c r="G1051" s="321">
        <f t="shared" si="96"/>
        <v>160</v>
      </c>
      <c r="H1051" s="315">
        <f t="shared" si="97"/>
        <v>160</v>
      </c>
      <c r="I1051" s="197">
        <f t="shared" si="98"/>
        <v>2.6666666666666665</v>
      </c>
      <c r="J1051" s="157">
        <f t="shared" si="99"/>
        <v>2.6666666666666665</v>
      </c>
      <c r="K1051" s="40">
        <v>320</v>
      </c>
      <c r="L1051" s="326">
        <v>5.333333333333333</v>
      </c>
      <c r="M1051">
        <f t="shared" si="100"/>
        <v>336</v>
      </c>
      <c r="N1051" s="201">
        <f t="shared" si="101"/>
        <v>256.9369369369428</v>
      </c>
    </row>
    <row r="1052" spans="2:14" x14ac:dyDescent="0.25">
      <c r="B1052" s="145">
        <v>0.72777777777777775</v>
      </c>
      <c r="C1052" s="40">
        <v>80</v>
      </c>
      <c r="D1052" s="314">
        <v>80</v>
      </c>
      <c r="E1052" s="314">
        <v>80</v>
      </c>
      <c r="F1052" s="42">
        <v>80</v>
      </c>
      <c r="G1052" s="321">
        <f t="shared" si="96"/>
        <v>160</v>
      </c>
      <c r="H1052" s="315">
        <f t="shared" si="97"/>
        <v>160</v>
      </c>
      <c r="I1052" s="197">
        <f t="shared" si="98"/>
        <v>2.6666666666666665</v>
      </c>
      <c r="J1052" s="157">
        <f t="shared" si="99"/>
        <v>2.6666666666666665</v>
      </c>
      <c r="K1052" s="40">
        <v>320</v>
      </c>
      <c r="L1052" s="326">
        <v>5.333333333333333</v>
      </c>
      <c r="M1052">
        <f t="shared" si="100"/>
        <v>336</v>
      </c>
      <c r="N1052" s="201">
        <f t="shared" si="101"/>
        <v>256.9369369369428</v>
      </c>
    </row>
    <row r="1053" spans="2:14" x14ac:dyDescent="0.25">
      <c r="B1053" s="145">
        <v>0.7284722222222223</v>
      </c>
      <c r="C1053" s="40">
        <v>80</v>
      </c>
      <c r="D1053" s="314">
        <v>80</v>
      </c>
      <c r="E1053" s="314">
        <v>80</v>
      </c>
      <c r="F1053" s="42">
        <v>80</v>
      </c>
      <c r="G1053" s="321">
        <f t="shared" si="96"/>
        <v>160</v>
      </c>
      <c r="H1053" s="315">
        <f t="shared" si="97"/>
        <v>160</v>
      </c>
      <c r="I1053" s="197">
        <f t="shared" si="98"/>
        <v>2.6666666666666665</v>
      </c>
      <c r="J1053" s="157">
        <f t="shared" si="99"/>
        <v>2.6666666666666665</v>
      </c>
      <c r="K1053" s="40">
        <v>320</v>
      </c>
      <c r="L1053" s="326">
        <v>5.333333333333333</v>
      </c>
      <c r="M1053">
        <f t="shared" si="100"/>
        <v>336</v>
      </c>
      <c r="N1053" s="201">
        <f t="shared" si="101"/>
        <v>256.9369369369428</v>
      </c>
    </row>
    <row r="1054" spans="2:14" x14ac:dyDescent="0.25">
      <c r="B1054" s="145">
        <v>0.72916666666666663</v>
      </c>
      <c r="C1054" s="40">
        <v>80</v>
      </c>
      <c r="D1054" s="314">
        <v>80</v>
      </c>
      <c r="E1054" s="314">
        <v>80</v>
      </c>
      <c r="F1054" s="42">
        <v>80</v>
      </c>
      <c r="G1054" s="321">
        <f t="shared" si="96"/>
        <v>160</v>
      </c>
      <c r="H1054" s="315">
        <f t="shared" si="97"/>
        <v>160</v>
      </c>
      <c r="I1054" s="197">
        <f t="shared" si="98"/>
        <v>2.6666666666666665</v>
      </c>
      <c r="J1054" s="157">
        <f t="shared" si="99"/>
        <v>2.6666666666666665</v>
      </c>
      <c r="K1054" s="40">
        <v>320</v>
      </c>
      <c r="L1054" s="326">
        <v>5.333333333333333</v>
      </c>
      <c r="M1054">
        <f t="shared" si="100"/>
        <v>336</v>
      </c>
      <c r="N1054" s="201">
        <f t="shared" si="101"/>
        <v>256.9369369369428</v>
      </c>
    </row>
    <row r="1055" spans="2:14" x14ac:dyDescent="0.25">
      <c r="B1055" s="145">
        <v>0.72986111111111107</v>
      </c>
      <c r="C1055" s="40">
        <v>80</v>
      </c>
      <c r="D1055" s="314">
        <v>80</v>
      </c>
      <c r="E1055" s="314">
        <v>80</v>
      </c>
      <c r="F1055" s="42">
        <v>80</v>
      </c>
      <c r="G1055" s="321">
        <f t="shared" si="96"/>
        <v>160</v>
      </c>
      <c r="H1055" s="315">
        <f t="shared" si="97"/>
        <v>160</v>
      </c>
      <c r="I1055" s="197">
        <f t="shared" si="98"/>
        <v>2.6666666666666665</v>
      </c>
      <c r="J1055" s="157">
        <f t="shared" si="99"/>
        <v>2.6666666666666665</v>
      </c>
      <c r="K1055" s="40">
        <v>320</v>
      </c>
      <c r="L1055" s="326">
        <v>5.333333333333333</v>
      </c>
      <c r="M1055">
        <f t="shared" si="100"/>
        <v>336</v>
      </c>
      <c r="N1055" s="201">
        <f t="shared" si="101"/>
        <v>256.9369369369428</v>
      </c>
    </row>
    <row r="1056" spans="2:14" x14ac:dyDescent="0.25">
      <c r="B1056" s="145">
        <v>0.73055555555555562</v>
      </c>
      <c r="C1056" s="40">
        <v>80</v>
      </c>
      <c r="D1056" s="314">
        <v>80</v>
      </c>
      <c r="E1056" s="314">
        <v>80</v>
      </c>
      <c r="F1056" s="42">
        <v>80</v>
      </c>
      <c r="G1056" s="321">
        <f t="shared" si="96"/>
        <v>160</v>
      </c>
      <c r="H1056" s="315">
        <f t="shared" si="97"/>
        <v>160</v>
      </c>
      <c r="I1056" s="197">
        <f t="shared" si="98"/>
        <v>2.6666666666666665</v>
      </c>
      <c r="J1056" s="157">
        <f t="shared" si="99"/>
        <v>2.6666666666666665</v>
      </c>
      <c r="K1056" s="40">
        <v>320</v>
      </c>
      <c r="L1056" s="326">
        <v>5.333333333333333</v>
      </c>
      <c r="M1056">
        <f t="shared" si="100"/>
        <v>336</v>
      </c>
      <c r="N1056" s="201">
        <f t="shared" si="101"/>
        <v>256.9369369369428</v>
      </c>
    </row>
    <row r="1057" spans="2:14" x14ac:dyDescent="0.25">
      <c r="B1057" s="145">
        <v>0.73125000000000007</v>
      </c>
      <c r="C1057" s="40">
        <v>80</v>
      </c>
      <c r="D1057" s="314">
        <v>80</v>
      </c>
      <c r="E1057" s="314">
        <v>80</v>
      </c>
      <c r="F1057" s="42">
        <v>80</v>
      </c>
      <c r="G1057" s="321">
        <f t="shared" si="96"/>
        <v>160</v>
      </c>
      <c r="H1057" s="315">
        <f t="shared" si="97"/>
        <v>160</v>
      </c>
      <c r="I1057" s="197">
        <f t="shared" si="98"/>
        <v>2.6666666666666665</v>
      </c>
      <c r="J1057" s="157">
        <f t="shared" si="99"/>
        <v>2.6666666666666665</v>
      </c>
      <c r="K1057" s="40">
        <v>320</v>
      </c>
      <c r="L1057" s="326">
        <v>5.333333333333333</v>
      </c>
      <c r="M1057">
        <f t="shared" si="100"/>
        <v>336</v>
      </c>
      <c r="N1057" s="201">
        <f t="shared" si="101"/>
        <v>256.9369369369428</v>
      </c>
    </row>
    <row r="1058" spans="2:14" x14ac:dyDescent="0.25">
      <c r="B1058" s="145">
        <v>0.7319444444444444</v>
      </c>
      <c r="C1058" s="40">
        <v>80</v>
      </c>
      <c r="D1058" s="314">
        <v>80</v>
      </c>
      <c r="E1058" s="314">
        <v>80</v>
      </c>
      <c r="F1058" s="42">
        <v>80</v>
      </c>
      <c r="G1058" s="321">
        <f t="shared" si="96"/>
        <v>160</v>
      </c>
      <c r="H1058" s="315">
        <f t="shared" si="97"/>
        <v>160</v>
      </c>
      <c r="I1058" s="197">
        <f t="shared" si="98"/>
        <v>2.6666666666666665</v>
      </c>
      <c r="J1058" s="157">
        <f t="shared" si="99"/>
        <v>2.6666666666666665</v>
      </c>
      <c r="K1058" s="40">
        <v>320</v>
      </c>
      <c r="L1058" s="326">
        <v>5.333333333333333</v>
      </c>
      <c r="M1058">
        <f t="shared" si="100"/>
        <v>336</v>
      </c>
      <c r="N1058" s="201">
        <f t="shared" si="101"/>
        <v>256.9369369369428</v>
      </c>
    </row>
    <row r="1059" spans="2:14" x14ac:dyDescent="0.25">
      <c r="B1059" s="145">
        <v>0.73263888888888884</v>
      </c>
      <c r="C1059" s="40">
        <v>80</v>
      </c>
      <c r="D1059" s="314">
        <v>80</v>
      </c>
      <c r="E1059" s="314">
        <v>80</v>
      </c>
      <c r="F1059" s="42">
        <v>80</v>
      </c>
      <c r="G1059" s="321">
        <f t="shared" si="96"/>
        <v>160</v>
      </c>
      <c r="H1059" s="315">
        <f t="shared" si="97"/>
        <v>160</v>
      </c>
      <c r="I1059" s="197">
        <f t="shared" si="98"/>
        <v>2.6666666666666665</v>
      </c>
      <c r="J1059" s="157">
        <f t="shared" si="99"/>
        <v>2.6666666666666665</v>
      </c>
      <c r="K1059" s="40">
        <v>320</v>
      </c>
      <c r="L1059" s="326">
        <v>5.333333333333333</v>
      </c>
      <c r="M1059">
        <f t="shared" si="100"/>
        <v>336</v>
      </c>
      <c r="N1059" s="201">
        <f t="shared" si="101"/>
        <v>256.9369369369428</v>
      </c>
    </row>
    <row r="1060" spans="2:14" x14ac:dyDescent="0.25">
      <c r="B1060" s="145">
        <v>0.73333333333333339</v>
      </c>
      <c r="C1060" s="40">
        <v>80</v>
      </c>
      <c r="D1060" s="314">
        <v>80</v>
      </c>
      <c r="E1060" s="314">
        <v>80</v>
      </c>
      <c r="F1060" s="42">
        <v>80</v>
      </c>
      <c r="G1060" s="321">
        <f t="shared" si="96"/>
        <v>160</v>
      </c>
      <c r="H1060" s="315">
        <f t="shared" si="97"/>
        <v>160</v>
      </c>
      <c r="I1060" s="197">
        <f t="shared" si="98"/>
        <v>2.6666666666666665</v>
      </c>
      <c r="J1060" s="157">
        <f t="shared" si="99"/>
        <v>2.6666666666666665</v>
      </c>
      <c r="K1060" s="40">
        <v>320</v>
      </c>
      <c r="L1060" s="326">
        <v>5.333333333333333</v>
      </c>
      <c r="M1060">
        <f t="shared" si="100"/>
        <v>336</v>
      </c>
      <c r="N1060" s="201">
        <f t="shared" si="101"/>
        <v>256.9369369369428</v>
      </c>
    </row>
    <row r="1061" spans="2:14" x14ac:dyDescent="0.25">
      <c r="B1061" s="145">
        <v>0.73402777777777783</v>
      </c>
      <c r="C1061" s="40">
        <v>80</v>
      </c>
      <c r="D1061" s="314">
        <v>80</v>
      </c>
      <c r="E1061" s="314">
        <v>80</v>
      </c>
      <c r="F1061" s="42">
        <v>80</v>
      </c>
      <c r="G1061" s="321">
        <f t="shared" si="96"/>
        <v>160</v>
      </c>
      <c r="H1061" s="315">
        <f t="shared" si="97"/>
        <v>160</v>
      </c>
      <c r="I1061" s="197">
        <f t="shared" si="98"/>
        <v>2.6666666666666665</v>
      </c>
      <c r="J1061" s="157">
        <f t="shared" si="99"/>
        <v>2.6666666666666665</v>
      </c>
      <c r="K1061" s="40">
        <v>320</v>
      </c>
      <c r="L1061" s="326">
        <v>5.333333333333333</v>
      </c>
      <c r="M1061">
        <f t="shared" si="100"/>
        <v>336</v>
      </c>
      <c r="N1061" s="201">
        <f t="shared" si="101"/>
        <v>256.9369369369428</v>
      </c>
    </row>
    <row r="1062" spans="2:14" x14ac:dyDescent="0.25">
      <c r="B1062" s="145">
        <v>0.73472222222222217</v>
      </c>
      <c r="C1062" s="40">
        <v>80</v>
      </c>
      <c r="D1062" s="314">
        <v>80</v>
      </c>
      <c r="E1062" s="314">
        <v>80</v>
      </c>
      <c r="F1062" s="42">
        <v>80</v>
      </c>
      <c r="G1062" s="321">
        <f t="shared" si="96"/>
        <v>160</v>
      </c>
      <c r="H1062" s="315">
        <f t="shared" si="97"/>
        <v>160</v>
      </c>
      <c r="I1062" s="197">
        <f t="shared" si="98"/>
        <v>2.6666666666666665</v>
      </c>
      <c r="J1062" s="157">
        <f t="shared" si="99"/>
        <v>2.6666666666666665</v>
      </c>
      <c r="K1062" s="40">
        <v>320</v>
      </c>
      <c r="L1062" s="326">
        <v>5.333333333333333</v>
      </c>
      <c r="M1062">
        <f t="shared" si="100"/>
        <v>336</v>
      </c>
      <c r="N1062" s="201">
        <f t="shared" si="101"/>
        <v>256.9369369369428</v>
      </c>
    </row>
    <row r="1063" spans="2:14" x14ac:dyDescent="0.25">
      <c r="B1063" s="145">
        <v>0.73541666666666661</v>
      </c>
      <c r="C1063" s="40">
        <v>80</v>
      </c>
      <c r="D1063" s="314">
        <v>80</v>
      </c>
      <c r="E1063" s="314">
        <v>80</v>
      </c>
      <c r="F1063" s="42">
        <v>80</v>
      </c>
      <c r="G1063" s="321">
        <f t="shared" si="96"/>
        <v>160</v>
      </c>
      <c r="H1063" s="315">
        <f t="shared" si="97"/>
        <v>160</v>
      </c>
      <c r="I1063" s="197">
        <f t="shared" si="98"/>
        <v>2.6666666666666665</v>
      </c>
      <c r="J1063" s="157">
        <f t="shared" si="99"/>
        <v>2.6666666666666665</v>
      </c>
      <c r="K1063" s="40">
        <v>320</v>
      </c>
      <c r="L1063" s="326">
        <v>5.333333333333333</v>
      </c>
      <c r="M1063">
        <f t="shared" si="100"/>
        <v>336</v>
      </c>
      <c r="N1063" s="201">
        <f t="shared" si="101"/>
        <v>256.9369369369428</v>
      </c>
    </row>
    <row r="1064" spans="2:14" x14ac:dyDescent="0.25">
      <c r="B1064" s="145">
        <v>0.73611111111111116</v>
      </c>
      <c r="C1064" s="40">
        <v>80</v>
      </c>
      <c r="D1064" s="314">
        <v>80</v>
      </c>
      <c r="E1064" s="314">
        <v>80</v>
      </c>
      <c r="F1064" s="42">
        <v>80</v>
      </c>
      <c r="G1064" s="321">
        <f t="shared" si="96"/>
        <v>160</v>
      </c>
      <c r="H1064" s="315">
        <f t="shared" si="97"/>
        <v>160</v>
      </c>
      <c r="I1064" s="197">
        <f t="shared" si="98"/>
        <v>2.6666666666666665</v>
      </c>
      <c r="J1064" s="157">
        <f t="shared" si="99"/>
        <v>2.6666666666666665</v>
      </c>
      <c r="K1064" s="40">
        <v>320</v>
      </c>
      <c r="L1064" s="326">
        <v>5.333333333333333</v>
      </c>
      <c r="M1064">
        <f t="shared" si="100"/>
        <v>336</v>
      </c>
      <c r="N1064" s="201">
        <f t="shared" si="101"/>
        <v>256.9369369369428</v>
      </c>
    </row>
    <row r="1065" spans="2:14" x14ac:dyDescent="0.25">
      <c r="B1065" s="145">
        <v>0.7368055555555556</v>
      </c>
      <c r="C1065" s="40">
        <v>80</v>
      </c>
      <c r="D1065" s="314">
        <v>80</v>
      </c>
      <c r="E1065" s="314">
        <v>80</v>
      </c>
      <c r="F1065" s="42">
        <v>80</v>
      </c>
      <c r="G1065" s="321">
        <f t="shared" si="96"/>
        <v>160</v>
      </c>
      <c r="H1065" s="315">
        <f t="shared" si="97"/>
        <v>160</v>
      </c>
      <c r="I1065" s="197">
        <f t="shared" si="98"/>
        <v>2.6666666666666665</v>
      </c>
      <c r="J1065" s="157">
        <f t="shared" si="99"/>
        <v>2.6666666666666665</v>
      </c>
      <c r="K1065" s="40">
        <v>320</v>
      </c>
      <c r="L1065" s="326">
        <v>5.333333333333333</v>
      </c>
      <c r="M1065">
        <f t="shared" si="100"/>
        <v>336</v>
      </c>
      <c r="N1065" s="201">
        <f t="shared" si="101"/>
        <v>256.9369369369428</v>
      </c>
    </row>
    <row r="1066" spans="2:14" x14ac:dyDescent="0.25">
      <c r="B1066" s="145">
        <v>0.73749999999999993</v>
      </c>
      <c r="C1066" s="40">
        <v>80</v>
      </c>
      <c r="D1066" s="314">
        <v>80</v>
      </c>
      <c r="E1066" s="314">
        <v>80</v>
      </c>
      <c r="F1066" s="42">
        <v>80</v>
      </c>
      <c r="G1066" s="321">
        <f t="shared" si="96"/>
        <v>160</v>
      </c>
      <c r="H1066" s="315">
        <f t="shared" si="97"/>
        <v>160</v>
      </c>
      <c r="I1066" s="197">
        <f t="shared" si="98"/>
        <v>2.6666666666666665</v>
      </c>
      <c r="J1066" s="157">
        <f t="shared" si="99"/>
        <v>2.6666666666666665</v>
      </c>
      <c r="K1066" s="40">
        <v>320</v>
      </c>
      <c r="L1066" s="326">
        <v>5.333333333333333</v>
      </c>
      <c r="M1066">
        <f t="shared" si="100"/>
        <v>336</v>
      </c>
      <c r="N1066" s="201">
        <f t="shared" si="101"/>
        <v>256.9369369369428</v>
      </c>
    </row>
    <row r="1067" spans="2:14" x14ac:dyDescent="0.25">
      <c r="B1067" s="145">
        <v>0.73819444444444438</v>
      </c>
      <c r="C1067" s="40">
        <v>80</v>
      </c>
      <c r="D1067" s="314">
        <v>80</v>
      </c>
      <c r="E1067" s="314">
        <v>80</v>
      </c>
      <c r="F1067" s="42">
        <v>80</v>
      </c>
      <c r="G1067" s="321">
        <f t="shared" si="96"/>
        <v>160</v>
      </c>
      <c r="H1067" s="315">
        <f t="shared" si="97"/>
        <v>160</v>
      </c>
      <c r="I1067" s="197">
        <f t="shared" si="98"/>
        <v>2.6666666666666665</v>
      </c>
      <c r="J1067" s="157">
        <f t="shared" si="99"/>
        <v>2.6666666666666665</v>
      </c>
      <c r="K1067" s="40">
        <v>320</v>
      </c>
      <c r="L1067" s="326">
        <v>5.333333333333333</v>
      </c>
      <c r="M1067">
        <f t="shared" si="100"/>
        <v>336</v>
      </c>
      <c r="N1067" s="201">
        <f t="shared" si="101"/>
        <v>256.9369369369428</v>
      </c>
    </row>
    <row r="1068" spans="2:14" x14ac:dyDescent="0.25">
      <c r="B1068" s="145">
        <v>0.73888888888888893</v>
      </c>
      <c r="C1068" s="40">
        <v>80</v>
      </c>
      <c r="D1068" s="314">
        <v>80</v>
      </c>
      <c r="E1068" s="314">
        <v>80</v>
      </c>
      <c r="F1068" s="42">
        <v>80</v>
      </c>
      <c r="G1068" s="321">
        <f t="shared" si="96"/>
        <v>160</v>
      </c>
      <c r="H1068" s="315">
        <f t="shared" si="97"/>
        <v>160</v>
      </c>
      <c r="I1068" s="197">
        <f t="shared" si="98"/>
        <v>2.6666666666666665</v>
      </c>
      <c r="J1068" s="157">
        <f t="shared" si="99"/>
        <v>2.6666666666666665</v>
      </c>
      <c r="K1068" s="40">
        <v>320</v>
      </c>
      <c r="L1068" s="326">
        <v>5.333333333333333</v>
      </c>
      <c r="M1068">
        <f t="shared" si="100"/>
        <v>336</v>
      </c>
      <c r="N1068" s="201">
        <f t="shared" si="101"/>
        <v>256.9369369369428</v>
      </c>
    </row>
    <row r="1069" spans="2:14" x14ac:dyDescent="0.25">
      <c r="B1069" s="145">
        <v>0.73958333333333337</v>
      </c>
      <c r="C1069" s="40">
        <v>80</v>
      </c>
      <c r="D1069" s="314">
        <v>80</v>
      </c>
      <c r="E1069" s="314">
        <v>80</v>
      </c>
      <c r="F1069" s="42">
        <v>80</v>
      </c>
      <c r="G1069" s="321">
        <f t="shared" si="96"/>
        <v>160</v>
      </c>
      <c r="H1069" s="315">
        <f t="shared" si="97"/>
        <v>160</v>
      </c>
      <c r="I1069" s="197">
        <f t="shared" si="98"/>
        <v>2.6666666666666665</v>
      </c>
      <c r="J1069" s="157">
        <f t="shared" si="99"/>
        <v>2.6666666666666665</v>
      </c>
      <c r="K1069" s="40">
        <v>320</v>
      </c>
      <c r="L1069" s="326">
        <v>5.333333333333333</v>
      </c>
      <c r="M1069">
        <f t="shared" si="100"/>
        <v>336</v>
      </c>
      <c r="N1069" s="201">
        <f t="shared" si="101"/>
        <v>256.9369369369428</v>
      </c>
    </row>
    <row r="1070" spans="2:14" x14ac:dyDescent="0.25">
      <c r="B1070" s="145">
        <v>0.7402777777777777</v>
      </c>
      <c r="C1070" s="40">
        <v>80</v>
      </c>
      <c r="D1070" s="314">
        <v>80</v>
      </c>
      <c r="E1070" s="314">
        <v>80</v>
      </c>
      <c r="F1070" s="42">
        <v>80</v>
      </c>
      <c r="G1070" s="321">
        <f t="shared" si="96"/>
        <v>160</v>
      </c>
      <c r="H1070" s="315">
        <f t="shared" si="97"/>
        <v>160</v>
      </c>
      <c r="I1070" s="197">
        <f t="shared" si="98"/>
        <v>2.6666666666666665</v>
      </c>
      <c r="J1070" s="157">
        <f t="shared" si="99"/>
        <v>2.6666666666666665</v>
      </c>
      <c r="K1070" s="40">
        <v>320</v>
      </c>
      <c r="L1070" s="326">
        <v>5.333333333333333</v>
      </c>
      <c r="M1070">
        <f t="shared" si="100"/>
        <v>336</v>
      </c>
      <c r="N1070" s="201">
        <f t="shared" si="101"/>
        <v>256.9369369369428</v>
      </c>
    </row>
    <row r="1071" spans="2:14" x14ac:dyDescent="0.25">
      <c r="B1071" s="145">
        <v>0.74097222222222225</v>
      </c>
      <c r="C1071" s="40">
        <v>80</v>
      </c>
      <c r="D1071" s="314">
        <v>80</v>
      </c>
      <c r="E1071" s="314">
        <v>80</v>
      </c>
      <c r="F1071" s="42">
        <v>80</v>
      </c>
      <c r="G1071" s="321">
        <f t="shared" si="96"/>
        <v>160</v>
      </c>
      <c r="H1071" s="315">
        <f t="shared" si="97"/>
        <v>160</v>
      </c>
      <c r="I1071" s="197">
        <f t="shared" si="98"/>
        <v>2.6666666666666665</v>
      </c>
      <c r="J1071" s="157">
        <f t="shared" si="99"/>
        <v>2.6666666666666665</v>
      </c>
      <c r="K1071" s="40">
        <v>320</v>
      </c>
      <c r="L1071" s="326">
        <v>5.333333333333333</v>
      </c>
      <c r="M1071">
        <f t="shared" si="100"/>
        <v>336</v>
      </c>
      <c r="N1071" s="201">
        <f t="shared" si="101"/>
        <v>256.9369369369428</v>
      </c>
    </row>
    <row r="1072" spans="2:14" x14ac:dyDescent="0.25">
      <c r="B1072" s="145">
        <v>0.7416666666666667</v>
      </c>
      <c r="C1072" s="40">
        <v>80</v>
      </c>
      <c r="D1072" s="314">
        <v>80</v>
      </c>
      <c r="E1072" s="314">
        <v>80</v>
      </c>
      <c r="F1072" s="42">
        <v>80</v>
      </c>
      <c r="G1072" s="321">
        <f t="shared" si="96"/>
        <v>160</v>
      </c>
      <c r="H1072" s="315">
        <f t="shared" si="97"/>
        <v>160</v>
      </c>
      <c r="I1072" s="197">
        <f t="shared" si="98"/>
        <v>2.6666666666666665</v>
      </c>
      <c r="J1072" s="157">
        <f t="shared" si="99"/>
        <v>2.6666666666666665</v>
      </c>
      <c r="K1072" s="40">
        <v>320</v>
      </c>
      <c r="L1072" s="326">
        <v>5.333333333333333</v>
      </c>
      <c r="M1072">
        <f t="shared" si="100"/>
        <v>336</v>
      </c>
      <c r="N1072" s="201">
        <f t="shared" si="101"/>
        <v>256.9369369369428</v>
      </c>
    </row>
    <row r="1073" spans="2:14" x14ac:dyDescent="0.25">
      <c r="B1073" s="145">
        <v>0.74236111111111114</v>
      </c>
      <c r="C1073" s="40">
        <v>80</v>
      </c>
      <c r="D1073" s="314">
        <v>80</v>
      </c>
      <c r="E1073" s="314">
        <v>80</v>
      </c>
      <c r="F1073" s="42">
        <v>80</v>
      </c>
      <c r="G1073" s="321">
        <f t="shared" si="96"/>
        <v>160</v>
      </c>
      <c r="H1073" s="315">
        <f t="shared" si="97"/>
        <v>160</v>
      </c>
      <c r="I1073" s="197">
        <f t="shared" si="98"/>
        <v>2.6666666666666665</v>
      </c>
      <c r="J1073" s="157">
        <f t="shared" si="99"/>
        <v>2.6666666666666665</v>
      </c>
      <c r="K1073" s="40">
        <v>320</v>
      </c>
      <c r="L1073" s="326">
        <v>5.333333333333333</v>
      </c>
      <c r="M1073">
        <f t="shared" si="100"/>
        <v>336</v>
      </c>
      <c r="N1073" s="201">
        <f t="shared" si="101"/>
        <v>256.9369369369428</v>
      </c>
    </row>
    <row r="1074" spans="2:14" x14ac:dyDescent="0.25">
      <c r="B1074" s="145">
        <v>0.74305555555555547</v>
      </c>
      <c r="C1074" s="40">
        <v>80</v>
      </c>
      <c r="D1074" s="314">
        <v>80</v>
      </c>
      <c r="E1074" s="314">
        <v>80</v>
      </c>
      <c r="F1074" s="42">
        <v>80</v>
      </c>
      <c r="G1074" s="321">
        <f t="shared" si="96"/>
        <v>160</v>
      </c>
      <c r="H1074" s="315">
        <f t="shared" si="97"/>
        <v>160</v>
      </c>
      <c r="I1074" s="197">
        <f t="shared" si="98"/>
        <v>2.6666666666666665</v>
      </c>
      <c r="J1074" s="157">
        <f t="shared" si="99"/>
        <v>2.6666666666666665</v>
      </c>
      <c r="K1074" s="40">
        <v>320</v>
      </c>
      <c r="L1074" s="326">
        <v>5.333333333333333</v>
      </c>
      <c r="M1074">
        <f t="shared" si="100"/>
        <v>336</v>
      </c>
      <c r="N1074" s="201">
        <f t="shared" si="101"/>
        <v>256.9369369369428</v>
      </c>
    </row>
    <row r="1075" spans="2:14" x14ac:dyDescent="0.25">
      <c r="B1075" s="145">
        <v>0.74375000000000002</v>
      </c>
      <c r="C1075" s="40">
        <v>80</v>
      </c>
      <c r="D1075" s="314">
        <v>80</v>
      </c>
      <c r="E1075" s="314">
        <v>80</v>
      </c>
      <c r="F1075" s="42">
        <v>80</v>
      </c>
      <c r="G1075" s="321">
        <f t="shared" si="96"/>
        <v>160</v>
      </c>
      <c r="H1075" s="315">
        <f t="shared" si="97"/>
        <v>160</v>
      </c>
      <c r="I1075" s="197">
        <f t="shared" si="98"/>
        <v>2.6666666666666665</v>
      </c>
      <c r="J1075" s="157">
        <f t="shared" si="99"/>
        <v>2.6666666666666665</v>
      </c>
      <c r="K1075" s="40">
        <v>320</v>
      </c>
      <c r="L1075" s="326">
        <v>5.333333333333333</v>
      </c>
      <c r="M1075">
        <f t="shared" si="100"/>
        <v>336</v>
      </c>
      <c r="N1075" s="201">
        <f t="shared" si="101"/>
        <v>256.9369369369428</v>
      </c>
    </row>
    <row r="1076" spans="2:14" x14ac:dyDescent="0.25">
      <c r="B1076" s="145">
        <v>0.74444444444444446</v>
      </c>
      <c r="C1076" s="40">
        <v>80</v>
      </c>
      <c r="D1076" s="314">
        <v>80</v>
      </c>
      <c r="E1076" s="314">
        <v>80</v>
      </c>
      <c r="F1076" s="42">
        <v>80</v>
      </c>
      <c r="G1076" s="321">
        <f t="shared" si="96"/>
        <v>160</v>
      </c>
      <c r="H1076" s="315">
        <f t="shared" si="97"/>
        <v>160</v>
      </c>
      <c r="I1076" s="197">
        <f t="shared" si="98"/>
        <v>2.6666666666666665</v>
      </c>
      <c r="J1076" s="157">
        <f t="shared" si="99"/>
        <v>2.6666666666666665</v>
      </c>
      <c r="K1076" s="40">
        <v>320</v>
      </c>
      <c r="L1076" s="326">
        <v>5.333333333333333</v>
      </c>
      <c r="M1076">
        <f t="shared" si="100"/>
        <v>336</v>
      </c>
      <c r="N1076" s="201">
        <f t="shared" si="101"/>
        <v>256.9369369369428</v>
      </c>
    </row>
    <row r="1077" spans="2:14" x14ac:dyDescent="0.25">
      <c r="B1077" s="145">
        <v>0.74513888888888891</v>
      </c>
      <c r="C1077" s="40">
        <v>80</v>
      </c>
      <c r="D1077" s="314">
        <v>80</v>
      </c>
      <c r="E1077" s="314">
        <v>80</v>
      </c>
      <c r="F1077" s="42">
        <v>80</v>
      </c>
      <c r="G1077" s="321">
        <f t="shared" si="96"/>
        <v>160</v>
      </c>
      <c r="H1077" s="315">
        <f t="shared" si="97"/>
        <v>160</v>
      </c>
      <c r="I1077" s="197">
        <f t="shared" si="98"/>
        <v>2.6666666666666665</v>
      </c>
      <c r="J1077" s="157">
        <f t="shared" si="99"/>
        <v>2.6666666666666665</v>
      </c>
      <c r="K1077" s="40">
        <v>320</v>
      </c>
      <c r="L1077" s="326">
        <v>5.333333333333333</v>
      </c>
      <c r="M1077">
        <f t="shared" si="100"/>
        <v>336</v>
      </c>
      <c r="N1077" s="201">
        <f t="shared" si="101"/>
        <v>256.9369369369428</v>
      </c>
    </row>
    <row r="1078" spans="2:14" x14ac:dyDescent="0.25">
      <c r="B1078" s="145">
        <v>0.74583333333333324</v>
      </c>
      <c r="C1078" s="40">
        <v>80</v>
      </c>
      <c r="D1078" s="314">
        <v>80</v>
      </c>
      <c r="E1078" s="314">
        <v>80</v>
      </c>
      <c r="F1078" s="42">
        <v>80</v>
      </c>
      <c r="G1078" s="321">
        <f t="shared" si="96"/>
        <v>160</v>
      </c>
      <c r="H1078" s="315">
        <f t="shared" si="97"/>
        <v>160</v>
      </c>
      <c r="I1078" s="197">
        <f t="shared" si="98"/>
        <v>2.6666666666666665</v>
      </c>
      <c r="J1078" s="157">
        <f t="shared" si="99"/>
        <v>2.6666666666666665</v>
      </c>
      <c r="K1078" s="40">
        <v>320</v>
      </c>
      <c r="L1078" s="326">
        <v>5.333333333333333</v>
      </c>
      <c r="M1078">
        <f t="shared" si="100"/>
        <v>336</v>
      </c>
      <c r="N1078" s="201">
        <f t="shared" si="101"/>
        <v>256.9369369369428</v>
      </c>
    </row>
    <row r="1079" spans="2:14" x14ac:dyDescent="0.25">
      <c r="B1079" s="145">
        <v>0.74652777777777779</v>
      </c>
      <c r="C1079" s="40">
        <v>80</v>
      </c>
      <c r="D1079" s="314">
        <v>80</v>
      </c>
      <c r="E1079" s="314">
        <v>80</v>
      </c>
      <c r="F1079" s="42">
        <v>80</v>
      </c>
      <c r="G1079" s="321">
        <f t="shared" si="96"/>
        <v>160</v>
      </c>
      <c r="H1079" s="315">
        <f t="shared" si="97"/>
        <v>160</v>
      </c>
      <c r="I1079" s="197">
        <f t="shared" si="98"/>
        <v>2.6666666666666665</v>
      </c>
      <c r="J1079" s="157">
        <f t="shared" si="99"/>
        <v>2.6666666666666665</v>
      </c>
      <c r="K1079" s="40">
        <v>320</v>
      </c>
      <c r="L1079" s="326">
        <v>5.333333333333333</v>
      </c>
      <c r="M1079">
        <f t="shared" si="100"/>
        <v>336</v>
      </c>
      <c r="N1079" s="201">
        <f t="shared" si="101"/>
        <v>256.9369369369428</v>
      </c>
    </row>
    <row r="1080" spans="2:14" x14ac:dyDescent="0.25">
      <c r="B1080" s="145">
        <v>0.74722222222222223</v>
      </c>
      <c r="C1080" s="40">
        <v>80</v>
      </c>
      <c r="D1080" s="314">
        <v>80</v>
      </c>
      <c r="E1080" s="314">
        <v>80</v>
      </c>
      <c r="F1080" s="42">
        <v>80</v>
      </c>
      <c r="G1080" s="321">
        <f t="shared" si="96"/>
        <v>160</v>
      </c>
      <c r="H1080" s="315">
        <f t="shared" si="97"/>
        <v>160</v>
      </c>
      <c r="I1080" s="197">
        <f t="shared" si="98"/>
        <v>2.6666666666666665</v>
      </c>
      <c r="J1080" s="157">
        <f t="shared" si="99"/>
        <v>2.6666666666666665</v>
      </c>
      <c r="K1080" s="40">
        <v>320</v>
      </c>
      <c r="L1080" s="326">
        <v>5.333333333333333</v>
      </c>
      <c r="M1080">
        <f t="shared" si="100"/>
        <v>336</v>
      </c>
      <c r="N1080" s="201">
        <f t="shared" si="101"/>
        <v>256.9369369369428</v>
      </c>
    </row>
    <row r="1081" spans="2:14" x14ac:dyDescent="0.25">
      <c r="B1081" s="145">
        <v>0.74791666666666667</v>
      </c>
      <c r="C1081" s="40">
        <v>80</v>
      </c>
      <c r="D1081" s="314">
        <v>80</v>
      </c>
      <c r="E1081" s="314">
        <v>80</v>
      </c>
      <c r="F1081" s="42">
        <v>80</v>
      </c>
      <c r="G1081" s="321">
        <f t="shared" si="96"/>
        <v>160</v>
      </c>
      <c r="H1081" s="315">
        <f t="shared" si="97"/>
        <v>160</v>
      </c>
      <c r="I1081" s="197">
        <f t="shared" si="98"/>
        <v>2.6666666666666665</v>
      </c>
      <c r="J1081" s="157">
        <f t="shared" si="99"/>
        <v>2.6666666666666665</v>
      </c>
      <c r="K1081" s="40">
        <v>320</v>
      </c>
      <c r="L1081" s="326">
        <v>5.333333333333333</v>
      </c>
      <c r="M1081">
        <f t="shared" si="100"/>
        <v>336</v>
      </c>
      <c r="N1081" s="201">
        <f t="shared" si="101"/>
        <v>256.9369369369428</v>
      </c>
    </row>
    <row r="1082" spans="2:14" x14ac:dyDescent="0.25">
      <c r="B1082" s="145">
        <v>0.74861111111111101</v>
      </c>
      <c r="C1082" s="40">
        <v>80</v>
      </c>
      <c r="D1082" s="314">
        <v>80</v>
      </c>
      <c r="E1082" s="314">
        <v>80</v>
      </c>
      <c r="F1082" s="42">
        <v>80</v>
      </c>
      <c r="G1082" s="321">
        <f t="shared" si="96"/>
        <v>160</v>
      </c>
      <c r="H1082" s="315">
        <f t="shared" si="97"/>
        <v>160</v>
      </c>
      <c r="I1082" s="197">
        <f t="shared" si="98"/>
        <v>2.6666666666666665</v>
      </c>
      <c r="J1082" s="157">
        <f t="shared" si="99"/>
        <v>2.6666666666666665</v>
      </c>
      <c r="K1082" s="40">
        <v>320</v>
      </c>
      <c r="L1082" s="326">
        <v>5.333333333333333</v>
      </c>
      <c r="M1082">
        <f t="shared" si="100"/>
        <v>336</v>
      </c>
      <c r="N1082" s="201">
        <f t="shared" si="101"/>
        <v>256.9369369369428</v>
      </c>
    </row>
    <row r="1083" spans="2:14" x14ac:dyDescent="0.25">
      <c r="B1083" s="145">
        <v>0.74930555555555556</v>
      </c>
      <c r="C1083" s="40">
        <v>80</v>
      </c>
      <c r="D1083" s="314">
        <v>80</v>
      </c>
      <c r="E1083" s="314">
        <v>80</v>
      </c>
      <c r="F1083" s="42">
        <v>80</v>
      </c>
      <c r="G1083" s="321">
        <f t="shared" si="96"/>
        <v>160</v>
      </c>
      <c r="H1083" s="315">
        <f t="shared" si="97"/>
        <v>160</v>
      </c>
      <c r="I1083" s="197">
        <f t="shared" si="98"/>
        <v>2.6666666666666665</v>
      </c>
      <c r="J1083" s="157">
        <f t="shared" si="99"/>
        <v>2.6666666666666665</v>
      </c>
      <c r="K1083" s="40">
        <v>320</v>
      </c>
      <c r="L1083" s="326">
        <v>5.333333333333333</v>
      </c>
      <c r="M1083">
        <f t="shared" si="100"/>
        <v>336</v>
      </c>
      <c r="N1083" s="201">
        <f t="shared" si="101"/>
        <v>256.9369369369428</v>
      </c>
    </row>
    <row r="1084" spans="2:14" x14ac:dyDescent="0.25">
      <c r="B1084" s="145">
        <v>0.75</v>
      </c>
      <c r="C1084" s="40">
        <v>80</v>
      </c>
      <c r="D1084" s="314">
        <v>80</v>
      </c>
      <c r="E1084" s="314">
        <v>80</v>
      </c>
      <c r="F1084" s="42">
        <v>80</v>
      </c>
      <c r="G1084" s="321">
        <f t="shared" si="96"/>
        <v>160</v>
      </c>
      <c r="H1084" s="315">
        <f t="shared" si="97"/>
        <v>160</v>
      </c>
      <c r="I1084" s="197">
        <f t="shared" si="98"/>
        <v>2.6666666666666665</v>
      </c>
      <c r="J1084" s="157">
        <f t="shared" si="99"/>
        <v>2.6666666666666665</v>
      </c>
      <c r="K1084" s="40">
        <v>320</v>
      </c>
      <c r="L1084" s="326">
        <v>5.333333333333333</v>
      </c>
      <c r="M1084">
        <f t="shared" si="100"/>
        <v>336</v>
      </c>
      <c r="N1084" s="201">
        <f t="shared" si="101"/>
        <v>256.9369369369428</v>
      </c>
    </row>
    <row r="1085" spans="2:14" x14ac:dyDescent="0.25">
      <c r="B1085" s="145">
        <v>0.75069444444444444</v>
      </c>
      <c r="C1085" s="40">
        <v>80</v>
      </c>
      <c r="D1085" s="314">
        <v>80</v>
      </c>
      <c r="E1085" s="314">
        <v>80</v>
      </c>
      <c r="F1085" s="42">
        <v>80</v>
      </c>
      <c r="G1085" s="321">
        <f t="shared" si="96"/>
        <v>160</v>
      </c>
      <c r="H1085" s="315">
        <f t="shared" si="97"/>
        <v>160</v>
      </c>
      <c r="I1085" s="197">
        <f t="shared" si="98"/>
        <v>2.6666666666666665</v>
      </c>
      <c r="J1085" s="157">
        <f t="shared" si="99"/>
        <v>2.6666666666666665</v>
      </c>
      <c r="K1085" s="40">
        <v>320</v>
      </c>
      <c r="L1085" s="326">
        <v>5.333333333333333</v>
      </c>
      <c r="M1085">
        <f t="shared" si="100"/>
        <v>336</v>
      </c>
      <c r="N1085" s="201">
        <f t="shared" si="101"/>
        <v>256.9369369369428</v>
      </c>
    </row>
    <row r="1086" spans="2:14" x14ac:dyDescent="0.25">
      <c r="B1086" s="145">
        <v>0.75138888888888899</v>
      </c>
      <c r="C1086" s="40">
        <v>80</v>
      </c>
      <c r="D1086" s="314">
        <v>80</v>
      </c>
      <c r="E1086" s="314">
        <v>80</v>
      </c>
      <c r="F1086" s="42">
        <v>80</v>
      </c>
      <c r="G1086" s="321">
        <f t="shared" si="96"/>
        <v>160</v>
      </c>
      <c r="H1086" s="315">
        <f t="shared" si="97"/>
        <v>160</v>
      </c>
      <c r="I1086" s="197">
        <f t="shared" si="98"/>
        <v>2.6666666666666665</v>
      </c>
      <c r="J1086" s="157">
        <f t="shared" si="99"/>
        <v>2.6666666666666665</v>
      </c>
      <c r="K1086" s="40">
        <v>320</v>
      </c>
      <c r="L1086" s="326">
        <v>5.333333333333333</v>
      </c>
      <c r="M1086">
        <f t="shared" si="100"/>
        <v>336</v>
      </c>
      <c r="N1086" s="201">
        <f t="shared" si="101"/>
        <v>256.9369369369428</v>
      </c>
    </row>
    <row r="1087" spans="2:14" x14ac:dyDescent="0.25">
      <c r="B1087" s="145">
        <v>0.75208333333333333</v>
      </c>
      <c r="C1087" s="40">
        <v>80</v>
      </c>
      <c r="D1087" s="314">
        <v>80</v>
      </c>
      <c r="E1087" s="314">
        <v>80</v>
      </c>
      <c r="F1087" s="42">
        <v>80</v>
      </c>
      <c r="G1087" s="321">
        <f t="shared" si="96"/>
        <v>160</v>
      </c>
      <c r="H1087" s="315">
        <f t="shared" si="97"/>
        <v>160</v>
      </c>
      <c r="I1087" s="197">
        <f t="shared" si="98"/>
        <v>2.6666666666666665</v>
      </c>
      <c r="J1087" s="157">
        <f t="shared" si="99"/>
        <v>2.6666666666666665</v>
      </c>
      <c r="K1087" s="40">
        <v>320</v>
      </c>
      <c r="L1087" s="326">
        <v>5.333333333333333</v>
      </c>
      <c r="M1087">
        <f t="shared" si="100"/>
        <v>336</v>
      </c>
      <c r="N1087" s="201">
        <f t="shared" si="101"/>
        <v>256.9369369369428</v>
      </c>
    </row>
    <row r="1088" spans="2:14" x14ac:dyDescent="0.25">
      <c r="B1088" s="145">
        <v>0.75277777777777777</v>
      </c>
      <c r="C1088" s="40">
        <v>80</v>
      </c>
      <c r="D1088" s="314">
        <v>80</v>
      </c>
      <c r="E1088" s="314">
        <v>80</v>
      </c>
      <c r="F1088" s="42">
        <v>80</v>
      </c>
      <c r="G1088" s="321">
        <f t="shared" si="96"/>
        <v>160</v>
      </c>
      <c r="H1088" s="315">
        <f t="shared" si="97"/>
        <v>160</v>
      </c>
      <c r="I1088" s="197">
        <f t="shared" si="98"/>
        <v>2.6666666666666665</v>
      </c>
      <c r="J1088" s="157">
        <f t="shared" si="99"/>
        <v>2.6666666666666665</v>
      </c>
      <c r="K1088" s="40">
        <v>320</v>
      </c>
      <c r="L1088" s="326">
        <v>5.333333333333333</v>
      </c>
      <c r="M1088">
        <f t="shared" si="100"/>
        <v>336</v>
      </c>
      <c r="N1088" s="201">
        <f t="shared" si="101"/>
        <v>256.9369369369428</v>
      </c>
    </row>
    <row r="1089" spans="2:14" x14ac:dyDescent="0.25">
      <c r="B1089" s="145">
        <v>0.75347222222222221</v>
      </c>
      <c r="C1089" s="40">
        <v>80</v>
      </c>
      <c r="D1089" s="314">
        <v>80</v>
      </c>
      <c r="E1089" s="314">
        <v>80</v>
      </c>
      <c r="F1089" s="42">
        <v>80</v>
      </c>
      <c r="G1089" s="321">
        <f t="shared" si="96"/>
        <v>160</v>
      </c>
      <c r="H1089" s="315">
        <f t="shared" si="97"/>
        <v>160</v>
      </c>
      <c r="I1089" s="197">
        <f t="shared" si="98"/>
        <v>2.6666666666666665</v>
      </c>
      <c r="J1089" s="157">
        <f t="shared" si="99"/>
        <v>2.6666666666666665</v>
      </c>
      <c r="K1089" s="40">
        <v>320</v>
      </c>
      <c r="L1089" s="326">
        <v>5.333333333333333</v>
      </c>
      <c r="M1089">
        <f t="shared" si="100"/>
        <v>336</v>
      </c>
      <c r="N1089" s="201">
        <f t="shared" si="101"/>
        <v>256.9369369369428</v>
      </c>
    </row>
    <row r="1090" spans="2:14" x14ac:dyDescent="0.25">
      <c r="B1090" s="145">
        <v>0.75416666666666676</v>
      </c>
      <c r="C1090" s="40">
        <v>80</v>
      </c>
      <c r="D1090" s="314">
        <v>80</v>
      </c>
      <c r="E1090" s="314">
        <v>80</v>
      </c>
      <c r="F1090" s="42">
        <v>80</v>
      </c>
      <c r="G1090" s="321">
        <f t="shared" si="96"/>
        <v>160</v>
      </c>
      <c r="H1090" s="315">
        <f t="shared" si="97"/>
        <v>160</v>
      </c>
      <c r="I1090" s="197">
        <f t="shared" si="98"/>
        <v>2.6666666666666665</v>
      </c>
      <c r="J1090" s="157">
        <f t="shared" si="99"/>
        <v>2.6666666666666665</v>
      </c>
      <c r="K1090" s="40">
        <v>320</v>
      </c>
      <c r="L1090" s="326">
        <v>5.333333333333333</v>
      </c>
      <c r="M1090">
        <f t="shared" si="100"/>
        <v>336</v>
      </c>
      <c r="N1090" s="201">
        <f t="shared" si="101"/>
        <v>256.9369369369428</v>
      </c>
    </row>
    <row r="1091" spans="2:14" x14ac:dyDescent="0.25">
      <c r="B1091" s="145">
        <v>0.75486111111111109</v>
      </c>
      <c r="C1091" s="40">
        <v>80</v>
      </c>
      <c r="D1091" s="314">
        <v>80</v>
      </c>
      <c r="E1091" s="314">
        <v>80</v>
      </c>
      <c r="F1091" s="42">
        <v>80</v>
      </c>
      <c r="G1091" s="321">
        <f t="shared" si="96"/>
        <v>160</v>
      </c>
      <c r="H1091" s="315">
        <f t="shared" si="97"/>
        <v>160</v>
      </c>
      <c r="I1091" s="197">
        <f t="shared" si="98"/>
        <v>2.6666666666666665</v>
      </c>
      <c r="J1091" s="157">
        <f t="shared" si="99"/>
        <v>2.6666666666666665</v>
      </c>
      <c r="K1091" s="40">
        <v>320</v>
      </c>
      <c r="L1091" s="326">
        <v>5.333333333333333</v>
      </c>
      <c r="M1091">
        <f t="shared" si="100"/>
        <v>336</v>
      </c>
      <c r="N1091" s="201">
        <f t="shared" si="101"/>
        <v>256.9369369369428</v>
      </c>
    </row>
    <row r="1092" spans="2:14" x14ac:dyDescent="0.25">
      <c r="B1092" s="145">
        <v>0.75555555555555554</v>
      </c>
      <c r="C1092" s="40">
        <v>80</v>
      </c>
      <c r="D1092" s="314">
        <v>80</v>
      </c>
      <c r="E1092" s="314">
        <v>80</v>
      </c>
      <c r="F1092" s="42">
        <v>80</v>
      </c>
      <c r="G1092" s="321">
        <f t="shared" si="96"/>
        <v>160</v>
      </c>
      <c r="H1092" s="315">
        <f t="shared" si="97"/>
        <v>160</v>
      </c>
      <c r="I1092" s="197">
        <f t="shared" si="98"/>
        <v>2.6666666666666665</v>
      </c>
      <c r="J1092" s="157">
        <f t="shared" si="99"/>
        <v>2.6666666666666665</v>
      </c>
      <c r="K1092" s="40">
        <v>320</v>
      </c>
      <c r="L1092" s="326">
        <v>5.333333333333333</v>
      </c>
      <c r="M1092">
        <f t="shared" si="100"/>
        <v>336</v>
      </c>
      <c r="N1092" s="201">
        <f t="shared" si="101"/>
        <v>256.9369369369428</v>
      </c>
    </row>
    <row r="1093" spans="2:14" x14ac:dyDescent="0.25">
      <c r="B1093" s="145">
        <v>0.75624999999999998</v>
      </c>
      <c r="C1093" s="40">
        <v>80</v>
      </c>
      <c r="D1093" s="314">
        <v>80</v>
      </c>
      <c r="E1093" s="314">
        <v>80</v>
      </c>
      <c r="F1093" s="42">
        <v>80</v>
      </c>
      <c r="G1093" s="321">
        <f t="shared" ref="G1093:G1156" si="102">IF(SUM(C1093,E1093)=0,"",SUM(C1093,E1093))</f>
        <v>160</v>
      </c>
      <c r="H1093" s="315">
        <f t="shared" ref="H1093:H1156" si="103">IF(SUM(D1093,F1093)=0,"",SUM(D1093,F1093))</f>
        <v>160</v>
      </c>
      <c r="I1093" s="197">
        <f t="shared" ref="I1093:I1156" si="104">IF(G1093="","",G1093*(1/60))</f>
        <v>2.6666666666666665</v>
      </c>
      <c r="J1093" s="157">
        <f t="shared" ref="J1093:J1156" si="105">IF(H1093="","",H1093*(1/60))</f>
        <v>2.6666666666666665</v>
      </c>
      <c r="K1093" s="40">
        <v>320</v>
      </c>
      <c r="L1093" s="326">
        <v>5.333333333333333</v>
      </c>
      <c r="M1093">
        <f t="shared" ref="M1093:M1156" si="106">1.05*MAX($K$4:$K$1444)</f>
        <v>336</v>
      </c>
      <c r="N1093" s="201">
        <f t="shared" ref="N1093:N1156" si="107">SUM($L$324:$L$1433)/(COUNT($L$324:$L$1433)/60)</f>
        <v>256.9369369369428</v>
      </c>
    </row>
    <row r="1094" spans="2:14" x14ac:dyDescent="0.25">
      <c r="B1094" s="145">
        <v>0.75694444444444453</v>
      </c>
      <c r="C1094" s="40">
        <v>80</v>
      </c>
      <c r="D1094" s="314">
        <v>80</v>
      </c>
      <c r="E1094" s="314">
        <v>80</v>
      </c>
      <c r="F1094" s="42">
        <v>80</v>
      </c>
      <c r="G1094" s="321">
        <f t="shared" si="102"/>
        <v>160</v>
      </c>
      <c r="H1094" s="315">
        <f t="shared" si="103"/>
        <v>160</v>
      </c>
      <c r="I1094" s="197">
        <f t="shared" si="104"/>
        <v>2.6666666666666665</v>
      </c>
      <c r="J1094" s="157">
        <f t="shared" si="105"/>
        <v>2.6666666666666665</v>
      </c>
      <c r="K1094" s="40">
        <v>320</v>
      </c>
      <c r="L1094" s="326">
        <v>5.333333333333333</v>
      </c>
      <c r="M1094">
        <f t="shared" si="106"/>
        <v>336</v>
      </c>
      <c r="N1094" s="201">
        <f t="shared" si="107"/>
        <v>256.9369369369428</v>
      </c>
    </row>
    <row r="1095" spans="2:14" x14ac:dyDescent="0.25">
      <c r="B1095" s="145">
        <v>0.75763888888888886</v>
      </c>
      <c r="C1095" s="40">
        <v>80</v>
      </c>
      <c r="D1095" s="314">
        <v>80</v>
      </c>
      <c r="E1095" s="314">
        <v>80</v>
      </c>
      <c r="F1095" s="42">
        <v>80</v>
      </c>
      <c r="G1095" s="321">
        <f t="shared" si="102"/>
        <v>160</v>
      </c>
      <c r="H1095" s="315">
        <f t="shared" si="103"/>
        <v>160</v>
      </c>
      <c r="I1095" s="197">
        <f t="shared" si="104"/>
        <v>2.6666666666666665</v>
      </c>
      <c r="J1095" s="157">
        <f t="shared" si="105"/>
        <v>2.6666666666666665</v>
      </c>
      <c r="K1095" s="40">
        <v>320</v>
      </c>
      <c r="L1095" s="326">
        <v>5.333333333333333</v>
      </c>
      <c r="M1095">
        <f t="shared" si="106"/>
        <v>336</v>
      </c>
      <c r="N1095" s="201">
        <f t="shared" si="107"/>
        <v>256.9369369369428</v>
      </c>
    </row>
    <row r="1096" spans="2:14" x14ac:dyDescent="0.25">
      <c r="B1096" s="145">
        <v>0.7583333333333333</v>
      </c>
      <c r="C1096" s="40">
        <v>80</v>
      </c>
      <c r="D1096" s="314">
        <v>80</v>
      </c>
      <c r="E1096" s="314">
        <v>80</v>
      </c>
      <c r="F1096" s="42">
        <v>80</v>
      </c>
      <c r="G1096" s="321">
        <f t="shared" si="102"/>
        <v>160</v>
      </c>
      <c r="H1096" s="315">
        <f t="shared" si="103"/>
        <v>160</v>
      </c>
      <c r="I1096" s="197">
        <f t="shared" si="104"/>
        <v>2.6666666666666665</v>
      </c>
      <c r="J1096" s="157">
        <f t="shared" si="105"/>
        <v>2.6666666666666665</v>
      </c>
      <c r="K1096" s="40">
        <v>320</v>
      </c>
      <c r="L1096" s="326">
        <v>5.333333333333333</v>
      </c>
      <c r="M1096">
        <f t="shared" si="106"/>
        <v>336</v>
      </c>
      <c r="N1096" s="201">
        <f t="shared" si="107"/>
        <v>256.9369369369428</v>
      </c>
    </row>
    <row r="1097" spans="2:14" x14ac:dyDescent="0.25">
      <c r="B1097" s="145">
        <v>0.75902777777777775</v>
      </c>
      <c r="C1097" s="40">
        <v>80</v>
      </c>
      <c r="D1097" s="314">
        <v>80</v>
      </c>
      <c r="E1097" s="314">
        <v>80</v>
      </c>
      <c r="F1097" s="42">
        <v>80</v>
      </c>
      <c r="G1097" s="321">
        <f t="shared" si="102"/>
        <v>160</v>
      </c>
      <c r="H1097" s="315">
        <f t="shared" si="103"/>
        <v>160</v>
      </c>
      <c r="I1097" s="197">
        <f t="shared" si="104"/>
        <v>2.6666666666666665</v>
      </c>
      <c r="J1097" s="157">
        <f t="shared" si="105"/>
        <v>2.6666666666666665</v>
      </c>
      <c r="K1097" s="40">
        <v>320</v>
      </c>
      <c r="L1097" s="326">
        <v>5.333333333333333</v>
      </c>
      <c r="M1097">
        <f t="shared" si="106"/>
        <v>336</v>
      </c>
      <c r="N1097" s="201">
        <f t="shared" si="107"/>
        <v>256.9369369369428</v>
      </c>
    </row>
    <row r="1098" spans="2:14" x14ac:dyDescent="0.25">
      <c r="B1098" s="145">
        <v>0.7597222222222223</v>
      </c>
      <c r="C1098" s="40">
        <v>80</v>
      </c>
      <c r="D1098" s="314">
        <v>80</v>
      </c>
      <c r="E1098" s="314">
        <v>80</v>
      </c>
      <c r="F1098" s="42">
        <v>80</v>
      </c>
      <c r="G1098" s="321">
        <f t="shared" si="102"/>
        <v>160</v>
      </c>
      <c r="H1098" s="315">
        <f t="shared" si="103"/>
        <v>160</v>
      </c>
      <c r="I1098" s="197">
        <f t="shared" si="104"/>
        <v>2.6666666666666665</v>
      </c>
      <c r="J1098" s="157">
        <f t="shared" si="105"/>
        <v>2.6666666666666665</v>
      </c>
      <c r="K1098" s="40">
        <v>320</v>
      </c>
      <c r="L1098" s="326">
        <v>5.333333333333333</v>
      </c>
      <c r="M1098">
        <f t="shared" si="106"/>
        <v>336</v>
      </c>
      <c r="N1098" s="201">
        <f t="shared" si="107"/>
        <v>256.9369369369428</v>
      </c>
    </row>
    <row r="1099" spans="2:14" x14ac:dyDescent="0.25">
      <c r="B1099" s="145">
        <v>0.76041666666666663</v>
      </c>
      <c r="C1099" s="40">
        <v>80</v>
      </c>
      <c r="D1099" s="314">
        <v>80</v>
      </c>
      <c r="E1099" s="314">
        <v>80</v>
      </c>
      <c r="F1099" s="42">
        <v>80</v>
      </c>
      <c r="G1099" s="321">
        <f t="shared" si="102"/>
        <v>160</v>
      </c>
      <c r="H1099" s="315">
        <f t="shared" si="103"/>
        <v>160</v>
      </c>
      <c r="I1099" s="197">
        <f t="shared" si="104"/>
        <v>2.6666666666666665</v>
      </c>
      <c r="J1099" s="157">
        <f t="shared" si="105"/>
        <v>2.6666666666666665</v>
      </c>
      <c r="K1099" s="40">
        <v>320</v>
      </c>
      <c r="L1099" s="326">
        <v>5.333333333333333</v>
      </c>
      <c r="M1099">
        <f t="shared" si="106"/>
        <v>336</v>
      </c>
      <c r="N1099" s="201">
        <f t="shared" si="107"/>
        <v>256.9369369369428</v>
      </c>
    </row>
    <row r="1100" spans="2:14" x14ac:dyDescent="0.25">
      <c r="B1100" s="145">
        <v>0.76111111111111107</v>
      </c>
      <c r="C1100" s="40">
        <v>80</v>
      </c>
      <c r="D1100" s="314">
        <v>80</v>
      </c>
      <c r="E1100" s="314">
        <v>80</v>
      </c>
      <c r="F1100" s="42">
        <v>80</v>
      </c>
      <c r="G1100" s="321">
        <f t="shared" si="102"/>
        <v>160</v>
      </c>
      <c r="H1100" s="315">
        <f t="shared" si="103"/>
        <v>160</v>
      </c>
      <c r="I1100" s="197">
        <f t="shared" si="104"/>
        <v>2.6666666666666665</v>
      </c>
      <c r="J1100" s="157">
        <f t="shared" si="105"/>
        <v>2.6666666666666665</v>
      </c>
      <c r="K1100" s="40">
        <v>320</v>
      </c>
      <c r="L1100" s="326">
        <v>5.333333333333333</v>
      </c>
      <c r="M1100">
        <f t="shared" si="106"/>
        <v>336</v>
      </c>
      <c r="N1100" s="201">
        <f t="shared" si="107"/>
        <v>256.9369369369428</v>
      </c>
    </row>
    <row r="1101" spans="2:14" x14ac:dyDescent="0.25">
      <c r="B1101" s="145">
        <v>0.76180555555555562</v>
      </c>
      <c r="C1101" s="40">
        <v>80</v>
      </c>
      <c r="D1101" s="314">
        <v>80</v>
      </c>
      <c r="E1101" s="314">
        <v>80</v>
      </c>
      <c r="F1101" s="42">
        <v>80</v>
      </c>
      <c r="G1101" s="321">
        <f t="shared" si="102"/>
        <v>160</v>
      </c>
      <c r="H1101" s="315">
        <f t="shared" si="103"/>
        <v>160</v>
      </c>
      <c r="I1101" s="197">
        <f t="shared" si="104"/>
        <v>2.6666666666666665</v>
      </c>
      <c r="J1101" s="157">
        <f t="shared" si="105"/>
        <v>2.6666666666666665</v>
      </c>
      <c r="K1101" s="40">
        <v>320</v>
      </c>
      <c r="L1101" s="326">
        <v>5.333333333333333</v>
      </c>
      <c r="M1101">
        <f t="shared" si="106"/>
        <v>336</v>
      </c>
      <c r="N1101" s="201">
        <f t="shared" si="107"/>
        <v>256.9369369369428</v>
      </c>
    </row>
    <row r="1102" spans="2:14" x14ac:dyDescent="0.25">
      <c r="B1102" s="145">
        <v>0.76250000000000007</v>
      </c>
      <c r="C1102" s="40">
        <v>80</v>
      </c>
      <c r="D1102" s="314">
        <v>80</v>
      </c>
      <c r="E1102" s="314">
        <v>80</v>
      </c>
      <c r="F1102" s="42">
        <v>80</v>
      </c>
      <c r="G1102" s="321">
        <f t="shared" si="102"/>
        <v>160</v>
      </c>
      <c r="H1102" s="315">
        <f t="shared" si="103"/>
        <v>160</v>
      </c>
      <c r="I1102" s="197">
        <f t="shared" si="104"/>
        <v>2.6666666666666665</v>
      </c>
      <c r="J1102" s="157">
        <f t="shared" si="105"/>
        <v>2.6666666666666665</v>
      </c>
      <c r="K1102" s="40">
        <v>320</v>
      </c>
      <c r="L1102" s="326">
        <v>5.333333333333333</v>
      </c>
      <c r="M1102">
        <f t="shared" si="106"/>
        <v>336</v>
      </c>
      <c r="N1102" s="201">
        <f t="shared" si="107"/>
        <v>256.9369369369428</v>
      </c>
    </row>
    <row r="1103" spans="2:14" x14ac:dyDescent="0.25">
      <c r="B1103" s="145">
        <v>0.7631944444444444</v>
      </c>
      <c r="C1103" s="40">
        <v>80</v>
      </c>
      <c r="D1103" s="314">
        <v>80</v>
      </c>
      <c r="E1103" s="314">
        <v>80</v>
      </c>
      <c r="F1103" s="42">
        <v>80</v>
      </c>
      <c r="G1103" s="321">
        <f t="shared" si="102"/>
        <v>160</v>
      </c>
      <c r="H1103" s="315">
        <f t="shared" si="103"/>
        <v>160</v>
      </c>
      <c r="I1103" s="197">
        <f t="shared" si="104"/>
        <v>2.6666666666666665</v>
      </c>
      <c r="J1103" s="157">
        <f t="shared" si="105"/>
        <v>2.6666666666666665</v>
      </c>
      <c r="K1103" s="40">
        <v>320</v>
      </c>
      <c r="L1103" s="326">
        <v>5.333333333333333</v>
      </c>
      <c r="M1103">
        <f t="shared" si="106"/>
        <v>336</v>
      </c>
      <c r="N1103" s="201">
        <f t="shared" si="107"/>
        <v>256.9369369369428</v>
      </c>
    </row>
    <row r="1104" spans="2:14" x14ac:dyDescent="0.25">
      <c r="B1104" s="145">
        <v>0.76388888888888884</v>
      </c>
      <c r="C1104" s="40">
        <v>80</v>
      </c>
      <c r="D1104" s="314">
        <v>80</v>
      </c>
      <c r="E1104" s="314">
        <v>80</v>
      </c>
      <c r="F1104" s="42">
        <v>80</v>
      </c>
      <c r="G1104" s="321">
        <f t="shared" si="102"/>
        <v>160</v>
      </c>
      <c r="H1104" s="315">
        <f t="shared" si="103"/>
        <v>160</v>
      </c>
      <c r="I1104" s="197">
        <f t="shared" si="104"/>
        <v>2.6666666666666665</v>
      </c>
      <c r="J1104" s="157">
        <f t="shared" si="105"/>
        <v>2.6666666666666665</v>
      </c>
      <c r="K1104" s="40">
        <v>320</v>
      </c>
      <c r="L1104" s="326">
        <v>5.333333333333333</v>
      </c>
      <c r="M1104">
        <f t="shared" si="106"/>
        <v>336</v>
      </c>
      <c r="N1104" s="201">
        <f t="shared" si="107"/>
        <v>256.9369369369428</v>
      </c>
    </row>
    <row r="1105" spans="2:14" x14ac:dyDescent="0.25">
      <c r="B1105" s="145">
        <v>0.76458333333333339</v>
      </c>
      <c r="C1105" s="40">
        <v>80</v>
      </c>
      <c r="D1105" s="314">
        <v>80</v>
      </c>
      <c r="E1105" s="314">
        <v>80</v>
      </c>
      <c r="F1105" s="42">
        <v>80</v>
      </c>
      <c r="G1105" s="321">
        <f t="shared" si="102"/>
        <v>160</v>
      </c>
      <c r="H1105" s="315">
        <f t="shared" si="103"/>
        <v>160</v>
      </c>
      <c r="I1105" s="197">
        <f t="shared" si="104"/>
        <v>2.6666666666666665</v>
      </c>
      <c r="J1105" s="157">
        <f t="shared" si="105"/>
        <v>2.6666666666666665</v>
      </c>
      <c r="K1105" s="40">
        <v>320</v>
      </c>
      <c r="L1105" s="326">
        <v>5.333333333333333</v>
      </c>
      <c r="M1105">
        <f t="shared" si="106"/>
        <v>336</v>
      </c>
      <c r="N1105" s="201">
        <f t="shared" si="107"/>
        <v>256.9369369369428</v>
      </c>
    </row>
    <row r="1106" spans="2:14" x14ac:dyDescent="0.25">
      <c r="B1106" s="145">
        <v>0.76527777777777783</v>
      </c>
      <c r="C1106" s="40">
        <v>80</v>
      </c>
      <c r="D1106" s="314">
        <v>80</v>
      </c>
      <c r="E1106" s="314">
        <v>80</v>
      </c>
      <c r="F1106" s="42">
        <v>80</v>
      </c>
      <c r="G1106" s="321">
        <f t="shared" si="102"/>
        <v>160</v>
      </c>
      <c r="H1106" s="315">
        <f t="shared" si="103"/>
        <v>160</v>
      </c>
      <c r="I1106" s="197">
        <f t="shared" si="104"/>
        <v>2.6666666666666665</v>
      </c>
      <c r="J1106" s="157">
        <f t="shared" si="105"/>
        <v>2.6666666666666665</v>
      </c>
      <c r="K1106" s="40">
        <v>320</v>
      </c>
      <c r="L1106" s="326">
        <v>5.333333333333333</v>
      </c>
      <c r="M1106">
        <f t="shared" si="106"/>
        <v>336</v>
      </c>
      <c r="N1106" s="201">
        <f t="shared" si="107"/>
        <v>256.9369369369428</v>
      </c>
    </row>
    <row r="1107" spans="2:14" x14ac:dyDescent="0.25">
      <c r="B1107" s="145">
        <v>0.76597222222222217</v>
      </c>
      <c r="C1107" s="40">
        <v>80</v>
      </c>
      <c r="D1107" s="314">
        <v>80</v>
      </c>
      <c r="E1107" s="314">
        <v>80</v>
      </c>
      <c r="F1107" s="42">
        <v>80</v>
      </c>
      <c r="G1107" s="321">
        <f t="shared" si="102"/>
        <v>160</v>
      </c>
      <c r="H1107" s="315">
        <f t="shared" si="103"/>
        <v>160</v>
      </c>
      <c r="I1107" s="197">
        <f t="shared" si="104"/>
        <v>2.6666666666666665</v>
      </c>
      <c r="J1107" s="157">
        <f t="shared" si="105"/>
        <v>2.6666666666666665</v>
      </c>
      <c r="K1107" s="40">
        <v>320</v>
      </c>
      <c r="L1107" s="326">
        <v>5.333333333333333</v>
      </c>
      <c r="M1107">
        <f t="shared" si="106"/>
        <v>336</v>
      </c>
      <c r="N1107" s="201">
        <f t="shared" si="107"/>
        <v>256.9369369369428</v>
      </c>
    </row>
    <row r="1108" spans="2:14" x14ac:dyDescent="0.25">
      <c r="B1108" s="145">
        <v>0.76666666666666661</v>
      </c>
      <c r="C1108" s="40">
        <v>80</v>
      </c>
      <c r="D1108" s="314">
        <v>80</v>
      </c>
      <c r="E1108" s="314">
        <v>80</v>
      </c>
      <c r="F1108" s="42">
        <v>80</v>
      </c>
      <c r="G1108" s="321">
        <f t="shared" si="102"/>
        <v>160</v>
      </c>
      <c r="H1108" s="315">
        <f t="shared" si="103"/>
        <v>160</v>
      </c>
      <c r="I1108" s="197">
        <f t="shared" si="104"/>
        <v>2.6666666666666665</v>
      </c>
      <c r="J1108" s="157">
        <f t="shared" si="105"/>
        <v>2.6666666666666665</v>
      </c>
      <c r="K1108" s="40">
        <v>320</v>
      </c>
      <c r="L1108" s="326">
        <v>5.333333333333333</v>
      </c>
      <c r="M1108">
        <f t="shared" si="106"/>
        <v>336</v>
      </c>
      <c r="N1108" s="201">
        <f t="shared" si="107"/>
        <v>256.9369369369428</v>
      </c>
    </row>
    <row r="1109" spans="2:14" x14ac:dyDescent="0.25">
      <c r="B1109" s="145">
        <v>0.76736111111111116</v>
      </c>
      <c r="C1109" s="40">
        <v>80</v>
      </c>
      <c r="D1109" s="314">
        <v>80</v>
      </c>
      <c r="E1109" s="314">
        <v>80</v>
      </c>
      <c r="F1109" s="42">
        <v>80</v>
      </c>
      <c r="G1109" s="321">
        <f t="shared" si="102"/>
        <v>160</v>
      </c>
      <c r="H1109" s="315">
        <f t="shared" si="103"/>
        <v>160</v>
      </c>
      <c r="I1109" s="197">
        <f t="shared" si="104"/>
        <v>2.6666666666666665</v>
      </c>
      <c r="J1109" s="157">
        <f t="shared" si="105"/>
        <v>2.6666666666666665</v>
      </c>
      <c r="K1109" s="40">
        <v>320</v>
      </c>
      <c r="L1109" s="326">
        <v>5.333333333333333</v>
      </c>
      <c r="M1109">
        <f t="shared" si="106"/>
        <v>336</v>
      </c>
      <c r="N1109" s="201">
        <f t="shared" si="107"/>
        <v>256.9369369369428</v>
      </c>
    </row>
    <row r="1110" spans="2:14" x14ac:dyDescent="0.25">
      <c r="B1110" s="145">
        <v>0.7680555555555556</v>
      </c>
      <c r="C1110" s="40">
        <v>80</v>
      </c>
      <c r="D1110" s="314">
        <v>80</v>
      </c>
      <c r="E1110" s="314">
        <v>80</v>
      </c>
      <c r="F1110" s="42">
        <v>80</v>
      </c>
      <c r="G1110" s="321">
        <f t="shared" si="102"/>
        <v>160</v>
      </c>
      <c r="H1110" s="315">
        <f t="shared" si="103"/>
        <v>160</v>
      </c>
      <c r="I1110" s="197">
        <f t="shared" si="104"/>
        <v>2.6666666666666665</v>
      </c>
      <c r="J1110" s="157">
        <f t="shared" si="105"/>
        <v>2.6666666666666665</v>
      </c>
      <c r="K1110" s="40">
        <v>320</v>
      </c>
      <c r="L1110" s="326">
        <v>5.333333333333333</v>
      </c>
      <c r="M1110">
        <f t="shared" si="106"/>
        <v>336</v>
      </c>
      <c r="N1110" s="201">
        <f t="shared" si="107"/>
        <v>256.9369369369428</v>
      </c>
    </row>
    <row r="1111" spans="2:14" x14ac:dyDescent="0.25">
      <c r="B1111" s="145">
        <v>0.76874999999999993</v>
      </c>
      <c r="C1111" s="40">
        <v>80</v>
      </c>
      <c r="D1111" s="314">
        <v>80</v>
      </c>
      <c r="E1111" s="314">
        <v>80</v>
      </c>
      <c r="F1111" s="42">
        <v>80</v>
      </c>
      <c r="G1111" s="321">
        <f t="shared" si="102"/>
        <v>160</v>
      </c>
      <c r="H1111" s="315">
        <f t="shared" si="103"/>
        <v>160</v>
      </c>
      <c r="I1111" s="197">
        <f t="shared" si="104"/>
        <v>2.6666666666666665</v>
      </c>
      <c r="J1111" s="157">
        <f t="shared" si="105"/>
        <v>2.6666666666666665</v>
      </c>
      <c r="K1111" s="40">
        <v>320</v>
      </c>
      <c r="L1111" s="326">
        <v>5.333333333333333</v>
      </c>
      <c r="M1111">
        <f t="shared" si="106"/>
        <v>336</v>
      </c>
      <c r="N1111" s="201">
        <f t="shared" si="107"/>
        <v>256.9369369369428</v>
      </c>
    </row>
    <row r="1112" spans="2:14" x14ac:dyDescent="0.25">
      <c r="B1112" s="145">
        <v>0.76944444444444438</v>
      </c>
      <c r="C1112" s="40">
        <v>80</v>
      </c>
      <c r="D1112" s="314">
        <v>80</v>
      </c>
      <c r="E1112" s="314">
        <v>80</v>
      </c>
      <c r="F1112" s="42">
        <v>80</v>
      </c>
      <c r="G1112" s="321">
        <f t="shared" si="102"/>
        <v>160</v>
      </c>
      <c r="H1112" s="315">
        <f t="shared" si="103"/>
        <v>160</v>
      </c>
      <c r="I1112" s="197">
        <f t="shared" si="104"/>
        <v>2.6666666666666665</v>
      </c>
      <c r="J1112" s="157">
        <f t="shared" si="105"/>
        <v>2.6666666666666665</v>
      </c>
      <c r="K1112" s="40">
        <v>320</v>
      </c>
      <c r="L1112" s="326">
        <v>5.333333333333333</v>
      </c>
      <c r="M1112">
        <f t="shared" si="106"/>
        <v>336</v>
      </c>
      <c r="N1112" s="201">
        <f t="shared" si="107"/>
        <v>256.9369369369428</v>
      </c>
    </row>
    <row r="1113" spans="2:14" x14ac:dyDescent="0.25">
      <c r="B1113" s="145">
        <v>0.77013888888888893</v>
      </c>
      <c r="C1113" s="40">
        <v>80</v>
      </c>
      <c r="D1113" s="314">
        <v>80</v>
      </c>
      <c r="E1113" s="314">
        <v>80</v>
      </c>
      <c r="F1113" s="42">
        <v>80</v>
      </c>
      <c r="G1113" s="321">
        <f t="shared" si="102"/>
        <v>160</v>
      </c>
      <c r="H1113" s="315">
        <f t="shared" si="103"/>
        <v>160</v>
      </c>
      <c r="I1113" s="197">
        <f t="shared" si="104"/>
        <v>2.6666666666666665</v>
      </c>
      <c r="J1113" s="157">
        <f t="shared" si="105"/>
        <v>2.6666666666666665</v>
      </c>
      <c r="K1113" s="40">
        <v>320</v>
      </c>
      <c r="L1113" s="326">
        <v>5.333333333333333</v>
      </c>
      <c r="M1113">
        <f t="shared" si="106"/>
        <v>336</v>
      </c>
      <c r="N1113" s="201">
        <f t="shared" si="107"/>
        <v>256.9369369369428</v>
      </c>
    </row>
    <row r="1114" spans="2:14" x14ac:dyDescent="0.25">
      <c r="B1114" s="145">
        <v>0.77083333333333337</v>
      </c>
      <c r="C1114" s="40">
        <v>80</v>
      </c>
      <c r="D1114" s="314">
        <v>80</v>
      </c>
      <c r="E1114" s="314">
        <v>80</v>
      </c>
      <c r="F1114" s="42">
        <v>80</v>
      </c>
      <c r="G1114" s="321">
        <f t="shared" si="102"/>
        <v>160</v>
      </c>
      <c r="H1114" s="315">
        <f t="shared" si="103"/>
        <v>160</v>
      </c>
      <c r="I1114" s="197">
        <f t="shared" si="104"/>
        <v>2.6666666666666665</v>
      </c>
      <c r="J1114" s="157">
        <f t="shared" si="105"/>
        <v>2.6666666666666665</v>
      </c>
      <c r="K1114" s="40">
        <v>320</v>
      </c>
      <c r="L1114" s="326">
        <v>5.333333333333333</v>
      </c>
      <c r="M1114">
        <f t="shared" si="106"/>
        <v>336</v>
      </c>
      <c r="N1114" s="201">
        <f t="shared" si="107"/>
        <v>256.9369369369428</v>
      </c>
    </row>
    <row r="1115" spans="2:14" x14ac:dyDescent="0.25">
      <c r="B1115" s="145">
        <v>0.7715277777777777</v>
      </c>
      <c r="C1115" s="40">
        <v>80</v>
      </c>
      <c r="D1115" s="314">
        <v>80</v>
      </c>
      <c r="E1115" s="314">
        <v>80</v>
      </c>
      <c r="F1115" s="42">
        <v>80</v>
      </c>
      <c r="G1115" s="321">
        <f t="shared" si="102"/>
        <v>160</v>
      </c>
      <c r="H1115" s="315">
        <f t="shared" si="103"/>
        <v>160</v>
      </c>
      <c r="I1115" s="197">
        <f t="shared" si="104"/>
        <v>2.6666666666666665</v>
      </c>
      <c r="J1115" s="157">
        <f t="shared" si="105"/>
        <v>2.6666666666666665</v>
      </c>
      <c r="K1115" s="40">
        <v>320</v>
      </c>
      <c r="L1115" s="326">
        <v>5.333333333333333</v>
      </c>
      <c r="M1115">
        <f t="shared" si="106"/>
        <v>336</v>
      </c>
      <c r="N1115" s="201">
        <f t="shared" si="107"/>
        <v>256.9369369369428</v>
      </c>
    </row>
    <row r="1116" spans="2:14" x14ac:dyDescent="0.25">
      <c r="B1116" s="145">
        <v>0.77222222222222225</v>
      </c>
      <c r="C1116" s="40">
        <v>80</v>
      </c>
      <c r="D1116" s="314">
        <v>80</v>
      </c>
      <c r="E1116" s="314">
        <v>80</v>
      </c>
      <c r="F1116" s="42">
        <v>80</v>
      </c>
      <c r="G1116" s="321">
        <f t="shared" si="102"/>
        <v>160</v>
      </c>
      <c r="H1116" s="315">
        <f t="shared" si="103"/>
        <v>160</v>
      </c>
      <c r="I1116" s="197">
        <f t="shared" si="104"/>
        <v>2.6666666666666665</v>
      </c>
      <c r="J1116" s="157">
        <f t="shared" si="105"/>
        <v>2.6666666666666665</v>
      </c>
      <c r="K1116" s="40">
        <v>320</v>
      </c>
      <c r="L1116" s="326">
        <v>5.333333333333333</v>
      </c>
      <c r="M1116">
        <f t="shared" si="106"/>
        <v>336</v>
      </c>
      <c r="N1116" s="201">
        <f t="shared" si="107"/>
        <v>256.9369369369428</v>
      </c>
    </row>
    <row r="1117" spans="2:14" x14ac:dyDescent="0.25">
      <c r="B1117" s="145">
        <v>0.7729166666666667</v>
      </c>
      <c r="C1117" s="40">
        <v>80</v>
      </c>
      <c r="D1117" s="314">
        <v>80</v>
      </c>
      <c r="E1117" s="314">
        <v>80</v>
      </c>
      <c r="F1117" s="42">
        <v>80</v>
      </c>
      <c r="G1117" s="321">
        <f t="shared" si="102"/>
        <v>160</v>
      </c>
      <c r="H1117" s="315">
        <f t="shared" si="103"/>
        <v>160</v>
      </c>
      <c r="I1117" s="197">
        <f t="shared" si="104"/>
        <v>2.6666666666666665</v>
      </c>
      <c r="J1117" s="157">
        <f t="shared" si="105"/>
        <v>2.6666666666666665</v>
      </c>
      <c r="K1117" s="40">
        <v>320</v>
      </c>
      <c r="L1117" s="326">
        <v>5.333333333333333</v>
      </c>
      <c r="M1117">
        <f t="shared" si="106"/>
        <v>336</v>
      </c>
      <c r="N1117" s="201">
        <f t="shared" si="107"/>
        <v>256.9369369369428</v>
      </c>
    </row>
    <row r="1118" spans="2:14" x14ac:dyDescent="0.25">
      <c r="B1118" s="145">
        <v>0.77361111111111114</v>
      </c>
      <c r="C1118" s="40">
        <v>80</v>
      </c>
      <c r="D1118" s="314">
        <v>80</v>
      </c>
      <c r="E1118" s="314">
        <v>80</v>
      </c>
      <c r="F1118" s="42">
        <v>80</v>
      </c>
      <c r="G1118" s="321">
        <f t="shared" si="102"/>
        <v>160</v>
      </c>
      <c r="H1118" s="315">
        <f t="shared" si="103"/>
        <v>160</v>
      </c>
      <c r="I1118" s="197">
        <f t="shared" si="104"/>
        <v>2.6666666666666665</v>
      </c>
      <c r="J1118" s="157">
        <f t="shared" si="105"/>
        <v>2.6666666666666665</v>
      </c>
      <c r="K1118" s="40">
        <v>320</v>
      </c>
      <c r="L1118" s="326">
        <v>5.333333333333333</v>
      </c>
      <c r="M1118">
        <f t="shared" si="106"/>
        <v>336</v>
      </c>
      <c r="N1118" s="201">
        <f t="shared" si="107"/>
        <v>256.9369369369428</v>
      </c>
    </row>
    <row r="1119" spans="2:14" x14ac:dyDescent="0.25">
      <c r="B1119" s="145">
        <v>0.77430555555555547</v>
      </c>
      <c r="C1119" s="40">
        <v>80</v>
      </c>
      <c r="D1119" s="314">
        <v>80</v>
      </c>
      <c r="E1119" s="314">
        <v>80</v>
      </c>
      <c r="F1119" s="42">
        <v>80</v>
      </c>
      <c r="G1119" s="321">
        <f t="shared" si="102"/>
        <v>160</v>
      </c>
      <c r="H1119" s="315">
        <f t="shared" si="103"/>
        <v>160</v>
      </c>
      <c r="I1119" s="197">
        <f t="shared" si="104"/>
        <v>2.6666666666666665</v>
      </c>
      <c r="J1119" s="157">
        <f t="shared" si="105"/>
        <v>2.6666666666666665</v>
      </c>
      <c r="K1119" s="40">
        <v>320</v>
      </c>
      <c r="L1119" s="326">
        <v>5.333333333333333</v>
      </c>
      <c r="M1119">
        <f t="shared" si="106"/>
        <v>336</v>
      </c>
      <c r="N1119" s="201">
        <f t="shared" si="107"/>
        <v>256.9369369369428</v>
      </c>
    </row>
    <row r="1120" spans="2:14" x14ac:dyDescent="0.25">
      <c r="B1120" s="145">
        <v>0.77500000000000002</v>
      </c>
      <c r="C1120" s="40">
        <v>80</v>
      </c>
      <c r="D1120" s="314">
        <v>80</v>
      </c>
      <c r="E1120" s="314">
        <v>80</v>
      </c>
      <c r="F1120" s="42">
        <v>80</v>
      </c>
      <c r="G1120" s="321">
        <f t="shared" si="102"/>
        <v>160</v>
      </c>
      <c r="H1120" s="315">
        <f t="shared" si="103"/>
        <v>160</v>
      </c>
      <c r="I1120" s="197">
        <f t="shared" si="104"/>
        <v>2.6666666666666665</v>
      </c>
      <c r="J1120" s="157">
        <f t="shared" si="105"/>
        <v>2.6666666666666665</v>
      </c>
      <c r="K1120" s="40">
        <v>320</v>
      </c>
      <c r="L1120" s="326">
        <v>5.333333333333333</v>
      </c>
      <c r="M1120">
        <f t="shared" si="106"/>
        <v>336</v>
      </c>
      <c r="N1120" s="201">
        <f t="shared" si="107"/>
        <v>256.9369369369428</v>
      </c>
    </row>
    <row r="1121" spans="2:14" x14ac:dyDescent="0.25">
      <c r="B1121" s="145">
        <v>0.77569444444444446</v>
      </c>
      <c r="C1121" s="40">
        <v>80</v>
      </c>
      <c r="D1121" s="314">
        <v>80</v>
      </c>
      <c r="E1121" s="314">
        <v>80</v>
      </c>
      <c r="F1121" s="42">
        <v>80</v>
      </c>
      <c r="G1121" s="321">
        <f t="shared" si="102"/>
        <v>160</v>
      </c>
      <c r="H1121" s="315">
        <f t="shared" si="103"/>
        <v>160</v>
      </c>
      <c r="I1121" s="197">
        <f t="shared" si="104"/>
        <v>2.6666666666666665</v>
      </c>
      <c r="J1121" s="157">
        <f t="shared" si="105"/>
        <v>2.6666666666666665</v>
      </c>
      <c r="K1121" s="40">
        <v>320</v>
      </c>
      <c r="L1121" s="326">
        <v>5.333333333333333</v>
      </c>
      <c r="M1121">
        <f t="shared" si="106"/>
        <v>336</v>
      </c>
      <c r="N1121" s="201">
        <f t="shared" si="107"/>
        <v>256.9369369369428</v>
      </c>
    </row>
    <row r="1122" spans="2:14" x14ac:dyDescent="0.25">
      <c r="B1122" s="145">
        <v>0.77638888888888891</v>
      </c>
      <c r="C1122" s="40">
        <v>80</v>
      </c>
      <c r="D1122" s="314">
        <v>80</v>
      </c>
      <c r="E1122" s="314">
        <v>80</v>
      </c>
      <c r="F1122" s="42">
        <v>80</v>
      </c>
      <c r="G1122" s="321">
        <f t="shared" si="102"/>
        <v>160</v>
      </c>
      <c r="H1122" s="315">
        <f t="shared" si="103"/>
        <v>160</v>
      </c>
      <c r="I1122" s="197">
        <f t="shared" si="104"/>
        <v>2.6666666666666665</v>
      </c>
      <c r="J1122" s="157">
        <f t="shared" si="105"/>
        <v>2.6666666666666665</v>
      </c>
      <c r="K1122" s="40">
        <v>320</v>
      </c>
      <c r="L1122" s="326">
        <v>5.333333333333333</v>
      </c>
      <c r="M1122">
        <f t="shared" si="106"/>
        <v>336</v>
      </c>
      <c r="N1122" s="201">
        <f t="shared" si="107"/>
        <v>256.9369369369428</v>
      </c>
    </row>
    <row r="1123" spans="2:14" x14ac:dyDescent="0.25">
      <c r="B1123" s="145">
        <v>0.77708333333333324</v>
      </c>
      <c r="C1123" s="40">
        <v>80</v>
      </c>
      <c r="D1123" s="314">
        <v>80</v>
      </c>
      <c r="E1123" s="314">
        <v>80</v>
      </c>
      <c r="F1123" s="42">
        <v>80</v>
      </c>
      <c r="G1123" s="321">
        <f t="shared" si="102"/>
        <v>160</v>
      </c>
      <c r="H1123" s="315">
        <f t="shared" si="103"/>
        <v>160</v>
      </c>
      <c r="I1123" s="197">
        <f t="shared" si="104"/>
        <v>2.6666666666666665</v>
      </c>
      <c r="J1123" s="157">
        <f t="shared" si="105"/>
        <v>2.6666666666666665</v>
      </c>
      <c r="K1123" s="40">
        <v>320</v>
      </c>
      <c r="L1123" s="326">
        <v>5.333333333333333</v>
      </c>
      <c r="M1123">
        <f t="shared" si="106"/>
        <v>336</v>
      </c>
      <c r="N1123" s="201">
        <f t="shared" si="107"/>
        <v>256.9369369369428</v>
      </c>
    </row>
    <row r="1124" spans="2:14" x14ac:dyDescent="0.25">
      <c r="B1124" s="145">
        <v>0.77777777777777779</v>
      </c>
      <c r="C1124" s="40">
        <v>80</v>
      </c>
      <c r="D1124" s="314">
        <v>80</v>
      </c>
      <c r="E1124" s="314">
        <v>80</v>
      </c>
      <c r="F1124" s="42">
        <v>80</v>
      </c>
      <c r="G1124" s="321">
        <f t="shared" si="102"/>
        <v>160</v>
      </c>
      <c r="H1124" s="315">
        <f t="shared" si="103"/>
        <v>160</v>
      </c>
      <c r="I1124" s="197">
        <f t="shared" si="104"/>
        <v>2.6666666666666665</v>
      </c>
      <c r="J1124" s="157">
        <f t="shared" si="105"/>
        <v>2.6666666666666665</v>
      </c>
      <c r="K1124" s="40">
        <v>320</v>
      </c>
      <c r="L1124" s="326">
        <v>5.333333333333333</v>
      </c>
      <c r="M1124">
        <f t="shared" si="106"/>
        <v>336</v>
      </c>
      <c r="N1124" s="201">
        <f t="shared" si="107"/>
        <v>256.9369369369428</v>
      </c>
    </row>
    <row r="1125" spans="2:14" x14ac:dyDescent="0.25">
      <c r="B1125" s="145">
        <v>0.77847222222222223</v>
      </c>
      <c r="C1125" s="40">
        <v>80</v>
      </c>
      <c r="D1125" s="314">
        <v>80</v>
      </c>
      <c r="E1125" s="314">
        <v>80</v>
      </c>
      <c r="F1125" s="42">
        <v>80</v>
      </c>
      <c r="G1125" s="321">
        <f t="shared" si="102"/>
        <v>160</v>
      </c>
      <c r="H1125" s="315">
        <f t="shared" si="103"/>
        <v>160</v>
      </c>
      <c r="I1125" s="197">
        <f t="shared" si="104"/>
        <v>2.6666666666666665</v>
      </c>
      <c r="J1125" s="157">
        <f t="shared" si="105"/>
        <v>2.6666666666666665</v>
      </c>
      <c r="K1125" s="40">
        <v>320</v>
      </c>
      <c r="L1125" s="326">
        <v>5.333333333333333</v>
      </c>
      <c r="M1125">
        <f t="shared" si="106"/>
        <v>336</v>
      </c>
      <c r="N1125" s="201">
        <f t="shared" si="107"/>
        <v>256.9369369369428</v>
      </c>
    </row>
    <row r="1126" spans="2:14" x14ac:dyDescent="0.25">
      <c r="B1126" s="145">
        <v>0.77916666666666667</v>
      </c>
      <c r="C1126" s="40">
        <v>80</v>
      </c>
      <c r="D1126" s="314">
        <v>80</v>
      </c>
      <c r="E1126" s="314">
        <v>80</v>
      </c>
      <c r="F1126" s="42">
        <v>80</v>
      </c>
      <c r="G1126" s="321">
        <f t="shared" si="102"/>
        <v>160</v>
      </c>
      <c r="H1126" s="315">
        <f t="shared" si="103"/>
        <v>160</v>
      </c>
      <c r="I1126" s="197">
        <f t="shared" si="104"/>
        <v>2.6666666666666665</v>
      </c>
      <c r="J1126" s="157">
        <f t="shared" si="105"/>
        <v>2.6666666666666665</v>
      </c>
      <c r="K1126" s="40">
        <v>320</v>
      </c>
      <c r="L1126" s="326">
        <v>5.333333333333333</v>
      </c>
      <c r="M1126">
        <f t="shared" si="106"/>
        <v>336</v>
      </c>
      <c r="N1126" s="201">
        <f t="shared" si="107"/>
        <v>256.9369369369428</v>
      </c>
    </row>
    <row r="1127" spans="2:14" x14ac:dyDescent="0.25">
      <c r="B1127" s="145">
        <v>0.77986111111111101</v>
      </c>
      <c r="C1127" s="40">
        <v>80</v>
      </c>
      <c r="D1127" s="314">
        <v>80</v>
      </c>
      <c r="E1127" s="314">
        <v>80</v>
      </c>
      <c r="F1127" s="42">
        <v>80</v>
      </c>
      <c r="G1127" s="321">
        <f t="shared" si="102"/>
        <v>160</v>
      </c>
      <c r="H1127" s="315">
        <f t="shared" si="103"/>
        <v>160</v>
      </c>
      <c r="I1127" s="197">
        <f t="shared" si="104"/>
        <v>2.6666666666666665</v>
      </c>
      <c r="J1127" s="157">
        <f t="shared" si="105"/>
        <v>2.6666666666666665</v>
      </c>
      <c r="K1127" s="40">
        <v>320</v>
      </c>
      <c r="L1127" s="326">
        <v>5.333333333333333</v>
      </c>
      <c r="M1127">
        <f t="shared" si="106"/>
        <v>336</v>
      </c>
      <c r="N1127" s="201">
        <f t="shared" si="107"/>
        <v>256.9369369369428</v>
      </c>
    </row>
    <row r="1128" spans="2:14" x14ac:dyDescent="0.25">
      <c r="B1128" s="145">
        <v>0.78055555555555556</v>
      </c>
      <c r="C1128" s="40">
        <v>80</v>
      </c>
      <c r="D1128" s="314">
        <v>80</v>
      </c>
      <c r="E1128" s="314">
        <v>80</v>
      </c>
      <c r="F1128" s="42">
        <v>80</v>
      </c>
      <c r="G1128" s="321">
        <f t="shared" si="102"/>
        <v>160</v>
      </c>
      <c r="H1128" s="315">
        <f t="shared" si="103"/>
        <v>160</v>
      </c>
      <c r="I1128" s="197">
        <f t="shared" si="104"/>
        <v>2.6666666666666665</v>
      </c>
      <c r="J1128" s="157">
        <f t="shared" si="105"/>
        <v>2.6666666666666665</v>
      </c>
      <c r="K1128" s="40">
        <v>320</v>
      </c>
      <c r="L1128" s="326">
        <v>5.333333333333333</v>
      </c>
      <c r="M1128">
        <f t="shared" si="106"/>
        <v>336</v>
      </c>
      <c r="N1128" s="201">
        <f t="shared" si="107"/>
        <v>256.9369369369428</v>
      </c>
    </row>
    <row r="1129" spans="2:14" x14ac:dyDescent="0.25">
      <c r="B1129" s="145">
        <v>0.78125</v>
      </c>
      <c r="C1129" s="40">
        <v>80</v>
      </c>
      <c r="D1129" s="314">
        <v>80</v>
      </c>
      <c r="E1129" s="314">
        <v>80</v>
      </c>
      <c r="F1129" s="42">
        <v>80</v>
      </c>
      <c r="G1129" s="321">
        <f t="shared" si="102"/>
        <v>160</v>
      </c>
      <c r="H1129" s="315">
        <f t="shared" si="103"/>
        <v>160</v>
      </c>
      <c r="I1129" s="197">
        <f t="shared" si="104"/>
        <v>2.6666666666666665</v>
      </c>
      <c r="J1129" s="157">
        <f t="shared" si="105"/>
        <v>2.6666666666666665</v>
      </c>
      <c r="K1129" s="40">
        <v>320</v>
      </c>
      <c r="L1129" s="326">
        <v>5.333333333333333</v>
      </c>
      <c r="M1129">
        <f t="shared" si="106"/>
        <v>336</v>
      </c>
      <c r="N1129" s="201">
        <f t="shared" si="107"/>
        <v>256.9369369369428</v>
      </c>
    </row>
    <row r="1130" spans="2:14" x14ac:dyDescent="0.25">
      <c r="B1130" s="145">
        <v>0.78194444444444444</v>
      </c>
      <c r="C1130" s="40">
        <v>80</v>
      </c>
      <c r="D1130" s="314">
        <v>80</v>
      </c>
      <c r="E1130" s="314">
        <v>80</v>
      </c>
      <c r="F1130" s="42">
        <v>80</v>
      </c>
      <c r="G1130" s="321">
        <f t="shared" si="102"/>
        <v>160</v>
      </c>
      <c r="H1130" s="315">
        <f t="shared" si="103"/>
        <v>160</v>
      </c>
      <c r="I1130" s="197">
        <f t="shared" si="104"/>
        <v>2.6666666666666665</v>
      </c>
      <c r="J1130" s="157">
        <f t="shared" si="105"/>
        <v>2.6666666666666665</v>
      </c>
      <c r="K1130" s="40">
        <v>320</v>
      </c>
      <c r="L1130" s="326">
        <v>5.333333333333333</v>
      </c>
      <c r="M1130">
        <f t="shared" si="106"/>
        <v>336</v>
      </c>
      <c r="N1130" s="201">
        <f t="shared" si="107"/>
        <v>256.9369369369428</v>
      </c>
    </row>
    <row r="1131" spans="2:14" x14ac:dyDescent="0.25">
      <c r="B1131" s="145">
        <v>0.78263888888888899</v>
      </c>
      <c r="C1131" s="40">
        <v>80</v>
      </c>
      <c r="D1131" s="314">
        <v>80</v>
      </c>
      <c r="E1131" s="314">
        <v>80</v>
      </c>
      <c r="F1131" s="42">
        <v>80</v>
      </c>
      <c r="G1131" s="321">
        <f t="shared" si="102"/>
        <v>160</v>
      </c>
      <c r="H1131" s="315">
        <f t="shared" si="103"/>
        <v>160</v>
      </c>
      <c r="I1131" s="197">
        <f t="shared" si="104"/>
        <v>2.6666666666666665</v>
      </c>
      <c r="J1131" s="157">
        <f t="shared" si="105"/>
        <v>2.6666666666666665</v>
      </c>
      <c r="K1131" s="40">
        <v>320</v>
      </c>
      <c r="L1131" s="326">
        <v>5.333333333333333</v>
      </c>
      <c r="M1131">
        <f t="shared" si="106"/>
        <v>336</v>
      </c>
      <c r="N1131" s="201">
        <f t="shared" si="107"/>
        <v>256.9369369369428</v>
      </c>
    </row>
    <row r="1132" spans="2:14" x14ac:dyDescent="0.25">
      <c r="B1132" s="145">
        <v>0.78333333333333333</v>
      </c>
      <c r="C1132" s="40">
        <v>80</v>
      </c>
      <c r="D1132" s="314">
        <v>80</v>
      </c>
      <c r="E1132" s="314">
        <v>80</v>
      </c>
      <c r="F1132" s="42">
        <v>80</v>
      </c>
      <c r="G1132" s="321">
        <f t="shared" si="102"/>
        <v>160</v>
      </c>
      <c r="H1132" s="315">
        <f t="shared" si="103"/>
        <v>160</v>
      </c>
      <c r="I1132" s="197">
        <f t="shared" si="104"/>
        <v>2.6666666666666665</v>
      </c>
      <c r="J1132" s="157">
        <f t="shared" si="105"/>
        <v>2.6666666666666665</v>
      </c>
      <c r="K1132" s="40">
        <v>320</v>
      </c>
      <c r="L1132" s="326">
        <v>5.333333333333333</v>
      </c>
      <c r="M1132">
        <f t="shared" si="106"/>
        <v>336</v>
      </c>
      <c r="N1132" s="201">
        <f t="shared" si="107"/>
        <v>256.9369369369428</v>
      </c>
    </row>
    <row r="1133" spans="2:14" x14ac:dyDescent="0.25">
      <c r="B1133" s="145">
        <v>0.78402777777777777</v>
      </c>
      <c r="C1133" s="40">
        <v>80</v>
      </c>
      <c r="D1133" s="314">
        <v>80</v>
      </c>
      <c r="E1133" s="314">
        <v>80</v>
      </c>
      <c r="F1133" s="42">
        <v>80</v>
      </c>
      <c r="G1133" s="321">
        <f t="shared" si="102"/>
        <v>160</v>
      </c>
      <c r="H1133" s="315">
        <f t="shared" si="103"/>
        <v>160</v>
      </c>
      <c r="I1133" s="197">
        <f t="shared" si="104"/>
        <v>2.6666666666666665</v>
      </c>
      <c r="J1133" s="157">
        <f t="shared" si="105"/>
        <v>2.6666666666666665</v>
      </c>
      <c r="K1133" s="40">
        <v>320</v>
      </c>
      <c r="L1133" s="326">
        <v>5.333333333333333</v>
      </c>
      <c r="M1133">
        <f t="shared" si="106"/>
        <v>336</v>
      </c>
      <c r="N1133" s="201">
        <f t="shared" si="107"/>
        <v>256.9369369369428</v>
      </c>
    </row>
    <row r="1134" spans="2:14" x14ac:dyDescent="0.25">
      <c r="B1134" s="145">
        <v>0.78472222222222221</v>
      </c>
      <c r="C1134" s="40">
        <v>80</v>
      </c>
      <c r="D1134" s="314">
        <v>80</v>
      </c>
      <c r="E1134" s="314">
        <v>80</v>
      </c>
      <c r="F1134" s="42">
        <v>80</v>
      </c>
      <c r="G1134" s="321">
        <f t="shared" si="102"/>
        <v>160</v>
      </c>
      <c r="H1134" s="315">
        <f t="shared" si="103"/>
        <v>160</v>
      </c>
      <c r="I1134" s="197">
        <f t="shared" si="104"/>
        <v>2.6666666666666665</v>
      </c>
      <c r="J1134" s="157">
        <f t="shared" si="105"/>
        <v>2.6666666666666665</v>
      </c>
      <c r="K1134" s="40">
        <v>320</v>
      </c>
      <c r="L1134" s="326">
        <v>5.333333333333333</v>
      </c>
      <c r="M1134">
        <f t="shared" si="106"/>
        <v>336</v>
      </c>
      <c r="N1134" s="201">
        <f t="shared" si="107"/>
        <v>256.9369369369428</v>
      </c>
    </row>
    <row r="1135" spans="2:14" x14ac:dyDescent="0.25">
      <c r="B1135" s="145">
        <v>0.78541666666666676</v>
      </c>
      <c r="C1135" s="40">
        <v>80</v>
      </c>
      <c r="D1135" s="314">
        <v>80</v>
      </c>
      <c r="E1135" s="314">
        <v>80</v>
      </c>
      <c r="F1135" s="42">
        <v>80</v>
      </c>
      <c r="G1135" s="321">
        <f t="shared" si="102"/>
        <v>160</v>
      </c>
      <c r="H1135" s="315">
        <f t="shared" si="103"/>
        <v>160</v>
      </c>
      <c r="I1135" s="197">
        <f t="shared" si="104"/>
        <v>2.6666666666666665</v>
      </c>
      <c r="J1135" s="157">
        <f t="shared" si="105"/>
        <v>2.6666666666666665</v>
      </c>
      <c r="K1135" s="40">
        <v>320</v>
      </c>
      <c r="L1135" s="326">
        <v>5.333333333333333</v>
      </c>
      <c r="M1135">
        <f t="shared" si="106"/>
        <v>336</v>
      </c>
      <c r="N1135" s="201">
        <f t="shared" si="107"/>
        <v>256.9369369369428</v>
      </c>
    </row>
    <row r="1136" spans="2:14" x14ac:dyDescent="0.25">
      <c r="B1136" s="145">
        <v>0.78611111111111109</v>
      </c>
      <c r="C1136" s="40">
        <v>80</v>
      </c>
      <c r="D1136" s="314">
        <v>80</v>
      </c>
      <c r="E1136" s="314">
        <v>80</v>
      </c>
      <c r="F1136" s="42">
        <v>80</v>
      </c>
      <c r="G1136" s="321">
        <f t="shared" si="102"/>
        <v>160</v>
      </c>
      <c r="H1136" s="315">
        <f t="shared" si="103"/>
        <v>160</v>
      </c>
      <c r="I1136" s="197">
        <f t="shared" si="104"/>
        <v>2.6666666666666665</v>
      </c>
      <c r="J1136" s="157">
        <f t="shared" si="105"/>
        <v>2.6666666666666665</v>
      </c>
      <c r="K1136" s="40">
        <v>320</v>
      </c>
      <c r="L1136" s="326">
        <v>5.333333333333333</v>
      </c>
      <c r="M1136">
        <f t="shared" si="106"/>
        <v>336</v>
      </c>
      <c r="N1136" s="201">
        <f t="shared" si="107"/>
        <v>256.9369369369428</v>
      </c>
    </row>
    <row r="1137" spans="2:14" x14ac:dyDescent="0.25">
      <c r="B1137" s="145">
        <v>0.78680555555555554</v>
      </c>
      <c r="C1137" s="40">
        <v>80</v>
      </c>
      <c r="D1137" s="314">
        <v>80</v>
      </c>
      <c r="E1137" s="314">
        <v>80</v>
      </c>
      <c r="F1137" s="42">
        <v>80</v>
      </c>
      <c r="G1137" s="321">
        <f t="shared" si="102"/>
        <v>160</v>
      </c>
      <c r="H1137" s="315">
        <f t="shared" si="103"/>
        <v>160</v>
      </c>
      <c r="I1137" s="197">
        <f t="shared" si="104"/>
        <v>2.6666666666666665</v>
      </c>
      <c r="J1137" s="157">
        <f t="shared" si="105"/>
        <v>2.6666666666666665</v>
      </c>
      <c r="K1137" s="40">
        <v>320</v>
      </c>
      <c r="L1137" s="326">
        <v>5.333333333333333</v>
      </c>
      <c r="M1137">
        <f t="shared" si="106"/>
        <v>336</v>
      </c>
      <c r="N1137" s="201">
        <f t="shared" si="107"/>
        <v>256.9369369369428</v>
      </c>
    </row>
    <row r="1138" spans="2:14" x14ac:dyDescent="0.25">
      <c r="B1138" s="145">
        <v>0.78749999999999998</v>
      </c>
      <c r="C1138" s="40">
        <v>80</v>
      </c>
      <c r="D1138" s="314">
        <v>80</v>
      </c>
      <c r="E1138" s="314">
        <v>80</v>
      </c>
      <c r="F1138" s="42">
        <v>80</v>
      </c>
      <c r="G1138" s="321">
        <f t="shared" si="102"/>
        <v>160</v>
      </c>
      <c r="H1138" s="315">
        <f t="shared" si="103"/>
        <v>160</v>
      </c>
      <c r="I1138" s="197">
        <f t="shared" si="104"/>
        <v>2.6666666666666665</v>
      </c>
      <c r="J1138" s="157">
        <f t="shared" si="105"/>
        <v>2.6666666666666665</v>
      </c>
      <c r="K1138" s="40">
        <v>320</v>
      </c>
      <c r="L1138" s="326">
        <v>5.333333333333333</v>
      </c>
      <c r="M1138">
        <f t="shared" si="106"/>
        <v>336</v>
      </c>
      <c r="N1138" s="201">
        <f t="shared" si="107"/>
        <v>256.9369369369428</v>
      </c>
    </row>
    <row r="1139" spans="2:14" x14ac:dyDescent="0.25">
      <c r="B1139" s="145">
        <v>0.78819444444444453</v>
      </c>
      <c r="C1139" s="40">
        <v>80</v>
      </c>
      <c r="D1139" s="314">
        <v>80</v>
      </c>
      <c r="E1139" s="314">
        <v>80</v>
      </c>
      <c r="F1139" s="42">
        <v>80</v>
      </c>
      <c r="G1139" s="321">
        <f t="shared" si="102"/>
        <v>160</v>
      </c>
      <c r="H1139" s="315">
        <f t="shared" si="103"/>
        <v>160</v>
      </c>
      <c r="I1139" s="197">
        <f t="shared" si="104"/>
        <v>2.6666666666666665</v>
      </c>
      <c r="J1139" s="157">
        <f t="shared" si="105"/>
        <v>2.6666666666666665</v>
      </c>
      <c r="K1139" s="40">
        <v>320</v>
      </c>
      <c r="L1139" s="326">
        <v>5.333333333333333</v>
      </c>
      <c r="M1139">
        <f t="shared" si="106"/>
        <v>336</v>
      </c>
      <c r="N1139" s="201">
        <f t="shared" si="107"/>
        <v>256.9369369369428</v>
      </c>
    </row>
    <row r="1140" spans="2:14" x14ac:dyDescent="0.25">
      <c r="B1140" s="145">
        <v>0.78888888888888886</v>
      </c>
      <c r="C1140" s="40">
        <v>80</v>
      </c>
      <c r="D1140" s="314">
        <v>80</v>
      </c>
      <c r="E1140" s="314">
        <v>80</v>
      </c>
      <c r="F1140" s="42">
        <v>80</v>
      </c>
      <c r="G1140" s="321">
        <f t="shared" si="102"/>
        <v>160</v>
      </c>
      <c r="H1140" s="315">
        <f t="shared" si="103"/>
        <v>160</v>
      </c>
      <c r="I1140" s="197">
        <f t="shared" si="104"/>
        <v>2.6666666666666665</v>
      </c>
      <c r="J1140" s="157">
        <f t="shared" si="105"/>
        <v>2.6666666666666665</v>
      </c>
      <c r="K1140" s="40">
        <v>320</v>
      </c>
      <c r="L1140" s="326">
        <v>5.333333333333333</v>
      </c>
      <c r="M1140">
        <f t="shared" si="106"/>
        <v>336</v>
      </c>
      <c r="N1140" s="201">
        <f t="shared" si="107"/>
        <v>256.9369369369428</v>
      </c>
    </row>
    <row r="1141" spans="2:14" x14ac:dyDescent="0.25">
      <c r="B1141" s="145">
        <v>0.7895833333333333</v>
      </c>
      <c r="C1141" s="40">
        <v>80</v>
      </c>
      <c r="D1141" s="314">
        <v>80</v>
      </c>
      <c r="E1141" s="314">
        <v>80</v>
      </c>
      <c r="F1141" s="42">
        <v>80</v>
      </c>
      <c r="G1141" s="321">
        <f t="shared" si="102"/>
        <v>160</v>
      </c>
      <c r="H1141" s="315">
        <f t="shared" si="103"/>
        <v>160</v>
      </c>
      <c r="I1141" s="197">
        <f t="shared" si="104"/>
        <v>2.6666666666666665</v>
      </c>
      <c r="J1141" s="157">
        <f t="shared" si="105"/>
        <v>2.6666666666666665</v>
      </c>
      <c r="K1141" s="40">
        <v>320</v>
      </c>
      <c r="L1141" s="326">
        <v>5.333333333333333</v>
      </c>
      <c r="M1141">
        <f t="shared" si="106"/>
        <v>336</v>
      </c>
      <c r="N1141" s="201">
        <f t="shared" si="107"/>
        <v>256.9369369369428</v>
      </c>
    </row>
    <row r="1142" spans="2:14" x14ac:dyDescent="0.25">
      <c r="B1142" s="145">
        <v>0.79027777777777775</v>
      </c>
      <c r="C1142" s="40">
        <v>80</v>
      </c>
      <c r="D1142" s="314">
        <v>80</v>
      </c>
      <c r="E1142" s="314">
        <v>80</v>
      </c>
      <c r="F1142" s="42">
        <v>80</v>
      </c>
      <c r="G1142" s="321">
        <f t="shared" si="102"/>
        <v>160</v>
      </c>
      <c r="H1142" s="315">
        <f t="shared" si="103"/>
        <v>160</v>
      </c>
      <c r="I1142" s="197">
        <f t="shared" si="104"/>
        <v>2.6666666666666665</v>
      </c>
      <c r="J1142" s="157">
        <f t="shared" si="105"/>
        <v>2.6666666666666665</v>
      </c>
      <c r="K1142" s="40">
        <v>320</v>
      </c>
      <c r="L1142" s="326">
        <v>5.333333333333333</v>
      </c>
      <c r="M1142">
        <f t="shared" si="106"/>
        <v>336</v>
      </c>
      <c r="N1142" s="201">
        <f t="shared" si="107"/>
        <v>256.9369369369428</v>
      </c>
    </row>
    <row r="1143" spans="2:14" x14ac:dyDescent="0.25">
      <c r="B1143" s="145">
        <v>0.7909722222222223</v>
      </c>
      <c r="C1143" s="40">
        <v>80</v>
      </c>
      <c r="D1143" s="314">
        <v>80</v>
      </c>
      <c r="E1143" s="314">
        <v>80</v>
      </c>
      <c r="F1143" s="42">
        <v>80</v>
      </c>
      <c r="G1143" s="321">
        <f t="shared" si="102"/>
        <v>160</v>
      </c>
      <c r="H1143" s="315">
        <f t="shared" si="103"/>
        <v>160</v>
      </c>
      <c r="I1143" s="197">
        <f t="shared" si="104"/>
        <v>2.6666666666666665</v>
      </c>
      <c r="J1143" s="157">
        <f t="shared" si="105"/>
        <v>2.6666666666666665</v>
      </c>
      <c r="K1143" s="40">
        <v>320</v>
      </c>
      <c r="L1143" s="326">
        <v>5.333333333333333</v>
      </c>
      <c r="M1143">
        <f t="shared" si="106"/>
        <v>336</v>
      </c>
      <c r="N1143" s="201">
        <f t="shared" si="107"/>
        <v>256.9369369369428</v>
      </c>
    </row>
    <row r="1144" spans="2:14" x14ac:dyDescent="0.25">
      <c r="B1144" s="145">
        <v>0.79166666666666663</v>
      </c>
      <c r="C1144" s="40">
        <v>80</v>
      </c>
      <c r="D1144" s="314">
        <v>80</v>
      </c>
      <c r="E1144" s="314">
        <v>80</v>
      </c>
      <c r="F1144" s="42">
        <v>80</v>
      </c>
      <c r="G1144" s="321">
        <f t="shared" si="102"/>
        <v>160</v>
      </c>
      <c r="H1144" s="315">
        <f t="shared" si="103"/>
        <v>160</v>
      </c>
      <c r="I1144" s="197">
        <f t="shared" si="104"/>
        <v>2.6666666666666665</v>
      </c>
      <c r="J1144" s="157">
        <f t="shared" si="105"/>
        <v>2.6666666666666665</v>
      </c>
      <c r="K1144" s="40">
        <v>320</v>
      </c>
      <c r="L1144" s="326">
        <v>5.333333333333333</v>
      </c>
      <c r="M1144">
        <f t="shared" si="106"/>
        <v>336</v>
      </c>
      <c r="N1144" s="201">
        <f t="shared" si="107"/>
        <v>256.9369369369428</v>
      </c>
    </row>
    <row r="1145" spans="2:14" x14ac:dyDescent="0.25">
      <c r="B1145" s="145">
        <v>0.79236111111111107</v>
      </c>
      <c r="C1145" s="40">
        <v>80</v>
      </c>
      <c r="D1145" s="314">
        <v>80</v>
      </c>
      <c r="E1145" s="314">
        <v>80</v>
      </c>
      <c r="F1145" s="42">
        <v>80</v>
      </c>
      <c r="G1145" s="321">
        <f t="shared" si="102"/>
        <v>160</v>
      </c>
      <c r="H1145" s="315">
        <f t="shared" si="103"/>
        <v>160</v>
      </c>
      <c r="I1145" s="197">
        <f t="shared" si="104"/>
        <v>2.6666666666666665</v>
      </c>
      <c r="J1145" s="157">
        <f t="shared" si="105"/>
        <v>2.6666666666666665</v>
      </c>
      <c r="K1145" s="40">
        <v>320</v>
      </c>
      <c r="L1145" s="326">
        <v>5.333333333333333</v>
      </c>
      <c r="M1145">
        <f t="shared" si="106"/>
        <v>336</v>
      </c>
      <c r="N1145" s="201">
        <f t="shared" si="107"/>
        <v>256.9369369369428</v>
      </c>
    </row>
    <row r="1146" spans="2:14" x14ac:dyDescent="0.25">
      <c r="B1146" s="145">
        <v>0.79305555555555562</v>
      </c>
      <c r="C1146" s="40">
        <v>80</v>
      </c>
      <c r="D1146" s="314">
        <v>80</v>
      </c>
      <c r="E1146" s="314">
        <v>80</v>
      </c>
      <c r="F1146" s="42">
        <v>80</v>
      </c>
      <c r="G1146" s="321">
        <f t="shared" si="102"/>
        <v>160</v>
      </c>
      <c r="H1146" s="315">
        <f t="shared" si="103"/>
        <v>160</v>
      </c>
      <c r="I1146" s="197">
        <f t="shared" si="104"/>
        <v>2.6666666666666665</v>
      </c>
      <c r="J1146" s="157">
        <f t="shared" si="105"/>
        <v>2.6666666666666665</v>
      </c>
      <c r="K1146" s="40">
        <v>320</v>
      </c>
      <c r="L1146" s="326">
        <v>5.333333333333333</v>
      </c>
      <c r="M1146">
        <f t="shared" si="106"/>
        <v>336</v>
      </c>
      <c r="N1146" s="201">
        <f t="shared" si="107"/>
        <v>256.9369369369428</v>
      </c>
    </row>
    <row r="1147" spans="2:14" x14ac:dyDescent="0.25">
      <c r="B1147" s="145">
        <v>0.79375000000000007</v>
      </c>
      <c r="C1147" s="40">
        <v>80</v>
      </c>
      <c r="D1147" s="314">
        <v>80</v>
      </c>
      <c r="E1147" s="314">
        <v>80</v>
      </c>
      <c r="F1147" s="42">
        <v>80</v>
      </c>
      <c r="G1147" s="321">
        <f t="shared" si="102"/>
        <v>160</v>
      </c>
      <c r="H1147" s="315">
        <f t="shared" si="103"/>
        <v>160</v>
      </c>
      <c r="I1147" s="197">
        <f t="shared" si="104"/>
        <v>2.6666666666666665</v>
      </c>
      <c r="J1147" s="157">
        <f t="shared" si="105"/>
        <v>2.6666666666666665</v>
      </c>
      <c r="K1147" s="40">
        <v>320</v>
      </c>
      <c r="L1147" s="326">
        <v>5.333333333333333</v>
      </c>
      <c r="M1147">
        <f t="shared" si="106"/>
        <v>336</v>
      </c>
      <c r="N1147" s="201">
        <f t="shared" si="107"/>
        <v>256.9369369369428</v>
      </c>
    </row>
    <row r="1148" spans="2:14" x14ac:dyDescent="0.25">
      <c r="B1148" s="145">
        <v>0.7944444444444444</v>
      </c>
      <c r="C1148" s="40">
        <v>80</v>
      </c>
      <c r="D1148" s="314">
        <v>80</v>
      </c>
      <c r="E1148" s="314">
        <v>80</v>
      </c>
      <c r="F1148" s="42">
        <v>80</v>
      </c>
      <c r="G1148" s="321">
        <f t="shared" si="102"/>
        <v>160</v>
      </c>
      <c r="H1148" s="315">
        <f t="shared" si="103"/>
        <v>160</v>
      </c>
      <c r="I1148" s="197">
        <f t="shared" si="104"/>
        <v>2.6666666666666665</v>
      </c>
      <c r="J1148" s="157">
        <f t="shared" si="105"/>
        <v>2.6666666666666665</v>
      </c>
      <c r="K1148" s="40">
        <v>320</v>
      </c>
      <c r="L1148" s="326">
        <v>5.333333333333333</v>
      </c>
      <c r="M1148">
        <f t="shared" si="106"/>
        <v>336</v>
      </c>
      <c r="N1148" s="201">
        <f t="shared" si="107"/>
        <v>256.9369369369428</v>
      </c>
    </row>
    <row r="1149" spans="2:14" x14ac:dyDescent="0.25">
      <c r="B1149" s="145">
        <v>0.79513888888888884</v>
      </c>
      <c r="C1149" s="40">
        <v>80</v>
      </c>
      <c r="D1149" s="314">
        <v>80</v>
      </c>
      <c r="E1149" s="314">
        <v>80</v>
      </c>
      <c r="F1149" s="42">
        <v>80</v>
      </c>
      <c r="G1149" s="321">
        <f t="shared" si="102"/>
        <v>160</v>
      </c>
      <c r="H1149" s="315">
        <f t="shared" si="103"/>
        <v>160</v>
      </c>
      <c r="I1149" s="197">
        <f t="shared" si="104"/>
        <v>2.6666666666666665</v>
      </c>
      <c r="J1149" s="157">
        <f t="shared" si="105"/>
        <v>2.6666666666666665</v>
      </c>
      <c r="K1149" s="40">
        <v>320</v>
      </c>
      <c r="L1149" s="326">
        <v>5.333333333333333</v>
      </c>
      <c r="M1149">
        <f t="shared" si="106"/>
        <v>336</v>
      </c>
      <c r="N1149" s="201">
        <f t="shared" si="107"/>
        <v>256.9369369369428</v>
      </c>
    </row>
    <row r="1150" spans="2:14" x14ac:dyDescent="0.25">
      <c r="B1150" s="145">
        <v>0.79583333333333339</v>
      </c>
      <c r="C1150" s="40">
        <v>80</v>
      </c>
      <c r="D1150" s="314">
        <v>80</v>
      </c>
      <c r="E1150" s="314">
        <v>80</v>
      </c>
      <c r="F1150" s="42">
        <v>80</v>
      </c>
      <c r="G1150" s="321">
        <f t="shared" si="102"/>
        <v>160</v>
      </c>
      <c r="H1150" s="315">
        <f t="shared" si="103"/>
        <v>160</v>
      </c>
      <c r="I1150" s="197">
        <f t="shared" si="104"/>
        <v>2.6666666666666665</v>
      </c>
      <c r="J1150" s="157">
        <f t="shared" si="105"/>
        <v>2.6666666666666665</v>
      </c>
      <c r="K1150" s="40">
        <v>320</v>
      </c>
      <c r="L1150" s="326">
        <v>5.333333333333333</v>
      </c>
      <c r="M1150">
        <f t="shared" si="106"/>
        <v>336</v>
      </c>
      <c r="N1150" s="201">
        <f t="shared" si="107"/>
        <v>256.9369369369428</v>
      </c>
    </row>
    <row r="1151" spans="2:14" x14ac:dyDescent="0.25">
      <c r="B1151" s="145">
        <v>0.79652777777777783</v>
      </c>
      <c r="C1151" s="40">
        <v>80</v>
      </c>
      <c r="D1151" s="314">
        <v>80</v>
      </c>
      <c r="E1151" s="314">
        <v>80</v>
      </c>
      <c r="F1151" s="42">
        <v>80</v>
      </c>
      <c r="G1151" s="321">
        <f t="shared" si="102"/>
        <v>160</v>
      </c>
      <c r="H1151" s="315">
        <f t="shared" si="103"/>
        <v>160</v>
      </c>
      <c r="I1151" s="197">
        <f t="shared" si="104"/>
        <v>2.6666666666666665</v>
      </c>
      <c r="J1151" s="157">
        <f t="shared" si="105"/>
        <v>2.6666666666666665</v>
      </c>
      <c r="K1151" s="40">
        <v>320</v>
      </c>
      <c r="L1151" s="326">
        <v>5.333333333333333</v>
      </c>
      <c r="M1151">
        <f t="shared" si="106"/>
        <v>336</v>
      </c>
      <c r="N1151" s="201">
        <f t="shared" si="107"/>
        <v>256.9369369369428</v>
      </c>
    </row>
    <row r="1152" spans="2:14" x14ac:dyDescent="0.25">
      <c r="B1152" s="145">
        <v>0.79722222222222217</v>
      </c>
      <c r="C1152" s="40">
        <v>80</v>
      </c>
      <c r="D1152" s="314">
        <v>80</v>
      </c>
      <c r="E1152" s="314">
        <v>80</v>
      </c>
      <c r="F1152" s="42">
        <v>80</v>
      </c>
      <c r="G1152" s="321">
        <f t="shared" si="102"/>
        <v>160</v>
      </c>
      <c r="H1152" s="315">
        <f t="shared" si="103"/>
        <v>160</v>
      </c>
      <c r="I1152" s="197">
        <f t="shared" si="104"/>
        <v>2.6666666666666665</v>
      </c>
      <c r="J1152" s="157">
        <f t="shared" si="105"/>
        <v>2.6666666666666665</v>
      </c>
      <c r="K1152" s="40">
        <v>320</v>
      </c>
      <c r="L1152" s="326">
        <v>5.333333333333333</v>
      </c>
      <c r="M1152">
        <f t="shared" si="106"/>
        <v>336</v>
      </c>
      <c r="N1152" s="201">
        <f t="shared" si="107"/>
        <v>256.9369369369428</v>
      </c>
    </row>
    <row r="1153" spans="2:14" x14ac:dyDescent="0.25">
      <c r="B1153" s="145">
        <v>0.79791666666666661</v>
      </c>
      <c r="C1153" s="40">
        <v>80</v>
      </c>
      <c r="D1153" s="314">
        <v>80</v>
      </c>
      <c r="E1153" s="314">
        <v>80</v>
      </c>
      <c r="F1153" s="42">
        <v>80</v>
      </c>
      <c r="G1153" s="321">
        <f t="shared" si="102"/>
        <v>160</v>
      </c>
      <c r="H1153" s="315">
        <f t="shared" si="103"/>
        <v>160</v>
      </c>
      <c r="I1153" s="197">
        <f t="shared" si="104"/>
        <v>2.6666666666666665</v>
      </c>
      <c r="J1153" s="157">
        <f t="shared" si="105"/>
        <v>2.6666666666666665</v>
      </c>
      <c r="K1153" s="40">
        <v>320</v>
      </c>
      <c r="L1153" s="326">
        <v>5.333333333333333</v>
      </c>
      <c r="M1153">
        <f t="shared" si="106"/>
        <v>336</v>
      </c>
      <c r="N1153" s="201">
        <f t="shared" si="107"/>
        <v>256.9369369369428</v>
      </c>
    </row>
    <row r="1154" spans="2:14" x14ac:dyDescent="0.25">
      <c r="B1154" s="145">
        <v>0.79861111111111116</v>
      </c>
      <c r="C1154" s="40">
        <v>80</v>
      </c>
      <c r="D1154" s="314">
        <v>80</v>
      </c>
      <c r="E1154" s="314">
        <v>80</v>
      </c>
      <c r="F1154" s="42">
        <v>80</v>
      </c>
      <c r="G1154" s="321">
        <f t="shared" si="102"/>
        <v>160</v>
      </c>
      <c r="H1154" s="315">
        <f t="shared" si="103"/>
        <v>160</v>
      </c>
      <c r="I1154" s="197">
        <f t="shared" si="104"/>
        <v>2.6666666666666665</v>
      </c>
      <c r="J1154" s="157">
        <f t="shared" si="105"/>
        <v>2.6666666666666665</v>
      </c>
      <c r="K1154" s="40">
        <v>320</v>
      </c>
      <c r="L1154" s="326">
        <v>5.333333333333333</v>
      </c>
      <c r="M1154">
        <f t="shared" si="106"/>
        <v>336</v>
      </c>
      <c r="N1154" s="201">
        <f t="shared" si="107"/>
        <v>256.9369369369428</v>
      </c>
    </row>
    <row r="1155" spans="2:14" x14ac:dyDescent="0.25">
      <c r="B1155" s="145">
        <v>0.7993055555555556</v>
      </c>
      <c r="C1155" s="40">
        <v>80</v>
      </c>
      <c r="D1155" s="314">
        <v>80</v>
      </c>
      <c r="E1155" s="314">
        <v>80</v>
      </c>
      <c r="F1155" s="42">
        <v>80</v>
      </c>
      <c r="G1155" s="321">
        <f t="shared" si="102"/>
        <v>160</v>
      </c>
      <c r="H1155" s="315">
        <f t="shared" si="103"/>
        <v>160</v>
      </c>
      <c r="I1155" s="197">
        <f t="shared" si="104"/>
        <v>2.6666666666666665</v>
      </c>
      <c r="J1155" s="157">
        <f t="shared" si="105"/>
        <v>2.6666666666666665</v>
      </c>
      <c r="K1155" s="40">
        <v>320</v>
      </c>
      <c r="L1155" s="326">
        <v>5.333333333333333</v>
      </c>
      <c r="M1155">
        <f t="shared" si="106"/>
        <v>336</v>
      </c>
      <c r="N1155" s="201">
        <f t="shared" si="107"/>
        <v>256.9369369369428</v>
      </c>
    </row>
    <row r="1156" spans="2:14" x14ac:dyDescent="0.25">
      <c r="B1156" s="145">
        <v>0.79999999999999993</v>
      </c>
      <c r="C1156" s="40">
        <v>80</v>
      </c>
      <c r="D1156" s="314">
        <v>80</v>
      </c>
      <c r="E1156" s="314">
        <v>80</v>
      </c>
      <c r="F1156" s="42">
        <v>80</v>
      </c>
      <c r="G1156" s="321">
        <f t="shared" si="102"/>
        <v>160</v>
      </c>
      <c r="H1156" s="315">
        <f t="shared" si="103"/>
        <v>160</v>
      </c>
      <c r="I1156" s="197">
        <f t="shared" si="104"/>
        <v>2.6666666666666665</v>
      </c>
      <c r="J1156" s="157">
        <f t="shared" si="105"/>
        <v>2.6666666666666665</v>
      </c>
      <c r="K1156" s="40">
        <v>320</v>
      </c>
      <c r="L1156" s="326">
        <v>5.333333333333333</v>
      </c>
      <c r="M1156">
        <f t="shared" si="106"/>
        <v>336</v>
      </c>
      <c r="N1156" s="201">
        <f t="shared" si="107"/>
        <v>256.9369369369428</v>
      </c>
    </row>
    <row r="1157" spans="2:14" x14ac:dyDescent="0.25">
      <c r="B1157" s="145">
        <v>0.80069444444444438</v>
      </c>
      <c r="C1157" s="40">
        <v>80</v>
      </c>
      <c r="D1157" s="314">
        <v>80</v>
      </c>
      <c r="E1157" s="314">
        <v>80</v>
      </c>
      <c r="F1157" s="42">
        <v>80</v>
      </c>
      <c r="G1157" s="321">
        <f t="shared" ref="G1157:G1220" si="108">IF(SUM(C1157,E1157)=0,"",SUM(C1157,E1157))</f>
        <v>160</v>
      </c>
      <c r="H1157" s="315">
        <f t="shared" ref="H1157:H1220" si="109">IF(SUM(D1157,F1157)=0,"",SUM(D1157,F1157))</f>
        <v>160</v>
      </c>
      <c r="I1157" s="197">
        <f t="shared" ref="I1157:I1220" si="110">IF(G1157="","",G1157*(1/60))</f>
        <v>2.6666666666666665</v>
      </c>
      <c r="J1157" s="157">
        <f t="shared" ref="J1157:J1220" si="111">IF(H1157="","",H1157*(1/60))</f>
        <v>2.6666666666666665</v>
      </c>
      <c r="K1157" s="40">
        <v>320</v>
      </c>
      <c r="L1157" s="326">
        <v>5.333333333333333</v>
      </c>
      <c r="M1157">
        <f t="shared" ref="M1157:M1220" si="112">1.05*MAX($K$4:$K$1444)</f>
        <v>336</v>
      </c>
      <c r="N1157" s="201">
        <f t="shared" ref="N1157:N1220" si="113">SUM($L$324:$L$1433)/(COUNT($L$324:$L$1433)/60)</f>
        <v>256.9369369369428</v>
      </c>
    </row>
    <row r="1158" spans="2:14" x14ac:dyDescent="0.25">
      <c r="B1158" s="145">
        <v>0.80138888888888893</v>
      </c>
      <c r="C1158" s="40">
        <v>80</v>
      </c>
      <c r="D1158" s="314">
        <v>80</v>
      </c>
      <c r="E1158" s="314">
        <v>80</v>
      </c>
      <c r="F1158" s="42">
        <v>80</v>
      </c>
      <c r="G1158" s="321">
        <f t="shared" si="108"/>
        <v>160</v>
      </c>
      <c r="H1158" s="315">
        <f t="shared" si="109"/>
        <v>160</v>
      </c>
      <c r="I1158" s="197">
        <f t="shared" si="110"/>
        <v>2.6666666666666665</v>
      </c>
      <c r="J1158" s="157">
        <f t="shared" si="111"/>
        <v>2.6666666666666665</v>
      </c>
      <c r="K1158" s="40">
        <v>320</v>
      </c>
      <c r="L1158" s="326">
        <v>5.333333333333333</v>
      </c>
      <c r="M1158">
        <f t="shared" si="112"/>
        <v>336</v>
      </c>
      <c r="N1158" s="201">
        <f t="shared" si="113"/>
        <v>256.9369369369428</v>
      </c>
    </row>
    <row r="1159" spans="2:14" x14ac:dyDescent="0.25">
      <c r="B1159" s="145">
        <v>0.80208333333333337</v>
      </c>
      <c r="C1159" s="40">
        <v>80</v>
      </c>
      <c r="D1159" s="314">
        <v>80</v>
      </c>
      <c r="E1159" s="314">
        <v>80</v>
      </c>
      <c r="F1159" s="42">
        <v>80</v>
      </c>
      <c r="G1159" s="321">
        <f t="shared" si="108"/>
        <v>160</v>
      </c>
      <c r="H1159" s="315">
        <f t="shared" si="109"/>
        <v>160</v>
      </c>
      <c r="I1159" s="197">
        <f t="shared" si="110"/>
        <v>2.6666666666666665</v>
      </c>
      <c r="J1159" s="157">
        <f t="shared" si="111"/>
        <v>2.6666666666666665</v>
      </c>
      <c r="K1159" s="40">
        <v>320</v>
      </c>
      <c r="L1159" s="326">
        <v>5.333333333333333</v>
      </c>
      <c r="M1159">
        <f t="shared" si="112"/>
        <v>336</v>
      </c>
      <c r="N1159" s="201">
        <f t="shared" si="113"/>
        <v>256.9369369369428</v>
      </c>
    </row>
    <row r="1160" spans="2:14" x14ac:dyDescent="0.25">
      <c r="B1160" s="145">
        <v>0.8027777777777777</v>
      </c>
      <c r="C1160" s="40">
        <v>80</v>
      </c>
      <c r="D1160" s="314">
        <v>80</v>
      </c>
      <c r="E1160" s="314">
        <v>80</v>
      </c>
      <c r="F1160" s="42">
        <v>80</v>
      </c>
      <c r="G1160" s="321">
        <f t="shared" si="108"/>
        <v>160</v>
      </c>
      <c r="H1160" s="315">
        <f t="shared" si="109"/>
        <v>160</v>
      </c>
      <c r="I1160" s="197">
        <f t="shared" si="110"/>
        <v>2.6666666666666665</v>
      </c>
      <c r="J1160" s="157">
        <f t="shared" si="111"/>
        <v>2.6666666666666665</v>
      </c>
      <c r="K1160" s="40">
        <v>320</v>
      </c>
      <c r="L1160" s="326">
        <v>5.333333333333333</v>
      </c>
      <c r="M1160">
        <f t="shared" si="112"/>
        <v>336</v>
      </c>
      <c r="N1160" s="201">
        <f t="shared" si="113"/>
        <v>256.9369369369428</v>
      </c>
    </row>
    <row r="1161" spans="2:14" x14ac:dyDescent="0.25">
      <c r="B1161" s="145">
        <v>0.80347222222222225</v>
      </c>
      <c r="C1161" s="40">
        <v>80</v>
      </c>
      <c r="D1161" s="314">
        <v>80</v>
      </c>
      <c r="E1161" s="314">
        <v>80</v>
      </c>
      <c r="F1161" s="42">
        <v>80</v>
      </c>
      <c r="G1161" s="321">
        <f t="shared" si="108"/>
        <v>160</v>
      </c>
      <c r="H1161" s="315">
        <f t="shared" si="109"/>
        <v>160</v>
      </c>
      <c r="I1161" s="197">
        <f t="shared" si="110"/>
        <v>2.6666666666666665</v>
      </c>
      <c r="J1161" s="157">
        <f t="shared" si="111"/>
        <v>2.6666666666666665</v>
      </c>
      <c r="K1161" s="40">
        <v>320</v>
      </c>
      <c r="L1161" s="326">
        <v>5.333333333333333</v>
      </c>
      <c r="M1161">
        <f t="shared" si="112"/>
        <v>336</v>
      </c>
      <c r="N1161" s="201">
        <f t="shared" si="113"/>
        <v>256.9369369369428</v>
      </c>
    </row>
    <row r="1162" spans="2:14" x14ac:dyDescent="0.25">
      <c r="B1162" s="145">
        <v>0.8041666666666667</v>
      </c>
      <c r="C1162" s="40">
        <v>80</v>
      </c>
      <c r="D1162" s="314">
        <v>80</v>
      </c>
      <c r="E1162" s="314">
        <v>80</v>
      </c>
      <c r="F1162" s="42">
        <v>80</v>
      </c>
      <c r="G1162" s="321">
        <f t="shared" si="108"/>
        <v>160</v>
      </c>
      <c r="H1162" s="315">
        <f t="shared" si="109"/>
        <v>160</v>
      </c>
      <c r="I1162" s="197">
        <f t="shared" si="110"/>
        <v>2.6666666666666665</v>
      </c>
      <c r="J1162" s="157">
        <f t="shared" si="111"/>
        <v>2.6666666666666665</v>
      </c>
      <c r="K1162" s="40">
        <v>320</v>
      </c>
      <c r="L1162" s="326">
        <v>5.333333333333333</v>
      </c>
      <c r="M1162">
        <f t="shared" si="112"/>
        <v>336</v>
      </c>
      <c r="N1162" s="201">
        <f t="shared" si="113"/>
        <v>256.9369369369428</v>
      </c>
    </row>
    <row r="1163" spans="2:14" x14ac:dyDescent="0.25">
      <c r="B1163" s="145">
        <v>0.80486111111111114</v>
      </c>
      <c r="C1163" s="40">
        <v>80</v>
      </c>
      <c r="D1163" s="314">
        <v>80</v>
      </c>
      <c r="E1163" s="314">
        <v>80</v>
      </c>
      <c r="F1163" s="42">
        <v>80</v>
      </c>
      <c r="G1163" s="321">
        <f t="shared" si="108"/>
        <v>160</v>
      </c>
      <c r="H1163" s="315">
        <f t="shared" si="109"/>
        <v>160</v>
      </c>
      <c r="I1163" s="197">
        <f t="shared" si="110"/>
        <v>2.6666666666666665</v>
      </c>
      <c r="J1163" s="157">
        <f t="shared" si="111"/>
        <v>2.6666666666666665</v>
      </c>
      <c r="K1163" s="40">
        <v>320</v>
      </c>
      <c r="L1163" s="326">
        <v>5.333333333333333</v>
      </c>
      <c r="M1163">
        <f t="shared" si="112"/>
        <v>336</v>
      </c>
      <c r="N1163" s="201">
        <f t="shared" si="113"/>
        <v>256.9369369369428</v>
      </c>
    </row>
    <row r="1164" spans="2:14" x14ac:dyDescent="0.25">
      <c r="B1164" s="145">
        <v>0.80555555555555547</v>
      </c>
      <c r="C1164" s="40">
        <v>80</v>
      </c>
      <c r="D1164" s="314"/>
      <c r="E1164" s="314">
        <v>80</v>
      </c>
      <c r="F1164" s="42">
        <v>80</v>
      </c>
      <c r="G1164" s="321">
        <f t="shared" si="108"/>
        <v>160</v>
      </c>
      <c r="H1164" s="315">
        <f t="shared" si="109"/>
        <v>80</v>
      </c>
      <c r="I1164" s="197">
        <f t="shared" si="110"/>
        <v>2.6666666666666665</v>
      </c>
      <c r="J1164" s="157">
        <f t="shared" si="111"/>
        <v>1.3333333333333333</v>
      </c>
      <c r="K1164" s="40">
        <v>240</v>
      </c>
      <c r="L1164" s="326">
        <v>4</v>
      </c>
      <c r="M1164">
        <f t="shared" si="112"/>
        <v>336</v>
      </c>
      <c r="N1164" s="201">
        <f t="shared" si="113"/>
        <v>256.9369369369428</v>
      </c>
    </row>
    <row r="1165" spans="2:14" x14ac:dyDescent="0.25">
      <c r="B1165" s="145">
        <v>0.80625000000000002</v>
      </c>
      <c r="C1165" s="40">
        <v>80</v>
      </c>
      <c r="D1165" s="314"/>
      <c r="E1165" s="314">
        <v>80</v>
      </c>
      <c r="F1165" s="42">
        <v>80</v>
      </c>
      <c r="G1165" s="321">
        <f t="shared" si="108"/>
        <v>160</v>
      </c>
      <c r="H1165" s="315">
        <f t="shared" si="109"/>
        <v>80</v>
      </c>
      <c r="I1165" s="197">
        <f t="shared" si="110"/>
        <v>2.6666666666666665</v>
      </c>
      <c r="J1165" s="157">
        <f t="shared" si="111"/>
        <v>1.3333333333333333</v>
      </c>
      <c r="K1165" s="40">
        <v>240</v>
      </c>
      <c r="L1165" s="326">
        <v>4</v>
      </c>
      <c r="M1165">
        <f t="shared" si="112"/>
        <v>336</v>
      </c>
      <c r="N1165" s="201">
        <f t="shared" si="113"/>
        <v>256.9369369369428</v>
      </c>
    </row>
    <row r="1166" spans="2:14" x14ac:dyDescent="0.25">
      <c r="B1166" s="145">
        <v>0.80694444444444446</v>
      </c>
      <c r="C1166" s="40">
        <v>80</v>
      </c>
      <c r="D1166" s="314"/>
      <c r="E1166" s="314">
        <v>80</v>
      </c>
      <c r="F1166" s="42">
        <v>80</v>
      </c>
      <c r="G1166" s="321">
        <f t="shared" si="108"/>
        <v>160</v>
      </c>
      <c r="H1166" s="315">
        <f t="shared" si="109"/>
        <v>80</v>
      </c>
      <c r="I1166" s="197">
        <f t="shared" si="110"/>
        <v>2.6666666666666665</v>
      </c>
      <c r="J1166" s="157">
        <f t="shared" si="111"/>
        <v>1.3333333333333333</v>
      </c>
      <c r="K1166" s="40">
        <v>240</v>
      </c>
      <c r="L1166" s="326">
        <v>4</v>
      </c>
      <c r="M1166">
        <f t="shared" si="112"/>
        <v>336</v>
      </c>
      <c r="N1166" s="201">
        <f t="shared" si="113"/>
        <v>256.9369369369428</v>
      </c>
    </row>
    <row r="1167" spans="2:14" x14ac:dyDescent="0.25">
      <c r="B1167" s="145">
        <v>0.80763888888888891</v>
      </c>
      <c r="C1167" s="40">
        <v>80</v>
      </c>
      <c r="D1167" s="314"/>
      <c r="E1167" s="314">
        <v>80</v>
      </c>
      <c r="F1167" s="42">
        <v>80</v>
      </c>
      <c r="G1167" s="321">
        <f t="shared" si="108"/>
        <v>160</v>
      </c>
      <c r="H1167" s="315">
        <f t="shared" si="109"/>
        <v>80</v>
      </c>
      <c r="I1167" s="197">
        <f t="shared" si="110"/>
        <v>2.6666666666666665</v>
      </c>
      <c r="J1167" s="157">
        <f t="shared" si="111"/>
        <v>1.3333333333333333</v>
      </c>
      <c r="K1167" s="40">
        <v>240</v>
      </c>
      <c r="L1167" s="326">
        <v>4</v>
      </c>
      <c r="M1167">
        <f t="shared" si="112"/>
        <v>336</v>
      </c>
      <c r="N1167" s="201">
        <f t="shared" si="113"/>
        <v>256.9369369369428</v>
      </c>
    </row>
    <row r="1168" spans="2:14" x14ac:dyDescent="0.25">
      <c r="B1168" s="145">
        <v>0.80833333333333324</v>
      </c>
      <c r="C1168" s="40">
        <v>80</v>
      </c>
      <c r="D1168" s="314"/>
      <c r="E1168" s="314">
        <v>80</v>
      </c>
      <c r="F1168" s="42">
        <v>80</v>
      </c>
      <c r="G1168" s="321">
        <f t="shared" si="108"/>
        <v>160</v>
      </c>
      <c r="H1168" s="315">
        <f t="shared" si="109"/>
        <v>80</v>
      </c>
      <c r="I1168" s="197">
        <f t="shared" si="110"/>
        <v>2.6666666666666665</v>
      </c>
      <c r="J1168" s="157">
        <f t="shared" si="111"/>
        <v>1.3333333333333333</v>
      </c>
      <c r="K1168" s="40">
        <v>240</v>
      </c>
      <c r="L1168" s="326">
        <v>4</v>
      </c>
      <c r="M1168">
        <f t="shared" si="112"/>
        <v>336</v>
      </c>
      <c r="N1168" s="201">
        <f t="shared" si="113"/>
        <v>256.9369369369428</v>
      </c>
    </row>
    <row r="1169" spans="2:14" x14ac:dyDescent="0.25">
      <c r="B1169" s="145">
        <v>0.80902777777777779</v>
      </c>
      <c r="C1169" s="40">
        <v>80</v>
      </c>
      <c r="D1169" s="314"/>
      <c r="E1169" s="314">
        <v>80</v>
      </c>
      <c r="F1169" s="42">
        <v>80</v>
      </c>
      <c r="G1169" s="321">
        <f t="shared" si="108"/>
        <v>160</v>
      </c>
      <c r="H1169" s="315">
        <f t="shared" si="109"/>
        <v>80</v>
      </c>
      <c r="I1169" s="197">
        <f t="shared" si="110"/>
        <v>2.6666666666666665</v>
      </c>
      <c r="J1169" s="157">
        <f t="shared" si="111"/>
        <v>1.3333333333333333</v>
      </c>
      <c r="K1169" s="40">
        <v>240</v>
      </c>
      <c r="L1169" s="326">
        <v>4</v>
      </c>
      <c r="M1169">
        <f t="shared" si="112"/>
        <v>336</v>
      </c>
      <c r="N1169" s="201">
        <f t="shared" si="113"/>
        <v>256.9369369369428</v>
      </c>
    </row>
    <row r="1170" spans="2:14" x14ac:dyDescent="0.25">
      <c r="B1170" s="145">
        <v>0.80972222222222223</v>
      </c>
      <c r="C1170" s="40">
        <v>80</v>
      </c>
      <c r="D1170" s="314"/>
      <c r="E1170" s="314">
        <v>80</v>
      </c>
      <c r="F1170" s="42">
        <v>80</v>
      </c>
      <c r="G1170" s="321">
        <f t="shared" si="108"/>
        <v>160</v>
      </c>
      <c r="H1170" s="315">
        <f t="shared" si="109"/>
        <v>80</v>
      </c>
      <c r="I1170" s="197">
        <f t="shared" si="110"/>
        <v>2.6666666666666665</v>
      </c>
      <c r="J1170" s="157">
        <f t="shared" si="111"/>
        <v>1.3333333333333333</v>
      </c>
      <c r="K1170" s="40">
        <v>240</v>
      </c>
      <c r="L1170" s="326">
        <v>4</v>
      </c>
      <c r="M1170">
        <f t="shared" si="112"/>
        <v>336</v>
      </c>
      <c r="N1170" s="201">
        <f t="shared" si="113"/>
        <v>256.9369369369428</v>
      </c>
    </row>
    <row r="1171" spans="2:14" x14ac:dyDescent="0.25">
      <c r="B1171" s="145">
        <v>0.81041666666666667</v>
      </c>
      <c r="C1171" s="40">
        <v>80</v>
      </c>
      <c r="D1171" s="314"/>
      <c r="E1171" s="314">
        <v>80</v>
      </c>
      <c r="F1171" s="42">
        <v>80</v>
      </c>
      <c r="G1171" s="321">
        <f t="shared" si="108"/>
        <v>160</v>
      </c>
      <c r="H1171" s="315">
        <f t="shared" si="109"/>
        <v>80</v>
      </c>
      <c r="I1171" s="197">
        <f t="shared" si="110"/>
        <v>2.6666666666666665</v>
      </c>
      <c r="J1171" s="157">
        <f t="shared" si="111"/>
        <v>1.3333333333333333</v>
      </c>
      <c r="K1171" s="40">
        <v>240</v>
      </c>
      <c r="L1171" s="326">
        <v>4</v>
      </c>
      <c r="M1171">
        <f t="shared" si="112"/>
        <v>336</v>
      </c>
      <c r="N1171" s="201">
        <f t="shared" si="113"/>
        <v>256.9369369369428</v>
      </c>
    </row>
    <row r="1172" spans="2:14" x14ac:dyDescent="0.25">
      <c r="B1172" s="145">
        <v>0.81111111111111101</v>
      </c>
      <c r="C1172" s="40">
        <v>80</v>
      </c>
      <c r="D1172" s="314"/>
      <c r="E1172" s="314">
        <v>80</v>
      </c>
      <c r="F1172" s="42">
        <v>80</v>
      </c>
      <c r="G1172" s="321">
        <f t="shared" si="108"/>
        <v>160</v>
      </c>
      <c r="H1172" s="315">
        <f t="shared" si="109"/>
        <v>80</v>
      </c>
      <c r="I1172" s="197">
        <f t="shared" si="110"/>
        <v>2.6666666666666665</v>
      </c>
      <c r="J1172" s="157">
        <f t="shared" si="111"/>
        <v>1.3333333333333333</v>
      </c>
      <c r="K1172" s="40">
        <v>240</v>
      </c>
      <c r="L1172" s="326">
        <v>4</v>
      </c>
      <c r="M1172">
        <f t="shared" si="112"/>
        <v>336</v>
      </c>
      <c r="N1172" s="201">
        <f t="shared" si="113"/>
        <v>256.9369369369428</v>
      </c>
    </row>
    <row r="1173" spans="2:14" x14ac:dyDescent="0.25">
      <c r="B1173" s="145">
        <v>0.81180555555555556</v>
      </c>
      <c r="C1173" s="40">
        <v>80</v>
      </c>
      <c r="D1173" s="314"/>
      <c r="E1173" s="314">
        <v>80</v>
      </c>
      <c r="F1173" s="42">
        <v>80</v>
      </c>
      <c r="G1173" s="321">
        <f t="shared" si="108"/>
        <v>160</v>
      </c>
      <c r="H1173" s="315">
        <f t="shared" si="109"/>
        <v>80</v>
      </c>
      <c r="I1173" s="197">
        <f t="shared" si="110"/>
        <v>2.6666666666666665</v>
      </c>
      <c r="J1173" s="157">
        <f t="shared" si="111"/>
        <v>1.3333333333333333</v>
      </c>
      <c r="K1173" s="40">
        <v>240</v>
      </c>
      <c r="L1173" s="326">
        <v>4</v>
      </c>
      <c r="M1173">
        <f t="shared" si="112"/>
        <v>336</v>
      </c>
      <c r="N1173" s="201">
        <f t="shared" si="113"/>
        <v>256.9369369369428</v>
      </c>
    </row>
    <row r="1174" spans="2:14" x14ac:dyDescent="0.25">
      <c r="B1174" s="145">
        <v>0.8125</v>
      </c>
      <c r="C1174" s="40">
        <v>80</v>
      </c>
      <c r="D1174" s="314"/>
      <c r="E1174" s="314">
        <v>80</v>
      </c>
      <c r="F1174" s="42">
        <v>80</v>
      </c>
      <c r="G1174" s="321">
        <f t="shared" si="108"/>
        <v>160</v>
      </c>
      <c r="H1174" s="315">
        <f t="shared" si="109"/>
        <v>80</v>
      </c>
      <c r="I1174" s="197">
        <f t="shared" si="110"/>
        <v>2.6666666666666665</v>
      </c>
      <c r="J1174" s="157">
        <f t="shared" si="111"/>
        <v>1.3333333333333333</v>
      </c>
      <c r="K1174" s="40">
        <v>240</v>
      </c>
      <c r="L1174" s="326">
        <v>4</v>
      </c>
      <c r="M1174">
        <f t="shared" si="112"/>
        <v>336</v>
      </c>
      <c r="N1174" s="201">
        <f t="shared" si="113"/>
        <v>256.9369369369428</v>
      </c>
    </row>
    <row r="1175" spans="2:14" x14ac:dyDescent="0.25">
      <c r="B1175" s="145">
        <v>0.81319444444444444</v>
      </c>
      <c r="C1175" s="40">
        <v>80</v>
      </c>
      <c r="D1175" s="314"/>
      <c r="E1175" s="314">
        <v>80</v>
      </c>
      <c r="F1175" s="42">
        <v>80</v>
      </c>
      <c r="G1175" s="321">
        <f t="shared" si="108"/>
        <v>160</v>
      </c>
      <c r="H1175" s="315">
        <f t="shared" si="109"/>
        <v>80</v>
      </c>
      <c r="I1175" s="197">
        <f t="shared" si="110"/>
        <v>2.6666666666666665</v>
      </c>
      <c r="J1175" s="157">
        <f t="shared" si="111"/>
        <v>1.3333333333333333</v>
      </c>
      <c r="K1175" s="40">
        <v>240</v>
      </c>
      <c r="L1175" s="326">
        <v>4</v>
      </c>
      <c r="M1175">
        <f t="shared" si="112"/>
        <v>336</v>
      </c>
      <c r="N1175" s="201">
        <f t="shared" si="113"/>
        <v>256.9369369369428</v>
      </c>
    </row>
    <row r="1176" spans="2:14" x14ac:dyDescent="0.25">
      <c r="B1176" s="145">
        <v>0.81388888888888899</v>
      </c>
      <c r="C1176" s="40">
        <v>80</v>
      </c>
      <c r="D1176" s="314"/>
      <c r="E1176" s="314">
        <v>80</v>
      </c>
      <c r="F1176" s="42">
        <v>80</v>
      </c>
      <c r="G1176" s="321">
        <f t="shared" si="108"/>
        <v>160</v>
      </c>
      <c r="H1176" s="315">
        <f t="shared" si="109"/>
        <v>80</v>
      </c>
      <c r="I1176" s="197">
        <f t="shared" si="110"/>
        <v>2.6666666666666665</v>
      </c>
      <c r="J1176" s="157">
        <f t="shared" si="111"/>
        <v>1.3333333333333333</v>
      </c>
      <c r="K1176" s="40">
        <v>240</v>
      </c>
      <c r="L1176" s="326">
        <v>4</v>
      </c>
      <c r="M1176">
        <f t="shared" si="112"/>
        <v>336</v>
      </c>
      <c r="N1176" s="201">
        <f t="shared" si="113"/>
        <v>256.9369369369428</v>
      </c>
    </row>
    <row r="1177" spans="2:14" x14ac:dyDescent="0.25">
      <c r="B1177" s="145">
        <v>0.81458333333333333</v>
      </c>
      <c r="C1177" s="40">
        <v>80</v>
      </c>
      <c r="D1177" s="314"/>
      <c r="E1177" s="314">
        <v>80</v>
      </c>
      <c r="F1177" s="42">
        <v>80</v>
      </c>
      <c r="G1177" s="321">
        <f t="shared" si="108"/>
        <v>160</v>
      </c>
      <c r="H1177" s="315">
        <f t="shared" si="109"/>
        <v>80</v>
      </c>
      <c r="I1177" s="197">
        <f t="shared" si="110"/>
        <v>2.6666666666666665</v>
      </c>
      <c r="J1177" s="157">
        <f t="shared" si="111"/>
        <v>1.3333333333333333</v>
      </c>
      <c r="K1177" s="40">
        <v>240</v>
      </c>
      <c r="L1177" s="326">
        <v>4</v>
      </c>
      <c r="M1177">
        <f t="shared" si="112"/>
        <v>336</v>
      </c>
      <c r="N1177" s="201">
        <f t="shared" si="113"/>
        <v>256.9369369369428</v>
      </c>
    </row>
    <row r="1178" spans="2:14" x14ac:dyDescent="0.25">
      <c r="B1178" s="145">
        <v>0.81527777777777777</v>
      </c>
      <c r="C1178" s="40">
        <v>80</v>
      </c>
      <c r="D1178" s="314"/>
      <c r="E1178" s="314">
        <v>80</v>
      </c>
      <c r="F1178" s="42">
        <v>80</v>
      </c>
      <c r="G1178" s="321">
        <f t="shared" si="108"/>
        <v>160</v>
      </c>
      <c r="H1178" s="315">
        <f t="shared" si="109"/>
        <v>80</v>
      </c>
      <c r="I1178" s="197">
        <f t="shared" si="110"/>
        <v>2.6666666666666665</v>
      </c>
      <c r="J1178" s="157">
        <f t="shared" si="111"/>
        <v>1.3333333333333333</v>
      </c>
      <c r="K1178" s="40">
        <v>240</v>
      </c>
      <c r="L1178" s="326">
        <v>4</v>
      </c>
      <c r="M1178">
        <f t="shared" si="112"/>
        <v>336</v>
      </c>
      <c r="N1178" s="201">
        <f t="shared" si="113"/>
        <v>256.9369369369428</v>
      </c>
    </row>
    <row r="1179" spans="2:14" x14ac:dyDescent="0.25">
      <c r="B1179" s="145">
        <v>0.81597222222222221</v>
      </c>
      <c r="C1179" s="40"/>
      <c r="D1179" s="314"/>
      <c r="E1179" s="314">
        <v>80</v>
      </c>
      <c r="F1179" s="42">
        <v>80</v>
      </c>
      <c r="G1179" s="321">
        <f t="shared" si="108"/>
        <v>80</v>
      </c>
      <c r="H1179" s="315">
        <f t="shared" si="109"/>
        <v>80</v>
      </c>
      <c r="I1179" s="197">
        <f t="shared" si="110"/>
        <v>1.3333333333333333</v>
      </c>
      <c r="J1179" s="157">
        <f t="shared" si="111"/>
        <v>1.3333333333333333</v>
      </c>
      <c r="K1179" s="40">
        <v>160</v>
      </c>
      <c r="L1179" s="326">
        <v>2.6666666666666665</v>
      </c>
      <c r="M1179">
        <f t="shared" si="112"/>
        <v>336</v>
      </c>
      <c r="N1179" s="201">
        <f t="shared" si="113"/>
        <v>256.9369369369428</v>
      </c>
    </row>
    <row r="1180" spans="2:14" x14ac:dyDescent="0.25">
      <c r="B1180" s="145">
        <v>0.81666666666666676</v>
      </c>
      <c r="C1180" s="40"/>
      <c r="D1180" s="314"/>
      <c r="E1180" s="314">
        <v>80</v>
      </c>
      <c r="F1180" s="42">
        <v>80</v>
      </c>
      <c r="G1180" s="321">
        <f t="shared" si="108"/>
        <v>80</v>
      </c>
      <c r="H1180" s="315">
        <f t="shared" si="109"/>
        <v>80</v>
      </c>
      <c r="I1180" s="197">
        <f t="shared" si="110"/>
        <v>1.3333333333333333</v>
      </c>
      <c r="J1180" s="157">
        <f t="shared" si="111"/>
        <v>1.3333333333333333</v>
      </c>
      <c r="K1180" s="40">
        <v>160</v>
      </c>
      <c r="L1180" s="326">
        <v>2.6666666666666665</v>
      </c>
      <c r="M1180">
        <f t="shared" si="112"/>
        <v>336</v>
      </c>
      <c r="N1180" s="201">
        <f t="shared" si="113"/>
        <v>256.9369369369428</v>
      </c>
    </row>
    <row r="1181" spans="2:14" x14ac:dyDescent="0.25">
      <c r="B1181" s="145">
        <v>0.81736111111111109</v>
      </c>
      <c r="C1181" s="40"/>
      <c r="D1181" s="314"/>
      <c r="E1181" s="314">
        <v>80</v>
      </c>
      <c r="F1181" s="42">
        <v>80</v>
      </c>
      <c r="G1181" s="321">
        <f t="shared" si="108"/>
        <v>80</v>
      </c>
      <c r="H1181" s="315">
        <f t="shared" si="109"/>
        <v>80</v>
      </c>
      <c r="I1181" s="197">
        <f t="shared" si="110"/>
        <v>1.3333333333333333</v>
      </c>
      <c r="J1181" s="157">
        <f t="shared" si="111"/>
        <v>1.3333333333333333</v>
      </c>
      <c r="K1181" s="40">
        <v>160</v>
      </c>
      <c r="L1181" s="326">
        <v>2.6666666666666665</v>
      </c>
      <c r="M1181">
        <f t="shared" si="112"/>
        <v>336</v>
      </c>
      <c r="N1181" s="201">
        <f t="shared" si="113"/>
        <v>256.9369369369428</v>
      </c>
    </row>
    <row r="1182" spans="2:14" x14ac:dyDescent="0.25">
      <c r="B1182" s="145">
        <v>0.81805555555555554</v>
      </c>
      <c r="C1182" s="40"/>
      <c r="D1182" s="314"/>
      <c r="E1182" s="314">
        <v>80</v>
      </c>
      <c r="F1182" s="42">
        <v>80</v>
      </c>
      <c r="G1182" s="321">
        <f t="shared" si="108"/>
        <v>80</v>
      </c>
      <c r="H1182" s="315">
        <f t="shared" si="109"/>
        <v>80</v>
      </c>
      <c r="I1182" s="197">
        <f t="shared" si="110"/>
        <v>1.3333333333333333</v>
      </c>
      <c r="J1182" s="157">
        <f t="shared" si="111"/>
        <v>1.3333333333333333</v>
      </c>
      <c r="K1182" s="40">
        <v>160</v>
      </c>
      <c r="L1182" s="326">
        <v>2.6666666666666665</v>
      </c>
      <c r="M1182">
        <f t="shared" si="112"/>
        <v>336</v>
      </c>
      <c r="N1182" s="201">
        <f t="shared" si="113"/>
        <v>256.9369369369428</v>
      </c>
    </row>
    <row r="1183" spans="2:14" x14ac:dyDescent="0.25">
      <c r="B1183" s="145">
        <v>0.81874999999999998</v>
      </c>
      <c r="C1183" s="40"/>
      <c r="D1183" s="314"/>
      <c r="E1183" s="314">
        <v>80</v>
      </c>
      <c r="F1183" s="42">
        <v>80</v>
      </c>
      <c r="G1183" s="321">
        <f t="shared" si="108"/>
        <v>80</v>
      </c>
      <c r="H1183" s="315">
        <f t="shared" si="109"/>
        <v>80</v>
      </c>
      <c r="I1183" s="197">
        <f t="shared" si="110"/>
        <v>1.3333333333333333</v>
      </c>
      <c r="J1183" s="157">
        <f t="shared" si="111"/>
        <v>1.3333333333333333</v>
      </c>
      <c r="K1183" s="40">
        <v>160</v>
      </c>
      <c r="L1183" s="326">
        <v>2.6666666666666665</v>
      </c>
      <c r="M1183">
        <f t="shared" si="112"/>
        <v>336</v>
      </c>
      <c r="N1183" s="201">
        <f t="shared" si="113"/>
        <v>256.9369369369428</v>
      </c>
    </row>
    <row r="1184" spans="2:14" x14ac:dyDescent="0.25">
      <c r="B1184" s="145">
        <v>0.81944444444444453</v>
      </c>
      <c r="C1184" s="40"/>
      <c r="D1184" s="314"/>
      <c r="E1184" s="314">
        <v>80</v>
      </c>
      <c r="F1184" s="42">
        <v>80</v>
      </c>
      <c r="G1184" s="321">
        <f t="shared" si="108"/>
        <v>80</v>
      </c>
      <c r="H1184" s="315">
        <f t="shared" si="109"/>
        <v>80</v>
      </c>
      <c r="I1184" s="197">
        <f t="shared" si="110"/>
        <v>1.3333333333333333</v>
      </c>
      <c r="J1184" s="157">
        <f t="shared" si="111"/>
        <v>1.3333333333333333</v>
      </c>
      <c r="K1184" s="40">
        <v>160</v>
      </c>
      <c r="L1184" s="326">
        <v>2.6666666666666665</v>
      </c>
      <c r="M1184">
        <f t="shared" si="112"/>
        <v>336</v>
      </c>
      <c r="N1184" s="201">
        <f t="shared" si="113"/>
        <v>256.9369369369428</v>
      </c>
    </row>
    <row r="1185" spans="2:14" x14ac:dyDescent="0.25">
      <c r="B1185" s="145">
        <v>0.82013888888888886</v>
      </c>
      <c r="C1185" s="40"/>
      <c r="D1185" s="314"/>
      <c r="E1185" s="314">
        <v>80</v>
      </c>
      <c r="F1185" s="42">
        <v>80</v>
      </c>
      <c r="G1185" s="321">
        <f t="shared" si="108"/>
        <v>80</v>
      </c>
      <c r="H1185" s="315">
        <f t="shared" si="109"/>
        <v>80</v>
      </c>
      <c r="I1185" s="197">
        <f t="shared" si="110"/>
        <v>1.3333333333333333</v>
      </c>
      <c r="J1185" s="157">
        <f t="shared" si="111"/>
        <v>1.3333333333333333</v>
      </c>
      <c r="K1185" s="40">
        <v>160</v>
      </c>
      <c r="L1185" s="326">
        <v>2.6666666666666665</v>
      </c>
      <c r="M1185">
        <f t="shared" si="112"/>
        <v>336</v>
      </c>
      <c r="N1185" s="201">
        <f t="shared" si="113"/>
        <v>256.9369369369428</v>
      </c>
    </row>
    <row r="1186" spans="2:14" x14ac:dyDescent="0.25">
      <c r="B1186" s="145">
        <v>0.8208333333333333</v>
      </c>
      <c r="C1186" s="40"/>
      <c r="D1186" s="314"/>
      <c r="E1186" s="314">
        <v>80</v>
      </c>
      <c r="F1186" s="42">
        <v>80</v>
      </c>
      <c r="G1186" s="321">
        <f t="shared" si="108"/>
        <v>80</v>
      </c>
      <c r="H1186" s="315">
        <f t="shared" si="109"/>
        <v>80</v>
      </c>
      <c r="I1186" s="197">
        <f t="shared" si="110"/>
        <v>1.3333333333333333</v>
      </c>
      <c r="J1186" s="157">
        <f t="shared" si="111"/>
        <v>1.3333333333333333</v>
      </c>
      <c r="K1186" s="40">
        <v>160</v>
      </c>
      <c r="L1186" s="326">
        <v>2.6666666666666665</v>
      </c>
      <c r="M1186">
        <f t="shared" si="112"/>
        <v>336</v>
      </c>
      <c r="N1186" s="201">
        <f t="shared" si="113"/>
        <v>256.9369369369428</v>
      </c>
    </row>
    <row r="1187" spans="2:14" x14ac:dyDescent="0.25">
      <c r="B1187" s="145">
        <v>0.82152777777777775</v>
      </c>
      <c r="C1187" s="40"/>
      <c r="D1187" s="314"/>
      <c r="E1187" s="314">
        <v>80</v>
      </c>
      <c r="F1187" s="42">
        <v>80</v>
      </c>
      <c r="G1187" s="321">
        <f t="shared" si="108"/>
        <v>80</v>
      </c>
      <c r="H1187" s="315">
        <f t="shared" si="109"/>
        <v>80</v>
      </c>
      <c r="I1187" s="197">
        <f t="shared" si="110"/>
        <v>1.3333333333333333</v>
      </c>
      <c r="J1187" s="157">
        <f t="shared" si="111"/>
        <v>1.3333333333333333</v>
      </c>
      <c r="K1187" s="40">
        <v>160</v>
      </c>
      <c r="L1187" s="326">
        <v>2.6666666666666665</v>
      </c>
      <c r="M1187">
        <f t="shared" si="112"/>
        <v>336</v>
      </c>
      <c r="N1187" s="201">
        <f t="shared" si="113"/>
        <v>256.9369369369428</v>
      </c>
    </row>
    <row r="1188" spans="2:14" x14ac:dyDescent="0.25">
      <c r="B1188" s="145">
        <v>0.8222222222222223</v>
      </c>
      <c r="C1188" s="40"/>
      <c r="D1188" s="314"/>
      <c r="E1188" s="314">
        <v>80</v>
      </c>
      <c r="F1188" s="42">
        <v>80</v>
      </c>
      <c r="G1188" s="321">
        <f t="shared" si="108"/>
        <v>80</v>
      </c>
      <c r="H1188" s="315">
        <f t="shared" si="109"/>
        <v>80</v>
      </c>
      <c r="I1188" s="197">
        <f t="shared" si="110"/>
        <v>1.3333333333333333</v>
      </c>
      <c r="J1188" s="157">
        <f t="shared" si="111"/>
        <v>1.3333333333333333</v>
      </c>
      <c r="K1188" s="40">
        <v>160</v>
      </c>
      <c r="L1188" s="326">
        <v>2.6666666666666665</v>
      </c>
      <c r="M1188">
        <f t="shared" si="112"/>
        <v>336</v>
      </c>
      <c r="N1188" s="201">
        <f t="shared" si="113"/>
        <v>256.9369369369428</v>
      </c>
    </row>
    <row r="1189" spans="2:14" x14ac:dyDescent="0.25">
      <c r="B1189" s="145">
        <v>0.82291666666666663</v>
      </c>
      <c r="C1189" s="40"/>
      <c r="D1189" s="314"/>
      <c r="E1189" s="314">
        <v>160</v>
      </c>
      <c r="F1189" s="42">
        <v>160</v>
      </c>
      <c r="G1189" s="321">
        <f t="shared" si="108"/>
        <v>160</v>
      </c>
      <c r="H1189" s="315">
        <f t="shared" si="109"/>
        <v>160</v>
      </c>
      <c r="I1189" s="197">
        <f t="shared" si="110"/>
        <v>2.6666666666666665</v>
      </c>
      <c r="J1189" s="157">
        <f t="shared" si="111"/>
        <v>2.6666666666666665</v>
      </c>
      <c r="K1189" s="40">
        <v>320</v>
      </c>
      <c r="L1189" s="326">
        <v>5.333333333333333</v>
      </c>
      <c r="M1189">
        <f t="shared" si="112"/>
        <v>336</v>
      </c>
      <c r="N1189" s="201">
        <f t="shared" si="113"/>
        <v>256.9369369369428</v>
      </c>
    </row>
    <row r="1190" spans="2:14" x14ac:dyDescent="0.25">
      <c r="B1190" s="145">
        <v>0.82361111111111107</v>
      </c>
      <c r="C1190" s="40"/>
      <c r="D1190" s="314"/>
      <c r="E1190" s="314">
        <v>160</v>
      </c>
      <c r="F1190" s="42">
        <v>160</v>
      </c>
      <c r="G1190" s="321">
        <f t="shared" si="108"/>
        <v>160</v>
      </c>
      <c r="H1190" s="315">
        <f t="shared" si="109"/>
        <v>160</v>
      </c>
      <c r="I1190" s="197">
        <f t="shared" si="110"/>
        <v>2.6666666666666665</v>
      </c>
      <c r="J1190" s="157">
        <f t="shared" si="111"/>
        <v>2.6666666666666665</v>
      </c>
      <c r="K1190" s="40">
        <v>320</v>
      </c>
      <c r="L1190" s="326">
        <v>5.333333333333333</v>
      </c>
      <c r="M1190">
        <f t="shared" si="112"/>
        <v>336</v>
      </c>
      <c r="N1190" s="201">
        <f t="shared" si="113"/>
        <v>256.9369369369428</v>
      </c>
    </row>
    <row r="1191" spans="2:14" x14ac:dyDescent="0.25">
      <c r="B1191" s="145">
        <v>0.82430555555555562</v>
      </c>
      <c r="C1191" s="40"/>
      <c r="D1191" s="314"/>
      <c r="E1191" s="314">
        <v>160</v>
      </c>
      <c r="F1191" s="42">
        <v>160</v>
      </c>
      <c r="G1191" s="321">
        <f t="shared" si="108"/>
        <v>160</v>
      </c>
      <c r="H1191" s="315">
        <f t="shared" si="109"/>
        <v>160</v>
      </c>
      <c r="I1191" s="197">
        <f t="shared" si="110"/>
        <v>2.6666666666666665</v>
      </c>
      <c r="J1191" s="157">
        <f t="shared" si="111"/>
        <v>2.6666666666666665</v>
      </c>
      <c r="K1191" s="40">
        <v>320</v>
      </c>
      <c r="L1191" s="326">
        <v>5.333333333333333</v>
      </c>
      <c r="M1191">
        <f t="shared" si="112"/>
        <v>336</v>
      </c>
      <c r="N1191" s="201">
        <f t="shared" si="113"/>
        <v>256.9369369369428</v>
      </c>
    </row>
    <row r="1192" spans="2:14" x14ac:dyDescent="0.25">
      <c r="B1192" s="145">
        <v>0.82500000000000007</v>
      </c>
      <c r="C1192" s="40"/>
      <c r="D1192" s="314"/>
      <c r="E1192" s="314">
        <v>160</v>
      </c>
      <c r="F1192" s="42">
        <v>160</v>
      </c>
      <c r="G1192" s="321">
        <f t="shared" si="108"/>
        <v>160</v>
      </c>
      <c r="H1192" s="315">
        <f t="shared" si="109"/>
        <v>160</v>
      </c>
      <c r="I1192" s="197">
        <f t="shared" si="110"/>
        <v>2.6666666666666665</v>
      </c>
      <c r="J1192" s="157">
        <f t="shared" si="111"/>
        <v>2.6666666666666665</v>
      </c>
      <c r="K1192" s="40">
        <v>320</v>
      </c>
      <c r="L1192" s="326">
        <v>5.333333333333333</v>
      </c>
      <c r="M1192">
        <f t="shared" si="112"/>
        <v>336</v>
      </c>
      <c r="N1192" s="201">
        <f t="shared" si="113"/>
        <v>256.9369369369428</v>
      </c>
    </row>
    <row r="1193" spans="2:14" x14ac:dyDescent="0.25">
      <c r="B1193" s="145">
        <v>0.8256944444444444</v>
      </c>
      <c r="C1193" s="40"/>
      <c r="D1193" s="314"/>
      <c r="E1193" s="314">
        <v>160</v>
      </c>
      <c r="F1193" s="42">
        <v>160</v>
      </c>
      <c r="G1193" s="321">
        <f t="shared" si="108"/>
        <v>160</v>
      </c>
      <c r="H1193" s="315">
        <f t="shared" si="109"/>
        <v>160</v>
      </c>
      <c r="I1193" s="197">
        <f t="shared" si="110"/>
        <v>2.6666666666666665</v>
      </c>
      <c r="J1193" s="157">
        <f t="shared" si="111"/>
        <v>2.6666666666666665</v>
      </c>
      <c r="K1193" s="40">
        <v>320</v>
      </c>
      <c r="L1193" s="326">
        <v>5.333333333333333</v>
      </c>
      <c r="M1193">
        <f t="shared" si="112"/>
        <v>336</v>
      </c>
      <c r="N1193" s="201">
        <f t="shared" si="113"/>
        <v>256.9369369369428</v>
      </c>
    </row>
    <row r="1194" spans="2:14" x14ac:dyDescent="0.25">
      <c r="B1194" s="145">
        <v>0.82638888888888884</v>
      </c>
      <c r="C1194" s="40"/>
      <c r="D1194" s="314"/>
      <c r="E1194" s="314">
        <v>80</v>
      </c>
      <c r="F1194" s="42">
        <v>80</v>
      </c>
      <c r="G1194" s="321">
        <f t="shared" si="108"/>
        <v>80</v>
      </c>
      <c r="H1194" s="315">
        <f t="shared" si="109"/>
        <v>80</v>
      </c>
      <c r="I1194" s="197">
        <f t="shared" si="110"/>
        <v>1.3333333333333333</v>
      </c>
      <c r="J1194" s="157">
        <f t="shared" si="111"/>
        <v>1.3333333333333333</v>
      </c>
      <c r="K1194" s="40">
        <v>160</v>
      </c>
      <c r="L1194" s="326">
        <v>2.6666666666666665</v>
      </c>
      <c r="M1194">
        <f t="shared" si="112"/>
        <v>336</v>
      </c>
      <c r="N1194" s="201">
        <f t="shared" si="113"/>
        <v>256.9369369369428</v>
      </c>
    </row>
    <row r="1195" spans="2:14" x14ac:dyDescent="0.25">
      <c r="B1195" s="145">
        <v>0.82708333333333339</v>
      </c>
      <c r="C1195" s="40"/>
      <c r="D1195" s="314"/>
      <c r="E1195" s="314">
        <v>80</v>
      </c>
      <c r="F1195" s="42">
        <v>80</v>
      </c>
      <c r="G1195" s="321">
        <f t="shared" si="108"/>
        <v>80</v>
      </c>
      <c r="H1195" s="315">
        <f t="shared" si="109"/>
        <v>80</v>
      </c>
      <c r="I1195" s="197">
        <f t="shared" si="110"/>
        <v>1.3333333333333333</v>
      </c>
      <c r="J1195" s="157">
        <f t="shared" si="111"/>
        <v>1.3333333333333333</v>
      </c>
      <c r="K1195" s="40">
        <v>160</v>
      </c>
      <c r="L1195" s="326">
        <v>2.6666666666666665</v>
      </c>
      <c r="M1195">
        <f t="shared" si="112"/>
        <v>336</v>
      </c>
      <c r="N1195" s="201">
        <f t="shared" si="113"/>
        <v>256.9369369369428</v>
      </c>
    </row>
    <row r="1196" spans="2:14" x14ac:dyDescent="0.25">
      <c r="B1196" s="145">
        <v>0.82777777777777783</v>
      </c>
      <c r="C1196" s="40"/>
      <c r="D1196" s="314"/>
      <c r="E1196" s="314">
        <v>80</v>
      </c>
      <c r="F1196" s="42">
        <v>80</v>
      </c>
      <c r="G1196" s="321">
        <f t="shared" si="108"/>
        <v>80</v>
      </c>
      <c r="H1196" s="315">
        <f t="shared" si="109"/>
        <v>80</v>
      </c>
      <c r="I1196" s="197">
        <f t="shared" si="110"/>
        <v>1.3333333333333333</v>
      </c>
      <c r="J1196" s="157">
        <f t="shared" si="111"/>
        <v>1.3333333333333333</v>
      </c>
      <c r="K1196" s="40">
        <v>160</v>
      </c>
      <c r="L1196" s="326">
        <v>2.6666666666666665</v>
      </c>
      <c r="M1196">
        <f t="shared" si="112"/>
        <v>336</v>
      </c>
      <c r="N1196" s="201">
        <f t="shared" si="113"/>
        <v>256.9369369369428</v>
      </c>
    </row>
    <row r="1197" spans="2:14" x14ac:dyDescent="0.25">
      <c r="B1197" s="145">
        <v>0.82847222222222217</v>
      </c>
      <c r="C1197" s="40"/>
      <c r="D1197" s="314"/>
      <c r="E1197" s="314">
        <v>80</v>
      </c>
      <c r="F1197" s="42">
        <v>80</v>
      </c>
      <c r="G1197" s="321">
        <f t="shared" si="108"/>
        <v>80</v>
      </c>
      <c r="H1197" s="315">
        <f t="shared" si="109"/>
        <v>80</v>
      </c>
      <c r="I1197" s="197">
        <f t="shared" si="110"/>
        <v>1.3333333333333333</v>
      </c>
      <c r="J1197" s="157">
        <f t="shared" si="111"/>
        <v>1.3333333333333333</v>
      </c>
      <c r="K1197" s="40">
        <v>160</v>
      </c>
      <c r="L1197" s="326">
        <v>2.6666666666666665</v>
      </c>
      <c r="M1197">
        <f t="shared" si="112"/>
        <v>336</v>
      </c>
      <c r="N1197" s="201">
        <f t="shared" si="113"/>
        <v>256.9369369369428</v>
      </c>
    </row>
    <row r="1198" spans="2:14" x14ac:dyDescent="0.25">
      <c r="B1198" s="145">
        <v>0.82916666666666661</v>
      </c>
      <c r="C1198" s="40"/>
      <c r="D1198" s="314"/>
      <c r="E1198" s="314">
        <v>80</v>
      </c>
      <c r="F1198" s="42">
        <v>80</v>
      </c>
      <c r="G1198" s="321">
        <f t="shared" si="108"/>
        <v>80</v>
      </c>
      <c r="H1198" s="315">
        <f t="shared" si="109"/>
        <v>80</v>
      </c>
      <c r="I1198" s="197">
        <f t="shared" si="110"/>
        <v>1.3333333333333333</v>
      </c>
      <c r="J1198" s="157">
        <f t="shared" si="111"/>
        <v>1.3333333333333333</v>
      </c>
      <c r="K1198" s="40">
        <v>160</v>
      </c>
      <c r="L1198" s="326">
        <v>2.6666666666666665</v>
      </c>
      <c r="M1198">
        <f t="shared" si="112"/>
        <v>336</v>
      </c>
      <c r="N1198" s="201">
        <f t="shared" si="113"/>
        <v>256.9369369369428</v>
      </c>
    </row>
    <row r="1199" spans="2:14" x14ac:dyDescent="0.25">
      <c r="B1199" s="145">
        <v>0.82986111111111116</v>
      </c>
      <c r="C1199" s="40"/>
      <c r="D1199" s="314"/>
      <c r="E1199" s="314">
        <v>80</v>
      </c>
      <c r="F1199" s="42">
        <v>80</v>
      </c>
      <c r="G1199" s="321">
        <f t="shared" si="108"/>
        <v>80</v>
      </c>
      <c r="H1199" s="315">
        <f t="shared" si="109"/>
        <v>80</v>
      </c>
      <c r="I1199" s="197">
        <f t="shared" si="110"/>
        <v>1.3333333333333333</v>
      </c>
      <c r="J1199" s="157">
        <f t="shared" si="111"/>
        <v>1.3333333333333333</v>
      </c>
      <c r="K1199" s="40">
        <v>160</v>
      </c>
      <c r="L1199" s="326">
        <v>2.6666666666666665</v>
      </c>
      <c r="M1199">
        <f t="shared" si="112"/>
        <v>336</v>
      </c>
      <c r="N1199" s="201">
        <f t="shared" si="113"/>
        <v>256.9369369369428</v>
      </c>
    </row>
    <row r="1200" spans="2:14" x14ac:dyDescent="0.25">
      <c r="B1200" s="145">
        <v>0.8305555555555556</v>
      </c>
      <c r="C1200" s="40"/>
      <c r="D1200" s="314"/>
      <c r="E1200" s="314">
        <v>80</v>
      </c>
      <c r="F1200" s="42">
        <v>80</v>
      </c>
      <c r="G1200" s="321">
        <f t="shared" si="108"/>
        <v>80</v>
      </c>
      <c r="H1200" s="315">
        <f t="shared" si="109"/>
        <v>80</v>
      </c>
      <c r="I1200" s="197">
        <f t="shared" si="110"/>
        <v>1.3333333333333333</v>
      </c>
      <c r="J1200" s="157">
        <f t="shared" si="111"/>
        <v>1.3333333333333333</v>
      </c>
      <c r="K1200" s="40">
        <v>160</v>
      </c>
      <c r="L1200" s="326">
        <v>2.6666666666666665</v>
      </c>
      <c r="M1200">
        <f t="shared" si="112"/>
        <v>336</v>
      </c>
      <c r="N1200" s="201">
        <f t="shared" si="113"/>
        <v>256.9369369369428</v>
      </c>
    </row>
    <row r="1201" spans="2:26" x14ac:dyDescent="0.25">
      <c r="B1201" s="145">
        <v>0.83124999999999993</v>
      </c>
      <c r="C1201" s="40"/>
      <c r="D1201" s="314"/>
      <c r="E1201" s="314">
        <v>80</v>
      </c>
      <c r="F1201" s="42">
        <v>80</v>
      </c>
      <c r="G1201" s="321">
        <f t="shared" si="108"/>
        <v>80</v>
      </c>
      <c r="H1201" s="315">
        <f t="shared" si="109"/>
        <v>80</v>
      </c>
      <c r="I1201" s="197">
        <f t="shared" si="110"/>
        <v>1.3333333333333333</v>
      </c>
      <c r="J1201" s="157">
        <f t="shared" si="111"/>
        <v>1.3333333333333333</v>
      </c>
      <c r="K1201" s="40">
        <v>160</v>
      </c>
      <c r="L1201" s="326">
        <v>2.6666666666666665</v>
      </c>
      <c r="M1201">
        <f t="shared" si="112"/>
        <v>336</v>
      </c>
      <c r="N1201" s="201">
        <f t="shared" si="113"/>
        <v>256.9369369369428</v>
      </c>
    </row>
    <row r="1202" spans="2:26" x14ac:dyDescent="0.25">
      <c r="B1202" s="145">
        <v>0.83194444444444438</v>
      </c>
      <c r="C1202" s="40"/>
      <c r="D1202" s="314"/>
      <c r="E1202" s="314">
        <v>80</v>
      </c>
      <c r="F1202" s="42">
        <v>80</v>
      </c>
      <c r="G1202" s="321">
        <f t="shared" si="108"/>
        <v>80</v>
      </c>
      <c r="H1202" s="315">
        <f t="shared" si="109"/>
        <v>80</v>
      </c>
      <c r="I1202" s="197">
        <f t="shared" si="110"/>
        <v>1.3333333333333333</v>
      </c>
      <c r="J1202" s="157">
        <f t="shared" si="111"/>
        <v>1.3333333333333333</v>
      </c>
      <c r="K1202" s="40">
        <v>160</v>
      </c>
      <c r="L1202" s="326">
        <v>2.6666666666666665</v>
      </c>
      <c r="M1202">
        <f t="shared" si="112"/>
        <v>336</v>
      </c>
      <c r="N1202" s="201">
        <f t="shared" si="113"/>
        <v>256.9369369369428</v>
      </c>
    </row>
    <row r="1203" spans="2:26" x14ac:dyDescent="0.25">
      <c r="B1203" s="145">
        <v>0.83263888888888893</v>
      </c>
      <c r="C1203" s="40"/>
      <c r="D1203" s="314"/>
      <c r="E1203" s="314">
        <v>80</v>
      </c>
      <c r="F1203" s="42">
        <v>80</v>
      </c>
      <c r="G1203" s="321">
        <f t="shared" si="108"/>
        <v>80</v>
      </c>
      <c r="H1203" s="315">
        <f t="shared" si="109"/>
        <v>80</v>
      </c>
      <c r="I1203" s="197">
        <f t="shared" si="110"/>
        <v>1.3333333333333333</v>
      </c>
      <c r="J1203" s="157">
        <f t="shared" si="111"/>
        <v>1.3333333333333333</v>
      </c>
      <c r="K1203" s="40">
        <v>160</v>
      </c>
      <c r="L1203" s="326">
        <v>2.6666666666666665</v>
      </c>
      <c r="M1203">
        <f t="shared" si="112"/>
        <v>336</v>
      </c>
      <c r="N1203" s="201">
        <f t="shared" si="113"/>
        <v>256.9369369369428</v>
      </c>
    </row>
    <row r="1204" spans="2:26" x14ac:dyDescent="0.25">
      <c r="B1204" s="145">
        <v>0.83333333333333337</v>
      </c>
      <c r="C1204" s="40"/>
      <c r="D1204" s="314"/>
      <c r="E1204" s="314">
        <v>160</v>
      </c>
      <c r="F1204" s="42">
        <v>160</v>
      </c>
      <c r="G1204" s="321">
        <f t="shared" si="108"/>
        <v>160</v>
      </c>
      <c r="H1204" s="315">
        <f t="shared" si="109"/>
        <v>160</v>
      </c>
      <c r="I1204" s="197">
        <f t="shared" si="110"/>
        <v>2.6666666666666665</v>
      </c>
      <c r="J1204" s="157">
        <f t="shared" si="111"/>
        <v>2.6666666666666665</v>
      </c>
      <c r="K1204" s="40">
        <v>320</v>
      </c>
      <c r="L1204" s="326">
        <v>5.333333333333333</v>
      </c>
      <c r="M1204">
        <f t="shared" si="112"/>
        <v>336</v>
      </c>
      <c r="N1204" s="201">
        <f t="shared" si="113"/>
        <v>256.9369369369428</v>
      </c>
    </row>
    <row r="1205" spans="2:26" x14ac:dyDescent="0.25">
      <c r="B1205" s="145">
        <v>0.8340277777777777</v>
      </c>
      <c r="C1205" s="40"/>
      <c r="D1205" s="314"/>
      <c r="E1205" s="314">
        <v>160</v>
      </c>
      <c r="F1205" s="42">
        <v>160</v>
      </c>
      <c r="G1205" s="321">
        <f t="shared" si="108"/>
        <v>160</v>
      </c>
      <c r="H1205" s="315">
        <f t="shared" si="109"/>
        <v>160</v>
      </c>
      <c r="I1205" s="197">
        <f t="shared" si="110"/>
        <v>2.6666666666666665</v>
      </c>
      <c r="J1205" s="157">
        <f t="shared" si="111"/>
        <v>2.6666666666666665</v>
      </c>
      <c r="K1205" s="40">
        <v>320</v>
      </c>
      <c r="L1205" s="326">
        <v>5.333333333333333</v>
      </c>
      <c r="M1205">
        <f t="shared" si="112"/>
        <v>336</v>
      </c>
      <c r="N1205" s="201">
        <f t="shared" si="113"/>
        <v>256.9369369369428</v>
      </c>
    </row>
    <row r="1206" spans="2:26" x14ac:dyDescent="0.25">
      <c r="B1206" s="145">
        <v>0.83472222222222225</v>
      </c>
      <c r="C1206" s="40"/>
      <c r="D1206" s="314"/>
      <c r="E1206" s="314">
        <v>160</v>
      </c>
      <c r="F1206" s="42">
        <v>160</v>
      </c>
      <c r="G1206" s="321">
        <f t="shared" si="108"/>
        <v>160</v>
      </c>
      <c r="H1206" s="315">
        <f t="shared" si="109"/>
        <v>160</v>
      </c>
      <c r="I1206" s="197">
        <f t="shared" si="110"/>
        <v>2.6666666666666665</v>
      </c>
      <c r="J1206" s="157">
        <f t="shared" si="111"/>
        <v>2.6666666666666665</v>
      </c>
      <c r="K1206" s="40">
        <v>320</v>
      </c>
      <c r="L1206" s="326">
        <v>5.333333333333333</v>
      </c>
      <c r="M1206">
        <f t="shared" si="112"/>
        <v>336</v>
      </c>
      <c r="N1206" s="201">
        <f t="shared" si="113"/>
        <v>256.9369369369428</v>
      </c>
    </row>
    <row r="1207" spans="2:26" x14ac:dyDescent="0.25">
      <c r="B1207" s="145">
        <v>0.8354166666666667</v>
      </c>
      <c r="C1207" s="40"/>
      <c r="D1207" s="314"/>
      <c r="E1207" s="314">
        <v>160</v>
      </c>
      <c r="F1207" s="42">
        <v>160</v>
      </c>
      <c r="G1207" s="321">
        <f t="shared" si="108"/>
        <v>160</v>
      </c>
      <c r="H1207" s="315">
        <f t="shared" si="109"/>
        <v>160</v>
      </c>
      <c r="I1207" s="197">
        <f t="shared" si="110"/>
        <v>2.6666666666666665</v>
      </c>
      <c r="J1207" s="157">
        <f t="shared" si="111"/>
        <v>2.6666666666666665</v>
      </c>
      <c r="K1207" s="40">
        <v>320</v>
      </c>
      <c r="L1207" s="326">
        <v>5.333333333333333</v>
      </c>
      <c r="M1207">
        <f t="shared" si="112"/>
        <v>336</v>
      </c>
      <c r="N1207" s="201">
        <f t="shared" si="113"/>
        <v>256.9369369369428</v>
      </c>
    </row>
    <row r="1208" spans="2:26" x14ac:dyDescent="0.25">
      <c r="B1208" s="145">
        <v>0.83611111111111114</v>
      </c>
      <c r="C1208" s="40"/>
      <c r="D1208" s="314"/>
      <c r="E1208" s="314">
        <v>160</v>
      </c>
      <c r="F1208" s="42">
        <v>160</v>
      </c>
      <c r="G1208" s="321">
        <f t="shared" si="108"/>
        <v>160</v>
      </c>
      <c r="H1208" s="315">
        <f t="shared" si="109"/>
        <v>160</v>
      </c>
      <c r="I1208" s="197">
        <f t="shared" si="110"/>
        <v>2.6666666666666665</v>
      </c>
      <c r="J1208" s="157">
        <f t="shared" si="111"/>
        <v>2.6666666666666665</v>
      </c>
      <c r="K1208" s="40">
        <v>320</v>
      </c>
      <c r="L1208" s="326">
        <v>5.333333333333333</v>
      </c>
      <c r="M1208">
        <f t="shared" si="112"/>
        <v>336</v>
      </c>
      <c r="N1208" s="201">
        <f t="shared" si="113"/>
        <v>256.9369369369428</v>
      </c>
    </row>
    <row r="1209" spans="2:26" x14ac:dyDescent="0.25">
      <c r="B1209" s="145">
        <v>0.83680555555555547</v>
      </c>
      <c r="C1209" s="40"/>
      <c r="D1209" s="314"/>
      <c r="E1209" s="314">
        <v>80</v>
      </c>
      <c r="F1209" s="42">
        <v>80</v>
      </c>
      <c r="G1209" s="321">
        <f t="shared" si="108"/>
        <v>80</v>
      </c>
      <c r="H1209" s="315">
        <f t="shared" si="109"/>
        <v>80</v>
      </c>
      <c r="I1209" s="197">
        <f t="shared" si="110"/>
        <v>1.3333333333333333</v>
      </c>
      <c r="J1209" s="157">
        <f t="shared" si="111"/>
        <v>1.3333333333333333</v>
      </c>
      <c r="K1209" s="40">
        <v>160</v>
      </c>
      <c r="L1209" s="326">
        <v>2.6666666666666665</v>
      </c>
      <c r="M1209">
        <f t="shared" si="112"/>
        <v>336</v>
      </c>
      <c r="N1209" s="201">
        <f t="shared" si="113"/>
        <v>256.9369369369428</v>
      </c>
    </row>
    <row r="1210" spans="2:26" x14ac:dyDescent="0.25">
      <c r="B1210" s="145">
        <v>0.83750000000000002</v>
      </c>
      <c r="C1210" s="40"/>
      <c r="D1210" s="314"/>
      <c r="E1210" s="314">
        <v>80</v>
      </c>
      <c r="F1210" s="42">
        <v>80</v>
      </c>
      <c r="G1210" s="321">
        <f t="shared" si="108"/>
        <v>80</v>
      </c>
      <c r="H1210" s="315">
        <f t="shared" si="109"/>
        <v>80</v>
      </c>
      <c r="I1210" s="197">
        <f t="shared" si="110"/>
        <v>1.3333333333333333</v>
      </c>
      <c r="J1210" s="157">
        <f t="shared" si="111"/>
        <v>1.3333333333333333</v>
      </c>
      <c r="K1210" s="40">
        <v>160</v>
      </c>
      <c r="L1210" s="326">
        <v>2.6666666666666665</v>
      </c>
      <c r="M1210">
        <f t="shared" si="112"/>
        <v>336</v>
      </c>
      <c r="N1210" s="201">
        <f t="shared" si="113"/>
        <v>256.9369369369428</v>
      </c>
      <c r="Z1210"/>
    </row>
    <row r="1211" spans="2:26" x14ac:dyDescent="0.25">
      <c r="B1211" s="145">
        <v>0.83819444444444446</v>
      </c>
      <c r="C1211" s="40"/>
      <c r="D1211" s="314"/>
      <c r="E1211" s="314">
        <v>80</v>
      </c>
      <c r="F1211" s="42">
        <v>80</v>
      </c>
      <c r="G1211" s="321">
        <f t="shared" si="108"/>
        <v>80</v>
      </c>
      <c r="H1211" s="315">
        <f t="shared" si="109"/>
        <v>80</v>
      </c>
      <c r="I1211" s="197">
        <f t="shared" si="110"/>
        <v>1.3333333333333333</v>
      </c>
      <c r="J1211" s="157">
        <f t="shared" si="111"/>
        <v>1.3333333333333333</v>
      </c>
      <c r="K1211" s="40">
        <v>160</v>
      </c>
      <c r="L1211" s="326">
        <v>2.6666666666666665</v>
      </c>
      <c r="M1211">
        <f t="shared" si="112"/>
        <v>336</v>
      </c>
      <c r="N1211" s="201">
        <f t="shared" si="113"/>
        <v>256.9369369369428</v>
      </c>
      <c r="Z1211"/>
    </row>
    <row r="1212" spans="2:26" x14ac:dyDescent="0.25">
      <c r="B1212" s="145">
        <v>0.83888888888888891</v>
      </c>
      <c r="C1212" s="40"/>
      <c r="D1212" s="314"/>
      <c r="E1212" s="314">
        <v>80</v>
      </c>
      <c r="F1212" s="42">
        <v>80</v>
      </c>
      <c r="G1212" s="321">
        <f t="shared" si="108"/>
        <v>80</v>
      </c>
      <c r="H1212" s="315">
        <f t="shared" si="109"/>
        <v>80</v>
      </c>
      <c r="I1212" s="197">
        <f t="shared" si="110"/>
        <v>1.3333333333333333</v>
      </c>
      <c r="J1212" s="157">
        <f t="shared" si="111"/>
        <v>1.3333333333333333</v>
      </c>
      <c r="K1212" s="40">
        <v>160</v>
      </c>
      <c r="L1212" s="326">
        <v>2.6666666666666665</v>
      </c>
      <c r="M1212">
        <f t="shared" si="112"/>
        <v>336</v>
      </c>
      <c r="N1212" s="201">
        <f t="shared" si="113"/>
        <v>256.9369369369428</v>
      </c>
      <c r="Z1212"/>
    </row>
    <row r="1213" spans="2:26" x14ac:dyDescent="0.25">
      <c r="B1213" s="145">
        <v>0.83958333333333324</v>
      </c>
      <c r="C1213" s="40"/>
      <c r="D1213" s="314"/>
      <c r="E1213" s="314">
        <v>80</v>
      </c>
      <c r="F1213" s="42">
        <v>80</v>
      </c>
      <c r="G1213" s="321">
        <f t="shared" si="108"/>
        <v>80</v>
      </c>
      <c r="H1213" s="315">
        <f t="shared" si="109"/>
        <v>80</v>
      </c>
      <c r="I1213" s="197">
        <f t="shared" si="110"/>
        <v>1.3333333333333333</v>
      </c>
      <c r="J1213" s="157">
        <f t="shared" si="111"/>
        <v>1.3333333333333333</v>
      </c>
      <c r="K1213" s="40">
        <v>160</v>
      </c>
      <c r="L1213" s="326">
        <v>2.6666666666666665</v>
      </c>
      <c r="M1213">
        <f t="shared" si="112"/>
        <v>336</v>
      </c>
      <c r="N1213" s="201">
        <f t="shared" si="113"/>
        <v>256.9369369369428</v>
      </c>
      <c r="Z1213"/>
    </row>
    <row r="1214" spans="2:26" x14ac:dyDescent="0.25">
      <c r="B1214" s="145">
        <v>0.84027777777777779</v>
      </c>
      <c r="C1214" s="40"/>
      <c r="D1214" s="314"/>
      <c r="E1214" s="314">
        <v>80</v>
      </c>
      <c r="F1214" s="42">
        <v>80</v>
      </c>
      <c r="G1214" s="321">
        <f t="shared" si="108"/>
        <v>80</v>
      </c>
      <c r="H1214" s="315">
        <f t="shared" si="109"/>
        <v>80</v>
      </c>
      <c r="I1214" s="197">
        <f t="shared" si="110"/>
        <v>1.3333333333333333</v>
      </c>
      <c r="J1214" s="157">
        <f t="shared" si="111"/>
        <v>1.3333333333333333</v>
      </c>
      <c r="K1214" s="40">
        <v>160</v>
      </c>
      <c r="L1214" s="326">
        <v>2.6666666666666665</v>
      </c>
      <c r="M1214">
        <f t="shared" si="112"/>
        <v>336</v>
      </c>
      <c r="N1214" s="201">
        <f t="shared" si="113"/>
        <v>256.9369369369428</v>
      </c>
      <c r="Z1214"/>
    </row>
    <row r="1215" spans="2:26" x14ac:dyDescent="0.25">
      <c r="B1215" s="145">
        <v>0.84097222222222223</v>
      </c>
      <c r="C1215" s="40"/>
      <c r="D1215" s="314"/>
      <c r="E1215" s="314">
        <v>80</v>
      </c>
      <c r="F1215" s="42">
        <v>80</v>
      </c>
      <c r="G1215" s="321">
        <f t="shared" si="108"/>
        <v>80</v>
      </c>
      <c r="H1215" s="315">
        <f t="shared" si="109"/>
        <v>80</v>
      </c>
      <c r="I1215" s="197">
        <f t="shared" si="110"/>
        <v>1.3333333333333333</v>
      </c>
      <c r="J1215" s="157">
        <f t="shared" si="111"/>
        <v>1.3333333333333333</v>
      </c>
      <c r="K1215" s="40">
        <v>160</v>
      </c>
      <c r="L1215" s="326">
        <v>2.6666666666666665</v>
      </c>
      <c r="M1215">
        <f t="shared" si="112"/>
        <v>336</v>
      </c>
      <c r="N1215" s="201">
        <f t="shared" si="113"/>
        <v>256.9369369369428</v>
      </c>
      <c r="Z1215"/>
    </row>
    <row r="1216" spans="2:26" x14ac:dyDescent="0.25">
      <c r="B1216" s="145">
        <v>0.84166666666666667</v>
      </c>
      <c r="C1216" s="40"/>
      <c r="D1216" s="314"/>
      <c r="E1216" s="314">
        <v>80</v>
      </c>
      <c r="F1216" s="42">
        <v>80</v>
      </c>
      <c r="G1216" s="321">
        <f t="shared" si="108"/>
        <v>80</v>
      </c>
      <c r="H1216" s="315">
        <f t="shared" si="109"/>
        <v>80</v>
      </c>
      <c r="I1216" s="197">
        <f t="shared" si="110"/>
        <v>1.3333333333333333</v>
      </c>
      <c r="J1216" s="157">
        <f t="shared" si="111"/>
        <v>1.3333333333333333</v>
      </c>
      <c r="K1216" s="40">
        <v>160</v>
      </c>
      <c r="L1216" s="326">
        <v>2.6666666666666665</v>
      </c>
      <c r="M1216">
        <f t="shared" si="112"/>
        <v>336</v>
      </c>
      <c r="N1216" s="201">
        <f t="shared" si="113"/>
        <v>256.9369369369428</v>
      </c>
      <c r="Z1216"/>
    </row>
    <row r="1217" spans="2:26" x14ac:dyDescent="0.25">
      <c r="B1217" s="145">
        <v>0.84236111111111101</v>
      </c>
      <c r="C1217" s="40"/>
      <c r="D1217" s="314"/>
      <c r="E1217" s="314">
        <v>80</v>
      </c>
      <c r="F1217" s="42">
        <v>80</v>
      </c>
      <c r="G1217" s="321">
        <f t="shared" si="108"/>
        <v>80</v>
      </c>
      <c r="H1217" s="315">
        <f t="shared" si="109"/>
        <v>80</v>
      </c>
      <c r="I1217" s="197">
        <f t="shared" si="110"/>
        <v>1.3333333333333333</v>
      </c>
      <c r="J1217" s="157">
        <f t="shared" si="111"/>
        <v>1.3333333333333333</v>
      </c>
      <c r="K1217" s="40">
        <v>160</v>
      </c>
      <c r="L1217" s="326">
        <v>2.6666666666666665</v>
      </c>
      <c r="M1217">
        <f t="shared" si="112"/>
        <v>336</v>
      </c>
      <c r="N1217" s="201">
        <f t="shared" si="113"/>
        <v>256.9369369369428</v>
      </c>
      <c r="Z1217"/>
    </row>
    <row r="1218" spans="2:26" x14ac:dyDescent="0.25">
      <c r="B1218" s="145">
        <v>0.84305555555555556</v>
      </c>
      <c r="C1218" s="40"/>
      <c r="D1218" s="314"/>
      <c r="E1218" s="314">
        <v>80</v>
      </c>
      <c r="F1218" s="42">
        <v>80</v>
      </c>
      <c r="G1218" s="321">
        <f t="shared" si="108"/>
        <v>80</v>
      </c>
      <c r="H1218" s="315">
        <f t="shared" si="109"/>
        <v>80</v>
      </c>
      <c r="I1218" s="197">
        <f t="shared" si="110"/>
        <v>1.3333333333333333</v>
      </c>
      <c r="J1218" s="157">
        <f t="shared" si="111"/>
        <v>1.3333333333333333</v>
      </c>
      <c r="K1218" s="40">
        <v>160</v>
      </c>
      <c r="L1218" s="326">
        <v>2.6666666666666665</v>
      </c>
      <c r="M1218">
        <f t="shared" si="112"/>
        <v>336</v>
      </c>
      <c r="N1218" s="201">
        <f t="shared" si="113"/>
        <v>256.9369369369428</v>
      </c>
      <c r="Z1218"/>
    </row>
    <row r="1219" spans="2:26" x14ac:dyDescent="0.25">
      <c r="B1219" s="145">
        <v>0.84375</v>
      </c>
      <c r="C1219" s="40"/>
      <c r="D1219" s="314"/>
      <c r="E1219" s="314">
        <v>160</v>
      </c>
      <c r="F1219" s="42">
        <v>80</v>
      </c>
      <c r="G1219" s="321">
        <f t="shared" si="108"/>
        <v>160</v>
      </c>
      <c r="H1219" s="315">
        <f t="shared" si="109"/>
        <v>80</v>
      </c>
      <c r="I1219" s="197">
        <f t="shared" si="110"/>
        <v>2.6666666666666665</v>
      </c>
      <c r="J1219" s="157">
        <f t="shared" si="111"/>
        <v>1.3333333333333333</v>
      </c>
      <c r="K1219" s="40">
        <v>240</v>
      </c>
      <c r="L1219" s="326">
        <v>4</v>
      </c>
      <c r="M1219">
        <f t="shared" si="112"/>
        <v>336</v>
      </c>
      <c r="N1219" s="201">
        <f t="shared" si="113"/>
        <v>256.9369369369428</v>
      </c>
      <c r="Z1219"/>
    </row>
    <row r="1220" spans="2:26" x14ac:dyDescent="0.25">
      <c r="B1220" s="145">
        <v>0.84444444444444444</v>
      </c>
      <c r="C1220" s="40"/>
      <c r="D1220" s="314"/>
      <c r="E1220" s="314">
        <v>160</v>
      </c>
      <c r="F1220" s="42">
        <v>80</v>
      </c>
      <c r="G1220" s="321">
        <f t="shared" si="108"/>
        <v>160</v>
      </c>
      <c r="H1220" s="315">
        <f t="shared" si="109"/>
        <v>80</v>
      </c>
      <c r="I1220" s="197">
        <f t="shared" si="110"/>
        <v>2.6666666666666665</v>
      </c>
      <c r="J1220" s="157">
        <f t="shared" si="111"/>
        <v>1.3333333333333333</v>
      </c>
      <c r="K1220" s="40">
        <v>240</v>
      </c>
      <c r="L1220" s="326">
        <v>4</v>
      </c>
      <c r="M1220">
        <f t="shared" si="112"/>
        <v>336</v>
      </c>
      <c r="N1220" s="201">
        <f t="shared" si="113"/>
        <v>256.9369369369428</v>
      </c>
      <c r="Z1220"/>
    </row>
    <row r="1221" spans="2:26" x14ac:dyDescent="0.25">
      <c r="B1221" s="145">
        <v>0.84513888888888899</v>
      </c>
      <c r="C1221" s="40"/>
      <c r="D1221" s="314"/>
      <c r="E1221" s="314">
        <v>160</v>
      </c>
      <c r="F1221" s="42">
        <v>80</v>
      </c>
      <c r="G1221" s="321">
        <f t="shared" ref="G1221:G1284" si="114">IF(SUM(C1221,E1221)=0,"",SUM(C1221,E1221))</f>
        <v>160</v>
      </c>
      <c r="H1221" s="315">
        <f t="shared" ref="H1221:H1284" si="115">IF(SUM(D1221,F1221)=0,"",SUM(D1221,F1221))</f>
        <v>80</v>
      </c>
      <c r="I1221" s="197">
        <f t="shared" ref="I1221:I1284" si="116">IF(G1221="","",G1221*(1/60))</f>
        <v>2.6666666666666665</v>
      </c>
      <c r="J1221" s="157">
        <f t="shared" ref="J1221:J1284" si="117">IF(H1221="","",H1221*(1/60))</f>
        <v>1.3333333333333333</v>
      </c>
      <c r="K1221" s="40">
        <v>240</v>
      </c>
      <c r="L1221" s="326">
        <v>4</v>
      </c>
      <c r="M1221">
        <f t="shared" ref="M1221:M1284" si="118">1.05*MAX($K$4:$K$1444)</f>
        <v>336</v>
      </c>
      <c r="N1221" s="201">
        <f t="shared" ref="N1221:N1284" si="119">SUM($L$324:$L$1433)/(COUNT($L$324:$L$1433)/60)</f>
        <v>256.9369369369428</v>
      </c>
    </row>
    <row r="1222" spans="2:26" x14ac:dyDescent="0.25">
      <c r="B1222" s="145">
        <v>0.84583333333333333</v>
      </c>
      <c r="C1222" s="40"/>
      <c r="D1222" s="314"/>
      <c r="E1222" s="314">
        <v>160</v>
      </c>
      <c r="F1222" s="42">
        <v>80</v>
      </c>
      <c r="G1222" s="321">
        <f t="shared" si="114"/>
        <v>160</v>
      </c>
      <c r="H1222" s="315">
        <f t="shared" si="115"/>
        <v>80</v>
      </c>
      <c r="I1222" s="197">
        <f t="shared" si="116"/>
        <v>2.6666666666666665</v>
      </c>
      <c r="J1222" s="157">
        <f t="shared" si="117"/>
        <v>1.3333333333333333</v>
      </c>
      <c r="K1222" s="40">
        <v>240</v>
      </c>
      <c r="L1222" s="326">
        <v>4</v>
      </c>
      <c r="M1222">
        <f t="shared" si="118"/>
        <v>336</v>
      </c>
      <c r="N1222" s="201">
        <f t="shared" si="119"/>
        <v>256.9369369369428</v>
      </c>
    </row>
    <row r="1223" spans="2:26" x14ac:dyDescent="0.25">
      <c r="B1223" s="145">
        <v>0.84652777777777777</v>
      </c>
      <c r="C1223" s="40"/>
      <c r="D1223" s="314"/>
      <c r="E1223" s="314">
        <v>160</v>
      </c>
      <c r="F1223" s="42">
        <v>80</v>
      </c>
      <c r="G1223" s="321">
        <f t="shared" si="114"/>
        <v>160</v>
      </c>
      <c r="H1223" s="315">
        <f t="shared" si="115"/>
        <v>80</v>
      </c>
      <c r="I1223" s="197">
        <f t="shared" si="116"/>
        <v>2.6666666666666665</v>
      </c>
      <c r="J1223" s="157">
        <f t="shared" si="117"/>
        <v>1.3333333333333333</v>
      </c>
      <c r="K1223" s="40">
        <v>240</v>
      </c>
      <c r="L1223" s="326">
        <v>4</v>
      </c>
      <c r="M1223">
        <f t="shared" si="118"/>
        <v>336</v>
      </c>
      <c r="N1223" s="201">
        <f t="shared" si="119"/>
        <v>256.9369369369428</v>
      </c>
    </row>
    <row r="1224" spans="2:26" x14ac:dyDescent="0.25">
      <c r="B1224" s="145">
        <v>0.84722222222222221</v>
      </c>
      <c r="C1224" s="40"/>
      <c r="D1224" s="314"/>
      <c r="E1224" s="314">
        <v>80</v>
      </c>
      <c r="F1224" s="42">
        <v>80</v>
      </c>
      <c r="G1224" s="321">
        <f t="shared" si="114"/>
        <v>80</v>
      </c>
      <c r="H1224" s="315">
        <f t="shared" si="115"/>
        <v>80</v>
      </c>
      <c r="I1224" s="197">
        <f t="shared" si="116"/>
        <v>1.3333333333333333</v>
      </c>
      <c r="J1224" s="157">
        <f t="shared" si="117"/>
        <v>1.3333333333333333</v>
      </c>
      <c r="K1224" s="40">
        <v>160</v>
      </c>
      <c r="L1224" s="326">
        <v>2.6666666666666665</v>
      </c>
      <c r="M1224">
        <f t="shared" si="118"/>
        <v>336</v>
      </c>
      <c r="N1224" s="201">
        <f t="shared" si="119"/>
        <v>256.9369369369428</v>
      </c>
    </row>
    <row r="1225" spans="2:26" x14ac:dyDescent="0.25">
      <c r="B1225" s="145">
        <v>0.84791666666666676</v>
      </c>
      <c r="C1225" s="40"/>
      <c r="D1225" s="314"/>
      <c r="E1225" s="314">
        <v>80</v>
      </c>
      <c r="F1225" s="42">
        <v>80</v>
      </c>
      <c r="G1225" s="321">
        <f t="shared" si="114"/>
        <v>80</v>
      </c>
      <c r="H1225" s="315">
        <f t="shared" si="115"/>
        <v>80</v>
      </c>
      <c r="I1225" s="197">
        <f t="shared" si="116"/>
        <v>1.3333333333333333</v>
      </c>
      <c r="J1225" s="157">
        <f t="shared" si="117"/>
        <v>1.3333333333333333</v>
      </c>
      <c r="K1225" s="40">
        <v>160</v>
      </c>
      <c r="L1225" s="326">
        <v>2.6666666666666665</v>
      </c>
      <c r="M1225">
        <f t="shared" si="118"/>
        <v>336</v>
      </c>
      <c r="N1225" s="201">
        <f t="shared" si="119"/>
        <v>256.9369369369428</v>
      </c>
    </row>
    <row r="1226" spans="2:26" x14ac:dyDescent="0.25">
      <c r="B1226" s="145">
        <v>0.84861111111111109</v>
      </c>
      <c r="C1226" s="40"/>
      <c r="D1226" s="314"/>
      <c r="E1226" s="314">
        <v>80</v>
      </c>
      <c r="F1226" s="42">
        <v>80</v>
      </c>
      <c r="G1226" s="321">
        <f t="shared" si="114"/>
        <v>80</v>
      </c>
      <c r="H1226" s="315">
        <f t="shared" si="115"/>
        <v>80</v>
      </c>
      <c r="I1226" s="197">
        <f t="shared" si="116"/>
        <v>1.3333333333333333</v>
      </c>
      <c r="J1226" s="157">
        <f t="shared" si="117"/>
        <v>1.3333333333333333</v>
      </c>
      <c r="K1226" s="40">
        <v>160</v>
      </c>
      <c r="L1226" s="326">
        <v>2.6666666666666665</v>
      </c>
      <c r="M1226">
        <f t="shared" si="118"/>
        <v>336</v>
      </c>
      <c r="N1226" s="201">
        <f t="shared" si="119"/>
        <v>256.9369369369428</v>
      </c>
    </row>
    <row r="1227" spans="2:26" x14ac:dyDescent="0.25">
      <c r="B1227" s="145">
        <v>0.84930555555555554</v>
      </c>
      <c r="C1227" s="40"/>
      <c r="D1227" s="314"/>
      <c r="E1227" s="314">
        <v>80</v>
      </c>
      <c r="F1227" s="42">
        <v>80</v>
      </c>
      <c r="G1227" s="321">
        <f t="shared" si="114"/>
        <v>80</v>
      </c>
      <c r="H1227" s="315">
        <f t="shared" si="115"/>
        <v>80</v>
      </c>
      <c r="I1227" s="197">
        <f t="shared" si="116"/>
        <v>1.3333333333333333</v>
      </c>
      <c r="J1227" s="157">
        <f t="shared" si="117"/>
        <v>1.3333333333333333</v>
      </c>
      <c r="K1227" s="40">
        <v>160</v>
      </c>
      <c r="L1227" s="326">
        <v>2.6666666666666665</v>
      </c>
      <c r="M1227">
        <f t="shared" si="118"/>
        <v>336</v>
      </c>
      <c r="N1227" s="201">
        <f t="shared" si="119"/>
        <v>256.9369369369428</v>
      </c>
    </row>
    <row r="1228" spans="2:26" x14ac:dyDescent="0.25">
      <c r="B1228" s="145">
        <v>0.85</v>
      </c>
      <c r="C1228" s="40"/>
      <c r="D1228" s="314"/>
      <c r="E1228" s="314">
        <v>80</v>
      </c>
      <c r="F1228" s="42">
        <v>80</v>
      </c>
      <c r="G1228" s="321">
        <f t="shared" si="114"/>
        <v>80</v>
      </c>
      <c r="H1228" s="315">
        <f t="shared" si="115"/>
        <v>80</v>
      </c>
      <c r="I1228" s="197">
        <f t="shared" si="116"/>
        <v>1.3333333333333333</v>
      </c>
      <c r="J1228" s="157">
        <f t="shared" si="117"/>
        <v>1.3333333333333333</v>
      </c>
      <c r="K1228" s="40">
        <v>160</v>
      </c>
      <c r="L1228" s="326">
        <v>2.6666666666666665</v>
      </c>
      <c r="M1228">
        <f t="shared" si="118"/>
        <v>336</v>
      </c>
      <c r="N1228" s="201">
        <f t="shared" si="119"/>
        <v>256.9369369369428</v>
      </c>
    </row>
    <row r="1229" spans="2:26" x14ac:dyDescent="0.25">
      <c r="B1229" s="145">
        <v>0.85069444444444453</v>
      </c>
      <c r="C1229" s="40"/>
      <c r="D1229" s="314"/>
      <c r="E1229" s="314">
        <v>80</v>
      </c>
      <c r="F1229" s="42">
        <v>80</v>
      </c>
      <c r="G1229" s="321">
        <f t="shared" si="114"/>
        <v>80</v>
      </c>
      <c r="H1229" s="315">
        <f t="shared" si="115"/>
        <v>80</v>
      </c>
      <c r="I1229" s="197">
        <f t="shared" si="116"/>
        <v>1.3333333333333333</v>
      </c>
      <c r="J1229" s="157">
        <f t="shared" si="117"/>
        <v>1.3333333333333333</v>
      </c>
      <c r="K1229" s="40">
        <v>160</v>
      </c>
      <c r="L1229" s="326">
        <v>2.6666666666666665</v>
      </c>
      <c r="M1229">
        <f t="shared" si="118"/>
        <v>336</v>
      </c>
      <c r="N1229" s="201">
        <f t="shared" si="119"/>
        <v>256.9369369369428</v>
      </c>
    </row>
    <row r="1230" spans="2:26" x14ac:dyDescent="0.25">
      <c r="B1230" s="145">
        <v>0.85138888888888886</v>
      </c>
      <c r="C1230" s="40"/>
      <c r="D1230" s="314"/>
      <c r="E1230" s="314">
        <v>80</v>
      </c>
      <c r="F1230" s="42">
        <v>80</v>
      </c>
      <c r="G1230" s="321">
        <f t="shared" si="114"/>
        <v>80</v>
      </c>
      <c r="H1230" s="315">
        <f t="shared" si="115"/>
        <v>80</v>
      </c>
      <c r="I1230" s="197">
        <f t="shared" si="116"/>
        <v>1.3333333333333333</v>
      </c>
      <c r="J1230" s="157">
        <f t="shared" si="117"/>
        <v>1.3333333333333333</v>
      </c>
      <c r="K1230" s="40">
        <v>160</v>
      </c>
      <c r="L1230" s="326">
        <v>2.6666666666666665</v>
      </c>
      <c r="M1230">
        <f t="shared" si="118"/>
        <v>336</v>
      </c>
      <c r="N1230" s="201">
        <f t="shared" si="119"/>
        <v>256.9369369369428</v>
      </c>
    </row>
    <row r="1231" spans="2:26" x14ac:dyDescent="0.25">
      <c r="B1231" s="145">
        <v>0.8520833333333333</v>
      </c>
      <c r="C1231" s="40"/>
      <c r="D1231" s="314"/>
      <c r="E1231" s="314">
        <v>80</v>
      </c>
      <c r="F1231" s="42">
        <v>80</v>
      </c>
      <c r="G1231" s="321">
        <f t="shared" si="114"/>
        <v>80</v>
      </c>
      <c r="H1231" s="315">
        <f t="shared" si="115"/>
        <v>80</v>
      </c>
      <c r="I1231" s="197">
        <f t="shared" si="116"/>
        <v>1.3333333333333333</v>
      </c>
      <c r="J1231" s="157">
        <f t="shared" si="117"/>
        <v>1.3333333333333333</v>
      </c>
      <c r="K1231" s="40">
        <v>160</v>
      </c>
      <c r="L1231" s="326">
        <v>2.6666666666666665</v>
      </c>
      <c r="M1231">
        <f t="shared" si="118"/>
        <v>336</v>
      </c>
      <c r="N1231" s="201">
        <f t="shared" si="119"/>
        <v>256.9369369369428</v>
      </c>
    </row>
    <row r="1232" spans="2:26" x14ac:dyDescent="0.25">
      <c r="B1232" s="145">
        <v>0.85277777777777775</v>
      </c>
      <c r="C1232" s="40"/>
      <c r="D1232" s="314"/>
      <c r="E1232" s="314">
        <v>80</v>
      </c>
      <c r="F1232" s="42">
        <v>80</v>
      </c>
      <c r="G1232" s="321">
        <f t="shared" si="114"/>
        <v>80</v>
      </c>
      <c r="H1232" s="315">
        <f t="shared" si="115"/>
        <v>80</v>
      </c>
      <c r="I1232" s="197">
        <f t="shared" si="116"/>
        <v>1.3333333333333333</v>
      </c>
      <c r="J1232" s="157">
        <f t="shared" si="117"/>
        <v>1.3333333333333333</v>
      </c>
      <c r="K1232" s="40">
        <v>160</v>
      </c>
      <c r="L1232" s="326">
        <v>2.6666666666666665</v>
      </c>
      <c r="M1232">
        <f t="shared" si="118"/>
        <v>336</v>
      </c>
      <c r="N1232" s="201">
        <f t="shared" si="119"/>
        <v>256.9369369369428</v>
      </c>
    </row>
    <row r="1233" spans="2:14" x14ac:dyDescent="0.25">
      <c r="B1233" s="145">
        <v>0.8534722222222223</v>
      </c>
      <c r="C1233" s="40"/>
      <c r="D1233" s="314"/>
      <c r="E1233" s="314">
        <v>80</v>
      </c>
      <c r="F1233" s="42">
        <v>80</v>
      </c>
      <c r="G1233" s="321">
        <f t="shared" si="114"/>
        <v>80</v>
      </c>
      <c r="H1233" s="315">
        <f t="shared" si="115"/>
        <v>80</v>
      </c>
      <c r="I1233" s="197">
        <f t="shared" si="116"/>
        <v>1.3333333333333333</v>
      </c>
      <c r="J1233" s="157">
        <f t="shared" si="117"/>
        <v>1.3333333333333333</v>
      </c>
      <c r="K1233" s="40">
        <v>160</v>
      </c>
      <c r="L1233" s="326">
        <v>2.6666666666666665</v>
      </c>
      <c r="M1233">
        <f t="shared" si="118"/>
        <v>336</v>
      </c>
      <c r="N1233" s="201">
        <f t="shared" si="119"/>
        <v>256.9369369369428</v>
      </c>
    </row>
    <row r="1234" spans="2:14" x14ac:dyDescent="0.25">
      <c r="B1234" s="145">
        <v>0.85416666666666663</v>
      </c>
      <c r="C1234" s="40"/>
      <c r="D1234" s="314"/>
      <c r="E1234" s="314">
        <v>160</v>
      </c>
      <c r="F1234" s="42">
        <v>80</v>
      </c>
      <c r="G1234" s="321">
        <f t="shared" si="114"/>
        <v>160</v>
      </c>
      <c r="H1234" s="315">
        <f t="shared" si="115"/>
        <v>80</v>
      </c>
      <c r="I1234" s="197">
        <f t="shared" si="116"/>
        <v>2.6666666666666665</v>
      </c>
      <c r="J1234" s="157">
        <f t="shared" si="117"/>
        <v>1.3333333333333333</v>
      </c>
      <c r="K1234" s="40">
        <v>240</v>
      </c>
      <c r="L1234" s="326">
        <v>4</v>
      </c>
      <c r="M1234">
        <f t="shared" si="118"/>
        <v>336</v>
      </c>
      <c r="N1234" s="201">
        <f t="shared" si="119"/>
        <v>256.9369369369428</v>
      </c>
    </row>
    <row r="1235" spans="2:14" x14ac:dyDescent="0.25">
      <c r="B1235" s="145">
        <v>0.85486111111111107</v>
      </c>
      <c r="C1235" s="40"/>
      <c r="D1235" s="314"/>
      <c r="E1235" s="314">
        <v>160</v>
      </c>
      <c r="F1235" s="42">
        <v>80</v>
      </c>
      <c r="G1235" s="321">
        <f t="shared" si="114"/>
        <v>160</v>
      </c>
      <c r="H1235" s="315">
        <f t="shared" si="115"/>
        <v>80</v>
      </c>
      <c r="I1235" s="197">
        <f t="shared" si="116"/>
        <v>2.6666666666666665</v>
      </c>
      <c r="J1235" s="157">
        <f t="shared" si="117"/>
        <v>1.3333333333333333</v>
      </c>
      <c r="K1235" s="40">
        <v>240</v>
      </c>
      <c r="L1235" s="326">
        <v>4</v>
      </c>
      <c r="M1235">
        <f t="shared" si="118"/>
        <v>336</v>
      </c>
      <c r="N1235" s="201">
        <f t="shared" si="119"/>
        <v>256.9369369369428</v>
      </c>
    </row>
    <row r="1236" spans="2:14" x14ac:dyDescent="0.25">
      <c r="B1236" s="145">
        <v>0.85555555555555562</v>
      </c>
      <c r="C1236" s="40"/>
      <c r="D1236" s="314"/>
      <c r="E1236" s="314">
        <v>160</v>
      </c>
      <c r="F1236" s="42">
        <v>80</v>
      </c>
      <c r="G1236" s="321">
        <f t="shared" si="114"/>
        <v>160</v>
      </c>
      <c r="H1236" s="315">
        <f t="shared" si="115"/>
        <v>80</v>
      </c>
      <c r="I1236" s="197">
        <f t="shared" si="116"/>
        <v>2.6666666666666665</v>
      </c>
      <c r="J1236" s="157">
        <f t="shared" si="117"/>
        <v>1.3333333333333333</v>
      </c>
      <c r="K1236" s="40">
        <v>240</v>
      </c>
      <c r="L1236" s="326">
        <v>4</v>
      </c>
      <c r="M1236">
        <f t="shared" si="118"/>
        <v>336</v>
      </c>
      <c r="N1236" s="201">
        <f t="shared" si="119"/>
        <v>256.9369369369428</v>
      </c>
    </row>
    <row r="1237" spans="2:14" x14ac:dyDescent="0.25">
      <c r="B1237" s="145">
        <v>0.85625000000000007</v>
      </c>
      <c r="C1237" s="40"/>
      <c r="D1237" s="314"/>
      <c r="E1237" s="314">
        <v>160</v>
      </c>
      <c r="F1237" s="42">
        <v>80</v>
      </c>
      <c r="G1237" s="321">
        <f t="shared" si="114"/>
        <v>160</v>
      </c>
      <c r="H1237" s="315">
        <f t="shared" si="115"/>
        <v>80</v>
      </c>
      <c r="I1237" s="197">
        <f t="shared" si="116"/>
        <v>2.6666666666666665</v>
      </c>
      <c r="J1237" s="157">
        <f t="shared" si="117"/>
        <v>1.3333333333333333</v>
      </c>
      <c r="K1237" s="40">
        <v>240</v>
      </c>
      <c r="L1237" s="326">
        <v>4</v>
      </c>
      <c r="M1237">
        <f t="shared" si="118"/>
        <v>336</v>
      </c>
      <c r="N1237" s="201">
        <f t="shared" si="119"/>
        <v>256.9369369369428</v>
      </c>
    </row>
    <row r="1238" spans="2:14" x14ac:dyDescent="0.25">
      <c r="B1238" s="145">
        <v>0.8569444444444444</v>
      </c>
      <c r="C1238" s="40"/>
      <c r="D1238" s="314"/>
      <c r="E1238" s="314">
        <v>160</v>
      </c>
      <c r="F1238" s="42">
        <v>80</v>
      </c>
      <c r="G1238" s="321">
        <f t="shared" si="114"/>
        <v>160</v>
      </c>
      <c r="H1238" s="315">
        <f t="shared" si="115"/>
        <v>80</v>
      </c>
      <c r="I1238" s="197">
        <f t="shared" si="116"/>
        <v>2.6666666666666665</v>
      </c>
      <c r="J1238" s="157">
        <f t="shared" si="117"/>
        <v>1.3333333333333333</v>
      </c>
      <c r="K1238" s="40">
        <v>240</v>
      </c>
      <c r="L1238" s="326">
        <v>4</v>
      </c>
      <c r="M1238">
        <f t="shared" si="118"/>
        <v>336</v>
      </c>
      <c r="N1238" s="201">
        <f t="shared" si="119"/>
        <v>256.9369369369428</v>
      </c>
    </row>
    <row r="1239" spans="2:14" x14ac:dyDescent="0.25">
      <c r="B1239" s="145">
        <v>0.85763888888888884</v>
      </c>
      <c r="C1239" s="40"/>
      <c r="D1239" s="314"/>
      <c r="E1239" s="314">
        <v>80</v>
      </c>
      <c r="F1239" s="42">
        <v>80</v>
      </c>
      <c r="G1239" s="321">
        <f t="shared" si="114"/>
        <v>80</v>
      </c>
      <c r="H1239" s="315">
        <f t="shared" si="115"/>
        <v>80</v>
      </c>
      <c r="I1239" s="197">
        <f t="shared" si="116"/>
        <v>1.3333333333333333</v>
      </c>
      <c r="J1239" s="157">
        <f t="shared" si="117"/>
        <v>1.3333333333333333</v>
      </c>
      <c r="K1239" s="40">
        <v>160</v>
      </c>
      <c r="L1239" s="326">
        <v>2.6666666666666665</v>
      </c>
      <c r="M1239">
        <f t="shared" si="118"/>
        <v>336</v>
      </c>
      <c r="N1239" s="201">
        <f t="shared" si="119"/>
        <v>256.9369369369428</v>
      </c>
    </row>
    <row r="1240" spans="2:14" x14ac:dyDescent="0.25">
      <c r="B1240" s="145">
        <v>0.85833333333333339</v>
      </c>
      <c r="C1240" s="40"/>
      <c r="D1240" s="314"/>
      <c r="E1240" s="314">
        <v>80</v>
      </c>
      <c r="F1240" s="42">
        <v>80</v>
      </c>
      <c r="G1240" s="321">
        <f t="shared" si="114"/>
        <v>80</v>
      </c>
      <c r="H1240" s="315">
        <f t="shared" si="115"/>
        <v>80</v>
      </c>
      <c r="I1240" s="197">
        <f t="shared" si="116"/>
        <v>1.3333333333333333</v>
      </c>
      <c r="J1240" s="157">
        <f t="shared" si="117"/>
        <v>1.3333333333333333</v>
      </c>
      <c r="K1240" s="40">
        <v>160</v>
      </c>
      <c r="L1240" s="326">
        <v>2.6666666666666665</v>
      </c>
      <c r="M1240">
        <f t="shared" si="118"/>
        <v>336</v>
      </c>
      <c r="N1240" s="201">
        <f t="shared" si="119"/>
        <v>256.9369369369428</v>
      </c>
    </row>
    <row r="1241" spans="2:14" x14ac:dyDescent="0.25">
      <c r="B1241" s="145">
        <v>0.85902777777777783</v>
      </c>
      <c r="C1241" s="40"/>
      <c r="D1241" s="314"/>
      <c r="E1241" s="314">
        <v>80</v>
      </c>
      <c r="F1241" s="42">
        <v>80</v>
      </c>
      <c r="G1241" s="321">
        <f t="shared" si="114"/>
        <v>80</v>
      </c>
      <c r="H1241" s="315">
        <f t="shared" si="115"/>
        <v>80</v>
      </c>
      <c r="I1241" s="197">
        <f t="shared" si="116"/>
        <v>1.3333333333333333</v>
      </c>
      <c r="J1241" s="157">
        <f t="shared" si="117"/>
        <v>1.3333333333333333</v>
      </c>
      <c r="K1241" s="40">
        <v>160</v>
      </c>
      <c r="L1241" s="326">
        <v>2.6666666666666665</v>
      </c>
      <c r="M1241">
        <f t="shared" si="118"/>
        <v>336</v>
      </c>
      <c r="N1241" s="201">
        <f t="shared" si="119"/>
        <v>256.9369369369428</v>
      </c>
    </row>
    <row r="1242" spans="2:14" x14ac:dyDescent="0.25">
      <c r="B1242" s="145">
        <v>0.85972222222222217</v>
      </c>
      <c r="C1242" s="40"/>
      <c r="D1242" s="314"/>
      <c r="E1242" s="314">
        <v>80</v>
      </c>
      <c r="F1242" s="42">
        <v>80</v>
      </c>
      <c r="G1242" s="321">
        <f t="shared" si="114"/>
        <v>80</v>
      </c>
      <c r="H1242" s="315">
        <f t="shared" si="115"/>
        <v>80</v>
      </c>
      <c r="I1242" s="197">
        <f t="shared" si="116"/>
        <v>1.3333333333333333</v>
      </c>
      <c r="J1242" s="157">
        <f t="shared" si="117"/>
        <v>1.3333333333333333</v>
      </c>
      <c r="K1242" s="40">
        <v>160</v>
      </c>
      <c r="L1242" s="326">
        <v>2.6666666666666665</v>
      </c>
      <c r="M1242">
        <f t="shared" si="118"/>
        <v>336</v>
      </c>
      <c r="N1242" s="201">
        <f t="shared" si="119"/>
        <v>256.9369369369428</v>
      </c>
    </row>
    <row r="1243" spans="2:14" x14ac:dyDescent="0.25">
      <c r="B1243" s="145">
        <v>0.86041666666666661</v>
      </c>
      <c r="C1243" s="40"/>
      <c r="D1243" s="314"/>
      <c r="E1243" s="314">
        <v>80</v>
      </c>
      <c r="F1243" s="42">
        <v>80</v>
      </c>
      <c r="G1243" s="321">
        <f t="shared" si="114"/>
        <v>80</v>
      </c>
      <c r="H1243" s="315">
        <f t="shared" si="115"/>
        <v>80</v>
      </c>
      <c r="I1243" s="197">
        <f t="shared" si="116"/>
        <v>1.3333333333333333</v>
      </c>
      <c r="J1243" s="157">
        <f t="shared" si="117"/>
        <v>1.3333333333333333</v>
      </c>
      <c r="K1243" s="40">
        <v>160</v>
      </c>
      <c r="L1243" s="326">
        <v>2.6666666666666665</v>
      </c>
      <c r="M1243">
        <f t="shared" si="118"/>
        <v>336</v>
      </c>
      <c r="N1243" s="201">
        <f t="shared" si="119"/>
        <v>256.9369369369428</v>
      </c>
    </row>
    <row r="1244" spans="2:14" x14ac:dyDescent="0.25">
      <c r="B1244" s="145">
        <v>0.86111111111111116</v>
      </c>
      <c r="C1244" s="40"/>
      <c r="D1244" s="314"/>
      <c r="E1244" s="314">
        <v>80</v>
      </c>
      <c r="F1244" s="42">
        <v>80</v>
      </c>
      <c r="G1244" s="321">
        <f t="shared" si="114"/>
        <v>80</v>
      </c>
      <c r="H1244" s="315">
        <f t="shared" si="115"/>
        <v>80</v>
      </c>
      <c r="I1244" s="197">
        <f t="shared" si="116"/>
        <v>1.3333333333333333</v>
      </c>
      <c r="J1244" s="157">
        <f t="shared" si="117"/>
        <v>1.3333333333333333</v>
      </c>
      <c r="K1244" s="40">
        <v>160</v>
      </c>
      <c r="L1244" s="326">
        <v>2.6666666666666665</v>
      </c>
      <c r="M1244">
        <f t="shared" si="118"/>
        <v>336</v>
      </c>
      <c r="N1244" s="201">
        <f t="shared" si="119"/>
        <v>256.9369369369428</v>
      </c>
    </row>
    <row r="1245" spans="2:14" x14ac:dyDescent="0.25">
      <c r="B1245" s="145">
        <v>0.8618055555555556</v>
      </c>
      <c r="C1245" s="40"/>
      <c r="D1245" s="314"/>
      <c r="E1245" s="314">
        <v>80</v>
      </c>
      <c r="F1245" s="42">
        <v>80</v>
      </c>
      <c r="G1245" s="321">
        <f t="shared" si="114"/>
        <v>80</v>
      </c>
      <c r="H1245" s="315">
        <f t="shared" si="115"/>
        <v>80</v>
      </c>
      <c r="I1245" s="197">
        <f t="shared" si="116"/>
        <v>1.3333333333333333</v>
      </c>
      <c r="J1245" s="157">
        <f t="shared" si="117"/>
        <v>1.3333333333333333</v>
      </c>
      <c r="K1245" s="40">
        <v>160</v>
      </c>
      <c r="L1245" s="326">
        <v>2.6666666666666665</v>
      </c>
      <c r="M1245">
        <f t="shared" si="118"/>
        <v>336</v>
      </c>
      <c r="N1245" s="201">
        <f t="shared" si="119"/>
        <v>256.9369369369428</v>
      </c>
    </row>
    <row r="1246" spans="2:14" x14ac:dyDescent="0.25">
      <c r="B1246" s="145">
        <v>0.86249999999999993</v>
      </c>
      <c r="C1246" s="40"/>
      <c r="D1246" s="314"/>
      <c r="E1246" s="314">
        <v>80</v>
      </c>
      <c r="F1246" s="42">
        <v>80</v>
      </c>
      <c r="G1246" s="321">
        <f t="shared" si="114"/>
        <v>80</v>
      </c>
      <c r="H1246" s="315">
        <f t="shared" si="115"/>
        <v>80</v>
      </c>
      <c r="I1246" s="197">
        <f t="shared" si="116"/>
        <v>1.3333333333333333</v>
      </c>
      <c r="J1246" s="157">
        <f t="shared" si="117"/>
        <v>1.3333333333333333</v>
      </c>
      <c r="K1246" s="40">
        <v>160</v>
      </c>
      <c r="L1246" s="326">
        <v>2.6666666666666665</v>
      </c>
      <c r="M1246">
        <f t="shared" si="118"/>
        <v>336</v>
      </c>
      <c r="N1246" s="201">
        <f t="shared" si="119"/>
        <v>256.9369369369428</v>
      </c>
    </row>
    <row r="1247" spans="2:14" x14ac:dyDescent="0.25">
      <c r="B1247" s="145">
        <v>0.86319444444444438</v>
      </c>
      <c r="C1247" s="40"/>
      <c r="D1247" s="314"/>
      <c r="E1247" s="314">
        <v>80</v>
      </c>
      <c r="F1247" s="42">
        <v>80</v>
      </c>
      <c r="G1247" s="321">
        <f t="shared" si="114"/>
        <v>80</v>
      </c>
      <c r="H1247" s="315">
        <f t="shared" si="115"/>
        <v>80</v>
      </c>
      <c r="I1247" s="197">
        <f t="shared" si="116"/>
        <v>1.3333333333333333</v>
      </c>
      <c r="J1247" s="157">
        <f t="shared" si="117"/>
        <v>1.3333333333333333</v>
      </c>
      <c r="K1247" s="40">
        <v>160</v>
      </c>
      <c r="L1247" s="326">
        <v>2.6666666666666665</v>
      </c>
      <c r="M1247">
        <f t="shared" si="118"/>
        <v>336</v>
      </c>
      <c r="N1247" s="201">
        <f t="shared" si="119"/>
        <v>256.9369369369428</v>
      </c>
    </row>
    <row r="1248" spans="2:14" x14ac:dyDescent="0.25">
      <c r="B1248" s="145">
        <v>0.86388888888888893</v>
      </c>
      <c r="C1248" s="40"/>
      <c r="D1248" s="314"/>
      <c r="E1248" s="314">
        <v>80</v>
      </c>
      <c r="F1248" s="42">
        <v>80</v>
      </c>
      <c r="G1248" s="321">
        <f t="shared" si="114"/>
        <v>80</v>
      </c>
      <c r="H1248" s="315">
        <f t="shared" si="115"/>
        <v>80</v>
      </c>
      <c r="I1248" s="197">
        <f t="shared" si="116"/>
        <v>1.3333333333333333</v>
      </c>
      <c r="J1248" s="157">
        <f t="shared" si="117"/>
        <v>1.3333333333333333</v>
      </c>
      <c r="K1248" s="40">
        <v>160</v>
      </c>
      <c r="L1248" s="326">
        <v>2.6666666666666665</v>
      </c>
      <c r="M1248">
        <f t="shared" si="118"/>
        <v>336</v>
      </c>
      <c r="N1248" s="201">
        <f t="shared" si="119"/>
        <v>256.9369369369428</v>
      </c>
    </row>
    <row r="1249" spans="2:14" x14ac:dyDescent="0.25">
      <c r="B1249" s="145">
        <v>0.86458333333333337</v>
      </c>
      <c r="C1249" s="40"/>
      <c r="D1249" s="314"/>
      <c r="E1249" s="314">
        <v>80</v>
      </c>
      <c r="F1249" s="42">
        <v>80</v>
      </c>
      <c r="G1249" s="321">
        <f t="shared" si="114"/>
        <v>80</v>
      </c>
      <c r="H1249" s="315">
        <f t="shared" si="115"/>
        <v>80</v>
      </c>
      <c r="I1249" s="197">
        <f t="shared" si="116"/>
        <v>1.3333333333333333</v>
      </c>
      <c r="J1249" s="157">
        <f t="shared" si="117"/>
        <v>1.3333333333333333</v>
      </c>
      <c r="K1249" s="40">
        <v>160</v>
      </c>
      <c r="L1249" s="326">
        <v>2.6666666666666665</v>
      </c>
      <c r="M1249">
        <f t="shared" si="118"/>
        <v>336</v>
      </c>
      <c r="N1249" s="201">
        <f t="shared" si="119"/>
        <v>256.9369369369428</v>
      </c>
    </row>
    <row r="1250" spans="2:14" x14ac:dyDescent="0.25">
      <c r="B1250" s="145">
        <v>0.8652777777777777</v>
      </c>
      <c r="C1250" s="40"/>
      <c r="D1250" s="314"/>
      <c r="E1250" s="314">
        <v>80</v>
      </c>
      <c r="F1250" s="42">
        <v>80</v>
      </c>
      <c r="G1250" s="321">
        <f t="shared" si="114"/>
        <v>80</v>
      </c>
      <c r="H1250" s="315">
        <f t="shared" si="115"/>
        <v>80</v>
      </c>
      <c r="I1250" s="197">
        <f t="shared" si="116"/>
        <v>1.3333333333333333</v>
      </c>
      <c r="J1250" s="157">
        <f t="shared" si="117"/>
        <v>1.3333333333333333</v>
      </c>
      <c r="K1250" s="40">
        <v>160</v>
      </c>
      <c r="L1250" s="326">
        <v>2.6666666666666665</v>
      </c>
      <c r="M1250">
        <f t="shared" si="118"/>
        <v>336</v>
      </c>
      <c r="N1250" s="201">
        <f t="shared" si="119"/>
        <v>256.9369369369428</v>
      </c>
    </row>
    <row r="1251" spans="2:14" x14ac:dyDescent="0.25">
      <c r="B1251" s="145">
        <v>0.86597222222222225</v>
      </c>
      <c r="C1251" s="40"/>
      <c r="D1251" s="314"/>
      <c r="E1251" s="314">
        <v>80</v>
      </c>
      <c r="F1251" s="42">
        <v>80</v>
      </c>
      <c r="G1251" s="321">
        <f t="shared" si="114"/>
        <v>80</v>
      </c>
      <c r="H1251" s="315">
        <f t="shared" si="115"/>
        <v>80</v>
      </c>
      <c r="I1251" s="197">
        <f t="shared" si="116"/>
        <v>1.3333333333333333</v>
      </c>
      <c r="J1251" s="157">
        <f t="shared" si="117"/>
        <v>1.3333333333333333</v>
      </c>
      <c r="K1251" s="40">
        <v>160</v>
      </c>
      <c r="L1251" s="326">
        <v>2.6666666666666665</v>
      </c>
      <c r="M1251">
        <f t="shared" si="118"/>
        <v>336</v>
      </c>
      <c r="N1251" s="201">
        <f t="shared" si="119"/>
        <v>256.9369369369428</v>
      </c>
    </row>
    <row r="1252" spans="2:14" x14ac:dyDescent="0.25">
      <c r="B1252" s="145">
        <v>0.8666666666666667</v>
      </c>
      <c r="C1252" s="40"/>
      <c r="D1252" s="314"/>
      <c r="E1252" s="314">
        <v>80</v>
      </c>
      <c r="F1252" s="42">
        <v>80</v>
      </c>
      <c r="G1252" s="321">
        <f t="shared" si="114"/>
        <v>80</v>
      </c>
      <c r="H1252" s="315">
        <f t="shared" si="115"/>
        <v>80</v>
      </c>
      <c r="I1252" s="197">
        <f t="shared" si="116"/>
        <v>1.3333333333333333</v>
      </c>
      <c r="J1252" s="157">
        <f t="shared" si="117"/>
        <v>1.3333333333333333</v>
      </c>
      <c r="K1252" s="40">
        <v>160</v>
      </c>
      <c r="L1252" s="326">
        <v>2.6666666666666665</v>
      </c>
      <c r="M1252">
        <f t="shared" si="118"/>
        <v>336</v>
      </c>
      <c r="N1252" s="201">
        <f t="shared" si="119"/>
        <v>256.9369369369428</v>
      </c>
    </row>
    <row r="1253" spans="2:14" x14ac:dyDescent="0.25">
      <c r="B1253" s="145">
        <v>0.86736111111111114</v>
      </c>
      <c r="C1253" s="40"/>
      <c r="D1253" s="314"/>
      <c r="E1253" s="314">
        <v>80</v>
      </c>
      <c r="F1253" s="42">
        <v>80</v>
      </c>
      <c r="G1253" s="321">
        <f t="shared" si="114"/>
        <v>80</v>
      </c>
      <c r="H1253" s="315">
        <f t="shared" si="115"/>
        <v>80</v>
      </c>
      <c r="I1253" s="197">
        <f t="shared" si="116"/>
        <v>1.3333333333333333</v>
      </c>
      <c r="J1253" s="157">
        <f t="shared" si="117"/>
        <v>1.3333333333333333</v>
      </c>
      <c r="K1253" s="40">
        <v>160</v>
      </c>
      <c r="L1253" s="326">
        <v>2.6666666666666665</v>
      </c>
      <c r="M1253">
        <f t="shared" si="118"/>
        <v>336</v>
      </c>
      <c r="N1253" s="201">
        <f t="shared" si="119"/>
        <v>256.9369369369428</v>
      </c>
    </row>
    <row r="1254" spans="2:14" x14ac:dyDescent="0.25">
      <c r="B1254" s="145">
        <v>0.86805555555555547</v>
      </c>
      <c r="C1254" s="40"/>
      <c r="D1254" s="314"/>
      <c r="E1254" s="314">
        <v>80</v>
      </c>
      <c r="F1254" s="42">
        <v>80</v>
      </c>
      <c r="G1254" s="321">
        <f t="shared" si="114"/>
        <v>80</v>
      </c>
      <c r="H1254" s="315">
        <f t="shared" si="115"/>
        <v>80</v>
      </c>
      <c r="I1254" s="197">
        <f t="shared" si="116"/>
        <v>1.3333333333333333</v>
      </c>
      <c r="J1254" s="157">
        <f t="shared" si="117"/>
        <v>1.3333333333333333</v>
      </c>
      <c r="K1254" s="40">
        <v>160</v>
      </c>
      <c r="L1254" s="326">
        <v>2.6666666666666665</v>
      </c>
      <c r="M1254">
        <f t="shared" si="118"/>
        <v>336</v>
      </c>
      <c r="N1254" s="201">
        <f t="shared" si="119"/>
        <v>256.9369369369428</v>
      </c>
    </row>
    <row r="1255" spans="2:14" x14ac:dyDescent="0.25">
      <c r="B1255" s="145">
        <v>0.86875000000000002</v>
      </c>
      <c r="C1255" s="40"/>
      <c r="D1255" s="314"/>
      <c r="E1255" s="314">
        <v>80</v>
      </c>
      <c r="F1255" s="42">
        <v>80</v>
      </c>
      <c r="G1255" s="321">
        <f t="shared" si="114"/>
        <v>80</v>
      </c>
      <c r="H1255" s="315">
        <f t="shared" si="115"/>
        <v>80</v>
      </c>
      <c r="I1255" s="197">
        <f t="shared" si="116"/>
        <v>1.3333333333333333</v>
      </c>
      <c r="J1255" s="157">
        <f t="shared" si="117"/>
        <v>1.3333333333333333</v>
      </c>
      <c r="K1255" s="40">
        <v>160</v>
      </c>
      <c r="L1255" s="326">
        <v>2.6666666666666665</v>
      </c>
      <c r="M1255">
        <f t="shared" si="118"/>
        <v>336</v>
      </c>
      <c r="N1255" s="201">
        <f t="shared" si="119"/>
        <v>256.9369369369428</v>
      </c>
    </row>
    <row r="1256" spans="2:14" x14ac:dyDescent="0.25">
      <c r="B1256" s="145">
        <v>0.86944444444444446</v>
      </c>
      <c r="C1256" s="40"/>
      <c r="D1256" s="314"/>
      <c r="E1256" s="314">
        <v>80</v>
      </c>
      <c r="F1256" s="42">
        <v>80</v>
      </c>
      <c r="G1256" s="321">
        <f t="shared" si="114"/>
        <v>80</v>
      </c>
      <c r="H1256" s="315">
        <f t="shared" si="115"/>
        <v>80</v>
      </c>
      <c r="I1256" s="197">
        <f t="shared" si="116"/>
        <v>1.3333333333333333</v>
      </c>
      <c r="J1256" s="157">
        <f t="shared" si="117"/>
        <v>1.3333333333333333</v>
      </c>
      <c r="K1256" s="40">
        <v>160</v>
      </c>
      <c r="L1256" s="326">
        <v>2.6666666666666665</v>
      </c>
      <c r="M1256">
        <f t="shared" si="118"/>
        <v>336</v>
      </c>
      <c r="N1256" s="201">
        <f t="shared" si="119"/>
        <v>256.9369369369428</v>
      </c>
    </row>
    <row r="1257" spans="2:14" x14ac:dyDescent="0.25">
      <c r="B1257" s="145">
        <v>0.87013888888888891</v>
      </c>
      <c r="C1257" s="40"/>
      <c r="D1257" s="314"/>
      <c r="E1257" s="314">
        <v>80</v>
      </c>
      <c r="F1257" s="42">
        <v>80</v>
      </c>
      <c r="G1257" s="321">
        <f t="shared" si="114"/>
        <v>80</v>
      </c>
      <c r="H1257" s="315">
        <f t="shared" si="115"/>
        <v>80</v>
      </c>
      <c r="I1257" s="197">
        <f t="shared" si="116"/>
        <v>1.3333333333333333</v>
      </c>
      <c r="J1257" s="157">
        <f t="shared" si="117"/>
        <v>1.3333333333333333</v>
      </c>
      <c r="K1257" s="40">
        <v>160</v>
      </c>
      <c r="L1257" s="326">
        <v>2.6666666666666665</v>
      </c>
      <c r="M1257">
        <f t="shared" si="118"/>
        <v>336</v>
      </c>
      <c r="N1257" s="201">
        <f t="shared" si="119"/>
        <v>256.9369369369428</v>
      </c>
    </row>
    <row r="1258" spans="2:14" x14ac:dyDescent="0.25">
      <c r="B1258" s="145">
        <v>0.87083333333333324</v>
      </c>
      <c r="C1258" s="40"/>
      <c r="D1258" s="314"/>
      <c r="E1258" s="314">
        <v>80</v>
      </c>
      <c r="F1258" s="42">
        <v>80</v>
      </c>
      <c r="G1258" s="321">
        <f t="shared" si="114"/>
        <v>80</v>
      </c>
      <c r="H1258" s="315">
        <f t="shared" si="115"/>
        <v>80</v>
      </c>
      <c r="I1258" s="197">
        <f t="shared" si="116"/>
        <v>1.3333333333333333</v>
      </c>
      <c r="J1258" s="157">
        <f t="shared" si="117"/>
        <v>1.3333333333333333</v>
      </c>
      <c r="K1258" s="40">
        <v>160</v>
      </c>
      <c r="L1258" s="326">
        <v>2.6666666666666665</v>
      </c>
      <c r="M1258">
        <f t="shared" si="118"/>
        <v>336</v>
      </c>
      <c r="N1258" s="201">
        <f t="shared" si="119"/>
        <v>256.9369369369428</v>
      </c>
    </row>
    <row r="1259" spans="2:14" x14ac:dyDescent="0.25">
      <c r="B1259" s="145">
        <v>0.87152777777777779</v>
      </c>
      <c r="C1259" s="40"/>
      <c r="D1259" s="314"/>
      <c r="E1259" s="314">
        <v>80</v>
      </c>
      <c r="F1259" s="42">
        <v>80</v>
      </c>
      <c r="G1259" s="321">
        <f t="shared" si="114"/>
        <v>80</v>
      </c>
      <c r="H1259" s="315">
        <f t="shared" si="115"/>
        <v>80</v>
      </c>
      <c r="I1259" s="197">
        <f t="shared" si="116"/>
        <v>1.3333333333333333</v>
      </c>
      <c r="J1259" s="157">
        <f t="shared" si="117"/>
        <v>1.3333333333333333</v>
      </c>
      <c r="K1259" s="40">
        <v>160</v>
      </c>
      <c r="L1259" s="326">
        <v>2.6666666666666665</v>
      </c>
      <c r="M1259">
        <f t="shared" si="118"/>
        <v>336</v>
      </c>
      <c r="N1259" s="201">
        <f t="shared" si="119"/>
        <v>256.9369369369428</v>
      </c>
    </row>
    <row r="1260" spans="2:14" x14ac:dyDescent="0.25">
      <c r="B1260" s="145">
        <v>0.87222222222222223</v>
      </c>
      <c r="C1260" s="40"/>
      <c r="D1260" s="314"/>
      <c r="E1260" s="314">
        <v>80</v>
      </c>
      <c r="F1260" s="42">
        <v>80</v>
      </c>
      <c r="G1260" s="321">
        <f t="shared" si="114"/>
        <v>80</v>
      </c>
      <c r="H1260" s="315">
        <f t="shared" si="115"/>
        <v>80</v>
      </c>
      <c r="I1260" s="197">
        <f t="shared" si="116"/>
        <v>1.3333333333333333</v>
      </c>
      <c r="J1260" s="157">
        <f t="shared" si="117"/>
        <v>1.3333333333333333</v>
      </c>
      <c r="K1260" s="40">
        <v>160</v>
      </c>
      <c r="L1260" s="326">
        <v>2.6666666666666665</v>
      </c>
      <c r="M1260">
        <f t="shared" si="118"/>
        <v>336</v>
      </c>
      <c r="N1260" s="201">
        <f t="shared" si="119"/>
        <v>256.9369369369428</v>
      </c>
    </row>
    <row r="1261" spans="2:14" x14ac:dyDescent="0.25">
      <c r="B1261" s="145">
        <v>0.87291666666666667</v>
      </c>
      <c r="C1261" s="40"/>
      <c r="D1261" s="314"/>
      <c r="E1261" s="314">
        <v>80</v>
      </c>
      <c r="F1261" s="42">
        <v>80</v>
      </c>
      <c r="G1261" s="321">
        <f t="shared" si="114"/>
        <v>80</v>
      </c>
      <c r="H1261" s="315">
        <f t="shared" si="115"/>
        <v>80</v>
      </c>
      <c r="I1261" s="197">
        <f t="shared" si="116"/>
        <v>1.3333333333333333</v>
      </c>
      <c r="J1261" s="157">
        <f t="shared" si="117"/>
        <v>1.3333333333333333</v>
      </c>
      <c r="K1261" s="40">
        <v>160</v>
      </c>
      <c r="L1261" s="326">
        <v>2.6666666666666665</v>
      </c>
      <c r="M1261">
        <f t="shared" si="118"/>
        <v>336</v>
      </c>
      <c r="N1261" s="201">
        <f t="shared" si="119"/>
        <v>256.9369369369428</v>
      </c>
    </row>
    <row r="1262" spans="2:14" x14ac:dyDescent="0.25">
      <c r="B1262" s="145">
        <v>0.87361111111111101</v>
      </c>
      <c r="C1262" s="40"/>
      <c r="D1262" s="314"/>
      <c r="E1262" s="314">
        <v>80</v>
      </c>
      <c r="F1262" s="42">
        <v>80</v>
      </c>
      <c r="G1262" s="321">
        <f t="shared" si="114"/>
        <v>80</v>
      </c>
      <c r="H1262" s="315">
        <f t="shared" si="115"/>
        <v>80</v>
      </c>
      <c r="I1262" s="197">
        <f t="shared" si="116"/>
        <v>1.3333333333333333</v>
      </c>
      <c r="J1262" s="157">
        <f t="shared" si="117"/>
        <v>1.3333333333333333</v>
      </c>
      <c r="K1262" s="40">
        <v>160</v>
      </c>
      <c r="L1262" s="326">
        <v>2.6666666666666665</v>
      </c>
      <c r="M1262">
        <f t="shared" si="118"/>
        <v>336</v>
      </c>
      <c r="N1262" s="201">
        <f t="shared" si="119"/>
        <v>256.9369369369428</v>
      </c>
    </row>
    <row r="1263" spans="2:14" x14ac:dyDescent="0.25">
      <c r="B1263" s="145">
        <v>0.87430555555555556</v>
      </c>
      <c r="C1263" s="40"/>
      <c r="D1263" s="314"/>
      <c r="E1263" s="314">
        <v>80</v>
      </c>
      <c r="F1263" s="42">
        <v>80</v>
      </c>
      <c r="G1263" s="321">
        <f t="shared" si="114"/>
        <v>80</v>
      </c>
      <c r="H1263" s="315">
        <f t="shared" si="115"/>
        <v>80</v>
      </c>
      <c r="I1263" s="197">
        <f t="shared" si="116"/>
        <v>1.3333333333333333</v>
      </c>
      <c r="J1263" s="157">
        <f t="shared" si="117"/>
        <v>1.3333333333333333</v>
      </c>
      <c r="K1263" s="40">
        <v>160</v>
      </c>
      <c r="L1263" s="326">
        <v>2.6666666666666665</v>
      </c>
      <c r="M1263">
        <f t="shared" si="118"/>
        <v>336</v>
      </c>
      <c r="N1263" s="201">
        <f t="shared" si="119"/>
        <v>256.9369369369428</v>
      </c>
    </row>
    <row r="1264" spans="2:14" x14ac:dyDescent="0.25">
      <c r="B1264" s="145">
        <v>0.875</v>
      </c>
      <c r="C1264" s="40"/>
      <c r="D1264" s="314"/>
      <c r="E1264" s="314">
        <v>80</v>
      </c>
      <c r="F1264" s="42">
        <v>80</v>
      </c>
      <c r="G1264" s="321">
        <f t="shared" si="114"/>
        <v>80</v>
      </c>
      <c r="H1264" s="315">
        <f t="shared" si="115"/>
        <v>80</v>
      </c>
      <c r="I1264" s="197">
        <f t="shared" si="116"/>
        <v>1.3333333333333333</v>
      </c>
      <c r="J1264" s="157">
        <f t="shared" si="117"/>
        <v>1.3333333333333333</v>
      </c>
      <c r="K1264" s="40">
        <v>160</v>
      </c>
      <c r="L1264" s="326">
        <v>2.6666666666666665</v>
      </c>
      <c r="M1264">
        <f t="shared" si="118"/>
        <v>336</v>
      </c>
      <c r="N1264" s="201">
        <f t="shared" si="119"/>
        <v>256.9369369369428</v>
      </c>
    </row>
    <row r="1265" spans="2:14" x14ac:dyDescent="0.25">
      <c r="B1265" s="145">
        <v>0.87569444444444444</v>
      </c>
      <c r="C1265" s="40"/>
      <c r="D1265" s="314"/>
      <c r="E1265" s="314">
        <v>80</v>
      </c>
      <c r="F1265" s="42">
        <v>80</v>
      </c>
      <c r="G1265" s="321">
        <f t="shared" si="114"/>
        <v>80</v>
      </c>
      <c r="H1265" s="315">
        <f t="shared" si="115"/>
        <v>80</v>
      </c>
      <c r="I1265" s="197">
        <f t="shared" si="116"/>
        <v>1.3333333333333333</v>
      </c>
      <c r="J1265" s="157">
        <f t="shared" si="117"/>
        <v>1.3333333333333333</v>
      </c>
      <c r="K1265" s="40">
        <v>160</v>
      </c>
      <c r="L1265" s="326">
        <v>2.6666666666666665</v>
      </c>
      <c r="M1265">
        <f t="shared" si="118"/>
        <v>336</v>
      </c>
      <c r="N1265" s="201">
        <f t="shared" si="119"/>
        <v>256.9369369369428</v>
      </c>
    </row>
    <row r="1266" spans="2:14" x14ac:dyDescent="0.25">
      <c r="B1266" s="145">
        <v>0.87638888888888899</v>
      </c>
      <c r="C1266" s="40"/>
      <c r="D1266" s="314"/>
      <c r="E1266" s="314">
        <v>80</v>
      </c>
      <c r="F1266" s="42">
        <v>80</v>
      </c>
      <c r="G1266" s="321">
        <f t="shared" si="114"/>
        <v>80</v>
      </c>
      <c r="H1266" s="315">
        <f t="shared" si="115"/>
        <v>80</v>
      </c>
      <c r="I1266" s="197">
        <f t="shared" si="116"/>
        <v>1.3333333333333333</v>
      </c>
      <c r="J1266" s="157">
        <f t="shared" si="117"/>
        <v>1.3333333333333333</v>
      </c>
      <c r="K1266" s="40">
        <v>160</v>
      </c>
      <c r="L1266" s="326">
        <v>2.6666666666666665</v>
      </c>
      <c r="M1266">
        <f t="shared" si="118"/>
        <v>336</v>
      </c>
      <c r="N1266" s="201">
        <f t="shared" si="119"/>
        <v>256.9369369369428</v>
      </c>
    </row>
    <row r="1267" spans="2:14" x14ac:dyDescent="0.25">
      <c r="B1267" s="145">
        <v>0.87708333333333333</v>
      </c>
      <c r="C1267" s="40"/>
      <c r="D1267" s="314"/>
      <c r="E1267" s="314">
        <v>80</v>
      </c>
      <c r="F1267" s="42">
        <v>80</v>
      </c>
      <c r="G1267" s="321">
        <f t="shared" si="114"/>
        <v>80</v>
      </c>
      <c r="H1267" s="315">
        <f t="shared" si="115"/>
        <v>80</v>
      </c>
      <c r="I1267" s="197">
        <f t="shared" si="116"/>
        <v>1.3333333333333333</v>
      </c>
      <c r="J1267" s="157">
        <f t="shared" si="117"/>
        <v>1.3333333333333333</v>
      </c>
      <c r="K1267" s="40">
        <v>160</v>
      </c>
      <c r="L1267" s="326">
        <v>2.6666666666666665</v>
      </c>
      <c r="M1267">
        <f t="shared" si="118"/>
        <v>336</v>
      </c>
      <c r="N1267" s="201">
        <f t="shared" si="119"/>
        <v>256.9369369369428</v>
      </c>
    </row>
    <row r="1268" spans="2:14" x14ac:dyDescent="0.25">
      <c r="B1268" s="145">
        <v>0.87777777777777777</v>
      </c>
      <c r="C1268" s="40"/>
      <c r="D1268" s="314"/>
      <c r="E1268" s="314">
        <v>80</v>
      </c>
      <c r="F1268" s="42">
        <v>80</v>
      </c>
      <c r="G1268" s="321">
        <f t="shared" si="114"/>
        <v>80</v>
      </c>
      <c r="H1268" s="315">
        <f t="shared" si="115"/>
        <v>80</v>
      </c>
      <c r="I1268" s="197">
        <f t="shared" si="116"/>
        <v>1.3333333333333333</v>
      </c>
      <c r="J1268" s="157">
        <f t="shared" si="117"/>
        <v>1.3333333333333333</v>
      </c>
      <c r="K1268" s="40">
        <v>160</v>
      </c>
      <c r="L1268" s="326">
        <v>2.6666666666666665</v>
      </c>
      <c r="M1268">
        <f t="shared" si="118"/>
        <v>336</v>
      </c>
      <c r="N1268" s="201">
        <f t="shared" si="119"/>
        <v>256.9369369369428</v>
      </c>
    </row>
    <row r="1269" spans="2:14" x14ac:dyDescent="0.25">
      <c r="B1269" s="145">
        <v>0.87847222222222221</v>
      </c>
      <c r="C1269" s="40"/>
      <c r="D1269" s="314"/>
      <c r="E1269" s="314">
        <v>80</v>
      </c>
      <c r="F1269" s="42">
        <v>80</v>
      </c>
      <c r="G1269" s="321">
        <f t="shared" si="114"/>
        <v>80</v>
      </c>
      <c r="H1269" s="315">
        <f t="shared" si="115"/>
        <v>80</v>
      </c>
      <c r="I1269" s="197">
        <f t="shared" si="116"/>
        <v>1.3333333333333333</v>
      </c>
      <c r="J1269" s="157">
        <f t="shared" si="117"/>
        <v>1.3333333333333333</v>
      </c>
      <c r="K1269" s="40">
        <v>160</v>
      </c>
      <c r="L1269" s="326">
        <v>2.6666666666666665</v>
      </c>
      <c r="M1269">
        <f t="shared" si="118"/>
        <v>336</v>
      </c>
      <c r="N1269" s="201">
        <f t="shared" si="119"/>
        <v>256.9369369369428</v>
      </c>
    </row>
    <row r="1270" spans="2:14" x14ac:dyDescent="0.25">
      <c r="B1270" s="145">
        <v>0.87916666666666676</v>
      </c>
      <c r="C1270" s="40"/>
      <c r="D1270" s="314"/>
      <c r="E1270" s="314">
        <v>80</v>
      </c>
      <c r="F1270" s="42">
        <v>80</v>
      </c>
      <c r="G1270" s="321">
        <f t="shared" si="114"/>
        <v>80</v>
      </c>
      <c r="H1270" s="315">
        <f t="shared" si="115"/>
        <v>80</v>
      </c>
      <c r="I1270" s="197">
        <f t="shared" si="116"/>
        <v>1.3333333333333333</v>
      </c>
      <c r="J1270" s="157">
        <f t="shared" si="117"/>
        <v>1.3333333333333333</v>
      </c>
      <c r="K1270" s="40">
        <v>160</v>
      </c>
      <c r="L1270" s="326">
        <v>2.6666666666666665</v>
      </c>
      <c r="M1270">
        <f t="shared" si="118"/>
        <v>336</v>
      </c>
      <c r="N1270" s="201">
        <f t="shared" si="119"/>
        <v>256.9369369369428</v>
      </c>
    </row>
    <row r="1271" spans="2:14" x14ac:dyDescent="0.25">
      <c r="B1271" s="145">
        <v>0.87986111111111109</v>
      </c>
      <c r="C1271" s="40"/>
      <c r="D1271" s="314"/>
      <c r="E1271" s="314">
        <v>80</v>
      </c>
      <c r="F1271" s="42">
        <v>80</v>
      </c>
      <c r="G1271" s="321">
        <f t="shared" si="114"/>
        <v>80</v>
      </c>
      <c r="H1271" s="315">
        <f t="shared" si="115"/>
        <v>80</v>
      </c>
      <c r="I1271" s="197">
        <f t="shared" si="116"/>
        <v>1.3333333333333333</v>
      </c>
      <c r="J1271" s="157">
        <f t="shared" si="117"/>
        <v>1.3333333333333333</v>
      </c>
      <c r="K1271" s="40">
        <v>160</v>
      </c>
      <c r="L1271" s="326">
        <v>2.6666666666666665</v>
      </c>
      <c r="M1271">
        <f t="shared" si="118"/>
        <v>336</v>
      </c>
      <c r="N1271" s="201">
        <f t="shared" si="119"/>
        <v>256.9369369369428</v>
      </c>
    </row>
    <row r="1272" spans="2:14" x14ac:dyDescent="0.25">
      <c r="B1272" s="145">
        <v>0.88055555555555554</v>
      </c>
      <c r="C1272" s="40"/>
      <c r="D1272" s="314"/>
      <c r="E1272" s="314">
        <v>80</v>
      </c>
      <c r="F1272" s="42">
        <v>80</v>
      </c>
      <c r="G1272" s="321">
        <f t="shared" si="114"/>
        <v>80</v>
      </c>
      <c r="H1272" s="315">
        <f t="shared" si="115"/>
        <v>80</v>
      </c>
      <c r="I1272" s="197">
        <f t="shared" si="116"/>
        <v>1.3333333333333333</v>
      </c>
      <c r="J1272" s="157">
        <f t="shared" si="117"/>
        <v>1.3333333333333333</v>
      </c>
      <c r="K1272" s="40">
        <v>160</v>
      </c>
      <c r="L1272" s="326">
        <v>2.6666666666666665</v>
      </c>
      <c r="M1272">
        <f t="shared" si="118"/>
        <v>336</v>
      </c>
      <c r="N1272" s="201">
        <f t="shared" si="119"/>
        <v>256.9369369369428</v>
      </c>
    </row>
    <row r="1273" spans="2:14" x14ac:dyDescent="0.25">
      <c r="B1273" s="145">
        <v>0.88124999999999998</v>
      </c>
      <c r="C1273" s="40"/>
      <c r="D1273" s="314"/>
      <c r="E1273" s="314">
        <v>80</v>
      </c>
      <c r="F1273" s="42">
        <v>80</v>
      </c>
      <c r="G1273" s="321">
        <f t="shared" si="114"/>
        <v>80</v>
      </c>
      <c r="H1273" s="315">
        <f t="shared" si="115"/>
        <v>80</v>
      </c>
      <c r="I1273" s="197">
        <f t="shared" si="116"/>
        <v>1.3333333333333333</v>
      </c>
      <c r="J1273" s="157">
        <f t="shared" si="117"/>
        <v>1.3333333333333333</v>
      </c>
      <c r="K1273" s="40">
        <v>160</v>
      </c>
      <c r="L1273" s="326">
        <v>2.6666666666666665</v>
      </c>
      <c r="M1273">
        <f t="shared" si="118"/>
        <v>336</v>
      </c>
      <c r="N1273" s="201">
        <f t="shared" si="119"/>
        <v>256.9369369369428</v>
      </c>
    </row>
    <row r="1274" spans="2:14" x14ac:dyDescent="0.25">
      <c r="B1274" s="145">
        <v>0.88194444444444453</v>
      </c>
      <c r="C1274" s="40"/>
      <c r="D1274" s="314"/>
      <c r="E1274" s="314">
        <v>80</v>
      </c>
      <c r="F1274" s="42">
        <v>80</v>
      </c>
      <c r="G1274" s="321">
        <f t="shared" si="114"/>
        <v>80</v>
      </c>
      <c r="H1274" s="315">
        <f t="shared" si="115"/>
        <v>80</v>
      </c>
      <c r="I1274" s="197">
        <f t="shared" si="116"/>
        <v>1.3333333333333333</v>
      </c>
      <c r="J1274" s="157">
        <f t="shared" si="117"/>
        <v>1.3333333333333333</v>
      </c>
      <c r="K1274" s="40">
        <v>160</v>
      </c>
      <c r="L1274" s="326">
        <v>2.6666666666666665</v>
      </c>
      <c r="M1274">
        <f t="shared" si="118"/>
        <v>336</v>
      </c>
      <c r="N1274" s="201">
        <f t="shared" si="119"/>
        <v>256.9369369369428</v>
      </c>
    </row>
    <row r="1275" spans="2:14" x14ac:dyDescent="0.25">
      <c r="B1275" s="145">
        <v>0.88263888888888886</v>
      </c>
      <c r="C1275" s="40"/>
      <c r="D1275" s="314"/>
      <c r="E1275" s="314">
        <v>80</v>
      </c>
      <c r="F1275" s="42">
        <v>80</v>
      </c>
      <c r="G1275" s="321">
        <f t="shared" si="114"/>
        <v>80</v>
      </c>
      <c r="H1275" s="315">
        <f t="shared" si="115"/>
        <v>80</v>
      </c>
      <c r="I1275" s="197">
        <f t="shared" si="116"/>
        <v>1.3333333333333333</v>
      </c>
      <c r="J1275" s="157">
        <f t="shared" si="117"/>
        <v>1.3333333333333333</v>
      </c>
      <c r="K1275" s="40">
        <v>160</v>
      </c>
      <c r="L1275" s="326">
        <v>2.6666666666666665</v>
      </c>
      <c r="M1275">
        <f t="shared" si="118"/>
        <v>336</v>
      </c>
      <c r="N1275" s="201">
        <f t="shared" si="119"/>
        <v>256.9369369369428</v>
      </c>
    </row>
    <row r="1276" spans="2:14" x14ac:dyDescent="0.25">
      <c r="B1276" s="145">
        <v>0.8833333333333333</v>
      </c>
      <c r="C1276" s="40"/>
      <c r="D1276" s="314"/>
      <c r="E1276" s="314">
        <v>80</v>
      </c>
      <c r="F1276" s="42">
        <v>80</v>
      </c>
      <c r="G1276" s="321">
        <f t="shared" si="114"/>
        <v>80</v>
      </c>
      <c r="H1276" s="315">
        <f t="shared" si="115"/>
        <v>80</v>
      </c>
      <c r="I1276" s="197">
        <f t="shared" si="116"/>
        <v>1.3333333333333333</v>
      </c>
      <c r="J1276" s="157">
        <f t="shared" si="117"/>
        <v>1.3333333333333333</v>
      </c>
      <c r="K1276" s="40">
        <v>160</v>
      </c>
      <c r="L1276" s="326">
        <v>2.6666666666666665</v>
      </c>
      <c r="M1276">
        <f t="shared" si="118"/>
        <v>336</v>
      </c>
      <c r="N1276" s="201">
        <f t="shared" si="119"/>
        <v>256.9369369369428</v>
      </c>
    </row>
    <row r="1277" spans="2:14" x14ac:dyDescent="0.25">
      <c r="B1277" s="145">
        <v>0.88402777777777775</v>
      </c>
      <c r="C1277" s="40"/>
      <c r="D1277" s="314"/>
      <c r="E1277" s="314">
        <v>80</v>
      </c>
      <c r="F1277" s="42">
        <v>80</v>
      </c>
      <c r="G1277" s="321">
        <f t="shared" si="114"/>
        <v>80</v>
      </c>
      <c r="H1277" s="315">
        <f t="shared" si="115"/>
        <v>80</v>
      </c>
      <c r="I1277" s="197">
        <f t="shared" si="116"/>
        <v>1.3333333333333333</v>
      </c>
      <c r="J1277" s="157">
        <f t="shared" si="117"/>
        <v>1.3333333333333333</v>
      </c>
      <c r="K1277" s="40">
        <v>160</v>
      </c>
      <c r="L1277" s="326">
        <v>2.6666666666666665</v>
      </c>
      <c r="M1277">
        <f t="shared" si="118"/>
        <v>336</v>
      </c>
      <c r="N1277" s="201">
        <f t="shared" si="119"/>
        <v>256.9369369369428</v>
      </c>
    </row>
    <row r="1278" spans="2:14" x14ac:dyDescent="0.25">
      <c r="B1278" s="145">
        <v>0.8847222222222223</v>
      </c>
      <c r="C1278" s="40"/>
      <c r="D1278" s="314"/>
      <c r="E1278" s="314">
        <v>80</v>
      </c>
      <c r="F1278" s="42">
        <v>80</v>
      </c>
      <c r="G1278" s="321">
        <f t="shared" si="114"/>
        <v>80</v>
      </c>
      <c r="H1278" s="315">
        <f t="shared" si="115"/>
        <v>80</v>
      </c>
      <c r="I1278" s="197">
        <f t="shared" si="116"/>
        <v>1.3333333333333333</v>
      </c>
      <c r="J1278" s="157">
        <f t="shared" si="117"/>
        <v>1.3333333333333333</v>
      </c>
      <c r="K1278" s="40">
        <v>160</v>
      </c>
      <c r="L1278" s="326">
        <v>2.6666666666666665</v>
      </c>
      <c r="M1278">
        <f t="shared" si="118"/>
        <v>336</v>
      </c>
      <c r="N1278" s="201">
        <f t="shared" si="119"/>
        <v>256.9369369369428</v>
      </c>
    </row>
    <row r="1279" spans="2:14" x14ac:dyDescent="0.25">
      <c r="B1279" s="145">
        <v>0.88541666666666663</v>
      </c>
      <c r="C1279" s="40"/>
      <c r="D1279" s="314"/>
      <c r="E1279" s="314">
        <v>80</v>
      </c>
      <c r="F1279" s="42">
        <v>80</v>
      </c>
      <c r="G1279" s="321">
        <f t="shared" si="114"/>
        <v>80</v>
      </c>
      <c r="H1279" s="315">
        <f t="shared" si="115"/>
        <v>80</v>
      </c>
      <c r="I1279" s="197">
        <f t="shared" si="116"/>
        <v>1.3333333333333333</v>
      </c>
      <c r="J1279" s="157">
        <f t="shared" si="117"/>
        <v>1.3333333333333333</v>
      </c>
      <c r="K1279" s="40">
        <v>160</v>
      </c>
      <c r="L1279" s="326">
        <v>2.6666666666666665</v>
      </c>
      <c r="M1279">
        <f t="shared" si="118"/>
        <v>336</v>
      </c>
      <c r="N1279" s="201">
        <f t="shared" si="119"/>
        <v>256.9369369369428</v>
      </c>
    </row>
    <row r="1280" spans="2:14" x14ac:dyDescent="0.25">
      <c r="B1280" s="145">
        <v>0.88611111111111107</v>
      </c>
      <c r="C1280" s="40"/>
      <c r="D1280" s="314"/>
      <c r="E1280" s="314">
        <v>80</v>
      </c>
      <c r="F1280" s="42">
        <v>80</v>
      </c>
      <c r="G1280" s="321">
        <f t="shared" si="114"/>
        <v>80</v>
      </c>
      <c r="H1280" s="315">
        <f t="shared" si="115"/>
        <v>80</v>
      </c>
      <c r="I1280" s="197">
        <f t="shared" si="116"/>
        <v>1.3333333333333333</v>
      </c>
      <c r="J1280" s="157">
        <f t="shared" si="117"/>
        <v>1.3333333333333333</v>
      </c>
      <c r="K1280" s="40">
        <v>160</v>
      </c>
      <c r="L1280" s="326">
        <v>2.6666666666666665</v>
      </c>
      <c r="M1280">
        <f t="shared" si="118"/>
        <v>336</v>
      </c>
      <c r="N1280" s="201">
        <f t="shared" si="119"/>
        <v>256.9369369369428</v>
      </c>
    </row>
    <row r="1281" spans="2:14" x14ac:dyDescent="0.25">
      <c r="B1281" s="145">
        <v>0.88680555555555562</v>
      </c>
      <c r="C1281" s="40"/>
      <c r="D1281" s="314"/>
      <c r="E1281" s="314">
        <v>80</v>
      </c>
      <c r="F1281" s="42">
        <v>80</v>
      </c>
      <c r="G1281" s="321">
        <f t="shared" si="114"/>
        <v>80</v>
      </c>
      <c r="H1281" s="315">
        <f t="shared" si="115"/>
        <v>80</v>
      </c>
      <c r="I1281" s="197">
        <f t="shared" si="116"/>
        <v>1.3333333333333333</v>
      </c>
      <c r="J1281" s="157">
        <f t="shared" si="117"/>
        <v>1.3333333333333333</v>
      </c>
      <c r="K1281" s="40">
        <v>160</v>
      </c>
      <c r="L1281" s="326">
        <v>2.6666666666666665</v>
      </c>
      <c r="M1281">
        <f t="shared" si="118"/>
        <v>336</v>
      </c>
      <c r="N1281" s="201">
        <f t="shared" si="119"/>
        <v>256.9369369369428</v>
      </c>
    </row>
    <row r="1282" spans="2:14" x14ac:dyDescent="0.25">
      <c r="B1282" s="145">
        <v>0.88750000000000007</v>
      </c>
      <c r="C1282" s="40"/>
      <c r="D1282" s="314"/>
      <c r="E1282" s="314">
        <v>80</v>
      </c>
      <c r="F1282" s="42">
        <v>80</v>
      </c>
      <c r="G1282" s="321">
        <f t="shared" si="114"/>
        <v>80</v>
      </c>
      <c r="H1282" s="315">
        <f t="shared" si="115"/>
        <v>80</v>
      </c>
      <c r="I1282" s="197">
        <f t="shared" si="116"/>
        <v>1.3333333333333333</v>
      </c>
      <c r="J1282" s="157">
        <f t="shared" si="117"/>
        <v>1.3333333333333333</v>
      </c>
      <c r="K1282" s="40">
        <v>160</v>
      </c>
      <c r="L1282" s="326">
        <v>2.6666666666666665</v>
      </c>
      <c r="M1282">
        <f t="shared" si="118"/>
        <v>336</v>
      </c>
      <c r="N1282" s="201">
        <f t="shared" si="119"/>
        <v>256.9369369369428</v>
      </c>
    </row>
    <row r="1283" spans="2:14" x14ac:dyDescent="0.25">
      <c r="B1283" s="145">
        <v>0.8881944444444444</v>
      </c>
      <c r="C1283" s="40"/>
      <c r="D1283" s="314"/>
      <c r="E1283" s="314">
        <v>80</v>
      </c>
      <c r="F1283" s="42">
        <v>80</v>
      </c>
      <c r="G1283" s="321">
        <f t="shared" si="114"/>
        <v>80</v>
      </c>
      <c r="H1283" s="315">
        <f t="shared" si="115"/>
        <v>80</v>
      </c>
      <c r="I1283" s="197">
        <f t="shared" si="116"/>
        <v>1.3333333333333333</v>
      </c>
      <c r="J1283" s="157">
        <f t="shared" si="117"/>
        <v>1.3333333333333333</v>
      </c>
      <c r="K1283" s="40">
        <v>160</v>
      </c>
      <c r="L1283" s="326">
        <v>2.6666666666666665</v>
      </c>
      <c r="M1283">
        <f t="shared" si="118"/>
        <v>336</v>
      </c>
      <c r="N1283" s="201">
        <f t="shared" si="119"/>
        <v>256.9369369369428</v>
      </c>
    </row>
    <row r="1284" spans="2:14" x14ac:dyDescent="0.25">
      <c r="B1284" s="145">
        <v>0.88888888888888884</v>
      </c>
      <c r="C1284" s="40"/>
      <c r="D1284" s="314"/>
      <c r="E1284" s="314">
        <v>80</v>
      </c>
      <c r="F1284" s="42">
        <v>80</v>
      </c>
      <c r="G1284" s="321">
        <f t="shared" si="114"/>
        <v>80</v>
      </c>
      <c r="H1284" s="315">
        <f t="shared" si="115"/>
        <v>80</v>
      </c>
      <c r="I1284" s="197">
        <f t="shared" si="116"/>
        <v>1.3333333333333333</v>
      </c>
      <c r="J1284" s="157">
        <f t="shared" si="117"/>
        <v>1.3333333333333333</v>
      </c>
      <c r="K1284" s="40">
        <v>160</v>
      </c>
      <c r="L1284" s="326">
        <v>2.6666666666666665</v>
      </c>
      <c r="M1284">
        <f t="shared" si="118"/>
        <v>336</v>
      </c>
      <c r="N1284" s="201">
        <f t="shared" si="119"/>
        <v>256.9369369369428</v>
      </c>
    </row>
    <row r="1285" spans="2:14" x14ac:dyDescent="0.25">
      <c r="B1285" s="145">
        <v>0.88958333333333339</v>
      </c>
      <c r="C1285" s="40"/>
      <c r="D1285" s="314"/>
      <c r="E1285" s="314">
        <v>80</v>
      </c>
      <c r="F1285" s="42">
        <v>80</v>
      </c>
      <c r="G1285" s="321">
        <f t="shared" ref="G1285:G1348" si="120">IF(SUM(C1285,E1285)=0,"",SUM(C1285,E1285))</f>
        <v>80</v>
      </c>
      <c r="H1285" s="315">
        <f t="shared" ref="H1285:H1348" si="121">IF(SUM(D1285,F1285)=0,"",SUM(D1285,F1285))</f>
        <v>80</v>
      </c>
      <c r="I1285" s="197">
        <f t="shared" ref="I1285:I1348" si="122">IF(G1285="","",G1285*(1/60))</f>
        <v>1.3333333333333333</v>
      </c>
      <c r="J1285" s="157">
        <f t="shared" ref="J1285:J1348" si="123">IF(H1285="","",H1285*(1/60))</f>
        <v>1.3333333333333333</v>
      </c>
      <c r="K1285" s="40">
        <v>160</v>
      </c>
      <c r="L1285" s="326">
        <v>2.6666666666666665</v>
      </c>
      <c r="M1285">
        <f t="shared" ref="M1285:M1348" si="124">1.05*MAX($K$4:$K$1444)</f>
        <v>336</v>
      </c>
      <c r="N1285" s="201">
        <f t="shared" ref="N1285:N1348" si="125">SUM($L$324:$L$1433)/(COUNT($L$324:$L$1433)/60)</f>
        <v>256.9369369369428</v>
      </c>
    </row>
    <row r="1286" spans="2:14" x14ac:dyDescent="0.25">
      <c r="B1286" s="145">
        <v>0.89027777777777783</v>
      </c>
      <c r="C1286" s="40"/>
      <c r="D1286" s="314"/>
      <c r="E1286" s="314">
        <v>80</v>
      </c>
      <c r="F1286" s="42">
        <v>80</v>
      </c>
      <c r="G1286" s="321">
        <f t="shared" si="120"/>
        <v>80</v>
      </c>
      <c r="H1286" s="315">
        <f t="shared" si="121"/>
        <v>80</v>
      </c>
      <c r="I1286" s="197">
        <f t="shared" si="122"/>
        <v>1.3333333333333333</v>
      </c>
      <c r="J1286" s="157">
        <f t="shared" si="123"/>
        <v>1.3333333333333333</v>
      </c>
      <c r="K1286" s="40">
        <v>160</v>
      </c>
      <c r="L1286" s="326">
        <v>2.6666666666666665</v>
      </c>
      <c r="M1286">
        <f t="shared" si="124"/>
        <v>336</v>
      </c>
      <c r="N1286" s="201">
        <f t="shared" si="125"/>
        <v>256.9369369369428</v>
      </c>
    </row>
    <row r="1287" spans="2:14" x14ac:dyDescent="0.25">
      <c r="B1287" s="145">
        <v>0.89097222222222217</v>
      </c>
      <c r="C1287" s="40"/>
      <c r="D1287" s="314"/>
      <c r="E1287" s="314">
        <v>80</v>
      </c>
      <c r="F1287" s="42">
        <v>80</v>
      </c>
      <c r="G1287" s="321">
        <f t="shared" si="120"/>
        <v>80</v>
      </c>
      <c r="H1287" s="315">
        <f t="shared" si="121"/>
        <v>80</v>
      </c>
      <c r="I1287" s="197">
        <f t="shared" si="122"/>
        <v>1.3333333333333333</v>
      </c>
      <c r="J1287" s="157">
        <f t="shared" si="123"/>
        <v>1.3333333333333333</v>
      </c>
      <c r="K1287" s="40">
        <v>160</v>
      </c>
      <c r="L1287" s="326">
        <v>2.6666666666666665</v>
      </c>
      <c r="M1287">
        <f t="shared" si="124"/>
        <v>336</v>
      </c>
      <c r="N1287" s="201">
        <f t="shared" si="125"/>
        <v>256.9369369369428</v>
      </c>
    </row>
    <row r="1288" spans="2:14" x14ac:dyDescent="0.25">
      <c r="B1288" s="145">
        <v>0.89166666666666661</v>
      </c>
      <c r="C1288" s="40"/>
      <c r="D1288" s="314"/>
      <c r="E1288" s="314">
        <v>80</v>
      </c>
      <c r="F1288" s="42">
        <v>80</v>
      </c>
      <c r="G1288" s="321">
        <f t="shared" si="120"/>
        <v>80</v>
      </c>
      <c r="H1288" s="315">
        <f t="shared" si="121"/>
        <v>80</v>
      </c>
      <c r="I1288" s="197">
        <f t="shared" si="122"/>
        <v>1.3333333333333333</v>
      </c>
      <c r="J1288" s="157">
        <f t="shared" si="123"/>
        <v>1.3333333333333333</v>
      </c>
      <c r="K1288" s="40">
        <v>160</v>
      </c>
      <c r="L1288" s="326">
        <v>2.6666666666666665</v>
      </c>
      <c r="M1288">
        <f t="shared" si="124"/>
        <v>336</v>
      </c>
      <c r="N1288" s="201">
        <f t="shared" si="125"/>
        <v>256.9369369369428</v>
      </c>
    </row>
    <row r="1289" spans="2:14" x14ac:dyDescent="0.25">
      <c r="B1289" s="145">
        <v>0.89236111111111116</v>
      </c>
      <c r="C1289" s="40"/>
      <c r="D1289" s="314"/>
      <c r="E1289" s="314">
        <v>80</v>
      </c>
      <c r="F1289" s="42">
        <v>80</v>
      </c>
      <c r="G1289" s="321">
        <f t="shared" si="120"/>
        <v>80</v>
      </c>
      <c r="H1289" s="315">
        <f t="shared" si="121"/>
        <v>80</v>
      </c>
      <c r="I1289" s="197">
        <f t="shared" si="122"/>
        <v>1.3333333333333333</v>
      </c>
      <c r="J1289" s="157">
        <f t="shared" si="123"/>
        <v>1.3333333333333333</v>
      </c>
      <c r="K1289" s="40">
        <v>160</v>
      </c>
      <c r="L1289" s="326">
        <v>2.6666666666666665</v>
      </c>
      <c r="M1289">
        <f t="shared" si="124"/>
        <v>336</v>
      </c>
      <c r="N1289" s="201">
        <f t="shared" si="125"/>
        <v>256.9369369369428</v>
      </c>
    </row>
    <row r="1290" spans="2:14" x14ac:dyDescent="0.25">
      <c r="B1290" s="145">
        <v>0.8930555555555556</v>
      </c>
      <c r="C1290" s="40"/>
      <c r="D1290" s="314"/>
      <c r="E1290" s="314">
        <v>80</v>
      </c>
      <c r="F1290" s="42">
        <v>80</v>
      </c>
      <c r="G1290" s="321">
        <f t="shared" si="120"/>
        <v>80</v>
      </c>
      <c r="H1290" s="315">
        <f t="shared" si="121"/>
        <v>80</v>
      </c>
      <c r="I1290" s="197">
        <f t="shared" si="122"/>
        <v>1.3333333333333333</v>
      </c>
      <c r="J1290" s="157">
        <f t="shared" si="123"/>
        <v>1.3333333333333333</v>
      </c>
      <c r="K1290" s="40">
        <v>160</v>
      </c>
      <c r="L1290" s="326">
        <v>2.6666666666666665</v>
      </c>
      <c r="M1290">
        <f t="shared" si="124"/>
        <v>336</v>
      </c>
      <c r="N1290" s="201">
        <f t="shared" si="125"/>
        <v>256.9369369369428</v>
      </c>
    </row>
    <row r="1291" spans="2:14" x14ac:dyDescent="0.25">
      <c r="B1291" s="145">
        <v>0.89374999999999993</v>
      </c>
      <c r="C1291" s="40"/>
      <c r="D1291" s="314"/>
      <c r="E1291" s="314">
        <v>80</v>
      </c>
      <c r="F1291" s="42">
        <v>80</v>
      </c>
      <c r="G1291" s="321">
        <f t="shared" si="120"/>
        <v>80</v>
      </c>
      <c r="H1291" s="315">
        <f t="shared" si="121"/>
        <v>80</v>
      </c>
      <c r="I1291" s="197">
        <f t="shared" si="122"/>
        <v>1.3333333333333333</v>
      </c>
      <c r="J1291" s="157">
        <f t="shared" si="123"/>
        <v>1.3333333333333333</v>
      </c>
      <c r="K1291" s="40">
        <v>160</v>
      </c>
      <c r="L1291" s="326">
        <v>2.6666666666666665</v>
      </c>
      <c r="M1291">
        <f t="shared" si="124"/>
        <v>336</v>
      </c>
      <c r="N1291" s="201">
        <f t="shared" si="125"/>
        <v>256.9369369369428</v>
      </c>
    </row>
    <row r="1292" spans="2:14" x14ac:dyDescent="0.25">
      <c r="B1292" s="145">
        <v>0.89444444444444438</v>
      </c>
      <c r="C1292" s="40"/>
      <c r="D1292" s="314"/>
      <c r="E1292" s="314">
        <v>80</v>
      </c>
      <c r="F1292" s="42">
        <v>80</v>
      </c>
      <c r="G1292" s="321">
        <f t="shared" si="120"/>
        <v>80</v>
      </c>
      <c r="H1292" s="315">
        <f t="shared" si="121"/>
        <v>80</v>
      </c>
      <c r="I1292" s="197">
        <f t="shared" si="122"/>
        <v>1.3333333333333333</v>
      </c>
      <c r="J1292" s="157">
        <f t="shared" si="123"/>
        <v>1.3333333333333333</v>
      </c>
      <c r="K1292" s="40">
        <v>160</v>
      </c>
      <c r="L1292" s="326">
        <v>2.6666666666666665</v>
      </c>
      <c r="M1292">
        <f t="shared" si="124"/>
        <v>336</v>
      </c>
      <c r="N1292" s="201">
        <f t="shared" si="125"/>
        <v>256.9369369369428</v>
      </c>
    </row>
    <row r="1293" spans="2:14" x14ac:dyDescent="0.25">
      <c r="B1293" s="145">
        <v>0.89513888888888893</v>
      </c>
      <c r="C1293" s="40"/>
      <c r="D1293" s="314"/>
      <c r="E1293" s="314">
        <v>80</v>
      </c>
      <c r="F1293" s="42">
        <v>80</v>
      </c>
      <c r="G1293" s="321">
        <f t="shared" si="120"/>
        <v>80</v>
      </c>
      <c r="H1293" s="315">
        <f t="shared" si="121"/>
        <v>80</v>
      </c>
      <c r="I1293" s="197">
        <f t="shared" si="122"/>
        <v>1.3333333333333333</v>
      </c>
      <c r="J1293" s="157">
        <f t="shared" si="123"/>
        <v>1.3333333333333333</v>
      </c>
      <c r="K1293" s="40">
        <v>160</v>
      </c>
      <c r="L1293" s="326">
        <v>2.6666666666666665</v>
      </c>
      <c r="M1293">
        <f t="shared" si="124"/>
        <v>336</v>
      </c>
      <c r="N1293" s="201">
        <f t="shared" si="125"/>
        <v>256.9369369369428</v>
      </c>
    </row>
    <row r="1294" spans="2:14" x14ac:dyDescent="0.25">
      <c r="B1294" s="145">
        <v>0.89583333333333337</v>
      </c>
      <c r="C1294" s="40"/>
      <c r="D1294" s="314"/>
      <c r="E1294" s="314">
        <v>80</v>
      </c>
      <c r="F1294" s="42">
        <v>80</v>
      </c>
      <c r="G1294" s="321">
        <f t="shared" si="120"/>
        <v>80</v>
      </c>
      <c r="H1294" s="315">
        <f t="shared" si="121"/>
        <v>80</v>
      </c>
      <c r="I1294" s="197">
        <f t="shared" si="122"/>
        <v>1.3333333333333333</v>
      </c>
      <c r="J1294" s="157">
        <f t="shared" si="123"/>
        <v>1.3333333333333333</v>
      </c>
      <c r="K1294" s="40">
        <v>160</v>
      </c>
      <c r="L1294" s="326">
        <v>2.6666666666666665</v>
      </c>
      <c r="M1294">
        <f t="shared" si="124"/>
        <v>336</v>
      </c>
      <c r="N1294" s="201">
        <f t="shared" si="125"/>
        <v>256.9369369369428</v>
      </c>
    </row>
    <row r="1295" spans="2:14" x14ac:dyDescent="0.25">
      <c r="B1295" s="145">
        <v>0.8965277777777777</v>
      </c>
      <c r="C1295" s="40"/>
      <c r="D1295" s="314"/>
      <c r="E1295" s="314">
        <v>80</v>
      </c>
      <c r="F1295" s="42">
        <v>80</v>
      </c>
      <c r="G1295" s="321">
        <f t="shared" si="120"/>
        <v>80</v>
      </c>
      <c r="H1295" s="315">
        <f t="shared" si="121"/>
        <v>80</v>
      </c>
      <c r="I1295" s="197">
        <f t="shared" si="122"/>
        <v>1.3333333333333333</v>
      </c>
      <c r="J1295" s="157">
        <f t="shared" si="123"/>
        <v>1.3333333333333333</v>
      </c>
      <c r="K1295" s="40">
        <v>160</v>
      </c>
      <c r="L1295" s="326">
        <v>2.6666666666666665</v>
      </c>
      <c r="M1295">
        <f t="shared" si="124"/>
        <v>336</v>
      </c>
      <c r="N1295" s="201">
        <f t="shared" si="125"/>
        <v>256.9369369369428</v>
      </c>
    </row>
    <row r="1296" spans="2:14" x14ac:dyDescent="0.25">
      <c r="B1296" s="145">
        <v>0.89722222222222225</v>
      </c>
      <c r="C1296" s="40"/>
      <c r="D1296" s="314"/>
      <c r="E1296" s="314">
        <v>80</v>
      </c>
      <c r="F1296" s="42">
        <v>80</v>
      </c>
      <c r="G1296" s="321">
        <f t="shared" si="120"/>
        <v>80</v>
      </c>
      <c r="H1296" s="315">
        <f t="shared" si="121"/>
        <v>80</v>
      </c>
      <c r="I1296" s="197">
        <f t="shared" si="122"/>
        <v>1.3333333333333333</v>
      </c>
      <c r="J1296" s="157">
        <f t="shared" si="123"/>
        <v>1.3333333333333333</v>
      </c>
      <c r="K1296" s="40">
        <v>160</v>
      </c>
      <c r="L1296" s="326">
        <v>2.6666666666666665</v>
      </c>
      <c r="M1296">
        <f t="shared" si="124"/>
        <v>336</v>
      </c>
      <c r="N1296" s="201">
        <f t="shared" si="125"/>
        <v>256.9369369369428</v>
      </c>
    </row>
    <row r="1297" spans="2:14" x14ac:dyDescent="0.25">
      <c r="B1297" s="145">
        <v>0.8979166666666667</v>
      </c>
      <c r="C1297" s="40"/>
      <c r="D1297" s="314"/>
      <c r="E1297" s="314">
        <v>80</v>
      </c>
      <c r="F1297" s="42">
        <v>80</v>
      </c>
      <c r="G1297" s="321">
        <f t="shared" si="120"/>
        <v>80</v>
      </c>
      <c r="H1297" s="315">
        <f t="shared" si="121"/>
        <v>80</v>
      </c>
      <c r="I1297" s="197">
        <f t="shared" si="122"/>
        <v>1.3333333333333333</v>
      </c>
      <c r="J1297" s="157">
        <f t="shared" si="123"/>
        <v>1.3333333333333333</v>
      </c>
      <c r="K1297" s="40">
        <v>160</v>
      </c>
      <c r="L1297" s="326">
        <v>2.6666666666666665</v>
      </c>
      <c r="M1297">
        <f t="shared" si="124"/>
        <v>336</v>
      </c>
      <c r="N1297" s="201">
        <f t="shared" si="125"/>
        <v>256.9369369369428</v>
      </c>
    </row>
    <row r="1298" spans="2:14" x14ac:dyDescent="0.25">
      <c r="B1298" s="145">
        <v>0.89861111111111114</v>
      </c>
      <c r="C1298" s="40"/>
      <c r="D1298" s="314"/>
      <c r="E1298" s="314">
        <v>80</v>
      </c>
      <c r="F1298" s="42">
        <v>80</v>
      </c>
      <c r="G1298" s="321">
        <f t="shared" si="120"/>
        <v>80</v>
      </c>
      <c r="H1298" s="315">
        <f t="shared" si="121"/>
        <v>80</v>
      </c>
      <c r="I1298" s="197">
        <f t="shared" si="122"/>
        <v>1.3333333333333333</v>
      </c>
      <c r="J1298" s="157">
        <f t="shared" si="123"/>
        <v>1.3333333333333333</v>
      </c>
      <c r="K1298" s="40">
        <v>160</v>
      </c>
      <c r="L1298" s="326">
        <v>2.6666666666666665</v>
      </c>
      <c r="M1298">
        <f t="shared" si="124"/>
        <v>336</v>
      </c>
      <c r="N1298" s="201">
        <f t="shared" si="125"/>
        <v>256.9369369369428</v>
      </c>
    </row>
    <row r="1299" spans="2:14" x14ac:dyDescent="0.25">
      <c r="B1299" s="145">
        <v>0.89930555555555547</v>
      </c>
      <c r="C1299" s="40"/>
      <c r="D1299" s="314"/>
      <c r="E1299" s="314">
        <v>80</v>
      </c>
      <c r="F1299" s="42">
        <v>80</v>
      </c>
      <c r="G1299" s="321">
        <f t="shared" si="120"/>
        <v>80</v>
      </c>
      <c r="H1299" s="315">
        <f t="shared" si="121"/>
        <v>80</v>
      </c>
      <c r="I1299" s="197">
        <f t="shared" si="122"/>
        <v>1.3333333333333333</v>
      </c>
      <c r="J1299" s="157">
        <f t="shared" si="123"/>
        <v>1.3333333333333333</v>
      </c>
      <c r="K1299" s="40">
        <v>160</v>
      </c>
      <c r="L1299" s="326">
        <v>2.6666666666666665</v>
      </c>
      <c r="M1299">
        <f t="shared" si="124"/>
        <v>336</v>
      </c>
      <c r="N1299" s="201">
        <f t="shared" si="125"/>
        <v>256.9369369369428</v>
      </c>
    </row>
    <row r="1300" spans="2:14" x14ac:dyDescent="0.25">
      <c r="B1300" s="145">
        <v>0.9</v>
      </c>
      <c r="C1300" s="40"/>
      <c r="D1300" s="314"/>
      <c r="E1300" s="314">
        <v>80</v>
      </c>
      <c r="F1300" s="42">
        <v>80</v>
      </c>
      <c r="G1300" s="321">
        <f t="shared" si="120"/>
        <v>80</v>
      </c>
      <c r="H1300" s="315">
        <f t="shared" si="121"/>
        <v>80</v>
      </c>
      <c r="I1300" s="197">
        <f t="shared" si="122"/>
        <v>1.3333333333333333</v>
      </c>
      <c r="J1300" s="157">
        <f t="shared" si="123"/>
        <v>1.3333333333333333</v>
      </c>
      <c r="K1300" s="40">
        <v>160</v>
      </c>
      <c r="L1300" s="326">
        <v>2.6666666666666665</v>
      </c>
      <c r="M1300">
        <f t="shared" si="124"/>
        <v>336</v>
      </c>
      <c r="N1300" s="201">
        <f t="shared" si="125"/>
        <v>256.9369369369428</v>
      </c>
    </row>
    <row r="1301" spans="2:14" x14ac:dyDescent="0.25">
      <c r="B1301" s="145">
        <v>0.90069444444444446</v>
      </c>
      <c r="C1301" s="40"/>
      <c r="D1301" s="314"/>
      <c r="E1301" s="314">
        <v>80</v>
      </c>
      <c r="F1301" s="42">
        <v>80</v>
      </c>
      <c r="G1301" s="321">
        <f t="shared" si="120"/>
        <v>80</v>
      </c>
      <c r="H1301" s="315">
        <f t="shared" si="121"/>
        <v>80</v>
      </c>
      <c r="I1301" s="197">
        <f t="shared" si="122"/>
        <v>1.3333333333333333</v>
      </c>
      <c r="J1301" s="157">
        <f t="shared" si="123"/>
        <v>1.3333333333333333</v>
      </c>
      <c r="K1301" s="40">
        <v>160</v>
      </c>
      <c r="L1301" s="326">
        <v>2.6666666666666665</v>
      </c>
      <c r="M1301">
        <f t="shared" si="124"/>
        <v>336</v>
      </c>
      <c r="N1301" s="201">
        <f t="shared" si="125"/>
        <v>256.9369369369428</v>
      </c>
    </row>
    <row r="1302" spans="2:14" x14ac:dyDescent="0.25">
      <c r="B1302" s="145">
        <v>0.90138888888888891</v>
      </c>
      <c r="C1302" s="40"/>
      <c r="D1302" s="314"/>
      <c r="E1302" s="314">
        <v>80</v>
      </c>
      <c r="F1302" s="42">
        <v>80</v>
      </c>
      <c r="G1302" s="321">
        <f t="shared" si="120"/>
        <v>80</v>
      </c>
      <c r="H1302" s="315">
        <f t="shared" si="121"/>
        <v>80</v>
      </c>
      <c r="I1302" s="197">
        <f t="shared" si="122"/>
        <v>1.3333333333333333</v>
      </c>
      <c r="J1302" s="157">
        <f t="shared" si="123"/>
        <v>1.3333333333333333</v>
      </c>
      <c r="K1302" s="40">
        <v>160</v>
      </c>
      <c r="L1302" s="326">
        <v>2.6666666666666665</v>
      </c>
      <c r="M1302">
        <f t="shared" si="124"/>
        <v>336</v>
      </c>
      <c r="N1302" s="201">
        <f t="shared" si="125"/>
        <v>256.9369369369428</v>
      </c>
    </row>
    <row r="1303" spans="2:14" x14ac:dyDescent="0.25">
      <c r="B1303" s="145">
        <v>0.90208333333333324</v>
      </c>
      <c r="C1303" s="40"/>
      <c r="D1303" s="314"/>
      <c r="E1303" s="314">
        <v>80</v>
      </c>
      <c r="F1303" s="42">
        <v>80</v>
      </c>
      <c r="G1303" s="321">
        <f t="shared" si="120"/>
        <v>80</v>
      </c>
      <c r="H1303" s="315">
        <f t="shared" si="121"/>
        <v>80</v>
      </c>
      <c r="I1303" s="197">
        <f t="shared" si="122"/>
        <v>1.3333333333333333</v>
      </c>
      <c r="J1303" s="157">
        <f t="shared" si="123"/>
        <v>1.3333333333333333</v>
      </c>
      <c r="K1303" s="40">
        <v>160</v>
      </c>
      <c r="L1303" s="326">
        <v>2.6666666666666665</v>
      </c>
      <c r="M1303">
        <f t="shared" si="124"/>
        <v>336</v>
      </c>
      <c r="N1303" s="201">
        <f t="shared" si="125"/>
        <v>256.9369369369428</v>
      </c>
    </row>
    <row r="1304" spans="2:14" x14ac:dyDescent="0.25">
      <c r="B1304" s="145">
        <v>0.90277777777777779</v>
      </c>
      <c r="C1304" s="40"/>
      <c r="D1304" s="314"/>
      <c r="E1304" s="314">
        <v>80</v>
      </c>
      <c r="F1304" s="42">
        <v>80</v>
      </c>
      <c r="G1304" s="321">
        <f t="shared" si="120"/>
        <v>80</v>
      </c>
      <c r="H1304" s="315">
        <f t="shared" si="121"/>
        <v>80</v>
      </c>
      <c r="I1304" s="197">
        <f t="shared" si="122"/>
        <v>1.3333333333333333</v>
      </c>
      <c r="J1304" s="157">
        <f t="shared" si="123"/>
        <v>1.3333333333333333</v>
      </c>
      <c r="K1304" s="40">
        <v>160</v>
      </c>
      <c r="L1304" s="326">
        <v>2.6666666666666665</v>
      </c>
      <c r="M1304">
        <f t="shared" si="124"/>
        <v>336</v>
      </c>
      <c r="N1304" s="201">
        <f t="shared" si="125"/>
        <v>256.9369369369428</v>
      </c>
    </row>
    <row r="1305" spans="2:14" x14ac:dyDescent="0.25">
      <c r="B1305" s="145">
        <v>0.90347222222222223</v>
      </c>
      <c r="C1305" s="40"/>
      <c r="D1305" s="314"/>
      <c r="E1305" s="314">
        <v>80</v>
      </c>
      <c r="F1305" s="42">
        <v>80</v>
      </c>
      <c r="G1305" s="321">
        <f t="shared" si="120"/>
        <v>80</v>
      </c>
      <c r="H1305" s="315">
        <f t="shared" si="121"/>
        <v>80</v>
      </c>
      <c r="I1305" s="197">
        <f t="shared" si="122"/>
        <v>1.3333333333333333</v>
      </c>
      <c r="J1305" s="157">
        <f t="shared" si="123"/>
        <v>1.3333333333333333</v>
      </c>
      <c r="K1305" s="40">
        <v>160</v>
      </c>
      <c r="L1305" s="326">
        <v>2.6666666666666665</v>
      </c>
      <c r="M1305">
        <f t="shared" si="124"/>
        <v>336</v>
      </c>
      <c r="N1305" s="201">
        <f t="shared" si="125"/>
        <v>256.9369369369428</v>
      </c>
    </row>
    <row r="1306" spans="2:14" x14ac:dyDescent="0.25">
      <c r="B1306" s="145">
        <v>0.90416666666666667</v>
      </c>
      <c r="C1306" s="40"/>
      <c r="D1306" s="314"/>
      <c r="E1306" s="314">
        <v>80</v>
      </c>
      <c r="F1306" s="42">
        <v>80</v>
      </c>
      <c r="G1306" s="321">
        <f t="shared" si="120"/>
        <v>80</v>
      </c>
      <c r="H1306" s="315">
        <f t="shared" si="121"/>
        <v>80</v>
      </c>
      <c r="I1306" s="197">
        <f t="shared" si="122"/>
        <v>1.3333333333333333</v>
      </c>
      <c r="J1306" s="157">
        <f t="shared" si="123"/>
        <v>1.3333333333333333</v>
      </c>
      <c r="K1306" s="40">
        <v>160</v>
      </c>
      <c r="L1306" s="326">
        <v>2.6666666666666665</v>
      </c>
      <c r="M1306">
        <f t="shared" si="124"/>
        <v>336</v>
      </c>
      <c r="N1306" s="201">
        <f t="shared" si="125"/>
        <v>256.9369369369428</v>
      </c>
    </row>
    <row r="1307" spans="2:14" x14ac:dyDescent="0.25">
      <c r="B1307" s="145">
        <v>0.90486111111111101</v>
      </c>
      <c r="C1307" s="40"/>
      <c r="D1307" s="314"/>
      <c r="E1307" s="314">
        <v>80</v>
      </c>
      <c r="F1307" s="42">
        <v>80</v>
      </c>
      <c r="G1307" s="321">
        <f t="shared" si="120"/>
        <v>80</v>
      </c>
      <c r="H1307" s="315">
        <f t="shared" si="121"/>
        <v>80</v>
      </c>
      <c r="I1307" s="197">
        <f t="shared" si="122"/>
        <v>1.3333333333333333</v>
      </c>
      <c r="J1307" s="157">
        <f t="shared" si="123"/>
        <v>1.3333333333333333</v>
      </c>
      <c r="K1307" s="40">
        <v>160</v>
      </c>
      <c r="L1307" s="326">
        <v>2.6666666666666665</v>
      </c>
      <c r="M1307">
        <f t="shared" si="124"/>
        <v>336</v>
      </c>
      <c r="N1307" s="201">
        <f t="shared" si="125"/>
        <v>256.9369369369428</v>
      </c>
    </row>
    <row r="1308" spans="2:14" x14ac:dyDescent="0.25">
      <c r="B1308" s="145">
        <v>0.90555555555555556</v>
      </c>
      <c r="C1308" s="40"/>
      <c r="D1308" s="314"/>
      <c r="E1308" s="314">
        <v>80</v>
      </c>
      <c r="F1308" s="42">
        <v>80</v>
      </c>
      <c r="G1308" s="321">
        <f t="shared" si="120"/>
        <v>80</v>
      </c>
      <c r="H1308" s="315">
        <f t="shared" si="121"/>
        <v>80</v>
      </c>
      <c r="I1308" s="197">
        <f t="shared" si="122"/>
        <v>1.3333333333333333</v>
      </c>
      <c r="J1308" s="157">
        <f t="shared" si="123"/>
        <v>1.3333333333333333</v>
      </c>
      <c r="K1308" s="40">
        <v>160</v>
      </c>
      <c r="L1308" s="326">
        <v>2.6666666666666665</v>
      </c>
      <c r="M1308">
        <f t="shared" si="124"/>
        <v>336</v>
      </c>
      <c r="N1308" s="201">
        <f t="shared" si="125"/>
        <v>256.9369369369428</v>
      </c>
    </row>
    <row r="1309" spans="2:14" x14ac:dyDescent="0.25">
      <c r="B1309" s="145">
        <v>0.90625</v>
      </c>
      <c r="C1309" s="40"/>
      <c r="D1309" s="314"/>
      <c r="E1309" s="314">
        <v>80</v>
      </c>
      <c r="F1309" s="42">
        <v>80</v>
      </c>
      <c r="G1309" s="321">
        <f t="shared" si="120"/>
        <v>80</v>
      </c>
      <c r="H1309" s="315">
        <f t="shared" si="121"/>
        <v>80</v>
      </c>
      <c r="I1309" s="197">
        <f t="shared" si="122"/>
        <v>1.3333333333333333</v>
      </c>
      <c r="J1309" s="157">
        <f t="shared" si="123"/>
        <v>1.3333333333333333</v>
      </c>
      <c r="K1309" s="40">
        <v>160</v>
      </c>
      <c r="L1309" s="326">
        <v>2.6666666666666665</v>
      </c>
      <c r="M1309">
        <f t="shared" si="124"/>
        <v>336</v>
      </c>
      <c r="N1309" s="201">
        <f t="shared" si="125"/>
        <v>256.9369369369428</v>
      </c>
    </row>
    <row r="1310" spans="2:14" x14ac:dyDescent="0.25">
      <c r="B1310" s="145">
        <v>0.90694444444444444</v>
      </c>
      <c r="C1310" s="40"/>
      <c r="D1310" s="314"/>
      <c r="E1310" s="314">
        <v>80</v>
      </c>
      <c r="F1310" s="42">
        <v>80</v>
      </c>
      <c r="G1310" s="321">
        <f t="shared" si="120"/>
        <v>80</v>
      </c>
      <c r="H1310" s="315">
        <f t="shared" si="121"/>
        <v>80</v>
      </c>
      <c r="I1310" s="197">
        <f t="shared" si="122"/>
        <v>1.3333333333333333</v>
      </c>
      <c r="J1310" s="157">
        <f t="shared" si="123"/>
        <v>1.3333333333333333</v>
      </c>
      <c r="K1310" s="40">
        <v>160</v>
      </c>
      <c r="L1310" s="326">
        <v>2.6666666666666665</v>
      </c>
      <c r="M1310">
        <f t="shared" si="124"/>
        <v>336</v>
      </c>
      <c r="N1310" s="201">
        <f t="shared" si="125"/>
        <v>256.9369369369428</v>
      </c>
    </row>
    <row r="1311" spans="2:14" x14ac:dyDescent="0.25">
      <c r="B1311" s="145">
        <v>0.90763888888888899</v>
      </c>
      <c r="C1311" s="40"/>
      <c r="D1311" s="314"/>
      <c r="E1311" s="314">
        <v>80</v>
      </c>
      <c r="F1311" s="42">
        <v>80</v>
      </c>
      <c r="G1311" s="321">
        <f t="shared" si="120"/>
        <v>80</v>
      </c>
      <c r="H1311" s="315">
        <f t="shared" si="121"/>
        <v>80</v>
      </c>
      <c r="I1311" s="197">
        <f t="shared" si="122"/>
        <v>1.3333333333333333</v>
      </c>
      <c r="J1311" s="157">
        <f t="shared" si="123"/>
        <v>1.3333333333333333</v>
      </c>
      <c r="K1311" s="40">
        <v>160</v>
      </c>
      <c r="L1311" s="326">
        <v>2.6666666666666665</v>
      </c>
      <c r="M1311">
        <f t="shared" si="124"/>
        <v>336</v>
      </c>
      <c r="N1311" s="201">
        <f t="shared" si="125"/>
        <v>256.9369369369428</v>
      </c>
    </row>
    <row r="1312" spans="2:14" x14ac:dyDescent="0.25">
      <c r="B1312" s="145">
        <v>0.90833333333333333</v>
      </c>
      <c r="C1312" s="40"/>
      <c r="D1312" s="314"/>
      <c r="E1312" s="314">
        <v>80</v>
      </c>
      <c r="F1312" s="42">
        <v>80</v>
      </c>
      <c r="G1312" s="321">
        <f t="shared" si="120"/>
        <v>80</v>
      </c>
      <c r="H1312" s="315">
        <f t="shared" si="121"/>
        <v>80</v>
      </c>
      <c r="I1312" s="197">
        <f t="shared" si="122"/>
        <v>1.3333333333333333</v>
      </c>
      <c r="J1312" s="157">
        <f t="shared" si="123"/>
        <v>1.3333333333333333</v>
      </c>
      <c r="K1312" s="40">
        <v>160</v>
      </c>
      <c r="L1312" s="326">
        <v>2.6666666666666665</v>
      </c>
      <c r="M1312">
        <f t="shared" si="124"/>
        <v>336</v>
      </c>
      <c r="N1312" s="201">
        <f t="shared" si="125"/>
        <v>256.9369369369428</v>
      </c>
    </row>
    <row r="1313" spans="2:14" x14ac:dyDescent="0.25">
      <c r="B1313" s="145">
        <v>0.90902777777777777</v>
      </c>
      <c r="C1313" s="40"/>
      <c r="D1313" s="314"/>
      <c r="E1313" s="314">
        <v>80</v>
      </c>
      <c r="F1313" s="42">
        <v>80</v>
      </c>
      <c r="G1313" s="321">
        <f t="shared" si="120"/>
        <v>80</v>
      </c>
      <c r="H1313" s="315">
        <f t="shared" si="121"/>
        <v>80</v>
      </c>
      <c r="I1313" s="197">
        <f t="shared" si="122"/>
        <v>1.3333333333333333</v>
      </c>
      <c r="J1313" s="157">
        <f t="shared" si="123"/>
        <v>1.3333333333333333</v>
      </c>
      <c r="K1313" s="40">
        <v>160</v>
      </c>
      <c r="L1313" s="326">
        <v>2.6666666666666665</v>
      </c>
      <c r="M1313">
        <f t="shared" si="124"/>
        <v>336</v>
      </c>
      <c r="N1313" s="201">
        <f t="shared" si="125"/>
        <v>256.9369369369428</v>
      </c>
    </row>
    <row r="1314" spans="2:14" x14ac:dyDescent="0.25">
      <c r="B1314" s="145">
        <v>0.90972222222222221</v>
      </c>
      <c r="C1314" s="40"/>
      <c r="D1314" s="314"/>
      <c r="E1314" s="314">
        <v>80</v>
      </c>
      <c r="F1314" s="42">
        <v>80</v>
      </c>
      <c r="G1314" s="321">
        <f t="shared" si="120"/>
        <v>80</v>
      </c>
      <c r="H1314" s="315">
        <f t="shared" si="121"/>
        <v>80</v>
      </c>
      <c r="I1314" s="197">
        <f t="shared" si="122"/>
        <v>1.3333333333333333</v>
      </c>
      <c r="J1314" s="157">
        <f t="shared" si="123"/>
        <v>1.3333333333333333</v>
      </c>
      <c r="K1314" s="40">
        <v>160</v>
      </c>
      <c r="L1314" s="326">
        <v>2.6666666666666665</v>
      </c>
      <c r="M1314">
        <f t="shared" si="124"/>
        <v>336</v>
      </c>
      <c r="N1314" s="201">
        <f t="shared" si="125"/>
        <v>256.9369369369428</v>
      </c>
    </row>
    <row r="1315" spans="2:14" x14ac:dyDescent="0.25">
      <c r="B1315" s="145">
        <v>0.91041666666666676</v>
      </c>
      <c r="C1315" s="40"/>
      <c r="D1315" s="314"/>
      <c r="E1315" s="314">
        <v>80</v>
      </c>
      <c r="F1315" s="42">
        <v>80</v>
      </c>
      <c r="G1315" s="321">
        <f t="shared" si="120"/>
        <v>80</v>
      </c>
      <c r="H1315" s="315">
        <f t="shared" si="121"/>
        <v>80</v>
      </c>
      <c r="I1315" s="197">
        <f t="shared" si="122"/>
        <v>1.3333333333333333</v>
      </c>
      <c r="J1315" s="157">
        <f t="shared" si="123"/>
        <v>1.3333333333333333</v>
      </c>
      <c r="K1315" s="40">
        <v>160</v>
      </c>
      <c r="L1315" s="326">
        <v>2.6666666666666665</v>
      </c>
      <c r="M1315">
        <f t="shared" si="124"/>
        <v>336</v>
      </c>
      <c r="N1315" s="201">
        <f t="shared" si="125"/>
        <v>256.9369369369428</v>
      </c>
    </row>
    <row r="1316" spans="2:14" x14ac:dyDescent="0.25">
      <c r="B1316" s="145">
        <v>0.91111111111111109</v>
      </c>
      <c r="C1316" s="40"/>
      <c r="D1316" s="314"/>
      <c r="E1316" s="314">
        <v>80</v>
      </c>
      <c r="F1316" s="42">
        <v>80</v>
      </c>
      <c r="G1316" s="321">
        <f t="shared" si="120"/>
        <v>80</v>
      </c>
      <c r="H1316" s="315">
        <f t="shared" si="121"/>
        <v>80</v>
      </c>
      <c r="I1316" s="197">
        <f t="shared" si="122"/>
        <v>1.3333333333333333</v>
      </c>
      <c r="J1316" s="157">
        <f t="shared" si="123"/>
        <v>1.3333333333333333</v>
      </c>
      <c r="K1316" s="40">
        <v>160</v>
      </c>
      <c r="L1316" s="326">
        <v>2.6666666666666665</v>
      </c>
      <c r="M1316">
        <f t="shared" si="124"/>
        <v>336</v>
      </c>
      <c r="N1316" s="201">
        <f t="shared" si="125"/>
        <v>256.9369369369428</v>
      </c>
    </row>
    <row r="1317" spans="2:14" x14ac:dyDescent="0.25">
      <c r="B1317" s="145">
        <v>0.91180555555555554</v>
      </c>
      <c r="C1317" s="40"/>
      <c r="D1317" s="314"/>
      <c r="E1317" s="314">
        <v>80</v>
      </c>
      <c r="F1317" s="42">
        <v>80</v>
      </c>
      <c r="G1317" s="321">
        <f t="shared" si="120"/>
        <v>80</v>
      </c>
      <c r="H1317" s="315">
        <f t="shared" si="121"/>
        <v>80</v>
      </c>
      <c r="I1317" s="197">
        <f t="shared" si="122"/>
        <v>1.3333333333333333</v>
      </c>
      <c r="J1317" s="157">
        <f t="shared" si="123"/>
        <v>1.3333333333333333</v>
      </c>
      <c r="K1317" s="40">
        <v>160</v>
      </c>
      <c r="L1317" s="326">
        <v>2.6666666666666665</v>
      </c>
      <c r="M1317">
        <f t="shared" si="124"/>
        <v>336</v>
      </c>
      <c r="N1317" s="201">
        <f t="shared" si="125"/>
        <v>256.9369369369428</v>
      </c>
    </row>
    <row r="1318" spans="2:14" x14ac:dyDescent="0.25">
      <c r="B1318" s="145">
        <v>0.91249999999999998</v>
      </c>
      <c r="C1318" s="40"/>
      <c r="D1318" s="314"/>
      <c r="E1318" s="314">
        <v>80</v>
      </c>
      <c r="F1318" s="42">
        <v>80</v>
      </c>
      <c r="G1318" s="321">
        <f t="shared" si="120"/>
        <v>80</v>
      </c>
      <c r="H1318" s="315">
        <f t="shared" si="121"/>
        <v>80</v>
      </c>
      <c r="I1318" s="197">
        <f t="shared" si="122"/>
        <v>1.3333333333333333</v>
      </c>
      <c r="J1318" s="157">
        <f t="shared" si="123"/>
        <v>1.3333333333333333</v>
      </c>
      <c r="K1318" s="40">
        <v>160</v>
      </c>
      <c r="L1318" s="326">
        <v>2.6666666666666665</v>
      </c>
      <c r="M1318">
        <f t="shared" si="124"/>
        <v>336</v>
      </c>
      <c r="N1318" s="201">
        <f t="shared" si="125"/>
        <v>256.9369369369428</v>
      </c>
    </row>
    <row r="1319" spans="2:14" x14ac:dyDescent="0.25">
      <c r="B1319" s="145">
        <v>0.91319444444444453</v>
      </c>
      <c r="C1319" s="40"/>
      <c r="D1319" s="314"/>
      <c r="E1319" s="314">
        <v>80</v>
      </c>
      <c r="F1319" s="42">
        <v>80</v>
      </c>
      <c r="G1319" s="321">
        <f t="shared" si="120"/>
        <v>80</v>
      </c>
      <c r="H1319" s="315">
        <f t="shared" si="121"/>
        <v>80</v>
      </c>
      <c r="I1319" s="197">
        <f t="shared" si="122"/>
        <v>1.3333333333333333</v>
      </c>
      <c r="J1319" s="157">
        <f t="shared" si="123"/>
        <v>1.3333333333333333</v>
      </c>
      <c r="K1319" s="40">
        <v>160</v>
      </c>
      <c r="L1319" s="326">
        <v>2.6666666666666665</v>
      </c>
      <c r="M1319">
        <f t="shared" si="124"/>
        <v>336</v>
      </c>
      <c r="N1319" s="201">
        <f t="shared" si="125"/>
        <v>256.9369369369428</v>
      </c>
    </row>
    <row r="1320" spans="2:14" x14ac:dyDescent="0.25">
      <c r="B1320" s="145">
        <v>0.91388888888888886</v>
      </c>
      <c r="C1320" s="40"/>
      <c r="D1320" s="314"/>
      <c r="E1320" s="314">
        <v>80</v>
      </c>
      <c r="F1320" s="42">
        <v>80</v>
      </c>
      <c r="G1320" s="321">
        <f t="shared" si="120"/>
        <v>80</v>
      </c>
      <c r="H1320" s="315">
        <f t="shared" si="121"/>
        <v>80</v>
      </c>
      <c r="I1320" s="197">
        <f t="shared" si="122"/>
        <v>1.3333333333333333</v>
      </c>
      <c r="J1320" s="157">
        <f t="shared" si="123"/>
        <v>1.3333333333333333</v>
      </c>
      <c r="K1320" s="40">
        <v>160</v>
      </c>
      <c r="L1320" s="326">
        <v>2.6666666666666665</v>
      </c>
      <c r="M1320">
        <f t="shared" si="124"/>
        <v>336</v>
      </c>
      <c r="N1320" s="201">
        <f t="shared" si="125"/>
        <v>256.9369369369428</v>
      </c>
    </row>
    <row r="1321" spans="2:14" x14ac:dyDescent="0.25">
      <c r="B1321" s="145">
        <v>0.9145833333333333</v>
      </c>
      <c r="C1321" s="40"/>
      <c r="D1321" s="314"/>
      <c r="E1321" s="314">
        <v>80</v>
      </c>
      <c r="F1321" s="42">
        <v>80</v>
      </c>
      <c r="G1321" s="321">
        <f t="shared" si="120"/>
        <v>80</v>
      </c>
      <c r="H1321" s="315">
        <f t="shared" si="121"/>
        <v>80</v>
      </c>
      <c r="I1321" s="197">
        <f t="shared" si="122"/>
        <v>1.3333333333333333</v>
      </c>
      <c r="J1321" s="157">
        <f t="shared" si="123"/>
        <v>1.3333333333333333</v>
      </c>
      <c r="K1321" s="40">
        <v>160</v>
      </c>
      <c r="L1321" s="326">
        <v>2.6666666666666665</v>
      </c>
      <c r="M1321">
        <f t="shared" si="124"/>
        <v>336</v>
      </c>
      <c r="N1321" s="201">
        <f t="shared" si="125"/>
        <v>256.9369369369428</v>
      </c>
    </row>
    <row r="1322" spans="2:14" x14ac:dyDescent="0.25">
      <c r="B1322" s="145">
        <v>0.91527777777777775</v>
      </c>
      <c r="C1322" s="40"/>
      <c r="D1322" s="314"/>
      <c r="E1322" s="314">
        <v>80</v>
      </c>
      <c r="F1322" s="42">
        <v>80</v>
      </c>
      <c r="G1322" s="321">
        <f t="shared" si="120"/>
        <v>80</v>
      </c>
      <c r="H1322" s="315">
        <f t="shared" si="121"/>
        <v>80</v>
      </c>
      <c r="I1322" s="197">
        <f t="shared" si="122"/>
        <v>1.3333333333333333</v>
      </c>
      <c r="J1322" s="157">
        <f t="shared" si="123"/>
        <v>1.3333333333333333</v>
      </c>
      <c r="K1322" s="40">
        <v>160</v>
      </c>
      <c r="L1322" s="326">
        <v>2.6666666666666665</v>
      </c>
      <c r="M1322">
        <f t="shared" si="124"/>
        <v>336</v>
      </c>
      <c r="N1322" s="201">
        <f t="shared" si="125"/>
        <v>256.9369369369428</v>
      </c>
    </row>
    <row r="1323" spans="2:14" x14ac:dyDescent="0.25">
      <c r="B1323" s="145">
        <v>0.9159722222222223</v>
      </c>
      <c r="C1323" s="40"/>
      <c r="D1323" s="314"/>
      <c r="E1323" s="314">
        <v>80</v>
      </c>
      <c r="F1323" s="42">
        <v>80</v>
      </c>
      <c r="G1323" s="321">
        <f t="shared" si="120"/>
        <v>80</v>
      </c>
      <c r="H1323" s="315">
        <f t="shared" si="121"/>
        <v>80</v>
      </c>
      <c r="I1323" s="197">
        <f t="shared" si="122"/>
        <v>1.3333333333333333</v>
      </c>
      <c r="J1323" s="157">
        <f t="shared" si="123"/>
        <v>1.3333333333333333</v>
      </c>
      <c r="K1323" s="40">
        <v>160</v>
      </c>
      <c r="L1323" s="326">
        <v>2.6666666666666665</v>
      </c>
      <c r="M1323">
        <f t="shared" si="124"/>
        <v>336</v>
      </c>
      <c r="N1323" s="201">
        <f t="shared" si="125"/>
        <v>256.9369369369428</v>
      </c>
    </row>
    <row r="1324" spans="2:14" x14ac:dyDescent="0.25">
      <c r="B1324" s="145">
        <v>0.91666666666666663</v>
      </c>
      <c r="C1324" s="40"/>
      <c r="D1324" s="314"/>
      <c r="E1324" s="314">
        <v>80</v>
      </c>
      <c r="F1324" s="42">
        <v>80</v>
      </c>
      <c r="G1324" s="321">
        <f t="shared" si="120"/>
        <v>80</v>
      </c>
      <c r="H1324" s="315">
        <f t="shared" si="121"/>
        <v>80</v>
      </c>
      <c r="I1324" s="197">
        <f t="shared" si="122"/>
        <v>1.3333333333333333</v>
      </c>
      <c r="J1324" s="157">
        <f t="shared" si="123"/>
        <v>1.3333333333333333</v>
      </c>
      <c r="K1324" s="40">
        <v>160</v>
      </c>
      <c r="L1324" s="326">
        <v>2.6666666666666665</v>
      </c>
      <c r="M1324">
        <f t="shared" si="124"/>
        <v>336</v>
      </c>
      <c r="N1324" s="201">
        <f t="shared" si="125"/>
        <v>256.9369369369428</v>
      </c>
    </row>
    <row r="1325" spans="2:14" x14ac:dyDescent="0.25">
      <c r="B1325" s="145">
        <v>0.91736111111111107</v>
      </c>
      <c r="C1325" s="40"/>
      <c r="D1325" s="314"/>
      <c r="E1325" s="314">
        <v>80</v>
      </c>
      <c r="F1325" s="42">
        <v>80</v>
      </c>
      <c r="G1325" s="321">
        <f t="shared" si="120"/>
        <v>80</v>
      </c>
      <c r="H1325" s="315">
        <f t="shared" si="121"/>
        <v>80</v>
      </c>
      <c r="I1325" s="197">
        <f t="shared" si="122"/>
        <v>1.3333333333333333</v>
      </c>
      <c r="J1325" s="157">
        <f t="shared" si="123"/>
        <v>1.3333333333333333</v>
      </c>
      <c r="K1325" s="40">
        <v>160</v>
      </c>
      <c r="L1325" s="326">
        <v>2.6666666666666665</v>
      </c>
      <c r="M1325">
        <f t="shared" si="124"/>
        <v>336</v>
      </c>
      <c r="N1325" s="201">
        <f t="shared" si="125"/>
        <v>256.9369369369428</v>
      </c>
    </row>
    <row r="1326" spans="2:14" x14ac:dyDescent="0.25">
      <c r="B1326" s="145">
        <v>0.91805555555555562</v>
      </c>
      <c r="C1326" s="40"/>
      <c r="D1326" s="314"/>
      <c r="E1326" s="314">
        <v>80</v>
      </c>
      <c r="F1326" s="42">
        <v>80</v>
      </c>
      <c r="G1326" s="321">
        <f t="shared" si="120"/>
        <v>80</v>
      </c>
      <c r="H1326" s="315">
        <f t="shared" si="121"/>
        <v>80</v>
      </c>
      <c r="I1326" s="197">
        <f t="shared" si="122"/>
        <v>1.3333333333333333</v>
      </c>
      <c r="J1326" s="157">
        <f t="shared" si="123"/>
        <v>1.3333333333333333</v>
      </c>
      <c r="K1326" s="40">
        <v>160</v>
      </c>
      <c r="L1326" s="326">
        <v>2.6666666666666665</v>
      </c>
      <c r="M1326">
        <f t="shared" si="124"/>
        <v>336</v>
      </c>
      <c r="N1326" s="201">
        <f t="shared" si="125"/>
        <v>256.9369369369428</v>
      </c>
    </row>
    <row r="1327" spans="2:14" x14ac:dyDescent="0.25">
      <c r="B1327" s="145">
        <v>0.91875000000000007</v>
      </c>
      <c r="C1327" s="40"/>
      <c r="D1327" s="314"/>
      <c r="E1327" s="314">
        <v>80</v>
      </c>
      <c r="F1327" s="42">
        <v>80</v>
      </c>
      <c r="G1327" s="321">
        <f t="shared" si="120"/>
        <v>80</v>
      </c>
      <c r="H1327" s="315">
        <f t="shared" si="121"/>
        <v>80</v>
      </c>
      <c r="I1327" s="197">
        <f t="shared" si="122"/>
        <v>1.3333333333333333</v>
      </c>
      <c r="J1327" s="157">
        <f t="shared" si="123"/>
        <v>1.3333333333333333</v>
      </c>
      <c r="K1327" s="40">
        <v>160</v>
      </c>
      <c r="L1327" s="326">
        <v>2.6666666666666665</v>
      </c>
      <c r="M1327">
        <f t="shared" si="124"/>
        <v>336</v>
      </c>
      <c r="N1327" s="201">
        <f t="shared" si="125"/>
        <v>256.9369369369428</v>
      </c>
    </row>
    <row r="1328" spans="2:14" x14ac:dyDescent="0.25">
      <c r="B1328" s="145">
        <v>0.9194444444444444</v>
      </c>
      <c r="C1328" s="40"/>
      <c r="D1328" s="314"/>
      <c r="E1328" s="314">
        <v>80</v>
      </c>
      <c r="F1328" s="42">
        <v>80</v>
      </c>
      <c r="G1328" s="321">
        <f t="shared" si="120"/>
        <v>80</v>
      </c>
      <c r="H1328" s="315">
        <f t="shared" si="121"/>
        <v>80</v>
      </c>
      <c r="I1328" s="197">
        <f t="shared" si="122"/>
        <v>1.3333333333333333</v>
      </c>
      <c r="J1328" s="157">
        <f t="shared" si="123"/>
        <v>1.3333333333333333</v>
      </c>
      <c r="K1328" s="40">
        <v>160</v>
      </c>
      <c r="L1328" s="326">
        <v>2.6666666666666665</v>
      </c>
      <c r="M1328">
        <f t="shared" si="124"/>
        <v>336</v>
      </c>
      <c r="N1328" s="201">
        <f t="shared" si="125"/>
        <v>256.9369369369428</v>
      </c>
    </row>
    <row r="1329" spans="2:14" x14ac:dyDescent="0.25">
      <c r="B1329" s="145">
        <v>0.92013888888888884</v>
      </c>
      <c r="C1329" s="40"/>
      <c r="D1329" s="314"/>
      <c r="E1329" s="314">
        <v>80</v>
      </c>
      <c r="F1329" s="42">
        <v>80</v>
      </c>
      <c r="G1329" s="321">
        <f t="shared" si="120"/>
        <v>80</v>
      </c>
      <c r="H1329" s="315">
        <f t="shared" si="121"/>
        <v>80</v>
      </c>
      <c r="I1329" s="197">
        <f t="shared" si="122"/>
        <v>1.3333333333333333</v>
      </c>
      <c r="J1329" s="157">
        <f t="shared" si="123"/>
        <v>1.3333333333333333</v>
      </c>
      <c r="K1329" s="40">
        <v>160</v>
      </c>
      <c r="L1329" s="326">
        <v>2.6666666666666665</v>
      </c>
      <c r="M1329">
        <f t="shared" si="124"/>
        <v>336</v>
      </c>
      <c r="N1329" s="201">
        <f t="shared" si="125"/>
        <v>256.9369369369428</v>
      </c>
    </row>
    <row r="1330" spans="2:14" x14ac:dyDescent="0.25">
      <c r="B1330" s="145">
        <v>0.92083333333333339</v>
      </c>
      <c r="C1330" s="40"/>
      <c r="D1330" s="314"/>
      <c r="E1330" s="314">
        <v>80</v>
      </c>
      <c r="F1330" s="42">
        <v>80</v>
      </c>
      <c r="G1330" s="321">
        <f t="shared" si="120"/>
        <v>80</v>
      </c>
      <c r="H1330" s="315">
        <f t="shared" si="121"/>
        <v>80</v>
      </c>
      <c r="I1330" s="197">
        <f t="shared" si="122"/>
        <v>1.3333333333333333</v>
      </c>
      <c r="J1330" s="157">
        <f t="shared" si="123"/>
        <v>1.3333333333333333</v>
      </c>
      <c r="K1330" s="40">
        <v>160</v>
      </c>
      <c r="L1330" s="326">
        <v>2.6666666666666665</v>
      </c>
      <c r="M1330">
        <f t="shared" si="124"/>
        <v>336</v>
      </c>
      <c r="N1330" s="201">
        <f t="shared" si="125"/>
        <v>256.9369369369428</v>
      </c>
    </row>
    <row r="1331" spans="2:14" x14ac:dyDescent="0.25">
      <c r="B1331" s="145">
        <v>0.92152777777777783</v>
      </c>
      <c r="C1331" s="40"/>
      <c r="D1331" s="314"/>
      <c r="E1331" s="314">
        <v>80</v>
      </c>
      <c r="F1331" s="42">
        <v>80</v>
      </c>
      <c r="G1331" s="321">
        <f t="shared" si="120"/>
        <v>80</v>
      </c>
      <c r="H1331" s="315">
        <f t="shared" si="121"/>
        <v>80</v>
      </c>
      <c r="I1331" s="197">
        <f t="shared" si="122"/>
        <v>1.3333333333333333</v>
      </c>
      <c r="J1331" s="157">
        <f t="shared" si="123"/>
        <v>1.3333333333333333</v>
      </c>
      <c r="K1331" s="40">
        <v>160</v>
      </c>
      <c r="L1331" s="326">
        <v>2.6666666666666665</v>
      </c>
      <c r="M1331">
        <f t="shared" si="124"/>
        <v>336</v>
      </c>
      <c r="N1331" s="201">
        <f t="shared" si="125"/>
        <v>256.9369369369428</v>
      </c>
    </row>
    <row r="1332" spans="2:14" x14ac:dyDescent="0.25">
      <c r="B1332" s="145">
        <v>0.92222222222222217</v>
      </c>
      <c r="C1332" s="40"/>
      <c r="D1332" s="314"/>
      <c r="E1332" s="314">
        <v>80</v>
      </c>
      <c r="F1332" s="42">
        <v>80</v>
      </c>
      <c r="G1332" s="321">
        <f t="shared" si="120"/>
        <v>80</v>
      </c>
      <c r="H1332" s="315">
        <f t="shared" si="121"/>
        <v>80</v>
      </c>
      <c r="I1332" s="197">
        <f t="shared" si="122"/>
        <v>1.3333333333333333</v>
      </c>
      <c r="J1332" s="157">
        <f t="shared" si="123"/>
        <v>1.3333333333333333</v>
      </c>
      <c r="K1332" s="40">
        <v>160</v>
      </c>
      <c r="L1332" s="326">
        <v>2.6666666666666665</v>
      </c>
      <c r="M1332">
        <f t="shared" si="124"/>
        <v>336</v>
      </c>
      <c r="N1332" s="201">
        <f t="shared" si="125"/>
        <v>256.9369369369428</v>
      </c>
    </row>
    <row r="1333" spans="2:14" x14ac:dyDescent="0.25">
      <c r="B1333" s="145">
        <v>0.92291666666666661</v>
      </c>
      <c r="C1333" s="40"/>
      <c r="D1333" s="314"/>
      <c r="E1333" s="314">
        <v>80</v>
      </c>
      <c r="F1333" s="42">
        <v>80</v>
      </c>
      <c r="G1333" s="321">
        <f t="shared" si="120"/>
        <v>80</v>
      </c>
      <c r="H1333" s="315">
        <f t="shared" si="121"/>
        <v>80</v>
      </c>
      <c r="I1333" s="197">
        <f t="shared" si="122"/>
        <v>1.3333333333333333</v>
      </c>
      <c r="J1333" s="157">
        <f t="shared" si="123"/>
        <v>1.3333333333333333</v>
      </c>
      <c r="K1333" s="40">
        <v>160</v>
      </c>
      <c r="L1333" s="326">
        <v>2.6666666666666665</v>
      </c>
      <c r="M1333">
        <f t="shared" si="124"/>
        <v>336</v>
      </c>
      <c r="N1333" s="201">
        <f t="shared" si="125"/>
        <v>256.9369369369428</v>
      </c>
    </row>
    <row r="1334" spans="2:14" x14ac:dyDescent="0.25">
      <c r="B1334" s="145">
        <v>0.92361111111111116</v>
      </c>
      <c r="C1334" s="40"/>
      <c r="D1334" s="314"/>
      <c r="E1334" s="314">
        <v>80</v>
      </c>
      <c r="F1334" s="42">
        <v>80</v>
      </c>
      <c r="G1334" s="321">
        <f t="shared" si="120"/>
        <v>80</v>
      </c>
      <c r="H1334" s="315">
        <f t="shared" si="121"/>
        <v>80</v>
      </c>
      <c r="I1334" s="197">
        <f t="shared" si="122"/>
        <v>1.3333333333333333</v>
      </c>
      <c r="J1334" s="157">
        <f t="shared" si="123"/>
        <v>1.3333333333333333</v>
      </c>
      <c r="K1334" s="40">
        <v>160</v>
      </c>
      <c r="L1334" s="326">
        <v>2.6666666666666665</v>
      </c>
      <c r="M1334">
        <f t="shared" si="124"/>
        <v>336</v>
      </c>
      <c r="N1334" s="201">
        <f t="shared" si="125"/>
        <v>256.9369369369428</v>
      </c>
    </row>
    <row r="1335" spans="2:14" x14ac:dyDescent="0.25">
      <c r="B1335" s="145">
        <v>0.9243055555555556</v>
      </c>
      <c r="C1335" s="40"/>
      <c r="D1335" s="314"/>
      <c r="E1335" s="314">
        <v>80</v>
      </c>
      <c r="F1335" s="42">
        <v>80</v>
      </c>
      <c r="G1335" s="321">
        <f t="shared" si="120"/>
        <v>80</v>
      </c>
      <c r="H1335" s="315">
        <f t="shared" si="121"/>
        <v>80</v>
      </c>
      <c r="I1335" s="197">
        <f t="shared" si="122"/>
        <v>1.3333333333333333</v>
      </c>
      <c r="J1335" s="157">
        <f t="shared" si="123"/>
        <v>1.3333333333333333</v>
      </c>
      <c r="K1335" s="40">
        <v>160</v>
      </c>
      <c r="L1335" s="326">
        <v>2.6666666666666665</v>
      </c>
      <c r="M1335">
        <f t="shared" si="124"/>
        <v>336</v>
      </c>
      <c r="N1335" s="201">
        <f t="shared" si="125"/>
        <v>256.9369369369428</v>
      </c>
    </row>
    <row r="1336" spans="2:14" x14ac:dyDescent="0.25">
      <c r="B1336" s="145">
        <v>0.92499999999999993</v>
      </c>
      <c r="C1336" s="40"/>
      <c r="D1336" s="314"/>
      <c r="E1336" s="314">
        <v>80</v>
      </c>
      <c r="F1336" s="42">
        <v>80</v>
      </c>
      <c r="G1336" s="321">
        <f t="shared" si="120"/>
        <v>80</v>
      </c>
      <c r="H1336" s="315">
        <f t="shared" si="121"/>
        <v>80</v>
      </c>
      <c r="I1336" s="197">
        <f t="shared" si="122"/>
        <v>1.3333333333333333</v>
      </c>
      <c r="J1336" s="157">
        <f t="shared" si="123"/>
        <v>1.3333333333333333</v>
      </c>
      <c r="K1336" s="40">
        <v>160</v>
      </c>
      <c r="L1336" s="326">
        <v>2.6666666666666665</v>
      </c>
      <c r="M1336">
        <f t="shared" si="124"/>
        <v>336</v>
      </c>
      <c r="N1336" s="201">
        <f t="shared" si="125"/>
        <v>256.9369369369428</v>
      </c>
    </row>
    <row r="1337" spans="2:14" x14ac:dyDescent="0.25">
      <c r="B1337" s="145">
        <v>0.92569444444444438</v>
      </c>
      <c r="C1337" s="40"/>
      <c r="D1337" s="314"/>
      <c r="E1337" s="314">
        <v>80</v>
      </c>
      <c r="F1337" s="42">
        <v>80</v>
      </c>
      <c r="G1337" s="321">
        <f t="shared" si="120"/>
        <v>80</v>
      </c>
      <c r="H1337" s="315">
        <f t="shared" si="121"/>
        <v>80</v>
      </c>
      <c r="I1337" s="197">
        <f t="shared" si="122"/>
        <v>1.3333333333333333</v>
      </c>
      <c r="J1337" s="157">
        <f t="shared" si="123"/>
        <v>1.3333333333333333</v>
      </c>
      <c r="K1337" s="40">
        <v>160</v>
      </c>
      <c r="L1337" s="326">
        <v>2.6666666666666665</v>
      </c>
      <c r="M1337">
        <f t="shared" si="124"/>
        <v>336</v>
      </c>
      <c r="N1337" s="201">
        <f t="shared" si="125"/>
        <v>256.9369369369428</v>
      </c>
    </row>
    <row r="1338" spans="2:14" x14ac:dyDescent="0.25">
      <c r="B1338" s="145">
        <v>0.92638888888888893</v>
      </c>
      <c r="C1338" s="40"/>
      <c r="D1338" s="314"/>
      <c r="E1338" s="314">
        <v>80</v>
      </c>
      <c r="F1338" s="42">
        <v>80</v>
      </c>
      <c r="G1338" s="321">
        <f t="shared" si="120"/>
        <v>80</v>
      </c>
      <c r="H1338" s="315">
        <f t="shared" si="121"/>
        <v>80</v>
      </c>
      <c r="I1338" s="197">
        <f t="shared" si="122"/>
        <v>1.3333333333333333</v>
      </c>
      <c r="J1338" s="157">
        <f t="shared" si="123"/>
        <v>1.3333333333333333</v>
      </c>
      <c r="K1338" s="40">
        <v>160</v>
      </c>
      <c r="L1338" s="326">
        <v>2.6666666666666665</v>
      </c>
      <c r="M1338">
        <f t="shared" si="124"/>
        <v>336</v>
      </c>
      <c r="N1338" s="201">
        <f t="shared" si="125"/>
        <v>256.9369369369428</v>
      </c>
    </row>
    <row r="1339" spans="2:14" x14ac:dyDescent="0.25">
      <c r="B1339" s="145">
        <v>0.92708333333333337</v>
      </c>
      <c r="C1339" s="40"/>
      <c r="D1339" s="314"/>
      <c r="E1339" s="314">
        <v>80</v>
      </c>
      <c r="F1339" s="42">
        <v>80</v>
      </c>
      <c r="G1339" s="321">
        <f t="shared" si="120"/>
        <v>80</v>
      </c>
      <c r="H1339" s="315">
        <f t="shared" si="121"/>
        <v>80</v>
      </c>
      <c r="I1339" s="197">
        <f t="shared" si="122"/>
        <v>1.3333333333333333</v>
      </c>
      <c r="J1339" s="157">
        <f t="shared" si="123"/>
        <v>1.3333333333333333</v>
      </c>
      <c r="K1339" s="40">
        <v>160</v>
      </c>
      <c r="L1339" s="326">
        <v>2.6666666666666665</v>
      </c>
      <c r="M1339">
        <f t="shared" si="124"/>
        <v>336</v>
      </c>
      <c r="N1339" s="201">
        <f t="shared" si="125"/>
        <v>256.9369369369428</v>
      </c>
    </row>
    <row r="1340" spans="2:14" x14ac:dyDescent="0.25">
      <c r="B1340" s="145">
        <v>0.9277777777777777</v>
      </c>
      <c r="C1340" s="40"/>
      <c r="D1340" s="314"/>
      <c r="E1340" s="314">
        <v>80</v>
      </c>
      <c r="F1340" s="42">
        <v>80</v>
      </c>
      <c r="G1340" s="321">
        <f t="shared" si="120"/>
        <v>80</v>
      </c>
      <c r="H1340" s="315">
        <f t="shared" si="121"/>
        <v>80</v>
      </c>
      <c r="I1340" s="197">
        <f t="shared" si="122"/>
        <v>1.3333333333333333</v>
      </c>
      <c r="J1340" s="157">
        <f t="shared" si="123"/>
        <v>1.3333333333333333</v>
      </c>
      <c r="K1340" s="40">
        <v>160</v>
      </c>
      <c r="L1340" s="326">
        <v>2.6666666666666665</v>
      </c>
      <c r="M1340">
        <f t="shared" si="124"/>
        <v>336</v>
      </c>
      <c r="N1340" s="201">
        <f t="shared" si="125"/>
        <v>256.9369369369428</v>
      </c>
    </row>
    <row r="1341" spans="2:14" x14ac:dyDescent="0.25">
      <c r="B1341" s="145">
        <v>0.92847222222222225</v>
      </c>
      <c r="C1341" s="40"/>
      <c r="D1341" s="314"/>
      <c r="E1341" s="314">
        <v>80</v>
      </c>
      <c r="F1341" s="42">
        <v>80</v>
      </c>
      <c r="G1341" s="321">
        <f t="shared" si="120"/>
        <v>80</v>
      </c>
      <c r="H1341" s="315">
        <f t="shared" si="121"/>
        <v>80</v>
      </c>
      <c r="I1341" s="197">
        <f t="shared" si="122"/>
        <v>1.3333333333333333</v>
      </c>
      <c r="J1341" s="157">
        <f t="shared" si="123"/>
        <v>1.3333333333333333</v>
      </c>
      <c r="K1341" s="40">
        <v>160</v>
      </c>
      <c r="L1341" s="326">
        <v>2.6666666666666665</v>
      </c>
      <c r="M1341">
        <f t="shared" si="124"/>
        <v>336</v>
      </c>
      <c r="N1341" s="201">
        <f t="shared" si="125"/>
        <v>256.9369369369428</v>
      </c>
    </row>
    <row r="1342" spans="2:14" x14ac:dyDescent="0.25">
      <c r="B1342" s="145">
        <v>0.9291666666666667</v>
      </c>
      <c r="C1342" s="40"/>
      <c r="D1342" s="314"/>
      <c r="E1342" s="314">
        <v>80</v>
      </c>
      <c r="F1342" s="42">
        <v>80</v>
      </c>
      <c r="G1342" s="321">
        <f t="shared" si="120"/>
        <v>80</v>
      </c>
      <c r="H1342" s="315">
        <f t="shared" si="121"/>
        <v>80</v>
      </c>
      <c r="I1342" s="197">
        <f t="shared" si="122"/>
        <v>1.3333333333333333</v>
      </c>
      <c r="J1342" s="157">
        <f t="shared" si="123"/>
        <v>1.3333333333333333</v>
      </c>
      <c r="K1342" s="40">
        <v>160</v>
      </c>
      <c r="L1342" s="326">
        <v>2.6666666666666665</v>
      </c>
      <c r="M1342">
        <f t="shared" si="124"/>
        <v>336</v>
      </c>
      <c r="N1342" s="201">
        <f t="shared" si="125"/>
        <v>256.9369369369428</v>
      </c>
    </row>
    <row r="1343" spans="2:14" x14ac:dyDescent="0.25">
      <c r="B1343" s="145">
        <v>0.92986111111111114</v>
      </c>
      <c r="C1343" s="40"/>
      <c r="D1343" s="314"/>
      <c r="E1343" s="314">
        <v>80</v>
      </c>
      <c r="F1343" s="42">
        <v>80</v>
      </c>
      <c r="G1343" s="321">
        <f t="shared" si="120"/>
        <v>80</v>
      </c>
      <c r="H1343" s="315">
        <f t="shared" si="121"/>
        <v>80</v>
      </c>
      <c r="I1343" s="197">
        <f t="shared" si="122"/>
        <v>1.3333333333333333</v>
      </c>
      <c r="J1343" s="157">
        <f t="shared" si="123"/>
        <v>1.3333333333333333</v>
      </c>
      <c r="K1343" s="40">
        <v>160</v>
      </c>
      <c r="L1343" s="326">
        <v>2.6666666666666665</v>
      </c>
      <c r="M1343">
        <f t="shared" si="124"/>
        <v>336</v>
      </c>
      <c r="N1343" s="201">
        <f t="shared" si="125"/>
        <v>256.9369369369428</v>
      </c>
    </row>
    <row r="1344" spans="2:14" x14ac:dyDescent="0.25">
      <c r="B1344" s="145">
        <v>0.93055555555555547</v>
      </c>
      <c r="C1344" s="40"/>
      <c r="D1344" s="314"/>
      <c r="E1344" s="314">
        <v>80</v>
      </c>
      <c r="F1344" s="42">
        <v>80</v>
      </c>
      <c r="G1344" s="321">
        <f t="shared" si="120"/>
        <v>80</v>
      </c>
      <c r="H1344" s="315">
        <f t="shared" si="121"/>
        <v>80</v>
      </c>
      <c r="I1344" s="197">
        <f t="shared" si="122"/>
        <v>1.3333333333333333</v>
      </c>
      <c r="J1344" s="157">
        <f t="shared" si="123"/>
        <v>1.3333333333333333</v>
      </c>
      <c r="K1344" s="40">
        <v>160</v>
      </c>
      <c r="L1344" s="326">
        <v>2.6666666666666665</v>
      </c>
      <c r="M1344">
        <f t="shared" si="124"/>
        <v>336</v>
      </c>
      <c r="N1344" s="201">
        <f t="shared" si="125"/>
        <v>256.9369369369428</v>
      </c>
    </row>
    <row r="1345" spans="2:14" x14ac:dyDescent="0.25">
      <c r="B1345" s="145">
        <v>0.93125000000000002</v>
      </c>
      <c r="C1345" s="40"/>
      <c r="D1345" s="314"/>
      <c r="E1345" s="314">
        <v>80</v>
      </c>
      <c r="F1345" s="42">
        <v>80</v>
      </c>
      <c r="G1345" s="321">
        <f t="shared" si="120"/>
        <v>80</v>
      </c>
      <c r="H1345" s="315">
        <f t="shared" si="121"/>
        <v>80</v>
      </c>
      <c r="I1345" s="197">
        <f t="shared" si="122"/>
        <v>1.3333333333333333</v>
      </c>
      <c r="J1345" s="157">
        <f t="shared" si="123"/>
        <v>1.3333333333333333</v>
      </c>
      <c r="K1345" s="40">
        <v>160</v>
      </c>
      <c r="L1345" s="326">
        <v>2.6666666666666665</v>
      </c>
      <c r="M1345">
        <f t="shared" si="124"/>
        <v>336</v>
      </c>
      <c r="N1345" s="201">
        <f t="shared" si="125"/>
        <v>256.9369369369428</v>
      </c>
    </row>
    <row r="1346" spans="2:14" x14ac:dyDescent="0.25">
      <c r="B1346" s="145">
        <v>0.93194444444444446</v>
      </c>
      <c r="C1346" s="40"/>
      <c r="D1346" s="314"/>
      <c r="E1346" s="314">
        <v>80</v>
      </c>
      <c r="F1346" s="42">
        <v>80</v>
      </c>
      <c r="G1346" s="321">
        <f t="shared" si="120"/>
        <v>80</v>
      </c>
      <c r="H1346" s="315">
        <f t="shared" si="121"/>
        <v>80</v>
      </c>
      <c r="I1346" s="197">
        <f t="shared" si="122"/>
        <v>1.3333333333333333</v>
      </c>
      <c r="J1346" s="157">
        <f t="shared" si="123"/>
        <v>1.3333333333333333</v>
      </c>
      <c r="K1346" s="40">
        <v>160</v>
      </c>
      <c r="L1346" s="326">
        <v>2.6666666666666665</v>
      </c>
      <c r="M1346">
        <f t="shared" si="124"/>
        <v>336</v>
      </c>
      <c r="N1346" s="201">
        <f t="shared" si="125"/>
        <v>256.9369369369428</v>
      </c>
    </row>
    <row r="1347" spans="2:14" x14ac:dyDescent="0.25">
      <c r="B1347" s="145">
        <v>0.93263888888888891</v>
      </c>
      <c r="C1347" s="40"/>
      <c r="D1347" s="314"/>
      <c r="E1347" s="314">
        <v>80</v>
      </c>
      <c r="F1347" s="42">
        <v>80</v>
      </c>
      <c r="G1347" s="321">
        <f t="shared" si="120"/>
        <v>80</v>
      </c>
      <c r="H1347" s="315">
        <f t="shared" si="121"/>
        <v>80</v>
      </c>
      <c r="I1347" s="197">
        <f t="shared" si="122"/>
        <v>1.3333333333333333</v>
      </c>
      <c r="J1347" s="157">
        <f t="shared" si="123"/>
        <v>1.3333333333333333</v>
      </c>
      <c r="K1347" s="40">
        <v>160</v>
      </c>
      <c r="L1347" s="326">
        <v>2.6666666666666665</v>
      </c>
      <c r="M1347">
        <f t="shared" si="124"/>
        <v>336</v>
      </c>
      <c r="N1347" s="201">
        <f t="shared" si="125"/>
        <v>256.9369369369428</v>
      </c>
    </row>
    <row r="1348" spans="2:14" x14ac:dyDescent="0.25">
      <c r="B1348" s="145">
        <v>0.93333333333333324</v>
      </c>
      <c r="C1348" s="40"/>
      <c r="D1348" s="314"/>
      <c r="E1348" s="314">
        <v>80</v>
      </c>
      <c r="F1348" s="42">
        <v>80</v>
      </c>
      <c r="G1348" s="321">
        <f t="shared" si="120"/>
        <v>80</v>
      </c>
      <c r="H1348" s="315">
        <f t="shared" si="121"/>
        <v>80</v>
      </c>
      <c r="I1348" s="197">
        <f t="shared" si="122"/>
        <v>1.3333333333333333</v>
      </c>
      <c r="J1348" s="157">
        <f t="shared" si="123"/>
        <v>1.3333333333333333</v>
      </c>
      <c r="K1348" s="40">
        <v>160</v>
      </c>
      <c r="L1348" s="326">
        <v>2.6666666666666665</v>
      </c>
      <c r="M1348">
        <f t="shared" si="124"/>
        <v>336</v>
      </c>
      <c r="N1348" s="201">
        <f t="shared" si="125"/>
        <v>256.9369369369428</v>
      </c>
    </row>
    <row r="1349" spans="2:14" x14ac:dyDescent="0.25">
      <c r="B1349" s="145">
        <v>0.93402777777777779</v>
      </c>
      <c r="C1349" s="40"/>
      <c r="D1349" s="314"/>
      <c r="E1349" s="314">
        <v>80</v>
      </c>
      <c r="F1349" s="42">
        <v>80</v>
      </c>
      <c r="G1349" s="321">
        <f t="shared" ref="G1349:G1412" si="126">IF(SUM(C1349,E1349)=0,"",SUM(C1349,E1349))</f>
        <v>80</v>
      </c>
      <c r="H1349" s="315">
        <f t="shared" ref="H1349:H1412" si="127">IF(SUM(D1349,F1349)=0,"",SUM(D1349,F1349))</f>
        <v>80</v>
      </c>
      <c r="I1349" s="197">
        <f t="shared" ref="I1349:I1412" si="128">IF(G1349="","",G1349*(1/60))</f>
        <v>1.3333333333333333</v>
      </c>
      <c r="J1349" s="157">
        <f t="shared" ref="J1349:J1412" si="129">IF(H1349="","",H1349*(1/60))</f>
        <v>1.3333333333333333</v>
      </c>
      <c r="K1349" s="40">
        <v>160</v>
      </c>
      <c r="L1349" s="326">
        <v>2.6666666666666665</v>
      </c>
      <c r="M1349">
        <f t="shared" ref="M1349:M1412" si="130">1.05*MAX($K$4:$K$1444)</f>
        <v>336</v>
      </c>
      <c r="N1349" s="201">
        <f t="shared" ref="N1349:N1412" si="131">SUM($L$324:$L$1433)/(COUNT($L$324:$L$1433)/60)</f>
        <v>256.9369369369428</v>
      </c>
    </row>
    <row r="1350" spans="2:14" x14ac:dyDescent="0.25">
      <c r="B1350" s="145">
        <v>0.93472222222222223</v>
      </c>
      <c r="C1350" s="40"/>
      <c r="D1350" s="314"/>
      <c r="E1350" s="314">
        <v>80</v>
      </c>
      <c r="F1350" s="42">
        <v>80</v>
      </c>
      <c r="G1350" s="321">
        <f t="shared" si="126"/>
        <v>80</v>
      </c>
      <c r="H1350" s="315">
        <f t="shared" si="127"/>
        <v>80</v>
      </c>
      <c r="I1350" s="197">
        <f t="shared" si="128"/>
        <v>1.3333333333333333</v>
      </c>
      <c r="J1350" s="157">
        <f t="shared" si="129"/>
        <v>1.3333333333333333</v>
      </c>
      <c r="K1350" s="40">
        <v>160</v>
      </c>
      <c r="L1350" s="326">
        <v>2.6666666666666665</v>
      </c>
      <c r="M1350">
        <f t="shared" si="130"/>
        <v>336</v>
      </c>
      <c r="N1350" s="201">
        <f t="shared" si="131"/>
        <v>256.9369369369428</v>
      </c>
    </row>
    <row r="1351" spans="2:14" x14ac:dyDescent="0.25">
      <c r="B1351" s="145">
        <v>0.93541666666666667</v>
      </c>
      <c r="C1351" s="40"/>
      <c r="D1351" s="314"/>
      <c r="E1351" s="314">
        <v>80</v>
      </c>
      <c r="F1351" s="42">
        <v>80</v>
      </c>
      <c r="G1351" s="321">
        <f t="shared" si="126"/>
        <v>80</v>
      </c>
      <c r="H1351" s="315">
        <f t="shared" si="127"/>
        <v>80</v>
      </c>
      <c r="I1351" s="197">
        <f t="shared" si="128"/>
        <v>1.3333333333333333</v>
      </c>
      <c r="J1351" s="157">
        <f t="shared" si="129"/>
        <v>1.3333333333333333</v>
      </c>
      <c r="K1351" s="40">
        <v>160</v>
      </c>
      <c r="L1351" s="326">
        <v>2.6666666666666665</v>
      </c>
      <c r="M1351">
        <f t="shared" si="130"/>
        <v>336</v>
      </c>
      <c r="N1351" s="201">
        <f t="shared" si="131"/>
        <v>256.9369369369428</v>
      </c>
    </row>
    <row r="1352" spans="2:14" x14ac:dyDescent="0.25">
      <c r="B1352" s="145">
        <v>0.93611111111111101</v>
      </c>
      <c r="C1352" s="40"/>
      <c r="D1352" s="314"/>
      <c r="E1352" s="314">
        <v>80</v>
      </c>
      <c r="F1352" s="42">
        <v>80</v>
      </c>
      <c r="G1352" s="321">
        <f t="shared" si="126"/>
        <v>80</v>
      </c>
      <c r="H1352" s="315">
        <f t="shared" si="127"/>
        <v>80</v>
      </c>
      <c r="I1352" s="197">
        <f t="shared" si="128"/>
        <v>1.3333333333333333</v>
      </c>
      <c r="J1352" s="157">
        <f t="shared" si="129"/>
        <v>1.3333333333333333</v>
      </c>
      <c r="K1352" s="40">
        <v>160</v>
      </c>
      <c r="L1352" s="326">
        <v>2.6666666666666665</v>
      </c>
      <c r="M1352">
        <f t="shared" si="130"/>
        <v>336</v>
      </c>
      <c r="N1352" s="201">
        <f t="shared" si="131"/>
        <v>256.9369369369428</v>
      </c>
    </row>
    <row r="1353" spans="2:14" x14ac:dyDescent="0.25">
      <c r="B1353" s="145">
        <v>0.93680555555555556</v>
      </c>
      <c r="C1353" s="40"/>
      <c r="D1353" s="314"/>
      <c r="E1353" s="314">
        <v>80</v>
      </c>
      <c r="F1353" s="42">
        <v>80</v>
      </c>
      <c r="G1353" s="321">
        <f t="shared" si="126"/>
        <v>80</v>
      </c>
      <c r="H1353" s="315">
        <f t="shared" si="127"/>
        <v>80</v>
      </c>
      <c r="I1353" s="197">
        <f t="shared" si="128"/>
        <v>1.3333333333333333</v>
      </c>
      <c r="J1353" s="157">
        <f t="shared" si="129"/>
        <v>1.3333333333333333</v>
      </c>
      <c r="K1353" s="40">
        <v>160</v>
      </c>
      <c r="L1353" s="326">
        <v>2.6666666666666665</v>
      </c>
      <c r="M1353">
        <f t="shared" si="130"/>
        <v>336</v>
      </c>
      <c r="N1353" s="201">
        <f t="shared" si="131"/>
        <v>256.9369369369428</v>
      </c>
    </row>
    <row r="1354" spans="2:14" x14ac:dyDescent="0.25">
      <c r="B1354" s="145">
        <v>0.9375</v>
      </c>
      <c r="C1354" s="40"/>
      <c r="D1354" s="314"/>
      <c r="E1354" s="314">
        <v>80</v>
      </c>
      <c r="F1354" s="42">
        <v>80</v>
      </c>
      <c r="G1354" s="321">
        <f t="shared" si="126"/>
        <v>80</v>
      </c>
      <c r="H1354" s="315">
        <f t="shared" si="127"/>
        <v>80</v>
      </c>
      <c r="I1354" s="197">
        <f t="shared" si="128"/>
        <v>1.3333333333333333</v>
      </c>
      <c r="J1354" s="157">
        <f t="shared" si="129"/>
        <v>1.3333333333333333</v>
      </c>
      <c r="K1354" s="40">
        <v>160</v>
      </c>
      <c r="L1354" s="326">
        <v>2.6666666666666665</v>
      </c>
      <c r="M1354">
        <f t="shared" si="130"/>
        <v>336</v>
      </c>
      <c r="N1354" s="201">
        <f t="shared" si="131"/>
        <v>256.9369369369428</v>
      </c>
    </row>
    <row r="1355" spans="2:14" x14ac:dyDescent="0.25">
      <c r="B1355" s="145">
        <v>0.93819444444444444</v>
      </c>
      <c r="C1355" s="40"/>
      <c r="D1355" s="314"/>
      <c r="E1355" s="314">
        <v>80</v>
      </c>
      <c r="F1355" s="42">
        <v>80</v>
      </c>
      <c r="G1355" s="321">
        <f t="shared" si="126"/>
        <v>80</v>
      </c>
      <c r="H1355" s="315">
        <f t="shared" si="127"/>
        <v>80</v>
      </c>
      <c r="I1355" s="197">
        <f t="shared" si="128"/>
        <v>1.3333333333333333</v>
      </c>
      <c r="J1355" s="157">
        <f t="shared" si="129"/>
        <v>1.3333333333333333</v>
      </c>
      <c r="K1355" s="40">
        <v>160</v>
      </c>
      <c r="L1355" s="326">
        <v>2.6666666666666665</v>
      </c>
      <c r="M1355">
        <f t="shared" si="130"/>
        <v>336</v>
      </c>
      <c r="N1355" s="201">
        <f t="shared" si="131"/>
        <v>256.9369369369428</v>
      </c>
    </row>
    <row r="1356" spans="2:14" x14ac:dyDescent="0.25">
      <c r="B1356" s="145">
        <v>0.93888888888888899</v>
      </c>
      <c r="C1356" s="40"/>
      <c r="D1356" s="314"/>
      <c r="E1356" s="314">
        <v>80</v>
      </c>
      <c r="F1356" s="42">
        <v>80</v>
      </c>
      <c r="G1356" s="321">
        <f t="shared" si="126"/>
        <v>80</v>
      </c>
      <c r="H1356" s="315">
        <f t="shared" si="127"/>
        <v>80</v>
      </c>
      <c r="I1356" s="197">
        <f t="shared" si="128"/>
        <v>1.3333333333333333</v>
      </c>
      <c r="J1356" s="157">
        <f t="shared" si="129"/>
        <v>1.3333333333333333</v>
      </c>
      <c r="K1356" s="40">
        <v>160</v>
      </c>
      <c r="L1356" s="326">
        <v>2.6666666666666665</v>
      </c>
      <c r="M1356">
        <f t="shared" si="130"/>
        <v>336</v>
      </c>
      <c r="N1356" s="201">
        <f t="shared" si="131"/>
        <v>256.9369369369428</v>
      </c>
    </row>
    <row r="1357" spans="2:14" x14ac:dyDescent="0.25">
      <c r="B1357" s="145">
        <v>0.93958333333333333</v>
      </c>
      <c r="C1357" s="40"/>
      <c r="D1357" s="314"/>
      <c r="E1357" s="314">
        <v>80</v>
      </c>
      <c r="F1357" s="42">
        <v>80</v>
      </c>
      <c r="G1357" s="321">
        <f t="shared" si="126"/>
        <v>80</v>
      </c>
      <c r="H1357" s="315">
        <f t="shared" si="127"/>
        <v>80</v>
      </c>
      <c r="I1357" s="197">
        <f t="shared" si="128"/>
        <v>1.3333333333333333</v>
      </c>
      <c r="J1357" s="157">
        <f t="shared" si="129"/>
        <v>1.3333333333333333</v>
      </c>
      <c r="K1357" s="40">
        <v>160</v>
      </c>
      <c r="L1357" s="326">
        <v>2.6666666666666665</v>
      </c>
      <c r="M1357">
        <f t="shared" si="130"/>
        <v>336</v>
      </c>
      <c r="N1357" s="201">
        <f t="shared" si="131"/>
        <v>256.9369369369428</v>
      </c>
    </row>
    <row r="1358" spans="2:14" x14ac:dyDescent="0.25">
      <c r="B1358" s="145">
        <v>0.94027777777777777</v>
      </c>
      <c r="C1358" s="40"/>
      <c r="D1358" s="314"/>
      <c r="E1358" s="314">
        <v>80</v>
      </c>
      <c r="F1358" s="42">
        <v>80</v>
      </c>
      <c r="G1358" s="321">
        <f t="shared" si="126"/>
        <v>80</v>
      </c>
      <c r="H1358" s="315">
        <f t="shared" si="127"/>
        <v>80</v>
      </c>
      <c r="I1358" s="197">
        <f t="shared" si="128"/>
        <v>1.3333333333333333</v>
      </c>
      <c r="J1358" s="157">
        <f t="shared" si="129"/>
        <v>1.3333333333333333</v>
      </c>
      <c r="K1358" s="40">
        <v>160</v>
      </c>
      <c r="L1358" s="326">
        <v>2.6666666666666665</v>
      </c>
      <c r="M1358">
        <f t="shared" si="130"/>
        <v>336</v>
      </c>
      <c r="N1358" s="201">
        <f t="shared" si="131"/>
        <v>256.9369369369428</v>
      </c>
    </row>
    <row r="1359" spans="2:14" x14ac:dyDescent="0.25">
      <c r="B1359" s="145">
        <v>0.94097222222222221</v>
      </c>
      <c r="C1359" s="40"/>
      <c r="D1359" s="314"/>
      <c r="E1359" s="314">
        <v>80</v>
      </c>
      <c r="F1359" s="42">
        <v>80</v>
      </c>
      <c r="G1359" s="321">
        <f t="shared" si="126"/>
        <v>80</v>
      </c>
      <c r="H1359" s="315">
        <f t="shared" si="127"/>
        <v>80</v>
      </c>
      <c r="I1359" s="197">
        <f t="shared" si="128"/>
        <v>1.3333333333333333</v>
      </c>
      <c r="J1359" s="157">
        <f t="shared" si="129"/>
        <v>1.3333333333333333</v>
      </c>
      <c r="K1359" s="40">
        <v>160</v>
      </c>
      <c r="L1359" s="326">
        <v>2.6666666666666665</v>
      </c>
      <c r="M1359">
        <f t="shared" si="130"/>
        <v>336</v>
      </c>
      <c r="N1359" s="201">
        <f t="shared" si="131"/>
        <v>256.9369369369428</v>
      </c>
    </row>
    <row r="1360" spans="2:14" x14ac:dyDescent="0.25">
      <c r="B1360" s="145">
        <v>0.94166666666666676</v>
      </c>
      <c r="C1360" s="40"/>
      <c r="D1360" s="314"/>
      <c r="E1360" s="314">
        <v>80</v>
      </c>
      <c r="F1360" s="42">
        <v>80</v>
      </c>
      <c r="G1360" s="321">
        <f t="shared" si="126"/>
        <v>80</v>
      </c>
      <c r="H1360" s="315">
        <f t="shared" si="127"/>
        <v>80</v>
      </c>
      <c r="I1360" s="197">
        <f t="shared" si="128"/>
        <v>1.3333333333333333</v>
      </c>
      <c r="J1360" s="157">
        <f t="shared" si="129"/>
        <v>1.3333333333333333</v>
      </c>
      <c r="K1360" s="40">
        <v>160</v>
      </c>
      <c r="L1360" s="326">
        <v>2.6666666666666665</v>
      </c>
      <c r="M1360">
        <f t="shared" si="130"/>
        <v>336</v>
      </c>
      <c r="N1360" s="201">
        <f t="shared" si="131"/>
        <v>256.9369369369428</v>
      </c>
    </row>
    <row r="1361" spans="2:14" x14ac:dyDescent="0.25">
      <c r="B1361" s="145">
        <v>0.94236111111111109</v>
      </c>
      <c r="C1361" s="40"/>
      <c r="D1361" s="314"/>
      <c r="E1361" s="314">
        <v>80</v>
      </c>
      <c r="F1361" s="42">
        <v>80</v>
      </c>
      <c r="G1361" s="321">
        <f t="shared" si="126"/>
        <v>80</v>
      </c>
      <c r="H1361" s="315">
        <f t="shared" si="127"/>
        <v>80</v>
      </c>
      <c r="I1361" s="197">
        <f t="shared" si="128"/>
        <v>1.3333333333333333</v>
      </c>
      <c r="J1361" s="157">
        <f t="shared" si="129"/>
        <v>1.3333333333333333</v>
      </c>
      <c r="K1361" s="40">
        <v>160</v>
      </c>
      <c r="L1361" s="326">
        <v>2.6666666666666665</v>
      </c>
      <c r="M1361">
        <f t="shared" si="130"/>
        <v>336</v>
      </c>
      <c r="N1361" s="201">
        <f t="shared" si="131"/>
        <v>256.9369369369428</v>
      </c>
    </row>
    <row r="1362" spans="2:14" x14ac:dyDescent="0.25">
      <c r="B1362" s="145">
        <v>0.94305555555555554</v>
      </c>
      <c r="C1362" s="40"/>
      <c r="D1362" s="314"/>
      <c r="E1362" s="314">
        <v>80</v>
      </c>
      <c r="F1362" s="42">
        <v>80</v>
      </c>
      <c r="G1362" s="321">
        <f t="shared" si="126"/>
        <v>80</v>
      </c>
      <c r="H1362" s="315">
        <f t="shared" si="127"/>
        <v>80</v>
      </c>
      <c r="I1362" s="197">
        <f t="shared" si="128"/>
        <v>1.3333333333333333</v>
      </c>
      <c r="J1362" s="157">
        <f t="shared" si="129"/>
        <v>1.3333333333333333</v>
      </c>
      <c r="K1362" s="40">
        <v>160</v>
      </c>
      <c r="L1362" s="326">
        <v>2.6666666666666665</v>
      </c>
      <c r="M1362">
        <f t="shared" si="130"/>
        <v>336</v>
      </c>
      <c r="N1362" s="201">
        <f t="shared" si="131"/>
        <v>256.9369369369428</v>
      </c>
    </row>
    <row r="1363" spans="2:14" x14ac:dyDescent="0.25">
      <c r="B1363" s="145">
        <v>0.94374999999999998</v>
      </c>
      <c r="C1363" s="40"/>
      <c r="D1363" s="314"/>
      <c r="E1363" s="314">
        <v>80</v>
      </c>
      <c r="F1363" s="42">
        <v>80</v>
      </c>
      <c r="G1363" s="321">
        <f t="shared" si="126"/>
        <v>80</v>
      </c>
      <c r="H1363" s="315">
        <f t="shared" si="127"/>
        <v>80</v>
      </c>
      <c r="I1363" s="197">
        <f t="shared" si="128"/>
        <v>1.3333333333333333</v>
      </c>
      <c r="J1363" s="157">
        <f t="shared" si="129"/>
        <v>1.3333333333333333</v>
      </c>
      <c r="K1363" s="40">
        <v>160</v>
      </c>
      <c r="L1363" s="326">
        <v>2.6666666666666665</v>
      </c>
      <c r="M1363">
        <f t="shared" si="130"/>
        <v>336</v>
      </c>
      <c r="N1363" s="201">
        <f t="shared" si="131"/>
        <v>256.9369369369428</v>
      </c>
    </row>
    <row r="1364" spans="2:14" x14ac:dyDescent="0.25">
      <c r="B1364" s="145">
        <v>0.94444444444444453</v>
      </c>
      <c r="C1364" s="40"/>
      <c r="D1364" s="314"/>
      <c r="E1364" s="314">
        <v>80</v>
      </c>
      <c r="F1364" s="42">
        <v>80</v>
      </c>
      <c r="G1364" s="321">
        <f t="shared" si="126"/>
        <v>80</v>
      </c>
      <c r="H1364" s="315">
        <f t="shared" si="127"/>
        <v>80</v>
      </c>
      <c r="I1364" s="197">
        <f t="shared" si="128"/>
        <v>1.3333333333333333</v>
      </c>
      <c r="J1364" s="157">
        <f t="shared" si="129"/>
        <v>1.3333333333333333</v>
      </c>
      <c r="K1364" s="40">
        <v>160</v>
      </c>
      <c r="L1364" s="326">
        <v>2.6666666666666665</v>
      </c>
      <c r="M1364">
        <f t="shared" si="130"/>
        <v>336</v>
      </c>
      <c r="N1364" s="201">
        <f t="shared" si="131"/>
        <v>256.9369369369428</v>
      </c>
    </row>
    <row r="1365" spans="2:14" x14ac:dyDescent="0.25">
      <c r="B1365" s="145">
        <v>0.94513888888888886</v>
      </c>
      <c r="C1365" s="40"/>
      <c r="D1365" s="314"/>
      <c r="E1365" s="314">
        <v>80</v>
      </c>
      <c r="F1365" s="42">
        <v>80</v>
      </c>
      <c r="G1365" s="321">
        <f t="shared" si="126"/>
        <v>80</v>
      </c>
      <c r="H1365" s="315">
        <f t="shared" si="127"/>
        <v>80</v>
      </c>
      <c r="I1365" s="197">
        <f t="shared" si="128"/>
        <v>1.3333333333333333</v>
      </c>
      <c r="J1365" s="157">
        <f t="shared" si="129"/>
        <v>1.3333333333333333</v>
      </c>
      <c r="K1365" s="40">
        <v>160</v>
      </c>
      <c r="L1365" s="326">
        <v>2.6666666666666665</v>
      </c>
      <c r="M1365">
        <f t="shared" si="130"/>
        <v>336</v>
      </c>
      <c r="N1365" s="201">
        <f t="shared" si="131"/>
        <v>256.9369369369428</v>
      </c>
    </row>
    <row r="1366" spans="2:14" x14ac:dyDescent="0.25">
      <c r="B1366" s="145">
        <v>0.9458333333333333</v>
      </c>
      <c r="C1366" s="40"/>
      <c r="D1366" s="314"/>
      <c r="E1366" s="314">
        <v>80</v>
      </c>
      <c r="F1366" s="42">
        <v>80</v>
      </c>
      <c r="G1366" s="321">
        <f t="shared" si="126"/>
        <v>80</v>
      </c>
      <c r="H1366" s="315">
        <f t="shared" si="127"/>
        <v>80</v>
      </c>
      <c r="I1366" s="197">
        <f t="shared" si="128"/>
        <v>1.3333333333333333</v>
      </c>
      <c r="J1366" s="157">
        <f t="shared" si="129"/>
        <v>1.3333333333333333</v>
      </c>
      <c r="K1366" s="40">
        <v>160</v>
      </c>
      <c r="L1366" s="326">
        <v>2.6666666666666665</v>
      </c>
      <c r="M1366">
        <f t="shared" si="130"/>
        <v>336</v>
      </c>
      <c r="N1366" s="201">
        <f t="shared" si="131"/>
        <v>256.9369369369428</v>
      </c>
    </row>
    <row r="1367" spans="2:14" x14ac:dyDescent="0.25">
      <c r="B1367" s="145">
        <v>0.94652777777777775</v>
      </c>
      <c r="C1367" s="40"/>
      <c r="D1367" s="314"/>
      <c r="E1367" s="314">
        <v>80</v>
      </c>
      <c r="F1367" s="42">
        <v>80</v>
      </c>
      <c r="G1367" s="321">
        <f t="shared" si="126"/>
        <v>80</v>
      </c>
      <c r="H1367" s="315">
        <f t="shared" si="127"/>
        <v>80</v>
      </c>
      <c r="I1367" s="197">
        <f t="shared" si="128"/>
        <v>1.3333333333333333</v>
      </c>
      <c r="J1367" s="157">
        <f t="shared" si="129"/>
        <v>1.3333333333333333</v>
      </c>
      <c r="K1367" s="40">
        <v>160</v>
      </c>
      <c r="L1367" s="326">
        <v>2.6666666666666665</v>
      </c>
      <c r="M1367">
        <f t="shared" si="130"/>
        <v>336</v>
      </c>
      <c r="N1367" s="201">
        <f t="shared" si="131"/>
        <v>256.9369369369428</v>
      </c>
    </row>
    <row r="1368" spans="2:14" x14ac:dyDescent="0.25">
      <c r="B1368" s="145">
        <v>0.9472222222222223</v>
      </c>
      <c r="C1368" s="40"/>
      <c r="D1368" s="314"/>
      <c r="E1368" s="314">
        <v>80</v>
      </c>
      <c r="F1368" s="42">
        <v>80</v>
      </c>
      <c r="G1368" s="321">
        <f t="shared" si="126"/>
        <v>80</v>
      </c>
      <c r="H1368" s="315">
        <f t="shared" si="127"/>
        <v>80</v>
      </c>
      <c r="I1368" s="197">
        <f t="shared" si="128"/>
        <v>1.3333333333333333</v>
      </c>
      <c r="J1368" s="157">
        <f t="shared" si="129"/>
        <v>1.3333333333333333</v>
      </c>
      <c r="K1368" s="40">
        <v>160</v>
      </c>
      <c r="L1368" s="326">
        <v>2.6666666666666665</v>
      </c>
      <c r="M1368">
        <f t="shared" si="130"/>
        <v>336</v>
      </c>
      <c r="N1368" s="201">
        <f t="shared" si="131"/>
        <v>256.9369369369428</v>
      </c>
    </row>
    <row r="1369" spans="2:14" x14ac:dyDescent="0.25">
      <c r="B1369" s="145">
        <v>0.94791666666666663</v>
      </c>
      <c r="C1369" s="40"/>
      <c r="D1369" s="314"/>
      <c r="E1369" s="314">
        <v>80</v>
      </c>
      <c r="F1369" s="42">
        <v>80</v>
      </c>
      <c r="G1369" s="321">
        <f t="shared" si="126"/>
        <v>80</v>
      </c>
      <c r="H1369" s="315">
        <f t="shared" si="127"/>
        <v>80</v>
      </c>
      <c r="I1369" s="197">
        <f t="shared" si="128"/>
        <v>1.3333333333333333</v>
      </c>
      <c r="J1369" s="157">
        <f t="shared" si="129"/>
        <v>1.3333333333333333</v>
      </c>
      <c r="K1369" s="40">
        <v>160</v>
      </c>
      <c r="L1369" s="326">
        <v>2.6666666666666665</v>
      </c>
      <c r="M1369">
        <f t="shared" si="130"/>
        <v>336</v>
      </c>
      <c r="N1369" s="201">
        <f t="shared" si="131"/>
        <v>256.9369369369428</v>
      </c>
    </row>
    <row r="1370" spans="2:14" x14ac:dyDescent="0.25">
      <c r="B1370" s="145">
        <v>0.94861111111111107</v>
      </c>
      <c r="C1370" s="40"/>
      <c r="D1370" s="314"/>
      <c r="E1370" s="314">
        <v>80</v>
      </c>
      <c r="F1370" s="42">
        <v>80</v>
      </c>
      <c r="G1370" s="321">
        <f t="shared" si="126"/>
        <v>80</v>
      </c>
      <c r="H1370" s="315">
        <f t="shared" si="127"/>
        <v>80</v>
      </c>
      <c r="I1370" s="197">
        <f t="shared" si="128"/>
        <v>1.3333333333333333</v>
      </c>
      <c r="J1370" s="157">
        <f t="shared" si="129"/>
        <v>1.3333333333333333</v>
      </c>
      <c r="K1370" s="40">
        <v>160</v>
      </c>
      <c r="L1370" s="326">
        <v>2.6666666666666665</v>
      </c>
      <c r="M1370">
        <f t="shared" si="130"/>
        <v>336</v>
      </c>
      <c r="N1370" s="201">
        <f t="shared" si="131"/>
        <v>256.9369369369428</v>
      </c>
    </row>
    <row r="1371" spans="2:14" x14ac:dyDescent="0.25">
      <c r="B1371" s="145">
        <v>0.94930555555555562</v>
      </c>
      <c r="C1371" s="40"/>
      <c r="D1371" s="314"/>
      <c r="E1371" s="314">
        <v>80</v>
      </c>
      <c r="F1371" s="42">
        <v>80</v>
      </c>
      <c r="G1371" s="321">
        <f t="shared" si="126"/>
        <v>80</v>
      </c>
      <c r="H1371" s="315">
        <f t="shared" si="127"/>
        <v>80</v>
      </c>
      <c r="I1371" s="197">
        <f t="shared" si="128"/>
        <v>1.3333333333333333</v>
      </c>
      <c r="J1371" s="157">
        <f t="shared" si="129"/>
        <v>1.3333333333333333</v>
      </c>
      <c r="K1371" s="40">
        <v>160</v>
      </c>
      <c r="L1371" s="326">
        <v>2.6666666666666665</v>
      </c>
      <c r="M1371">
        <f t="shared" si="130"/>
        <v>336</v>
      </c>
      <c r="N1371" s="201">
        <f t="shared" si="131"/>
        <v>256.9369369369428</v>
      </c>
    </row>
    <row r="1372" spans="2:14" x14ac:dyDescent="0.25">
      <c r="B1372" s="145">
        <v>0.95000000000000007</v>
      </c>
      <c r="C1372" s="40"/>
      <c r="D1372" s="314"/>
      <c r="E1372" s="314">
        <v>80</v>
      </c>
      <c r="F1372" s="42">
        <v>80</v>
      </c>
      <c r="G1372" s="321">
        <f t="shared" si="126"/>
        <v>80</v>
      </c>
      <c r="H1372" s="315">
        <f t="shared" si="127"/>
        <v>80</v>
      </c>
      <c r="I1372" s="197">
        <f t="shared" si="128"/>
        <v>1.3333333333333333</v>
      </c>
      <c r="J1372" s="157">
        <f t="shared" si="129"/>
        <v>1.3333333333333333</v>
      </c>
      <c r="K1372" s="40">
        <v>160</v>
      </c>
      <c r="L1372" s="326">
        <v>2.6666666666666665</v>
      </c>
      <c r="M1372">
        <f t="shared" si="130"/>
        <v>336</v>
      </c>
      <c r="N1372" s="201">
        <f t="shared" si="131"/>
        <v>256.9369369369428</v>
      </c>
    </row>
    <row r="1373" spans="2:14" x14ac:dyDescent="0.25">
      <c r="B1373" s="145">
        <v>0.9506944444444444</v>
      </c>
      <c r="C1373" s="40"/>
      <c r="D1373" s="314"/>
      <c r="E1373" s="314">
        <v>80</v>
      </c>
      <c r="F1373" s="42">
        <v>80</v>
      </c>
      <c r="G1373" s="321">
        <f t="shared" si="126"/>
        <v>80</v>
      </c>
      <c r="H1373" s="315">
        <f t="shared" si="127"/>
        <v>80</v>
      </c>
      <c r="I1373" s="197">
        <f t="shared" si="128"/>
        <v>1.3333333333333333</v>
      </c>
      <c r="J1373" s="157">
        <f t="shared" si="129"/>
        <v>1.3333333333333333</v>
      </c>
      <c r="K1373" s="40">
        <v>160</v>
      </c>
      <c r="L1373" s="326">
        <v>2.6666666666666665</v>
      </c>
      <c r="M1373">
        <f t="shared" si="130"/>
        <v>336</v>
      </c>
      <c r="N1373" s="201">
        <f t="shared" si="131"/>
        <v>256.9369369369428</v>
      </c>
    </row>
    <row r="1374" spans="2:14" x14ac:dyDescent="0.25">
      <c r="B1374" s="145">
        <v>0.95138888888888884</v>
      </c>
      <c r="C1374" s="40"/>
      <c r="D1374" s="314"/>
      <c r="E1374" s="314">
        <v>80</v>
      </c>
      <c r="F1374" s="42">
        <v>80</v>
      </c>
      <c r="G1374" s="321">
        <f t="shared" si="126"/>
        <v>80</v>
      </c>
      <c r="H1374" s="315">
        <f t="shared" si="127"/>
        <v>80</v>
      </c>
      <c r="I1374" s="197">
        <f t="shared" si="128"/>
        <v>1.3333333333333333</v>
      </c>
      <c r="J1374" s="157">
        <f t="shared" si="129"/>
        <v>1.3333333333333333</v>
      </c>
      <c r="K1374" s="40">
        <v>160</v>
      </c>
      <c r="L1374" s="326">
        <v>2.6666666666666665</v>
      </c>
      <c r="M1374">
        <f t="shared" si="130"/>
        <v>336</v>
      </c>
      <c r="N1374" s="201">
        <f t="shared" si="131"/>
        <v>256.9369369369428</v>
      </c>
    </row>
    <row r="1375" spans="2:14" x14ac:dyDescent="0.25">
      <c r="B1375" s="145">
        <v>0.95208333333333339</v>
      </c>
      <c r="C1375" s="40"/>
      <c r="D1375" s="314"/>
      <c r="E1375" s="314">
        <v>80</v>
      </c>
      <c r="F1375" s="42">
        <v>80</v>
      </c>
      <c r="G1375" s="321">
        <f t="shared" si="126"/>
        <v>80</v>
      </c>
      <c r="H1375" s="315">
        <f t="shared" si="127"/>
        <v>80</v>
      </c>
      <c r="I1375" s="197">
        <f t="shared" si="128"/>
        <v>1.3333333333333333</v>
      </c>
      <c r="J1375" s="157">
        <f t="shared" si="129"/>
        <v>1.3333333333333333</v>
      </c>
      <c r="K1375" s="40">
        <v>160</v>
      </c>
      <c r="L1375" s="326">
        <v>2.6666666666666665</v>
      </c>
      <c r="M1375">
        <f t="shared" si="130"/>
        <v>336</v>
      </c>
      <c r="N1375" s="201">
        <f t="shared" si="131"/>
        <v>256.9369369369428</v>
      </c>
    </row>
    <row r="1376" spans="2:14" x14ac:dyDescent="0.25">
      <c r="B1376" s="145">
        <v>0.95277777777777783</v>
      </c>
      <c r="C1376" s="40"/>
      <c r="D1376" s="314"/>
      <c r="E1376" s="314">
        <v>80</v>
      </c>
      <c r="F1376" s="42">
        <v>80</v>
      </c>
      <c r="G1376" s="321">
        <f t="shared" si="126"/>
        <v>80</v>
      </c>
      <c r="H1376" s="315">
        <f t="shared" si="127"/>
        <v>80</v>
      </c>
      <c r="I1376" s="197">
        <f t="shared" si="128"/>
        <v>1.3333333333333333</v>
      </c>
      <c r="J1376" s="157">
        <f t="shared" si="129"/>
        <v>1.3333333333333333</v>
      </c>
      <c r="K1376" s="40">
        <v>160</v>
      </c>
      <c r="L1376" s="326">
        <v>2.6666666666666665</v>
      </c>
      <c r="M1376">
        <f t="shared" si="130"/>
        <v>336</v>
      </c>
      <c r="N1376" s="201">
        <f t="shared" si="131"/>
        <v>256.9369369369428</v>
      </c>
    </row>
    <row r="1377" spans="2:14" x14ac:dyDescent="0.25">
      <c r="B1377" s="145">
        <v>0.95347222222222217</v>
      </c>
      <c r="C1377" s="40"/>
      <c r="D1377" s="314"/>
      <c r="E1377" s="314">
        <v>80</v>
      </c>
      <c r="F1377" s="42">
        <v>80</v>
      </c>
      <c r="G1377" s="321">
        <f t="shared" si="126"/>
        <v>80</v>
      </c>
      <c r="H1377" s="315">
        <f t="shared" si="127"/>
        <v>80</v>
      </c>
      <c r="I1377" s="197">
        <f t="shared" si="128"/>
        <v>1.3333333333333333</v>
      </c>
      <c r="J1377" s="157">
        <f t="shared" si="129"/>
        <v>1.3333333333333333</v>
      </c>
      <c r="K1377" s="40">
        <v>160</v>
      </c>
      <c r="L1377" s="326">
        <v>2.6666666666666665</v>
      </c>
      <c r="M1377">
        <f t="shared" si="130"/>
        <v>336</v>
      </c>
      <c r="N1377" s="201">
        <f t="shared" si="131"/>
        <v>256.9369369369428</v>
      </c>
    </row>
    <row r="1378" spans="2:14" x14ac:dyDescent="0.25">
      <c r="B1378" s="145">
        <v>0.95416666666666661</v>
      </c>
      <c r="C1378" s="40"/>
      <c r="D1378" s="314"/>
      <c r="E1378" s="314">
        <v>80</v>
      </c>
      <c r="F1378" s="42">
        <v>80</v>
      </c>
      <c r="G1378" s="321">
        <f t="shared" si="126"/>
        <v>80</v>
      </c>
      <c r="H1378" s="315">
        <f t="shared" si="127"/>
        <v>80</v>
      </c>
      <c r="I1378" s="197">
        <f t="shared" si="128"/>
        <v>1.3333333333333333</v>
      </c>
      <c r="J1378" s="157">
        <f t="shared" si="129"/>
        <v>1.3333333333333333</v>
      </c>
      <c r="K1378" s="40">
        <v>160</v>
      </c>
      <c r="L1378" s="326">
        <v>2.6666666666666665</v>
      </c>
      <c r="M1378">
        <f t="shared" si="130"/>
        <v>336</v>
      </c>
      <c r="N1378" s="201">
        <f t="shared" si="131"/>
        <v>256.9369369369428</v>
      </c>
    </row>
    <row r="1379" spans="2:14" x14ac:dyDescent="0.25">
      <c r="B1379" s="145">
        <v>0.95486111111111116</v>
      </c>
      <c r="C1379" s="40"/>
      <c r="D1379" s="314"/>
      <c r="E1379" s="314">
        <v>80</v>
      </c>
      <c r="F1379" s="42">
        <v>80</v>
      </c>
      <c r="G1379" s="321">
        <f t="shared" si="126"/>
        <v>80</v>
      </c>
      <c r="H1379" s="315">
        <f t="shared" si="127"/>
        <v>80</v>
      </c>
      <c r="I1379" s="197">
        <f t="shared" si="128"/>
        <v>1.3333333333333333</v>
      </c>
      <c r="J1379" s="157">
        <f t="shared" si="129"/>
        <v>1.3333333333333333</v>
      </c>
      <c r="K1379" s="40">
        <v>160</v>
      </c>
      <c r="L1379" s="326">
        <v>2.6666666666666665</v>
      </c>
      <c r="M1379">
        <f t="shared" si="130"/>
        <v>336</v>
      </c>
      <c r="N1379" s="201">
        <f t="shared" si="131"/>
        <v>256.9369369369428</v>
      </c>
    </row>
    <row r="1380" spans="2:14" x14ac:dyDescent="0.25">
      <c r="B1380" s="145">
        <v>0.9555555555555556</v>
      </c>
      <c r="C1380" s="40"/>
      <c r="D1380" s="314"/>
      <c r="E1380" s="314">
        <v>80</v>
      </c>
      <c r="F1380" s="42">
        <v>80</v>
      </c>
      <c r="G1380" s="321">
        <f t="shared" si="126"/>
        <v>80</v>
      </c>
      <c r="H1380" s="315">
        <f t="shared" si="127"/>
        <v>80</v>
      </c>
      <c r="I1380" s="197">
        <f t="shared" si="128"/>
        <v>1.3333333333333333</v>
      </c>
      <c r="J1380" s="157">
        <f t="shared" si="129"/>
        <v>1.3333333333333333</v>
      </c>
      <c r="K1380" s="40">
        <v>160</v>
      </c>
      <c r="L1380" s="326">
        <v>2.6666666666666665</v>
      </c>
      <c r="M1380">
        <f t="shared" si="130"/>
        <v>336</v>
      </c>
      <c r="N1380" s="201">
        <f t="shared" si="131"/>
        <v>256.9369369369428</v>
      </c>
    </row>
    <row r="1381" spans="2:14" x14ac:dyDescent="0.25">
      <c r="B1381" s="145">
        <v>0.95624999999999993</v>
      </c>
      <c r="C1381" s="40"/>
      <c r="D1381" s="314"/>
      <c r="E1381" s="314">
        <v>80</v>
      </c>
      <c r="F1381" s="42">
        <v>80</v>
      </c>
      <c r="G1381" s="321">
        <f t="shared" si="126"/>
        <v>80</v>
      </c>
      <c r="H1381" s="315">
        <f t="shared" si="127"/>
        <v>80</v>
      </c>
      <c r="I1381" s="197">
        <f t="shared" si="128"/>
        <v>1.3333333333333333</v>
      </c>
      <c r="J1381" s="157">
        <f t="shared" si="129"/>
        <v>1.3333333333333333</v>
      </c>
      <c r="K1381" s="40">
        <v>160</v>
      </c>
      <c r="L1381" s="326">
        <v>2.6666666666666665</v>
      </c>
      <c r="M1381">
        <f t="shared" si="130"/>
        <v>336</v>
      </c>
      <c r="N1381" s="201">
        <f t="shared" si="131"/>
        <v>256.9369369369428</v>
      </c>
    </row>
    <row r="1382" spans="2:14" x14ac:dyDescent="0.25">
      <c r="B1382" s="145">
        <v>0.95694444444444438</v>
      </c>
      <c r="C1382" s="40"/>
      <c r="D1382" s="314"/>
      <c r="E1382" s="314">
        <v>80</v>
      </c>
      <c r="F1382" s="42">
        <v>80</v>
      </c>
      <c r="G1382" s="321">
        <f t="shared" si="126"/>
        <v>80</v>
      </c>
      <c r="H1382" s="315">
        <f t="shared" si="127"/>
        <v>80</v>
      </c>
      <c r="I1382" s="197">
        <f t="shared" si="128"/>
        <v>1.3333333333333333</v>
      </c>
      <c r="J1382" s="157">
        <f t="shared" si="129"/>
        <v>1.3333333333333333</v>
      </c>
      <c r="K1382" s="40">
        <v>160</v>
      </c>
      <c r="L1382" s="326">
        <v>2.6666666666666665</v>
      </c>
      <c r="M1382">
        <f t="shared" si="130"/>
        <v>336</v>
      </c>
      <c r="N1382" s="201">
        <f t="shared" si="131"/>
        <v>256.9369369369428</v>
      </c>
    </row>
    <row r="1383" spans="2:14" x14ac:dyDescent="0.25">
      <c r="B1383" s="145">
        <v>0.95763888888888893</v>
      </c>
      <c r="C1383" s="40"/>
      <c r="D1383" s="314"/>
      <c r="E1383" s="314">
        <v>80</v>
      </c>
      <c r="F1383" s="42">
        <v>80</v>
      </c>
      <c r="G1383" s="321">
        <f t="shared" si="126"/>
        <v>80</v>
      </c>
      <c r="H1383" s="315">
        <f t="shared" si="127"/>
        <v>80</v>
      </c>
      <c r="I1383" s="197">
        <f t="shared" si="128"/>
        <v>1.3333333333333333</v>
      </c>
      <c r="J1383" s="157">
        <f t="shared" si="129"/>
        <v>1.3333333333333333</v>
      </c>
      <c r="K1383" s="40">
        <v>160</v>
      </c>
      <c r="L1383" s="326">
        <v>2.6666666666666665</v>
      </c>
      <c r="M1383">
        <f t="shared" si="130"/>
        <v>336</v>
      </c>
      <c r="N1383" s="201">
        <f t="shared" si="131"/>
        <v>256.9369369369428</v>
      </c>
    </row>
    <row r="1384" spans="2:14" x14ac:dyDescent="0.25">
      <c r="B1384" s="145">
        <v>0.95833333333333337</v>
      </c>
      <c r="C1384" s="40"/>
      <c r="D1384" s="314"/>
      <c r="E1384" s="314">
        <v>80</v>
      </c>
      <c r="F1384" s="42">
        <v>80</v>
      </c>
      <c r="G1384" s="321">
        <f t="shared" si="126"/>
        <v>80</v>
      </c>
      <c r="H1384" s="315">
        <f t="shared" si="127"/>
        <v>80</v>
      </c>
      <c r="I1384" s="197">
        <f t="shared" si="128"/>
        <v>1.3333333333333333</v>
      </c>
      <c r="J1384" s="157">
        <f t="shared" si="129"/>
        <v>1.3333333333333333</v>
      </c>
      <c r="K1384" s="40">
        <v>160</v>
      </c>
      <c r="L1384" s="326">
        <v>2.6666666666666665</v>
      </c>
      <c r="M1384">
        <f t="shared" si="130"/>
        <v>336</v>
      </c>
      <c r="N1384" s="201">
        <f t="shared" si="131"/>
        <v>256.9369369369428</v>
      </c>
    </row>
    <row r="1385" spans="2:14" x14ac:dyDescent="0.25">
      <c r="B1385" s="145">
        <v>0.9590277777777777</v>
      </c>
      <c r="C1385" s="40"/>
      <c r="D1385" s="314"/>
      <c r="E1385" s="314">
        <v>80</v>
      </c>
      <c r="F1385" s="42">
        <v>80</v>
      </c>
      <c r="G1385" s="321">
        <f t="shared" si="126"/>
        <v>80</v>
      </c>
      <c r="H1385" s="315">
        <f t="shared" si="127"/>
        <v>80</v>
      </c>
      <c r="I1385" s="197">
        <f t="shared" si="128"/>
        <v>1.3333333333333333</v>
      </c>
      <c r="J1385" s="157">
        <f t="shared" si="129"/>
        <v>1.3333333333333333</v>
      </c>
      <c r="K1385" s="40">
        <v>160</v>
      </c>
      <c r="L1385" s="326">
        <v>2.6666666666666665</v>
      </c>
      <c r="M1385">
        <f t="shared" si="130"/>
        <v>336</v>
      </c>
      <c r="N1385" s="201">
        <f t="shared" si="131"/>
        <v>256.9369369369428</v>
      </c>
    </row>
    <row r="1386" spans="2:14" x14ac:dyDescent="0.25">
      <c r="B1386" s="145">
        <v>0.95972222222222225</v>
      </c>
      <c r="C1386" s="40"/>
      <c r="D1386" s="314"/>
      <c r="E1386" s="314">
        <v>80</v>
      </c>
      <c r="F1386" s="42">
        <v>80</v>
      </c>
      <c r="G1386" s="321">
        <f t="shared" si="126"/>
        <v>80</v>
      </c>
      <c r="H1386" s="315">
        <f t="shared" si="127"/>
        <v>80</v>
      </c>
      <c r="I1386" s="197">
        <f t="shared" si="128"/>
        <v>1.3333333333333333</v>
      </c>
      <c r="J1386" s="157">
        <f t="shared" si="129"/>
        <v>1.3333333333333333</v>
      </c>
      <c r="K1386" s="40">
        <v>160</v>
      </c>
      <c r="L1386" s="326">
        <v>2.6666666666666665</v>
      </c>
      <c r="M1386">
        <f t="shared" si="130"/>
        <v>336</v>
      </c>
      <c r="N1386" s="201">
        <f t="shared" si="131"/>
        <v>256.9369369369428</v>
      </c>
    </row>
    <row r="1387" spans="2:14" x14ac:dyDescent="0.25">
      <c r="B1387" s="145">
        <v>0.9604166666666667</v>
      </c>
      <c r="C1387" s="40"/>
      <c r="D1387" s="314"/>
      <c r="E1387" s="314">
        <v>80</v>
      </c>
      <c r="F1387" s="42">
        <v>80</v>
      </c>
      <c r="G1387" s="321">
        <f t="shared" si="126"/>
        <v>80</v>
      </c>
      <c r="H1387" s="315">
        <f t="shared" si="127"/>
        <v>80</v>
      </c>
      <c r="I1387" s="197">
        <f t="shared" si="128"/>
        <v>1.3333333333333333</v>
      </c>
      <c r="J1387" s="157">
        <f t="shared" si="129"/>
        <v>1.3333333333333333</v>
      </c>
      <c r="K1387" s="40">
        <v>160</v>
      </c>
      <c r="L1387" s="326">
        <v>2.6666666666666665</v>
      </c>
      <c r="M1387">
        <f t="shared" si="130"/>
        <v>336</v>
      </c>
      <c r="N1387" s="201">
        <f t="shared" si="131"/>
        <v>256.9369369369428</v>
      </c>
    </row>
    <row r="1388" spans="2:14" x14ac:dyDescent="0.25">
      <c r="B1388" s="145">
        <v>0.96111111111111114</v>
      </c>
      <c r="C1388" s="40"/>
      <c r="D1388" s="314"/>
      <c r="E1388" s="314">
        <v>80</v>
      </c>
      <c r="F1388" s="42">
        <v>80</v>
      </c>
      <c r="G1388" s="321">
        <f t="shared" si="126"/>
        <v>80</v>
      </c>
      <c r="H1388" s="315">
        <f t="shared" si="127"/>
        <v>80</v>
      </c>
      <c r="I1388" s="197">
        <f t="shared" si="128"/>
        <v>1.3333333333333333</v>
      </c>
      <c r="J1388" s="157">
        <f t="shared" si="129"/>
        <v>1.3333333333333333</v>
      </c>
      <c r="K1388" s="40">
        <v>160</v>
      </c>
      <c r="L1388" s="326">
        <v>2.6666666666666665</v>
      </c>
      <c r="M1388">
        <f t="shared" si="130"/>
        <v>336</v>
      </c>
      <c r="N1388" s="201">
        <f t="shared" si="131"/>
        <v>256.9369369369428</v>
      </c>
    </row>
    <row r="1389" spans="2:14" x14ac:dyDescent="0.25">
      <c r="B1389" s="145">
        <v>0.96180555555555547</v>
      </c>
      <c r="C1389" s="40"/>
      <c r="D1389" s="314"/>
      <c r="E1389" s="314">
        <v>80</v>
      </c>
      <c r="F1389" s="42">
        <v>80</v>
      </c>
      <c r="G1389" s="321">
        <f t="shared" si="126"/>
        <v>80</v>
      </c>
      <c r="H1389" s="315">
        <f t="shared" si="127"/>
        <v>80</v>
      </c>
      <c r="I1389" s="197">
        <f t="shared" si="128"/>
        <v>1.3333333333333333</v>
      </c>
      <c r="J1389" s="157">
        <f t="shared" si="129"/>
        <v>1.3333333333333333</v>
      </c>
      <c r="K1389" s="40">
        <v>160</v>
      </c>
      <c r="L1389" s="326">
        <v>2.6666666666666665</v>
      </c>
      <c r="M1389">
        <f t="shared" si="130"/>
        <v>336</v>
      </c>
      <c r="N1389" s="201">
        <f t="shared" si="131"/>
        <v>256.9369369369428</v>
      </c>
    </row>
    <row r="1390" spans="2:14" x14ac:dyDescent="0.25">
      <c r="B1390" s="145">
        <v>0.96250000000000002</v>
      </c>
      <c r="C1390" s="40"/>
      <c r="D1390" s="314"/>
      <c r="E1390" s="314">
        <v>80</v>
      </c>
      <c r="F1390" s="42">
        <v>80</v>
      </c>
      <c r="G1390" s="321">
        <f t="shared" si="126"/>
        <v>80</v>
      </c>
      <c r="H1390" s="315">
        <f t="shared" si="127"/>
        <v>80</v>
      </c>
      <c r="I1390" s="197">
        <f t="shared" si="128"/>
        <v>1.3333333333333333</v>
      </c>
      <c r="J1390" s="157">
        <f t="shared" si="129"/>
        <v>1.3333333333333333</v>
      </c>
      <c r="K1390" s="40">
        <v>160</v>
      </c>
      <c r="L1390" s="326">
        <v>2.6666666666666665</v>
      </c>
      <c r="M1390">
        <f t="shared" si="130"/>
        <v>336</v>
      </c>
      <c r="N1390" s="201">
        <f t="shared" si="131"/>
        <v>256.9369369369428</v>
      </c>
    </row>
    <row r="1391" spans="2:14" x14ac:dyDescent="0.25">
      <c r="B1391" s="145">
        <v>0.96319444444444446</v>
      </c>
      <c r="C1391" s="40"/>
      <c r="D1391" s="314"/>
      <c r="E1391" s="314">
        <v>80</v>
      </c>
      <c r="F1391" s="42">
        <v>80</v>
      </c>
      <c r="G1391" s="321">
        <f t="shared" si="126"/>
        <v>80</v>
      </c>
      <c r="H1391" s="315">
        <f t="shared" si="127"/>
        <v>80</v>
      </c>
      <c r="I1391" s="197">
        <f t="shared" si="128"/>
        <v>1.3333333333333333</v>
      </c>
      <c r="J1391" s="157">
        <f t="shared" si="129"/>
        <v>1.3333333333333333</v>
      </c>
      <c r="K1391" s="40">
        <v>160</v>
      </c>
      <c r="L1391" s="326">
        <v>2.6666666666666665</v>
      </c>
      <c r="M1391">
        <f t="shared" si="130"/>
        <v>336</v>
      </c>
      <c r="N1391" s="201">
        <f t="shared" si="131"/>
        <v>256.9369369369428</v>
      </c>
    </row>
    <row r="1392" spans="2:14" x14ac:dyDescent="0.25">
      <c r="B1392" s="145">
        <v>0.96388888888888891</v>
      </c>
      <c r="C1392" s="40"/>
      <c r="D1392" s="314"/>
      <c r="E1392" s="314">
        <v>80</v>
      </c>
      <c r="F1392" s="42">
        <v>80</v>
      </c>
      <c r="G1392" s="321">
        <f t="shared" si="126"/>
        <v>80</v>
      </c>
      <c r="H1392" s="315">
        <f t="shared" si="127"/>
        <v>80</v>
      </c>
      <c r="I1392" s="197">
        <f t="shared" si="128"/>
        <v>1.3333333333333333</v>
      </c>
      <c r="J1392" s="157">
        <f t="shared" si="129"/>
        <v>1.3333333333333333</v>
      </c>
      <c r="K1392" s="40">
        <v>160</v>
      </c>
      <c r="L1392" s="326">
        <v>2.6666666666666665</v>
      </c>
      <c r="M1392">
        <f t="shared" si="130"/>
        <v>336</v>
      </c>
      <c r="N1392" s="201">
        <f t="shared" si="131"/>
        <v>256.9369369369428</v>
      </c>
    </row>
    <row r="1393" spans="2:14" x14ac:dyDescent="0.25">
      <c r="B1393" s="145">
        <v>0.96458333333333324</v>
      </c>
      <c r="C1393" s="40"/>
      <c r="D1393" s="314"/>
      <c r="E1393" s="314">
        <v>80</v>
      </c>
      <c r="F1393" s="42">
        <v>80</v>
      </c>
      <c r="G1393" s="321">
        <f t="shared" si="126"/>
        <v>80</v>
      </c>
      <c r="H1393" s="315">
        <f t="shared" si="127"/>
        <v>80</v>
      </c>
      <c r="I1393" s="197">
        <f t="shared" si="128"/>
        <v>1.3333333333333333</v>
      </c>
      <c r="J1393" s="157">
        <f t="shared" si="129"/>
        <v>1.3333333333333333</v>
      </c>
      <c r="K1393" s="40">
        <v>160</v>
      </c>
      <c r="L1393" s="326">
        <v>2.6666666666666665</v>
      </c>
      <c r="M1393">
        <f t="shared" si="130"/>
        <v>336</v>
      </c>
      <c r="N1393" s="201">
        <f t="shared" si="131"/>
        <v>256.9369369369428</v>
      </c>
    </row>
    <row r="1394" spans="2:14" x14ac:dyDescent="0.25">
      <c r="B1394" s="145">
        <v>0.96527777777777779</v>
      </c>
      <c r="C1394" s="40"/>
      <c r="D1394" s="314"/>
      <c r="E1394" s="314">
        <v>80</v>
      </c>
      <c r="F1394" s="42">
        <v>80</v>
      </c>
      <c r="G1394" s="321">
        <f t="shared" si="126"/>
        <v>80</v>
      </c>
      <c r="H1394" s="315">
        <f t="shared" si="127"/>
        <v>80</v>
      </c>
      <c r="I1394" s="197">
        <f t="shared" si="128"/>
        <v>1.3333333333333333</v>
      </c>
      <c r="J1394" s="157">
        <f t="shared" si="129"/>
        <v>1.3333333333333333</v>
      </c>
      <c r="K1394" s="40">
        <v>160</v>
      </c>
      <c r="L1394" s="326">
        <v>2.6666666666666665</v>
      </c>
      <c r="M1394">
        <f t="shared" si="130"/>
        <v>336</v>
      </c>
      <c r="N1394" s="201">
        <f t="shared" si="131"/>
        <v>256.9369369369428</v>
      </c>
    </row>
    <row r="1395" spans="2:14" x14ac:dyDescent="0.25">
      <c r="B1395" s="145">
        <v>0.96597222222222223</v>
      </c>
      <c r="C1395" s="40"/>
      <c r="D1395" s="314"/>
      <c r="E1395" s="314">
        <v>80</v>
      </c>
      <c r="F1395" s="42">
        <v>80</v>
      </c>
      <c r="G1395" s="321">
        <f t="shared" si="126"/>
        <v>80</v>
      </c>
      <c r="H1395" s="315">
        <f t="shared" si="127"/>
        <v>80</v>
      </c>
      <c r="I1395" s="197">
        <f t="shared" si="128"/>
        <v>1.3333333333333333</v>
      </c>
      <c r="J1395" s="157">
        <f t="shared" si="129"/>
        <v>1.3333333333333333</v>
      </c>
      <c r="K1395" s="40">
        <v>160</v>
      </c>
      <c r="L1395" s="326">
        <v>2.6666666666666665</v>
      </c>
      <c r="M1395">
        <f t="shared" si="130"/>
        <v>336</v>
      </c>
      <c r="N1395" s="201">
        <f t="shared" si="131"/>
        <v>256.9369369369428</v>
      </c>
    </row>
    <row r="1396" spans="2:14" x14ac:dyDescent="0.25">
      <c r="B1396" s="145">
        <v>0.96666666666666667</v>
      </c>
      <c r="C1396" s="40"/>
      <c r="D1396" s="314"/>
      <c r="E1396" s="314">
        <v>80</v>
      </c>
      <c r="F1396" s="42">
        <v>80</v>
      </c>
      <c r="G1396" s="321">
        <f t="shared" si="126"/>
        <v>80</v>
      </c>
      <c r="H1396" s="315">
        <f t="shared" si="127"/>
        <v>80</v>
      </c>
      <c r="I1396" s="197">
        <f t="shared" si="128"/>
        <v>1.3333333333333333</v>
      </c>
      <c r="J1396" s="157">
        <f t="shared" si="129"/>
        <v>1.3333333333333333</v>
      </c>
      <c r="K1396" s="40">
        <v>160</v>
      </c>
      <c r="L1396" s="326">
        <v>2.6666666666666665</v>
      </c>
      <c r="M1396">
        <f t="shared" si="130"/>
        <v>336</v>
      </c>
      <c r="N1396" s="201">
        <f t="shared" si="131"/>
        <v>256.9369369369428</v>
      </c>
    </row>
    <row r="1397" spans="2:14" x14ac:dyDescent="0.25">
      <c r="B1397" s="145">
        <v>0.96736111111111101</v>
      </c>
      <c r="C1397" s="40"/>
      <c r="D1397" s="314"/>
      <c r="E1397" s="314">
        <v>80</v>
      </c>
      <c r="F1397" s="42">
        <v>80</v>
      </c>
      <c r="G1397" s="321">
        <f t="shared" si="126"/>
        <v>80</v>
      </c>
      <c r="H1397" s="315">
        <f t="shared" si="127"/>
        <v>80</v>
      </c>
      <c r="I1397" s="197">
        <f t="shared" si="128"/>
        <v>1.3333333333333333</v>
      </c>
      <c r="J1397" s="157">
        <f t="shared" si="129"/>
        <v>1.3333333333333333</v>
      </c>
      <c r="K1397" s="40">
        <v>160</v>
      </c>
      <c r="L1397" s="326">
        <v>2.6666666666666665</v>
      </c>
      <c r="M1397">
        <f t="shared" si="130"/>
        <v>336</v>
      </c>
      <c r="N1397" s="201">
        <f t="shared" si="131"/>
        <v>256.9369369369428</v>
      </c>
    </row>
    <row r="1398" spans="2:14" x14ac:dyDescent="0.25">
      <c r="B1398" s="145">
        <v>0.96805555555555556</v>
      </c>
      <c r="C1398" s="40"/>
      <c r="D1398" s="314"/>
      <c r="E1398" s="314">
        <v>80</v>
      </c>
      <c r="F1398" s="42">
        <v>80</v>
      </c>
      <c r="G1398" s="321">
        <f t="shared" si="126"/>
        <v>80</v>
      </c>
      <c r="H1398" s="315">
        <f t="shared" si="127"/>
        <v>80</v>
      </c>
      <c r="I1398" s="197">
        <f t="shared" si="128"/>
        <v>1.3333333333333333</v>
      </c>
      <c r="J1398" s="157">
        <f t="shared" si="129"/>
        <v>1.3333333333333333</v>
      </c>
      <c r="K1398" s="40">
        <v>160</v>
      </c>
      <c r="L1398" s="326">
        <v>2.6666666666666665</v>
      </c>
      <c r="M1398">
        <f t="shared" si="130"/>
        <v>336</v>
      </c>
      <c r="N1398" s="201">
        <f t="shared" si="131"/>
        <v>256.9369369369428</v>
      </c>
    </row>
    <row r="1399" spans="2:14" x14ac:dyDescent="0.25">
      <c r="B1399" s="145">
        <v>0.96875</v>
      </c>
      <c r="C1399" s="40"/>
      <c r="D1399" s="314"/>
      <c r="E1399" s="314">
        <v>80</v>
      </c>
      <c r="F1399" s="42">
        <v>80</v>
      </c>
      <c r="G1399" s="321">
        <f t="shared" si="126"/>
        <v>80</v>
      </c>
      <c r="H1399" s="315">
        <f t="shared" si="127"/>
        <v>80</v>
      </c>
      <c r="I1399" s="197">
        <f t="shared" si="128"/>
        <v>1.3333333333333333</v>
      </c>
      <c r="J1399" s="157">
        <f t="shared" si="129"/>
        <v>1.3333333333333333</v>
      </c>
      <c r="K1399" s="40">
        <v>160</v>
      </c>
      <c r="L1399" s="326">
        <v>2.6666666666666665</v>
      </c>
      <c r="M1399">
        <f t="shared" si="130"/>
        <v>336</v>
      </c>
      <c r="N1399" s="201">
        <f t="shared" si="131"/>
        <v>256.9369369369428</v>
      </c>
    </row>
    <row r="1400" spans="2:14" x14ac:dyDescent="0.25">
      <c r="B1400" s="145">
        <v>0.96944444444444444</v>
      </c>
      <c r="C1400" s="40"/>
      <c r="D1400" s="314"/>
      <c r="E1400" s="314">
        <v>80</v>
      </c>
      <c r="F1400" s="42">
        <v>80</v>
      </c>
      <c r="G1400" s="321">
        <f t="shared" si="126"/>
        <v>80</v>
      </c>
      <c r="H1400" s="315">
        <f t="shared" si="127"/>
        <v>80</v>
      </c>
      <c r="I1400" s="197">
        <f t="shared" si="128"/>
        <v>1.3333333333333333</v>
      </c>
      <c r="J1400" s="157">
        <f t="shared" si="129"/>
        <v>1.3333333333333333</v>
      </c>
      <c r="K1400" s="40">
        <v>160</v>
      </c>
      <c r="L1400" s="326">
        <v>2.6666666666666665</v>
      </c>
      <c r="M1400">
        <f t="shared" si="130"/>
        <v>336</v>
      </c>
      <c r="N1400" s="201">
        <f t="shared" si="131"/>
        <v>256.9369369369428</v>
      </c>
    </row>
    <row r="1401" spans="2:14" x14ac:dyDescent="0.25">
      <c r="B1401" s="145">
        <v>0.97013888888888899</v>
      </c>
      <c r="C1401" s="40"/>
      <c r="D1401" s="314"/>
      <c r="E1401" s="314">
        <v>80</v>
      </c>
      <c r="F1401" s="42">
        <v>80</v>
      </c>
      <c r="G1401" s="321">
        <f t="shared" si="126"/>
        <v>80</v>
      </c>
      <c r="H1401" s="315">
        <f t="shared" si="127"/>
        <v>80</v>
      </c>
      <c r="I1401" s="197">
        <f t="shared" si="128"/>
        <v>1.3333333333333333</v>
      </c>
      <c r="J1401" s="157">
        <f t="shared" si="129"/>
        <v>1.3333333333333333</v>
      </c>
      <c r="K1401" s="40">
        <v>160</v>
      </c>
      <c r="L1401" s="326">
        <v>2.6666666666666665</v>
      </c>
      <c r="M1401">
        <f t="shared" si="130"/>
        <v>336</v>
      </c>
      <c r="N1401" s="201">
        <f t="shared" si="131"/>
        <v>256.9369369369428</v>
      </c>
    </row>
    <row r="1402" spans="2:14" x14ac:dyDescent="0.25">
      <c r="B1402" s="145">
        <v>0.97083333333333333</v>
      </c>
      <c r="C1402" s="40"/>
      <c r="D1402" s="314"/>
      <c r="E1402" s="314">
        <v>80</v>
      </c>
      <c r="F1402" s="42">
        <v>80</v>
      </c>
      <c r="G1402" s="321">
        <f t="shared" si="126"/>
        <v>80</v>
      </c>
      <c r="H1402" s="315">
        <f t="shared" si="127"/>
        <v>80</v>
      </c>
      <c r="I1402" s="197">
        <f t="shared" si="128"/>
        <v>1.3333333333333333</v>
      </c>
      <c r="J1402" s="157">
        <f t="shared" si="129"/>
        <v>1.3333333333333333</v>
      </c>
      <c r="K1402" s="40">
        <v>160</v>
      </c>
      <c r="L1402" s="326">
        <v>2.6666666666666665</v>
      </c>
      <c r="M1402">
        <f t="shared" si="130"/>
        <v>336</v>
      </c>
      <c r="N1402" s="201">
        <f t="shared" si="131"/>
        <v>256.9369369369428</v>
      </c>
    </row>
    <row r="1403" spans="2:14" x14ac:dyDescent="0.25">
      <c r="B1403" s="145">
        <v>0.97152777777777777</v>
      </c>
      <c r="C1403" s="40"/>
      <c r="D1403" s="314"/>
      <c r="E1403" s="314">
        <v>80</v>
      </c>
      <c r="F1403" s="42">
        <v>80</v>
      </c>
      <c r="G1403" s="321">
        <f t="shared" si="126"/>
        <v>80</v>
      </c>
      <c r="H1403" s="315">
        <f t="shared" si="127"/>
        <v>80</v>
      </c>
      <c r="I1403" s="197">
        <f t="shared" si="128"/>
        <v>1.3333333333333333</v>
      </c>
      <c r="J1403" s="157">
        <f t="shared" si="129"/>
        <v>1.3333333333333333</v>
      </c>
      <c r="K1403" s="40">
        <v>160</v>
      </c>
      <c r="L1403" s="326">
        <v>2.6666666666666665</v>
      </c>
      <c r="M1403">
        <f t="shared" si="130"/>
        <v>336</v>
      </c>
      <c r="N1403" s="201">
        <f t="shared" si="131"/>
        <v>256.9369369369428</v>
      </c>
    </row>
    <row r="1404" spans="2:14" x14ac:dyDescent="0.25">
      <c r="B1404" s="145">
        <v>0.97222222222222221</v>
      </c>
      <c r="C1404" s="40"/>
      <c r="D1404" s="314"/>
      <c r="E1404" s="314">
        <v>80</v>
      </c>
      <c r="F1404" s="42">
        <v>80</v>
      </c>
      <c r="G1404" s="321">
        <f t="shared" si="126"/>
        <v>80</v>
      </c>
      <c r="H1404" s="315">
        <f t="shared" si="127"/>
        <v>80</v>
      </c>
      <c r="I1404" s="197">
        <f t="shared" si="128"/>
        <v>1.3333333333333333</v>
      </c>
      <c r="J1404" s="157">
        <f t="shared" si="129"/>
        <v>1.3333333333333333</v>
      </c>
      <c r="K1404" s="40">
        <v>160</v>
      </c>
      <c r="L1404" s="326">
        <v>2.6666666666666665</v>
      </c>
      <c r="M1404">
        <f t="shared" si="130"/>
        <v>336</v>
      </c>
      <c r="N1404" s="201">
        <f t="shared" si="131"/>
        <v>256.9369369369428</v>
      </c>
    </row>
    <row r="1405" spans="2:14" x14ac:dyDescent="0.25">
      <c r="B1405" s="145">
        <v>0.97291666666666676</v>
      </c>
      <c r="C1405" s="40"/>
      <c r="D1405" s="314"/>
      <c r="E1405" s="314">
        <v>80</v>
      </c>
      <c r="F1405" s="42">
        <v>80</v>
      </c>
      <c r="G1405" s="321">
        <f t="shared" si="126"/>
        <v>80</v>
      </c>
      <c r="H1405" s="315">
        <f t="shared" si="127"/>
        <v>80</v>
      </c>
      <c r="I1405" s="197">
        <f t="shared" si="128"/>
        <v>1.3333333333333333</v>
      </c>
      <c r="J1405" s="157">
        <f t="shared" si="129"/>
        <v>1.3333333333333333</v>
      </c>
      <c r="K1405" s="40">
        <v>160</v>
      </c>
      <c r="L1405" s="326">
        <v>2.6666666666666665</v>
      </c>
      <c r="M1405">
        <f t="shared" si="130"/>
        <v>336</v>
      </c>
      <c r="N1405" s="201">
        <f t="shared" si="131"/>
        <v>256.9369369369428</v>
      </c>
    </row>
    <row r="1406" spans="2:14" x14ac:dyDescent="0.25">
      <c r="B1406" s="145">
        <v>0.97361111111111109</v>
      </c>
      <c r="C1406" s="40"/>
      <c r="D1406" s="314"/>
      <c r="E1406" s="314">
        <v>80</v>
      </c>
      <c r="F1406" s="42">
        <v>80</v>
      </c>
      <c r="G1406" s="321">
        <f t="shared" si="126"/>
        <v>80</v>
      </c>
      <c r="H1406" s="315">
        <f t="shared" si="127"/>
        <v>80</v>
      </c>
      <c r="I1406" s="197">
        <f t="shared" si="128"/>
        <v>1.3333333333333333</v>
      </c>
      <c r="J1406" s="157">
        <f t="shared" si="129"/>
        <v>1.3333333333333333</v>
      </c>
      <c r="K1406" s="40">
        <v>160</v>
      </c>
      <c r="L1406" s="326">
        <v>2.6666666666666665</v>
      </c>
      <c r="M1406">
        <f t="shared" si="130"/>
        <v>336</v>
      </c>
      <c r="N1406" s="201">
        <f t="shared" si="131"/>
        <v>256.9369369369428</v>
      </c>
    </row>
    <row r="1407" spans="2:14" x14ac:dyDescent="0.25">
      <c r="B1407" s="145">
        <v>0.97430555555555554</v>
      </c>
      <c r="C1407" s="40"/>
      <c r="D1407" s="314"/>
      <c r="E1407" s="314">
        <v>80</v>
      </c>
      <c r="F1407" s="42">
        <v>80</v>
      </c>
      <c r="G1407" s="321">
        <f t="shared" si="126"/>
        <v>80</v>
      </c>
      <c r="H1407" s="315">
        <f t="shared" si="127"/>
        <v>80</v>
      </c>
      <c r="I1407" s="197">
        <f t="shared" si="128"/>
        <v>1.3333333333333333</v>
      </c>
      <c r="J1407" s="157">
        <f t="shared" si="129"/>
        <v>1.3333333333333333</v>
      </c>
      <c r="K1407" s="40">
        <v>160</v>
      </c>
      <c r="L1407" s="326">
        <v>2.6666666666666665</v>
      </c>
      <c r="M1407">
        <f t="shared" si="130"/>
        <v>336</v>
      </c>
      <c r="N1407" s="201">
        <f t="shared" si="131"/>
        <v>256.9369369369428</v>
      </c>
    </row>
    <row r="1408" spans="2:14" x14ac:dyDescent="0.25">
      <c r="B1408" s="145">
        <v>0.97499999999999998</v>
      </c>
      <c r="C1408" s="40"/>
      <c r="D1408" s="314"/>
      <c r="E1408" s="314">
        <v>80</v>
      </c>
      <c r="F1408" s="42">
        <v>80</v>
      </c>
      <c r="G1408" s="321">
        <f t="shared" si="126"/>
        <v>80</v>
      </c>
      <c r="H1408" s="315">
        <f t="shared" si="127"/>
        <v>80</v>
      </c>
      <c r="I1408" s="197">
        <f t="shared" si="128"/>
        <v>1.3333333333333333</v>
      </c>
      <c r="J1408" s="157">
        <f t="shared" si="129"/>
        <v>1.3333333333333333</v>
      </c>
      <c r="K1408" s="40">
        <v>160</v>
      </c>
      <c r="L1408" s="326">
        <v>2.6666666666666665</v>
      </c>
      <c r="M1408">
        <f t="shared" si="130"/>
        <v>336</v>
      </c>
      <c r="N1408" s="201">
        <f t="shared" si="131"/>
        <v>256.9369369369428</v>
      </c>
    </row>
    <row r="1409" spans="2:14" x14ac:dyDescent="0.25">
      <c r="B1409" s="145">
        <v>0.97569444444444453</v>
      </c>
      <c r="C1409" s="40"/>
      <c r="D1409" s="314"/>
      <c r="E1409" s="314">
        <v>80</v>
      </c>
      <c r="F1409" s="42">
        <v>80</v>
      </c>
      <c r="G1409" s="321">
        <f t="shared" si="126"/>
        <v>80</v>
      </c>
      <c r="H1409" s="315">
        <f t="shared" si="127"/>
        <v>80</v>
      </c>
      <c r="I1409" s="197">
        <f t="shared" si="128"/>
        <v>1.3333333333333333</v>
      </c>
      <c r="J1409" s="157">
        <f t="shared" si="129"/>
        <v>1.3333333333333333</v>
      </c>
      <c r="K1409" s="40">
        <v>160</v>
      </c>
      <c r="L1409" s="326">
        <v>2.6666666666666665</v>
      </c>
      <c r="M1409">
        <f t="shared" si="130"/>
        <v>336</v>
      </c>
      <c r="N1409" s="201">
        <f t="shared" si="131"/>
        <v>256.9369369369428</v>
      </c>
    </row>
    <row r="1410" spans="2:14" x14ac:dyDescent="0.25">
      <c r="B1410" s="145">
        <v>0.97638888888888886</v>
      </c>
      <c r="C1410" s="40"/>
      <c r="D1410" s="314"/>
      <c r="E1410" s="314">
        <v>80</v>
      </c>
      <c r="F1410" s="42">
        <v>80</v>
      </c>
      <c r="G1410" s="321">
        <f t="shared" si="126"/>
        <v>80</v>
      </c>
      <c r="H1410" s="315">
        <f t="shared" si="127"/>
        <v>80</v>
      </c>
      <c r="I1410" s="197">
        <f t="shared" si="128"/>
        <v>1.3333333333333333</v>
      </c>
      <c r="J1410" s="157">
        <f t="shared" si="129"/>
        <v>1.3333333333333333</v>
      </c>
      <c r="K1410" s="40">
        <v>160</v>
      </c>
      <c r="L1410" s="326">
        <v>2.6666666666666665</v>
      </c>
      <c r="M1410">
        <f t="shared" si="130"/>
        <v>336</v>
      </c>
      <c r="N1410" s="201">
        <f t="shared" si="131"/>
        <v>256.9369369369428</v>
      </c>
    </row>
    <row r="1411" spans="2:14" x14ac:dyDescent="0.25">
      <c r="B1411" s="145">
        <v>0.9770833333333333</v>
      </c>
      <c r="C1411" s="40"/>
      <c r="D1411" s="314"/>
      <c r="E1411" s="314">
        <v>80</v>
      </c>
      <c r="F1411" s="42">
        <v>80</v>
      </c>
      <c r="G1411" s="321">
        <f t="shared" si="126"/>
        <v>80</v>
      </c>
      <c r="H1411" s="315">
        <f t="shared" si="127"/>
        <v>80</v>
      </c>
      <c r="I1411" s="197">
        <f t="shared" si="128"/>
        <v>1.3333333333333333</v>
      </c>
      <c r="J1411" s="157">
        <f t="shared" si="129"/>
        <v>1.3333333333333333</v>
      </c>
      <c r="K1411" s="40">
        <v>160</v>
      </c>
      <c r="L1411" s="326">
        <v>2.6666666666666665</v>
      </c>
      <c r="M1411">
        <f t="shared" si="130"/>
        <v>336</v>
      </c>
      <c r="N1411" s="201">
        <f t="shared" si="131"/>
        <v>256.9369369369428</v>
      </c>
    </row>
    <row r="1412" spans="2:14" x14ac:dyDescent="0.25">
      <c r="B1412" s="145">
        <v>0.97777777777777775</v>
      </c>
      <c r="C1412" s="40"/>
      <c r="D1412" s="314"/>
      <c r="E1412" s="314">
        <v>80</v>
      </c>
      <c r="F1412" s="42">
        <v>80</v>
      </c>
      <c r="G1412" s="321">
        <f t="shared" si="126"/>
        <v>80</v>
      </c>
      <c r="H1412" s="315">
        <f t="shared" si="127"/>
        <v>80</v>
      </c>
      <c r="I1412" s="197">
        <f t="shared" si="128"/>
        <v>1.3333333333333333</v>
      </c>
      <c r="J1412" s="157">
        <f t="shared" si="129"/>
        <v>1.3333333333333333</v>
      </c>
      <c r="K1412" s="40">
        <v>160</v>
      </c>
      <c r="L1412" s="326">
        <v>2.6666666666666665</v>
      </c>
      <c r="M1412">
        <f t="shared" si="130"/>
        <v>336</v>
      </c>
      <c r="N1412" s="201">
        <f t="shared" si="131"/>
        <v>256.9369369369428</v>
      </c>
    </row>
    <row r="1413" spans="2:14" x14ac:dyDescent="0.25">
      <c r="B1413" s="145">
        <v>0.9784722222222223</v>
      </c>
      <c r="C1413" s="40"/>
      <c r="D1413" s="314"/>
      <c r="E1413" s="314">
        <v>80</v>
      </c>
      <c r="F1413" s="42">
        <v>80</v>
      </c>
      <c r="G1413" s="321">
        <f t="shared" ref="G1413:G1444" si="132">IF(SUM(C1413,E1413)=0,"",SUM(C1413,E1413))</f>
        <v>80</v>
      </c>
      <c r="H1413" s="315">
        <f t="shared" ref="H1413:H1444" si="133">IF(SUM(D1413,F1413)=0,"",SUM(D1413,F1413))</f>
        <v>80</v>
      </c>
      <c r="I1413" s="197">
        <f t="shared" ref="I1413:I1444" si="134">IF(G1413="","",G1413*(1/60))</f>
        <v>1.3333333333333333</v>
      </c>
      <c r="J1413" s="157">
        <f t="shared" ref="J1413:J1444" si="135">IF(H1413="","",H1413*(1/60))</f>
        <v>1.3333333333333333</v>
      </c>
      <c r="K1413" s="40">
        <v>160</v>
      </c>
      <c r="L1413" s="326">
        <v>2.6666666666666665</v>
      </c>
      <c r="M1413">
        <f t="shared" ref="M1413:M1444" si="136">1.05*MAX($K$4:$K$1444)</f>
        <v>336</v>
      </c>
      <c r="N1413" s="201">
        <f t="shared" ref="N1413:N1444" si="137">SUM($L$324:$L$1433)/(COUNT($L$324:$L$1433)/60)</f>
        <v>256.9369369369428</v>
      </c>
    </row>
    <row r="1414" spans="2:14" x14ac:dyDescent="0.25">
      <c r="B1414" s="145">
        <v>0.97916666666666663</v>
      </c>
      <c r="C1414" s="40"/>
      <c r="D1414" s="314"/>
      <c r="E1414" s="314">
        <v>80</v>
      </c>
      <c r="F1414" s="42">
        <v>80</v>
      </c>
      <c r="G1414" s="321">
        <f t="shared" si="132"/>
        <v>80</v>
      </c>
      <c r="H1414" s="315">
        <f t="shared" si="133"/>
        <v>80</v>
      </c>
      <c r="I1414" s="197">
        <f t="shared" si="134"/>
        <v>1.3333333333333333</v>
      </c>
      <c r="J1414" s="157">
        <f t="shared" si="135"/>
        <v>1.3333333333333333</v>
      </c>
      <c r="K1414" s="40">
        <v>160</v>
      </c>
      <c r="L1414" s="326">
        <v>2.6666666666666665</v>
      </c>
      <c r="M1414">
        <f t="shared" si="136"/>
        <v>336</v>
      </c>
      <c r="N1414" s="201">
        <f t="shared" si="137"/>
        <v>256.9369369369428</v>
      </c>
    </row>
    <row r="1415" spans="2:14" x14ac:dyDescent="0.25">
      <c r="B1415" s="145">
        <v>0.97986111111111107</v>
      </c>
      <c r="C1415" s="40"/>
      <c r="D1415" s="314"/>
      <c r="E1415" s="314">
        <v>80</v>
      </c>
      <c r="F1415" s="42">
        <v>80</v>
      </c>
      <c r="G1415" s="321">
        <f t="shared" si="132"/>
        <v>80</v>
      </c>
      <c r="H1415" s="315">
        <f t="shared" si="133"/>
        <v>80</v>
      </c>
      <c r="I1415" s="197">
        <f t="shared" si="134"/>
        <v>1.3333333333333333</v>
      </c>
      <c r="J1415" s="157">
        <f t="shared" si="135"/>
        <v>1.3333333333333333</v>
      </c>
      <c r="K1415" s="40">
        <v>160</v>
      </c>
      <c r="L1415" s="326">
        <v>2.6666666666666665</v>
      </c>
      <c r="M1415">
        <f t="shared" si="136"/>
        <v>336</v>
      </c>
      <c r="N1415" s="201">
        <f t="shared" si="137"/>
        <v>256.9369369369428</v>
      </c>
    </row>
    <row r="1416" spans="2:14" x14ac:dyDescent="0.25">
      <c r="B1416" s="145">
        <v>0.98055555555555562</v>
      </c>
      <c r="C1416" s="40"/>
      <c r="D1416" s="314"/>
      <c r="E1416" s="314">
        <v>80</v>
      </c>
      <c r="F1416" s="42">
        <v>80</v>
      </c>
      <c r="G1416" s="321">
        <f t="shared" si="132"/>
        <v>80</v>
      </c>
      <c r="H1416" s="315">
        <f t="shared" si="133"/>
        <v>80</v>
      </c>
      <c r="I1416" s="197">
        <f t="shared" si="134"/>
        <v>1.3333333333333333</v>
      </c>
      <c r="J1416" s="157">
        <f t="shared" si="135"/>
        <v>1.3333333333333333</v>
      </c>
      <c r="K1416" s="40">
        <v>160</v>
      </c>
      <c r="L1416" s="326">
        <v>2.6666666666666665</v>
      </c>
      <c r="M1416">
        <f t="shared" si="136"/>
        <v>336</v>
      </c>
      <c r="N1416" s="201">
        <f t="shared" si="137"/>
        <v>256.9369369369428</v>
      </c>
    </row>
    <row r="1417" spans="2:14" x14ac:dyDescent="0.25">
      <c r="B1417" s="145">
        <v>0.98125000000000007</v>
      </c>
      <c r="C1417" s="40"/>
      <c r="D1417" s="314"/>
      <c r="E1417" s="314">
        <v>80</v>
      </c>
      <c r="F1417" s="42">
        <v>80</v>
      </c>
      <c r="G1417" s="321">
        <f t="shared" si="132"/>
        <v>80</v>
      </c>
      <c r="H1417" s="315">
        <f t="shared" si="133"/>
        <v>80</v>
      </c>
      <c r="I1417" s="197">
        <f t="shared" si="134"/>
        <v>1.3333333333333333</v>
      </c>
      <c r="J1417" s="157">
        <f t="shared" si="135"/>
        <v>1.3333333333333333</v>
      </c>
      <c r="K1417" s="40">
        <v>160</v>
      </c>
      <c r="L1417" s="326">
        <v>2.6666666666666665</v>
      </c>
      <c r="M1417">
        <f t="shared" si="136"/>
        <v>336</v>
      </c>
      <c r="N1417" s="201">
        <f t="shared" si="137"/>
        <v>256.9369369369428</v>
      </c>
    </row>
    <row r="1418" spans="2:14" x14ac:dyDescent="0.25">
      <c r="B1418" s="145">
        <v>0.9819444444444444</v>
      </c>
      <c r="C1418" s="40"/>
      <c r="D1418" s="314"/>
      <c r="E1418" s="314">
        <v>80</v>
      </c>
      <c r="F1418" s="42">
        <v>80</v>
      </c>
      <c r="G1418" s="321">
        <f t="shared" si="132"/>
        <v>80</v>
      </c>
      <c r="H1418" s="315">
        <f t="shared" si="133"/>
        <v>80</v>
      </c>
      <c r="I1418" s="197">
        <f t="shared" si="134"/>
        <v>1.3333333333333333</v>
      </c>
      <c r="J1418" s="157">
        <f t="shared" si="135"/>
        <v>1.3333333333333333</v>
      </c>
      <c r="K1418" s="40">
        <v>160</v>
      </c>
      <c r="L1418" s="326">
        <v>2.6666666666666665</v>
      </c>
      <c r="M1418">
        <f t="shared" si="136"/>
        <v>336</v>
      </c>
      <c r="N1418" s="201">
        <f t="shared" si="137"/>
        <v>256.9369369369428</v>
      </c>
    </row>
    <row r="1419" spans="2:14" x14ac:dyDescent="0.25">
      <c r="B1419" s="145">
        <v>0.98263888888888884</v>
      </c>
      <c r="C1419" s="40"/>
      <c r="D1419" s="314"/>
      <c r="E1419" s="314">
        <v>80</v>
      </c>
      <c r="F1419" s="42">
        <v>80</v>
      </c>
      <c r="G1419" s="321">
        <f t="shared" si="132"/>
        <v>80</v>
      </c>
      <c r="H1419" s="315">
        <f t="shared" si="133"/>
        <v>80</v>
      </c>
      <c r="I1419" s="197">
        <f t="shared" si="134"/>
        <v>1.3333333333333333</v>
      </c>
      <c r="J1419" s="157">
        <f t="shared" si="135"/>
        <v>1.3333333333333333</v>
      </c>
      <c r="K1419" s="40">
        <v>160</v>
      </c>
      <c r="L1419" s="326">
        <v>2.6666666666666665</v>
      </c>
      <c r="M1419">
        <f t="shared" si="136"/>
        <v>336</v>
      </c>
      <c r="N1419" s="201">
        <f t="shared" si="137"/>
        <v>256.9369369369428</v>
      </c>
    </row>
    <row r="1420" spans="2:14" x14ac:dyDescent="0.25">
      <c r="B1420" s="145">
        <v>0.98333333333333339</v>
      </c>
      <c r="C1420" s="40"/>
      <c r="D1420" s="314"/>
      <c r="E1420" s="314">
        <v>80</v>
      </c>
      <c r="F1420" s="42">
        <v>80</v>
      </c>
      <c r="G1420" s="321">
        <f t="shared" si="132"/>
        <v>80</v>
      </c>
      <c r="H1420" s="315">
        <f t="shared" si="133"/>
        <v>80</v>
      </c>
      <c r="I1420" s="197">
        <f t="shared" si="134"/>
        <v>1.3333333333333333</v>
      </c>
      <c r="J1420" s="157">
        <f t="shared" si="135"/>
        <v>1.3333333333333333</v>
      </c>
      <c r="K1420" s="40">
        <v>160</v>
      </c>
      <c r="L1420" s="326">
        <v>2.6666666666666665</v>
      </c>
      <c r="M1420">
        <f t="shared" si="136"/>
        <v>336</v>
      </c>
      <c r="N1420" s="201">
        <f t="shared" si="137"/>
        <v>256.9369369369428</v>
      </c>
    </row>
    <row r="1421" spans="2:14" x14ac:dyDescent="0.25">
      <c r="B1421" s="145">
        <v>0.98402777777777783</v>
      </c>
      <c r="C1421" s="40"/>
      <c r="D1421" s="314"/>
      <c r="E1421" s="314">
        <v>80</v>
      </c>
      <c r="F1421" s="42">
        <v>80</v>
      </c>
      <c r="G1421" s="321">
        <f t="shared" si="132"/>
        <v>80</v>
      </c>
      <c r="H1421" s="315">
        <f t="shared" si="133"/>
        <v>80</v>
      </c>
      <c r="I1421" s="197">
        <f t="shared" si="134"/>
        <v>1.3333333333333333</v>
      </c>
      <c r="J1421" s="157">
        <f t="shared" si="135"/>
        <v>1.3333333333333333</v>
      </c>
      <c r="K1421" s="40">
        <v>160</v>
      </c>
      <c r="L1421" s="326">
        <v>2.6666666666666665</v>
      </c>
      <c r="M1421">
        <f t="shared" si="136"/>
        <v>336</v>
      </c>
      <c r="N1421" s="201">
        <f t="shared" si="137"/>
        <v>256.9369369369428</v>
      </c>
    </row>
    <row r="1422" spans="2:14" x14ac:dyDescent="0.25">
      <c r="B1422" s="145">
        <v>0.98472222222222217</v>
      </c>
      <c r="C1422" s="40"/>
      <c r="D1422" s="314"/>
      <c r="E1422" s="314">
        <v>80</v>
      </c>
      <c r="F1422" s="42">
        <v>80</v>
      </c>
      <c r="G1422" s="321">
        <f t="shared" si="132"/>
        <v>80</v>
      </c>
      <c r="H1422" s="315">
        <f t="shared" si="133"/>
        <v>80</v>
      </c>
      <c r="I1422" s="197">
        <f t="shared" si="134"/>
        <v>1.3333333333333333</v>
      </c>
      <c r="J1422" s="157">
        <f t="shared" si="135"/>
        <v>1.3333333333333333</v>
      </c>
      <c r="K1422" s="40">
        <v>160</v>
      </c>
      <c r="L1422" s="326">
        <v>2.6666666666666665</v>
      </c>
      <c r="M1422">
        <f t="shared" si="136"/>
        <v>336</v>
      </c>
      <c r="N1422" s="201">
        <f t="shared" si="137"/>
        <v>256.9369369369428</v>
      </c>
    </row>
    <row r="1423" spans="2:14" x14ac:dyDescent="0.25">
      <c r="B1423" s="145">
        <v>0.98541666666666661</v>
      </c>
      <c r="C1423" s="40"/>
      <c r="D1423" s="314"/>
      <c r="E1423" s="314">
        <v>80</v>
      </c>
      <c r="F1423" s="42">
        <v>80</v>
      </c>
      <c r="G1423" s="321">
        <f t="shared" si="132"/>
        <v>80</v>
      </c>
      <c r="H1423" s="315">
        <f t="shared" si="133"/>
        <v>80</v>
      </c>
      <c r="I1423" s="197">
        <f t="shared" si="134"/>
        <v>1.3333333333333333</v>
      </c>
      <c r="J1423" s="157">
        <f t="shared" si="135"/>
        <v>1.3333333333333333</v>
      </c>
      <c r="K1423" s="40">
        <v>160</v>
      </c>
      <c r="L1423" s="326">
        <v>2.6666666666666665</v>
      </c>
      <c r="M1423">
        <f t="shared" si="136"/>
        <v>336</v>
      </c>
      <c r="N1423" s="201">
        <f t="shared" si="137"/>
        <v>256.9369369369428</v>
      </c>
    </row>
    <row r="1424" spans="2:14" x14ac:dyDescent="0.25">
      <c r="B1424" s="145">
        <v>0.98611111111111116</v>
      </c>
      <c r="C1424" s="40"/>
      <c r="D1424" s="314"/>
      <c r="E1424" s="314">
        <v>80</v>
      </c>
      <c r="F1424" s="42">
        <v>80</v>
      </c>
      <c r="G1424" s="321">
        <f t="shared" si="132"/>
        <v>80</v>
      </c>
      <c r="H1424" s="315">
        <f t="shared" si="133"/>
        <v>80</v>
      </c>
      <c r="I1424" s="197">
        <f t="shared" si="134"/>
        <v>1.3333333333333333</v>
      </c>
      <c r="J1424" s="157">
        <f t="shared" si="135"/>
        <v>1.3333333333333333</v>
      </c>
      <c r="K1424" s="40">
        <v>160</v>
      </c>
      <c r="L1424" s="326">
        <v>2.6666666666666665</v>
      </c>
      <c r="M1424">
        <f t="shared" si="136"/>
        <v>336</v>
      </c>
      <c r="N1424" s="201">
        <f t="shared" si="137"/>
        <v>256.9369369369428</v>
      </c>
    </row>
    <row r="1425" spans="2:14" x14ac:dyDescent="0.25">
      <c r="B1425" s="145">
        <v>0.9868055555555556</v>
      </c>
      <c r="C1425" s="40"/>
      <c r="D1425" s="314"/>
      <c r="E1425" s="314">
        <v>80</v>
      </c>
      <c r="F1425" s="42">
        <v>80</v>
      </c>
      <c r="G1425" s="321">
        <f t="shared" si="132"/>
        <v>80</v>
      </c>
      <c r="H1425" s="315">
        <f t="shared" si="133"/>
        <v>80</v>
      </c>
      <c r="I1425" s="197">
        <f t="shared" si="134"/>
        <v>1.3333333333333333</v>
      </c>
      <c r="J1425" s="157">
        <f t="shared" si="135"/>
        <v>1.3333333333333333</v>
      </c>
      <c r="K1425" s="40">
        <v>160</v>
      </c>
      <c r="L1425" s="326">
        <v>2.6666666666666665</v>
      </c>
      <c r="M1425">
        <f t="shared" si="136"/>
        <v>336</v>
      </c>
      <c r="N1425" s="201">
        <f t="shared" si="137"/>
        <v>256.9369369369428</v>
      </c>
    </row>
    <row r="1426" spans="2:14" x14ac:dyDescent="0.25">
      <c r="B1426" s="145">
        <v>0.98749999999999993</v>
      </c>
      <c r="C1426" s="40"/>
      <c r="D1426" s="314"/>
      <c r="E1426" s="314">
        <v>80</v>
      </c>
      <c r="F1426" s="42">
        <v>80</v>
      </c>
      <c r="G1426" s="321">
        <f t="shared" si="132"/>
        <v>80</v>
      </c>
      <c r="H1426" s="315">
        <f t="shared" si="133"/>
        <v>80</v>
      </c>
      <c r="I1426" s="197">
        <f t="shared" si="134"/>
        <v>1.3333333333333333</v>
      </c>
      <c r="J1426" s="157">
        <f t="shared" si="135"/>
        <v>1.3333333333333333</v>
      </c>
      <c r="K1426" s="40">
        <v>160</v>
      </c>
      <c r="L1426" s="326">
        <v>2.6666666666666665</v>
      </c>
      <c r="M1426">
        <f t="shared" si="136"/>
        <v>336</v>
      </c>
      <c r="N1426" s="201">
        <f t="shared" si="137"/>
        <v>256.9369369369428</v>
      </c>
    </row>
    <row r="1427" spans="2:14" x14ac:dyDescent="0.25">
      <c r="B1427" s="145">
        <v>0.98819444444444438</v>
      </c>
      <c r="C1427" s="40"/>
      <c r="D1427" s="314"/>
      <c r="E1427" s="314">
        <v>80</v>
      </c>
      <c r="F1427" s="42">
        <v>80</v>
      </c>
      <c r="G1427" s="321">
        <f t="shared" si="132"/>
        <v>80</v>
      </c>
      <c r="H1427" s="315">
        <f t="shared" si="133"/>
        <v>80</v>
      </c>
      <c r="I1427" s="197">
        <f t="shared" si="134"/>
        <v>1.3333333333333333</v>
      </c>
      <c r="J1427" s="157">
        <f t="shared" si="135"/>
        <v>1.3333333333333333</v>
      </c>
      <c r="K1427" s="40">
        <v>160</v>
      </c>
      <c r="L1427" s="326">
        <v>2.6666666666666665</v>
      </c>
      <c r="M1427">
        <f t="shared" si="136"/>
        <v>336</v>
      </c>
      <c r="N1427" s="201">
        <f t="shared" si="137"/>
        <v>256.9369369369428</v>
      </c>
    </row>
    <row r="1428" spans="2:14" x14ac:dyDescent="0.25">
      <c r="B1428" s="145">
        <v>0.98888888888888893</v>
      </c>
      <c r="C1428" s="40"/>
      <c r="D1428" s="314"/>
      <c r="E1428" s="314">
        <v>80</v>
      </c>
      <c r="F1428" s="42">
        <v>80</v>
      </c>
      <c r="G1428" s="321">
        <f t="shared" si="132"/>
        <v>80</v>
      </c>
      <c r="H1428" s="315">
        <f t="shared" si="133"/>
        <v>80</v>
      </c>
      <c r="I1428" s="197">
        <f t="shared" si="134"/>
        <v>1.3333333333333333</v>
      </c>
      <c r="J1428" s="157">
        <f t="shared" si="135"/>
        <v>1.3333333333333333</v>
      </c>
      <c r="K1428" s="40">
        <v>160</v>
      </c>
      <c r="L1428" s="326">
        <v>2.6666666666666665</v>
      </c>
      <c r="M1428">
        <f t="shared" si="136"/>
        <v>336</v>
      </c>
      <c r="N1428" s="201">
        <f t="shared" si="137"/>
        <v>256.9369369369428</v>
      </c>
    </row>
    <row r="1429" spans="2:14" x14ac:dyDescent="0.25">
      <c r="B1429" s="145">
        <v>0.98958333333333337</v>
      </c>
      <c r="C1429" s="40"/>
      <c r="D1429" s="314"/>
      <c r="E1429" s="314">
        <v>80</v>
      </c>
      <c r="F1429" s="42">
        <v>80</v>
      </c>
      <c r="G1429" s="321">
        <f t="shared" si="132"/>
        <v>80</v>
      </c>
      <c r="H1429" s="315">
        <f t="shared" si="133"/>
        <v>80</v>
      </c>
      <c r="I1429" s="197">
        <f t="shared" si="134"/>
        <v>1.3333333333333333</v>
      </c>
      <c r="J1429" s="157">
        <f t="shared" si="135"/>
        <v>1.3333333333333333</v>
      </c>
      <c r="K1429" s="40">
        <v>160</v>
      </c>
      <c r="L1429" s="326">
        <v>2.6666666666666665</v>
      </c>
      <c r="M1429">
        <f t="shared" si="136"/>
        <v>336</v>
      </c>
      <c r="N1429" s="201">
        <f t="shared" si="137"/>
        <v>256.9369369369428</v>
      </c>
    </row>
    <row r="1430" spans="2:14" x14ac:dyDescent="0.25">
      <c r="B1430" s="145">
        <v>0.9902777777777777</v>
      </c>
      <c r="C1430" s="40"/>
      <c r="D1430" s="314"/>
      <c r="E1430" s="314">
        <v>80</v>
      </c>
      <c r="F1430" s="42">
        <v>80</v>
      </c>
      <c r="G1430" s="321">
        <f t="shared" si="132"/>
        <v>80</v>
      </c>
      <c r="H1430" s="315">
        <f t="shared" si="133"/>
        <v>80</v>
      </c>
      <c r="I1430" s="197">
        <f t="shared" si="134"/>
        <v>1.3333333333333333</v>
      </c>
      <c r="J1430" s="157">
        <f t="shared" si="135"/>
        <v>1.3333333333333333</v>
      </c>
      <c r="K1430" s="40">
        <v>160</v>
      </c>
      <c r="L1430" s="326">
        <v>2.6666666666666665</v>
      </c>
      <c r="M1430">
        <f t="shared" si="136"/>
        <v>336</v>
      </c>
      <c r="N1430" s="201">
        <f t="shared" si="137"/>
        <v>256.9369369369428</v>
      </c>
    </row>
    <row r="1431" spans="2:14" x14ac:dyDescent="0.25">
      <c r="B1431" s="145">
        <v>0.99097222222222225</v>
      </c>
      <c r="C1431" s="40"/>
      <c r="D1431" s="314"/>
      <c r="E1431" s="314">
        <v>80</v>
      </c>
      <c r="F1431" s="42">
        <v>80</v>
      </c>
      <c r="G1431" s="321">
        <f t="shared" si="132"/>
        <v>80</v>
      </c>
      <c r="H1431" s="315">
        <f t="shared" si="133"/>
        <v>80</v>
      </c>
      <c r="I1431" s="197">
        <f t="shared" si="134"/>
        <v>1.3333333333333333</v>
      </c>
      <c r="J1431" s="157">
        <f t="shared" si="135"/>
        <v>1.3333333333333333</v>
      </c>
      <c r="K1431" s="40">
        <v>160</v>
      </c>
      <c r="L1431" s="326">
        <v>2.6666666666666665</v>
      </c>
      <c r="M1431">
        <f t="shared" si="136"/>
        <v>336</v>
      </c>
      <c r="N1431" s="201">
        <f t="shared" si="137"/>
        <v>256.9369369369428</v>
      </c>
    </row>
    <row r="1432" spans="2:14" x14ac:dyDescent="0.25">
      <c r="B1432" s="145">
        <v>0.9916666666666667</v>
      </c>
      <c r="C1432" s="40"/>
      <c r="D1432" s="314"/>
      <c r="E1432" s="314">
        <v>80</v>
      </c>
      <c r="F1432" s="42">
        <v>80</v>
      </c>
      <c r="G1432" s="321">
        <f t="shared" si="132"/>
        <v>80</v>
      </c>
      <c r="H1432" s="315">
        <f t="shared" si="133"/>
        <v>80</v>
      </c>
      <c r="I1432" s="197">
        <f t="shared" si="134"/>
        <v>1.3333333333333333</v>
      </c>
      <c r="J1432" s="157">
        <f t="shared" si="135"/>
        <v>1.3333333333333333</v>
      </c>
      <c r="K1432" s="40">
        <v>160</v>
      </c>
      <c r="L1432" s="326">
        <v>2.6666666666666665</v>
      </c>
      <c r="M1432">
        <f t="shared" si="136"/>
        <v>336</v>
      </c>
      <c r="N1432" s="201">
        <f t="shared" si="137"/>
        <v>256.9369369369428</v>
      </c>
    </row>
    <row r="1433" spans="2:14" x14ac:dyDescent="0.25">
      <c r="B1433" s="145">
        <v>0.99236111111111114</v>
      </c>
      <c r="C1433" s="40"/>
      <c r="D1433" s="314"/>
      <c r="E1433" s="314">
        <v>80</v>
      </c>
      <c r="F1433" s="42">
        <v>80</v>
      </c>
      <c r="G1433" s="321">
        <f t="shared" si="132"/>
        <v>80</v>
      </c>
      <c r="H1433" s="315">
        <f t="shared" si="133"/>
        <v>80</v>
      </c>
      <c r="I1433" s="197">
        <f t="shared" si="134"/>
        <v>1.3333333333333333</v>
      </c>
      <c r="J1433" s="157">
        <f t="shared" si="135"/>
        <v>1.3333333333333333</v>
      </c>
      <c r="K1433" s="40">
        <v>160</v>
      </c>
      <c r="L1433" s="326">
        <v>2.6666666666666665</v>
      </c>
      <c r="M1433">
        <f t="shared" si="136"/>
        <v>336</v>
      </c>
      <c r="N1433" s="201">
        <f t="shared" si="137"/>
        <v>256.9369369369428</v>
      </c>
    </row>
    <row r="1434" spans="2:14" x14ac:dyDescent="0.25">
      <c r="B1434" s="145">
        <v>0.99305555555555547</v>
      </c>
      <c r="C1434" s="40"/>
      <c r="D1434" s="314"/>
      <c r="E1434" s="314"/>
      <c r="F1434" s="42"/>
      <c r="G1434" s="321" t="str">
        <f t="shared" si="132"/>
        <v/>
      </c>
      <c r="H1434" s="315" t="str">
        <f t="shared" si="133"/>
        <v/>
      </c>
      <c r="I1434" s="197" t="str">
        <f t="shared" si="134"/>
        <v/>
      </c>
      <c r="J1434" s="157" t="str">
        <f t="shared" si="135"/>
        <v/>
      </c>
      <c r="K1434" s="40"/>
      <c r="L1434" s="324"/>
      <c r="M1434">
        <f t="shared" si="136"/>
        <v>336</v>
      </c>
      <c r="N1434" s="201">
        <f t="shared" si="137"/>
        <v>256.9369369369428</v>
      </c>
    </row>
    <row r="1435" spans="2:14" x14ac:dyDescent="0.25">
      <c r="B1435" s="145">
        <v>0.99375000000000002</v>
      </c>
      <c r="C1435" s="40"/>
      <c r="D1435" s="314"/>
      <c r="E1435" s="314"/>
      <c r="F1435" s="42"/>
      <c r="G1435" s="321" t="str">
        <f t="shared" si="132"/>
        <v/>
      </c>
      <c r="H1435" s="315" t="str">
        <f t="shared" si="133"/>
        <v/>
      </c>
      <c r="I1435" s="197" t="str">
        <f t="shared" si="134"/>
        <v/>
      </c>
      <c r="J1435" s="157" t="str">
        <f t="shared" si="135"/>
        <v/>
      </c>
      <c r="K1435" s="40"/>
      <c r="L1435" s="324"/>
      <c r="M1435">
        <f t="shared" si="136"/>
        <v>336</v>
      </c>
      <c r="N1435" s="201">
        <f t="shared" si="137"/>
        <v>256.9369369369428</v>
      </c>
    </row>
    <row r="1436" spans="2:14" x14ac:dyDescent="0.25">
      <c r="B1436" s="145">
        <v>0.99444444444444446</v>
      </c>
      <c r="C1436" s="40"/>
      <c r="D1436" s="314"/>
      <c r="E1436" s="314"/>
      <c r="F1436" s="42"/>
      <c r="G1436" s="321" t="str">
        <f t="shared" si="132"/>
        <v/>
      </c>
      <c r="H1436" s="315" t="str">
        <f t="shared" si="133"/>
        <v/>
      </c>
      <c r="I1436" s="197" t="str">
        <f t="shared" si="134"/>
        <v/>
      </c>
      <c r="J1436" s="157" t="str">
        <f t="shared" si="135"/>
        <v/>
      </c>
      <c r="K1436" s="40"/>
      <c r="L1436" s="324"/>
      <c r="M1436">
        <f t="shared" si="136"/>
        <v>336</v>
      </c>
      <c r="N1436" s="201">
        <f t="shared" si="137"/>
        <v>256.9369369369428</v>
      </c>
    </row>
    <row r="1437" spans="2:14" x14ac:dyDescent="0.25">
      <c r="B1437" s="145">
        <v>0.99513888888888891</v>
      </c>
      <c r="C1437" s="40"/>
      <c r="D1437" s="314"/>
      <c r="E1437" s="314"/>
      <c r="F1437" s="42"/>
      <c r="G1437" s="321" t="str">
        <f t="shared" si="132"/>
        <v/>
      </c>
      <c r="H1437" s="315" t="str">
        <f t="shared" si="133"/>
        <v/>
      </c>
      <c r="I1437" s="197" t="str">
        <f t="shared" si="134"/>
        <v/>
      </c>
      <c r="J1437" s="157" t="str">
        <f t="shared" si="135"/>
        <v/>
      </c>
      <c r="K1437" s="40"/>
      <c r="L1437" s="324"/>
      <c r="M1437">
        <f t="shared" si="136"/>
        <v>336</v>
      </c>
      <c r="N1437" s="201">
        <f t="shared" si="137"/>
        <v>256.9369369369428</v>
      </c>
    </row>
    <row r="1438" spans="2:14" x14ac:dyDescent="0.25">
      <c r="B1438" s="145">
        <v>0.99583333333333324</v>
      </c>
      <c r="C1438" s="40"/>
      <c r="D1438" s="314"/>
      <c r="E1438" s="314"/>
      <c r="F1438" s="42"/>
      <c r="G1438" s="321" t="str">
        <f t="shared" si="132"/>
        <v/>
      </c>
      <c r="H1438" s="315" t="str">
        <f t="shared" si="133"/>
        <v/>
      </c>
      <c r="I1438" s="197" t="str">
        <f t="shared" si="134"/>
        <v/>
      </c>
      <c r="J1438" s="157" t="str">
        <f t="shared" si="135"/>
        <v/>
      </c>
      <c r="K1438" s="40"/>
      <c r="L1438" s="324"/>
      <c r="M1438">
        <f t="shared" si="136"/>
        <v>336</v>
      </c>
      <c r="N1438" s="201">
        <f t="shared" si="137"/>
        <v>256.9369369369428</v>
      </c>
    </row>
    <row r="1439" spans="2:14" x14ac:dyDescent="0.25">
      <c r="B1439" s="145">
        <v>0.99652777777777779</v>
      </c>
      <c r="C1439" s="40"/>
      <c r="D1439" s="314"/>
      <c r="E1439" s="314"/>
      <c r="F1439" s="42"/>
      <c r="G1439" s="321" t="str">
        <f t="shared" si="132"/>
        <v/>
      </c>
      <c r="H1439" s="315" t="str">
        <f t="shared" si="133"/>
        <v/>
      </c>
      <c r="I1439" s="197" t="str">
        <f t="shared" si="134"/>
        <v/>
      </c>
      <c r="J1439" s="157" t="str">
        <f t="shared" si="135"/>
        <v/>
      </c>
      <c r="K1439" s="40"/>
      <c r="L1439" s="324"/>
      <c r="M1439">
        <f t="shared" si="136"/>
        <v>336</v>
      </c>
      <c r="N1439" s="201">
        <f t="shared" si="137"/>
        <v>256.9369369369428</v>
      </c>
    </row>
    <row r="1440" spans="2:14" x14ac:dyDescent="0.25">
      <c r="B1440" s="145">
        <v>0.99722222222222223</v>
      </c>
      <c r="C1440" s="40"/>
      <c r="D1440" s="314"/>
      <c r="E1440" s="314"/>
      <c r="F1440" s="42"/>
      <c r="G1440" s="321" t="str">
        <f t="shared" si="132"/>
        <v/>
      </c>
      <c r="H1440" s="315" t="str">
        <f t="shared" si="133"/>
        <v/>
      </c>
      <c r="I1440" s="197" t="str">
        <f t="shared" si="134"/>
        <v/>
      </c>
      <c r="J1440" s="157" t="str">
        <f t="shared" si="135"/>
        <v/>
      </c>
      <c r="K1440" s="40"/>
      <c r="L1440" s="324"/>
      <c r="M1440">
        <f t="shared" si="136"/>
        <v>336</v>
      </c>
      <c r="N1440" s="201">
        <f t="shared" si="137"/>
        <v>256.9369369369428</v>
      </c>
    </row>
    <row r="1441" spans="2:14" x14ac:dyDescent="0.25">
      <c r="B1441" s="145">
        <v>0.99791666666666667</v>
      </c>
      <c r="C1441" s="40"/>
      <c r="D1441" s="314"/>
      <c r="E1441" s="314"/>
      <c r="F1441" s="42"/>
      <c r="G1441" s="321" t="str">
        <f t="shared" si="132"/>
        <v/>
      </c>
      <c r="H1441" s="315" t="str">
        <f t="shared" si="133"/>
        <v/>
      </c>
      <c r="I1441" s="197" t="str">
        <f t="shared" si="134"/>
        <v/>
      </c>
      <c r="J1441" s="157" t="str">
        <f t="shared" si="135"/>
        <v/>
      </c>
      <c r="K1441" s="40"/>
      <c r="L1441" s="324"/>
      <c r="M1441">
        <f t="shared" si="136"/>
        <v>336</v>
      </c>
      <c r="N1441" s="201">
        <f t="shared" si="137"/>
        <v>256.9369369369428</v>
      </c>
    </row>
    <row r="1442" spans="2:14" x14ac:dyDescent="0.25">
      <c r="B1442" s="145">
        <v>0.99861111111111101</v>
      </c>
      <c r="C1442" s="40"/>
      <c r="D1442" s="314"/>
      <c r="E1442" s="314"/>
      <c r="F1442" s="42"/>
      <c r="G1442" s="321" t="str">
        <f t="shared" si="132"/>
        <v/>
      </c>
      <c r="H1442" s="315" t="str">
        <f t="shared" si="133"/>
        <v/>
      </c>
      <c r="I1442" s="197" t="str">
        <f t="shared" si="134"/>
        <v/>
      </c>
      <c r="J1442" s="157" t="str">
        <f t="shared" si="135"/>
        <v/>
      </c>
      <c r="K1442" s="40"/>
      <c r="L1442" s="324"/>
      <c r="M1442">
        <f t="shared" si="136"/>
        <v>336</v>
      </c>
      <c r="N1442" s="201">
        <f t="shared" si="137"/>
        <v>256.9369369369428</v>
      </c>
    </row>
    <row r="1443" spans="2:14" x14ac:dyDescent="0.25">
      <c r="B1443" s="145">
        <v>0.99930555555555556</v>
      </c>
      <c r="C1443" s="40"/>
      <c r="D1443" s="314"/>
      <c r="E1443" s="314"/>
      <c r="F1443" s="42"/>
      <c r="G1443" s="321" t="str">
        <f t="shared" si="132"/>
        <v/>
      </c>
      <c r="H1443" s="315" t="str">
        <f t="shared" si="133"/>
        <v/>
      </c>
      <c r="I1443" s="197" t="str">
        <f t="shared" si="134"/>
        <v/>
      </c>
      <c r="J1443" s="157" t="str">
        <f t="shared" si="135"/>
        <v/>
      </c>
      <c r="K1443" s="40"/>
      <c r="L1443" s="324"/>
      <c r="M1443">
        <f t="shared" si="136"/>
        <v>336</v>
      </c>
      <c r="N1443" s="201">
        <f t="shared" si="137"/>
        <v>256.9369369369428</v>
      </c>
    </row>
    <row r="1444" spans="2:14" ht="15.75" thickBot="1" x14ac:dyDescent="0.3">
      <c r="B1444" s="146">
        <v>0</v>
      </c>
      <c r="C1444" s="43"/>
      <c r="D1444" s="44"/>
      <c r="E1444" s="44"/>
      <c r="F1444" s="45"/>
      <c r="G1444" s="322" t="str">
        <f t="shared" si="132"/>
        <v/>
      </c>
      <c r="H1444" s="323" t="str">
        <f t="shared" si="133"/>
        <v/>
      </c>
      <c r="I1444" s="209" t="str">
        <f t="shared" si="134"/>
        <v/>
      </c>
      <c r="J1444" s="159" t="str">
        <f t="shared" si="135"/>
        <v/>
      </c>
      <c r="K1444" s="43"/>
      <c r="L1444" s="325"/>
      <c r="M1444">
        <f t="shared" si="136"/>
        <v>336</v>
      </c>
      <c r="N1444" s="201">
        <f t="shared" si="137"/>
        <v>256.9369369369428</v>
      </c>
    </row>
    <row r="1445" spans="2:14" x14ac:dyDescent="0.25">
      <c r="H1445" s="317"/>
    </row>
    <row r="1446" spans="2:14" x14ac:dyDescent="0.25">
      <c r="H1446" s="317"/>
    </row>
    <row r="1447" spans="2:14" x14ac:dyDescent="0.25">
      <c r="H1447" s="317"/>
    </row>
    <row r="1448" spans="2:14" x14ac:dyDescent="0.25">
      <c r="H1448" s="317"/>
    </row>
  </sheetData>
  <mergeCells count="15">
    <mergeCell ref="G1:H1"/>
    <mergeCell ref="C1:F1"/>
    <mergeCell ref="I1:J1"/>
    <mergeCell ref="AE21:AF21"/>
    <mergeCell ref="AE27:AF27"/>
    <mergeCell ref="AE3:AF3"/>
    <mergeCell ref="C2:D2"/>
    <mergeCell ref="E2:F2"/>
    <mergeCell ref="AE11:AE12"/>
    <mergeCell ref="AE9:AE10"/>
    <mergeCell ref="B2:B3"/>
    <mergeCell ref="G2:H2"/>
    <mergeCell ref="I2:J2"/>
    <mergeCell ref="K2:K3"/>
    <mergeCell ref="L2:L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4C0F-D31A-4E11-8463-15D5446588E1}">
  <dimension ref="A1:M24"/>
  <sheetViews>
    <sheetView showGridLines="0" workbookViewId="0">
      <selection activeCell="L6" sqref="L6"/>
    </sheetView>
  </sheetViews>
  <sheetFormatPr defaultRowHeight="15" x14ac:dyDescent="0.25"/>
  <cols>
    <col min="1" max="1" width="16.28515625" bestFit="1" customWidth="1"/>
    <col min="2" max="2" width="11.140625" customWidth="1"/>
    <col min="3" max="3" width="4" customWidth="1"/>
    <col min="5" max="5" width="9.28515625" bestFit="1" customWidth="1"/>
    <col min="6" max="8" width="11.140625" customWidth="1"/>
    <col min="9" max="9" width="4" customWidth="1"/>
    <col min="10" max="10" width="24.42578125" bestFit="1" customWidth="1"/>
    <col min="12" max="12" width="10.140625" bestFit="1" customWidth="1"/>
  </cols>
  <sheetData>
    <row r="1" spans="1:13" ht="23.25" customHeight="1" thickBot="1" x14ac:dyDescent="0.3">
      <c r="D1" s="763" t="s">
        <v>157</v>
      </c>
      <c r="E1" s="763"/>
      <c r="F1" s="763"/>
      <c r="G1" s="763"/>
      <c r="H1" s="763"/>
      <c r="J1" s="766" t="s">
        <v>167</v>
      </c>
      <c r="K1" s="766"/>
      <c r="L1" s="766"/>
      <c r="M1" s="766"/>
    </row>
    <row r="2" spans="1:13" ht="30.75" customHeight="1" thickBot="1" x14ac:dyDescent="0.3">
      <c r="F2" s="360" t="s">
        <v>134</v>
      </c>
      <c r="G2" s="361" t="s">
        <v>155</v>
      </c>
      <c r="H2" s="362" t="s">
        <v>156</v>
      </c>
      <c r="J2" s="55" t="s">
        <v>164</v>
      </c>
      <c r="K2" s="768" t="s">
        <v>163</v>
      </c>
      <c r="L2" s="768"/>
      <c r="M2" s="380" t="s">
        <v>150</v>
      </c>
    </row>
    <row r="3" spans="1:13" ht="12.75" customHeight="1" x14ac:dyDescent="0.25">
      <c r="A3" s="38" t="s">
        <v>138</v>
      </c>
      <c r="B3" s="341">
        <v>36526</v>
      </c>
      <c r="D3" s="755" t="s">
        <v>153</v>
      </c>
      <c r="E3" s="344" t="s">
        <v>135</v>
      </c>
      <c r="F3" s="363">
        <f>'Curva de Demanda'!$AF$7/1000</f>
        <v>4.7533333333334422</v>
      </c>
      <c r="G3" s="363">
        <f>F3/16</f>
        <v>0.29708333333334014</v>
      </c>
      <c r="H3" s="345">
        <f>G3*$B$16</f>
        <v>2247.1383333333847</v>
      </c>
      <c r="J3" s="767" t="s">
        <v>161</v>
      </c>
      <c r="K3" s="377" t="s">
        <v>159</v>
      </c>
      <c r="L3" s="379">
        <f>'Curva de Demanda'!AG9</f>
        <v>320</v>
      </c>
      <c r="M3" s="769">
        <f>L3</f>
        <v>320</v>
      </c>
    </row>
    <row r="4" spans="1:13" x14ac:dyDescent="0.25">
      <c r="A4" s="38" t="s">
        <v>139</v>
      </c>
      <c r="B4" s="341">
        <v>43831</v>
      </c>
      <c r="D4" s="756"/>
      <c r="E4" s="354" t="s">
        <v>136</v>
      </c>
      <c r="F4" s="364">
        <f>F3*$B$7</f>
        <v>104.57333333333573</v>
      </c>
      <c r="G4" s="364">
        <f>G3*$B$7</f>
        <v>6.5358333333334828</v>
      </c>
      <c r="H4" s="355">
        <f>H3*$B$7</f>
        <v>49437.043333334463</v>
      </c>
      <c r="J4" s="764"/>
      <c r="K4" s="339" t="s">
        <v>160</v>
      </c>
      <c r="L4" s="23">
        <f>'Curva de Demanda'!AG10</f>
        <v>320</v>
      </c>
      <c r="M4" s="770"/>
    </row>
    <row r="5" spans="1:13" ht="15.75" thickBot="1" x14ac:dyDescent="0.3">
      <c r="A5" s="38" t="s">
        <v>166</v>
      </c>
      <c r="B5" s="314">
        <f>ROUNDUP(NETWORKDAYS(B3,B4),0)</f>
        <v>5218</v>
      </c>
      <c r="D5" s="757"/>
      <c r="E5" s="346" t="s">
        <v>137</v>
      </c>
      <c r="F5" s="365">
        <f>F3*$B$6</f>
        <v>1240.6200000000283</v>
      </c>
      <c r="G5" s="365">
        <f>G3*$B$6</f>
        <v>77.53875000000177</v>
      </c>
      <c r="H5" s="347">
        <f>H3*$B$6</f>
        <v>586503.10500001337</v>
      </c>
      <c r="J5" s="764" t="s">
        <v>162</v>
      </c>
      <c r="K5" s="339" t="s">
        <v>159</v>
      </c>
      <c r="L5" s="371">
        <f>'Curva de Demanda'!AG11</f>
        <v>3922.6666666666647</v>
      </c>
      <c r="M5" s="771">
        <f>F6*1000</f>
        <v>3126.6370370371087</v>
      </c>
    </row>
    <row r="6" spans="1:13" ht="15.75" thickBot="1" x14ac:dyDescent="0.3">
      <c r="A6" s="38" t="s">
        <v>141</v>
      </c>
      <c r="B6" s="315">
        <f>ROUNDUP(B5/(YEAR(B4)-YEAR(B3)),0)</f>
        <v>261</v>
      </c>
      <c r="D6" s="758" t="s">
        <v>150</v>
      </c>
      <c r="E6" s="350" t="s">
        <v>135</v>
      </c>
      <c r="F6" s="366">
        <f>$B$21*F3</f>
        <v>3.1266370370371086</v>
      </c>
      <c r="G6" s="366">
        <f>F6/16</f>
        <v>0.19541481481481929</v>
      </c>
      <c r="H6" s="351">
        <f>G6*$B$16</f>
        <v>1478.1176592592931</v>
      </c>
      <c r="J6" s="765"/>
      <c r="K6" s="373" t="s">
        <v>160</v>
      </c>
      <c r="L6" s="374">
        <f>'Curva de Demanda'!AG12</f>
        <v>830.66666666666526</v>
      </c>
      <c r="M6" s="772"/>
    </row>
    <row r="7" spans="1:13" ht="15.75" thickBot="1" x14ac:dyDescent="0.3">
      <c r="A7" s="38" t="s">
        <v>142</v>
      </c>
      <c r="B7" s="315">
        <f>ROUNDUP(B6/12,0)</f>
        <v>22</v>
      </c>
      <c r="D7" s="759"/>
      <c r="E7" s="352" t="s">
        <v>136</v>
      </c>
      <c r="F7" s="367">
        <f>F6*(30-$B$7)</f>
        <v>25.013096296296869</v>
      </c>
      <c r="G7" s="367">
        <f t="shared" ref="G7:H7" si="0">G6*(30-$B$7)</f>
        <v>1.5633185185185543</v>
      </c>
      <c r="H7" s="353">
        <f t="shared" si="0"/>
        <v>11824.941274074345</v>
      </c>
    </row>
    <row r="8" spans="1:13" ht="15.75" thickBot="1" x14ac:dyDescent="0.3">
      <c r="D8" s="760"/>
      <c r="E8" s="348" t="s">
        <v>137</v>
      </c>
      <c r="F8" s="368">
        <f>F6*(360-$B$6)</f>
        <v>309.53706666667375</v>
      </c>
      <c r="G8" s="368">
        <f t="shared" ref="G8:H8" si="1">G6*(360-$B$6)</f>
        <v>19.34606666666711</v>
      </c>
      <c r="H8" s="349">
        <f t="shared" si="1"/>
        <v>146333.64826667</v>
      </c>
      <c r="J8" s="747" t="s">
        <v>165</v>
      </c>
      <c r="K8" s="748"/>
      <c r="L8" s="749"/>
    </row>
    <row r="9" spans="1:13" ht="15" customHeight="1" x14ac:dyDescent="0.25">
      <c r="A9" s="739" t="s">
        <v>149</v>
      </c>
      <c r="B9" s="739"/>
      <c r="D9" s="761" t="s">
        <v>154</v>
      </c>
      <c r="E9" s="356" t="s">
        <v>136</v>
      </c>
      <c r="F9" s="369">
        <f t="shared" ref="F9:H10" si="2">F4+F7</f>
        <v>129.58642962963259</v>
      </c>
      <c r="G9" s="369">
        <f t="shared" si="2"/>
        <v>8.0991518518520369</v>
      </c>
      <c r="H9" s="357">
        <f t="shared" si="2"/>
        <v>61261.984607408805</v>
      </c>
      <c r="J9" s="767" t="s">
        <v>161</v>
      </c>
      <c r="K9" s="377" t="s">
        <v>159</v>
      </c>
      <c r="L9" s="378">
        <f>L3</f>
        <v>320</v>
      </c>
    </row>
    <row r="10" spans="1:13" ht="15.75" thickBot="1" x14ac:dyDescent="0.3">
      <c r="A10" s="38" t="s">
        <v>143</v>
      </c>
      <c r="B10" s="314">
        <v>1531</v>
      </c>
      <c r="D10" s="762"/>
      <c r="E10" s="358" t="s">
        <v>137</v>
      </c>
      <c r="F10" s="370">
        <f t="shared" si="2"/>
        <v>1550.1570666667021</v>
      </c>
      <c r="G10" s="370">
        <f t="shared" si="2"/>
        <v>96.884816666668883</v>
      </c>
      <c r="H10" s="359">
        <f t="shared" si="2"/>
        <v>732836.75326668331</v>
      </c>
      <c r="J10" s="764"/>
      <c r="K10" s="339" t="s">
        <v>160</v>
      </c>
      <c r="L10" s="24">
        <f>L4</f>
        <v>320</v>
      </c>
    </row>
    <row r="11" spans="1:13" x14ac:dyDescent="0.25">
      <c r="A11" s="38" t="s">
        <v>144</v>
      </c>
      <c r="B11" s="314">
        <v>2350</v>
      </c>
      <c r="H11" s="340">
        <f>H10/B24</f>
        <v>0.13132054349819747</v>
      </c>
      <c r="J11" s="764" t="s">
        <v>162</v>
      </c>
      <c r="K11" s="339" t="s">
        <v>159</v>
      </c>
      <c r="L11" s="375">
        <f>($B$7*$L$5)+((30-$B$7)*$M$5)</f>
        <v>111311.76296296349</v>
      </c>
    </row>
    <row r="12" spans="1:13" ht="15.75" thickBot="1" x14ac:dyDescent="0.3">
      <c r="A12" s="38" t="s">
        <v>146</v>
      </c>
      <c r="B12" s="314">
        <v>1905</v>
      </c>
      <c r="J12" s="765"/>
      <c r="K12" s="373" t="s">
        <v>160</v>
      </c>
      <c r="L12" s="376">
        <f>($L$6*$B$7)</f>
        <v>18274.666666666635</v>
      </c>
    </row>
    <row r="13" spans="1:13" x14ac:dyDescent="0.25">
      <c r="A13" s="38" t="s">
        <v>145</v>
      </c>
      <c r="B13" s="314">
        <v>1778</v>
      </c>
    </row>
    <row r="14" spans="1:13" x14ac:dyDescent="0.25">
      <c r="A14" s="38" t="s">
        <v>147</v>
      </c>
      <c r="B14" s="314">
        <v>413</v>
      </c>
    </row>
    <row r="15" spans="1:13" x14ac:dyDescent="0.25">
      <c r="A15" s="342" t="s">
        <v>4</v>
      </c>
      <c r="B15" s="331">
        <f>SUM(B10:B14)</f>
        <v>7977</v>
      </c>
    </row>
    <row r="16" spans="1:13" x14ac:dyDescent="0.25">
      <c r="A16" s="342" t="s">
        <v>148</v>
      </c>
      <c r="B16" s="331">
        <f>B15-B14</f>
        <v>7564</v>
      </c>
    </row>
    <row r="18" spans="1:2" x14ac:dyDescent="0.25">
      <c r="A18" s="38" t="s">
        <v>151</v>
      </c>
      <c r="B18" s="38"/>
    </row>
    <row r="19" spans="1:2" x14ac:dyDescent="0.25">
      <c r="A19" s="38" t="s">
        <v>140</v>
      </c>
      <c r="B19" s="314">
        <v>225</v>
      </c>
    </row>
    <row r="20" spans="1:2" x14ac:dyDescent="0.25">
      <c r="A20" s="38" t="s">
        <v>150</v>
      </c>
      <c r="B20" s="314">
        <v>148</v>
      </c>
    </row>
    <row r="21" spans="1:2" x14ac:dyDescent="0.25">
      <c r="A21" s="38" t="s">
        <v>152</v>
      </c>
      <c r="B21" s="343">
        <f>B20/B19</f>
        <v>0.65777777777777779</v>
      </c>
    </row>
    <row r="22" spans="1:2" x14ac:dyDescent="0.25">
      <c r="B22" s="1"/>
    </row>
    <row r="24" spans="1:2" x14ac:dyDescent="0.25">
      <c r="A24" t="s">
        <v>158</v>
      </c>
      <c r="B24">
        <v>5580518.7348828055</v>
      </c>
    </row>
  </sheetData>
  <mergeCells count="14">
    <mergeCell ref="J11:J12"/>
    <mergeCell ref="J1:M1"/>
    <mergeCell ref="J8:L8"/>
    <mergeCell ref="J9:J10"/>
    <mergeCell ref="K2:L2"/>
    <mergeCell ref="J3:J4"/>
    <mergeCell ref="M3:M4"/>
    <mergeCell ref="J5:J6"/>
    <mergeCell ref="M5:M6"/>
    <mergeCell ref="A9:B9"/>
    <mergeCell ref="D3:D5"/>
    <mergeCell ref="D6:D8"/>
    <mergeCell ref="D9:D10"/>
    <mergeCell ref="D1:H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B7BE-6E72-4310-9F72-F926851B3404}">
  <dimension ref="A1:S10"/>
  <sheetViews>
    <sheetView workbookViewId="0">
      <selection activeCell="B7" sqref="B7"/>
    </sheetView>
  </sheetViews>
  <sheetFormatPr defaultRowHeight="15" x14ac:dyDescent="0.25"/>
  <cols>
    <col min="1" max="19" width="72" bestFit="1" customWidth="1"/>
  </cols>
  <sheetData>
    <row r="1" spans="1:19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</row>
    <row r="2" spans="1:19" x14ac:dyDescent="0.25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</row>
    <row r="3" spans="1:19" x14ac:dyDescent="0.25">
      <c r="A3" t="s">
        <v>188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191</v>
      </c>
      <c r="O3" t="s">
        <v>191</v>
      </c>
      <c r="P3" t="s">
        <v>191</v>
      </c>
      <c r="Q3" t="s">
        <v>191</v>
      </c>
      <c r="R3" t="s">
        <v>191</v>
      </c>
      <c r="S3" t="s">
        <v>191</v>
      </c>
    </row>
    <row r="4" spans="1:19" x14ac:dyDescent="0.25">
      <c r="A4" t="s">
        <v>188</v>
      </c>
      <c r="B4" t="s">
        <v>192</v>
      </c>
      <c r="C4" t="s">
        <v>192</v>
      </c>
      <c r="D4" t="s">
        <v>192</v>
      </c>
      <c r="E4" t="s">
        <v>193</v>
      </c>
      <c r="F4" t="s">
        <v>193</v>
      </c>
      <c r="G4" t="s">
        <v>193</v>
      </c>
      <c r="H4" t="s">
        <v>192</v>
      </c>
      <c r="I4" t="s">
        <v>192</v>
      </c>
      <c r="J4" t="s">
        <v>192</v>
      </c>
      <c r="K4" t="s">
        <v>193</v>
      </c>
      <c r="L4" t="s">
        <v>193</v>
      </c>
      <c r="M4" t="s">
        <v>193</v>
      </c>
      <c r="N4" t="s">
        <v>192</v>
      </c>
      <c r="O4" t="s">
        <v>192</v>
      </c>
      <c r="P4" t="s">
        <v>192</v>
      </c>
      <c r="Q4" t="s">
        <v>193</v>
      </c>
      <c r="R4" t="s">
        <v>193</v>
      </c>
      <c r="S4" t="s">
        <v>193</v>
      </c>
    </row>
    <row r="5" spans="1:19" x14ac:dyDescent="0.25">
      <c r="A5" t="s">
        <v>188</v>
      </c>
      <c r="B5" t="s">
        <v>194</v>
      </c>
      <c r="C5" t="s">
        <v>195</v>
      </c>
      <c r="D5" t="s">
        <v>196</v>
      </c>
      <c r="E5" t="s">
        <v>194</v>
      </c>
      <c r="F5" t="s">
        <v>195</v>
      </c>
      <c r="G5" t="s">
        <v>196</v>
      </c>
      <c r="H5" t="s">
        <v>197</v>
      </c>
      <c r="I5" t="s">
        <v>195</v>
      </c>
      <c r="J5" t="s">
        <v>196</v>
      </c>
      <c r="K5" t="s">
        <v>197</v>
      </c>
      <c r="L5" t="s">
        <v>195</v>
      </c>
      <c r="M5" t="s">
        <v>196</v>
      </c>
      <c r="N5" t="s">
        <v>197</v>
      </c>
      <c r="O5" t="s">
        <v>195</v>
      </c>
      <c r="P5" t="s">
        <v>196</v>
      </c>
      <c r="Q5" t="s">
        <v>197</v>
      </c>
      <c r="R5" t="s">
        <v>195</v>
      </c>
      <c r="S5" t="s">
        <v>196</v>
      </c>
    </row>
    <row r="6" spans="1:19" x14ac:dyDescent="0.25">
      <c r="A6" t="s">
        <v>198</v>
      </c>
      <c r="B6" t="s">
        <v>199</v>
      </c>
      <c r="C6" t="s">
        <v>199</v>
      </c>
      <c r="D6" t="s">
        <v>200</v>
      </c>
      <c r="E6" t="s">
        <v>201</v>
      </c>
      <c r="F6" t="s">
        <v>201</v>
      </c>
      <c r="G6" t="s">
        <v>200</v>
      </c>
      <c r="H6" t="s">
        <v>202</v>
      </c>
      <c r="I6" t="s">
        <v>203</v>
      </c>
      <c r="J6" t="s">
        <v>204</v>
      </c>
      <c r="K6" t="s">
        <v>205</v>
      </c>
      <c r="L6" t="s">
        <v>203</v>
      </c>
      <c r="M6" t="s">
        <v>206</v>
      </c>
      <c r="N6" t="s">
        <v>207</v>
      </c>
      <c r="O6" t="s">
        <v>207</v>
      </c>
      <c r="P6" t="s">
        <v>200</v>
      </c>
      <c r="Q6" t="s">
        <v>208</v>
      </c>
      <c r="R6" t="s">
        <v>208</v>
      </c>
      <c r="S6" t="s">
        <v>200</v>
      </c>
    </row>
    <row r="7" spans="1:19" x14ac:dyDescent="0.25">
      <c r="A7" t="s">
        <v>209</v>
      </c>
      <c r="B7" t="s">
        <v>210</v>
      </c>
      <c r="C7" t="s">
        <v>210</v>
      </c>
      <c r="D7" t="s">
        <v>200</v>
      </c>
      <c r="E7" t="s">
        <v>211</v>
      </c>
      <c r="F7" t="s">
        <v>211</v>
      </c>
      <c r="G7" t="s">
        <v>200</v>
      </c>
      <c r="H7" t="s">
        <v>212</v>
      </c>
      <c r="I7" t="s">
        <v>213</v>
      </c>
      <c r="J7" t="s">
        <v>204</v>
      </c>
      <c r="K7" t="s">
        <v>214</v>
      </c>
      <c r="L7" t="s">
        <v>213</v>
      </c>
      <c r="M7" t="s">
        <v>206</v>
      </c>
      <c r="N7" t="s">
        <v>215</v>
      </c>
      <c r="O7" t="s">
        <v>215</v>
      </c>
      <c r="P7" t="s">
        <v>200</v>
      </c>
      <c r="Q7" t="s">
        <v>216</v>
      </c>
      <c r="R7" t="s">
        <v>216</v>
      </c>
      <c r="S7" t="s">
        <v>200</v>
      </c>
    </row>
    <row r="8" spans="1:19" x14ac:dyDescent="0.25">
      <c r="A8" t="s">
        <v>217</v>
      </c>
      <c r="B8" t="s">
        <v>218</v>
      </c>
      <c r="C8" t="s">
        <v>218</v>
      </c>
      <c r="D8" t="s">
        <v>200</v>
      </c>
      <c r="E8" t="s">
        <v>219</v>
      </c>
      <c r="F8" t="s">
        <v>219</v>
      </c>
      <c r="G8" t="s">
        <v>200</v>
      </c>
      <c r="H8" t="s">
        <v>220</v>
      </c>
      <c r="I8" t="s">
        <v>221</v>
      </c>
      <c r="J8" t="s">
        <v>204</v>
      </c>
      <c r="K8" t="s">
        <v>222</v>
      </c>
      <c r="L8" t="s">
        <v>206</v>
      </c>
      <c r="M8" t="s">
        <v>206</v>
      </c>
      <c r="N8" t="s">
        <v>223</v>
      </c>
      <c r="O8" t="s">
        <v>223</v>
      </c>
      <c r="P8" t="s">
        <v>200</v>
      </c>
      <c r="Q8" t="s">
        <v>224</v>
      </c>
      <c r="R8" t="s">
        <v>224</v>
      </c>
      <c r="S8" t="s">
        <v>200</v>
      </c>
    </row>
    <row r="9" spans="1:19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</row>
    <row r="10" spans="1:19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AD20-331E-48C1-A94F-9B22B0252AC0}">
  <dimension ref="A1:M10"/>
  <sheetViews>
    <sheetView workbookViewId="0">
      <selection activeCell="B7" sqref="B7"/>
    </sheetView>
  </sheetViews>
  <sheetFormatPr defaultRowHeight="15" x14ac:dyDescent="0.25"/>
  <cols>
    <col min="1" max="13" width="56.85546875" bestFit="1" customWidth="1"/>
  </cols>
  <sheetData>
    <row r="1" spans="1:13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</row>
    <row r="2" spans="1:13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</row>
    <row r="3" spans="1:13" x14ac:dyDescent="0.25">
      <c r="A3" t="s">
        <v>188</v>
      </c>
      <c r="B3" t="s">
        <v>189</v>
      </c>
      <c r="C3" t="s">
        <v>189</v>
      </c>
      <c r="D3" t="s">
        <v>189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228</v>
      </c>
      <c r="L3" t="s">
        <v>228</v>
      </c>
      <c r="M3" t="s">
        <v>228</v>
      </c>
    </row>
    <row r="4" spans="1:13" x14ac:dyDescent="0.25">
      <c r="A4" t="s">
        <v>188</v>
      </c>
      <c r="B4" t="s">
        <v>197</v>
      </c>
      <c r="C4" t="s">
        <v>195</v>
      </c>
      <c r="D4" t="s">
        <v>196</v>
      </c>
      <c r="E4" t="s">
        <v>192</v>
      </c>
      <c r="F4" t="s">
        <v>192</v>
      </c>
      <c r="G4" t="s">
        <v>192</v>
      </c>
      <c r="H4" t="s">
        <v>193</v>
      </c>
      <c r="I4" t="s">
        <v>193</v>
      </c>
      <c r="J4" t="s">
        <v>193</v>
      </c>
      <c r="K4" t="s">
        <v>228</v>
      </c>
      <c r="L4" t="s">
        <v>228</v>
      </c>
      <c r="M4" t="s">
        <v>228</v>
      </c>
    </row>
    <row r="5" spans="1:13" x14ac:dyDescent="0.25">
      <c r="A5" t="s">
        <v>188</v>
      </c>
      <c r="B5" t="s">
        <v>197</v>
      </c>
      <c r="C5" t="s">
        <v>195</v>
      </c>
      <c r="D5" t="s">
        <v>196</v>
      </c>
      <c r="E5" t="s">
        <v>197</v>
      </c>
      <c r="F5" t="s">
        <v>195</v>
      </c>
      <c r="G5" t="s">
        <v>196</v>
      </c>
      <c r="H5" t="s">
        <v>197</v>
      </c>
      <c r="I5" t="s">
        <v>195</v>
      </c>
      <c r="J5" t="s">
        <v>196</v>
      </c>
      <c r="K5" t="s">
        <v>197</v>
      </c>
      <c r="L5" t="s">
        <v>195</v>
      </c>
      <c r="M5" t="s">
        <v>196</v>
      </c>
    </row>
    <row r="6" spans="1:13" x14ac:dyDescent="0.25">
      <c r="A6" t="s">
        <v>188</v>
      </c>
      <c r="B6" t="s">
        <v>197</v>
      </c>
      <c r="C6" t="s">
        <v>195</v>
      </c>
      <c r="D6" t="s">
        <v>196</v>
      </c>
      <c r="E6" t="s">
        <v>197</v>
      </c>
      <c r="F6" t="s">
        <v>195</v>
      </c>
      <c r="G6" t="s">
        <v>196</v>
      </c>
      <c r="H6" t="s">
        <v>197</v>
      </c>
      <c r="I6" t="s">
        <v>195</v>
      </c>
      <c r="J6" t="s">
        <v>196</v>
      </c>
      <c r="K6" t="s">
        <v>197</v>
      </c>
      <c r="L6" t="s">
        <v>195</v>
      </c>
      <c r="M6" t="s">
        <v>196</v>
      </c>
    </row>
    <row r="7" spans="1:13" x14ac:dyDescent="0.25">
      <c r="A7" t="s">
        <v>209</v>
      </c>
      <c r="B7" t="s">
        <v>211</v>
      </c>
      <c r="C7" t="s">
        <v>211</v>
      </c>
      <c r="D7" t="s">
        <v>200</v>
      </c>
      <c r="E7" t="s">
        <v>229</v>
      </c>
      <c r="F7" t="s">
        <v>230</v>
      </c>
      <c r="G7" t="s">
        <v>204</v>
      </c>
      <c r="H7" t="s">
        <v>214</v>
      </c>
      <c r="I7" t="s">
        <v>213</v>
      </c>
      <c r="J7" t="s">
        <v>206</v>
      </c>
      <c r="K7" t="s">
        <v>216</v>
      </c>
      <c r="L7" t="s">
        <v>216</v>
      </c>
      <c r="M7" t="s">
        <v>200</v>
      </c>
    </row>
    <row r="8" spans="1:13" x14ac:dyDescent="0.25">
      <c r="A8" t="s">
        <v>217</v>
      </c>
      <c r="B8" t="s">
        <v>219</v>
      </c>
      <c r="C8" t="s">
        <v>219</v>
      </c>
      <c r="D8" t="s">
        <v>200</v>
      </c>
      <c r="E8" t="s">
        <v>231</v>
      </c>
      <c r="F8" t="s">
        <v>232</v>
      </c>
      <c r="G8" t="s">
        <v>204</v>
      </c>
      <c r="H8" t="s">
        <v>233</v>
      </c>
      <c r="I8" t="s">
        <v>221</v>
      </c>
      <c r="J8" t="s">
        <v>206</v>
      </c>
      <c r="K8" t="s">
        <v>224</v>
      </c>
      <c r="L8" t="s">
        <v>224</v>
      </c>
      <c r="M8" t="s">
        <v>200</v>
      </c>
    </row>
    <row r="9" spans="1:13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</row>
    <row r="10" spans="1:13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2F55-8309-407D-A91C-36E18D4815D7}">
  <dimension ref="B1:X49"/>
  <sheetViews>
    <sheetView showGridLines="0" workbookViewId="0"/>
  </sheetViews>
  <sheetFormatPr defaultRowHeight="15" x14ac:dyDescent="0.25"/>
  <cols>
    <col min="1" max="1" width="2.28515625" customWidth="1"/>
    <col min="2" max="2" width="9.7109375" customWidth="1"/>
    <col min="3" max="3" width="13.42578125" bestFit="1" customWidth="1"/>
    <col min="4" max="4" width="11.28515625" bestFit="1" customWidth="1"/>
    <col min="5" max="5" width="7.28515625" customWidth="1"/>
    <col min="6" max="7" width="13.140625" bestFit="1" customWidth="1"/>
    <col min="8" max="8" width="11.140625" bestFit="1" customWidth="1"/>
    <col min="9" max="9" width="13.28515625" bestFit="1" customWidth="1"/>
    <col min="10" max="11" width="11.28515625" bestFit="1" customWidth="1"/>
    <col min="12" max="12" width="12.140625" customWidth="1"/>
    <col min="13" max="14" width="11.28515625" bestFit="1" customWidth="1"/>
    <col min="15" max="15" width="12.42578125" customWidth="1"/>
    <col min="16" max="16" width="11.140625" bestFit="1" customWidth="1"/>
    <col min="17" max="17" width="7.7109375" customWidth="1"/>
    <col min="18" max="18" width="12.7109375" customWidth="1"/>
    <col min="19" max="19" width="10" bestFit="1" customWidth="1"/>
    <col min="20" max="20" width="9" customWidth="1"/>
    <col min="21" max="21" width="2.42578125" customWidth="1"/>
    <col min="22" max="22" width="10.42578125" bestFit="1" customWidth="1"/>
    <col min="23" max="23" width="10.140625" bestFit="1" customWidth="1"/>
  </cols>
  <sheetData>
    <row r="1" spans="2:24" ht="9" customHeight="1" thickBot="1" x14ac:dyDescent="0.3"/>
    <row r="2" spans="2:24" ht="16.5" thickTop="1" thickBot="1" x14ac:dyDescent="0.3">
      <c r="B2" s="773" t="s">
        <v>187</v>
      </c>
      <c r="C2" s="774"/>
      <c r="D2" s="774"/>
      <c r="E2" s="774"/>
      <c r="F2" s="774"/>
      <c r="G2" s="774"/>
      <c r="H2" s="774"/>
      <c r="I2" s="774"/>
      <c r="J2" s="774"/>
      <c r="K2" s="774"/>
      <c r="L2" s="774"/>
      <c r="M2" s="774"/>
      <c r="N2" s="774"/>
      <c r="O2" s="774"/>
      <c r="P2" s="774"/>
      <c r="Q2" s="774"/>
      <c r="R2" s="774"/>
      <c r="S2" s="774"/>
      <c r="T2" s="775"/>
      <c r="V2" s="381" t="s">
        <v>234</v>
      </c>
      <c r="W2" s="381" t="s">
        <v>235</v>
      </c>
    </row>
    <row r="3" spans="2:24" ht="21" customHeight="1" thickTop="1" thickBot="1" x14ac:dyDescent="0.3">
      <c r="B3" s="776" t="s">
        <v>188</v>
      </c>
      <c r="C3" s="778" t="s">
        <v>189</v>
      </c>
      <c r="D3" s="779"/>
      <c r="E3" s="779"/>
      <c r="F3" s="779"/>
      <c r="G3" s="779"/>
      <c r="H3" s="780"/>
      <c r="I3" s="778" t="s">
        <v>190</v>
      </c>
      <c r="J3" s="779"/>
      <c r="K3" s="779"/>
      <c r="L3" s="779"/>
      <c r="M3" s="779"/>
      <c r="N3" s="780"/>
      <c r="O3" s="778" t="s">
        <v>191</v>
      </c>
      <c r="P3" s="779"/>
      <c r="Q3" s="779"/>
      <c r="R3" s="781"/>
      <c r="S3" s="781"/>
      <c r="T3" s="782"/>
      <c r="V3" s="382" t="s">
        <v>236</v>
      </c>
      <c r="W3" s="382" t="s">
        <v>237</v>
      </c>
    </row>
    <row r="4" spans="2:24" ht="26.25" customHeight="1" thickBot="1" x14ac:dyDescent="0.3">
      <c r="B4" s="777"/>
      <c r="C4" s="783" t="s">
        <v>192</v>
      </c>
      <c r="D4" s="784"/>
      <c r="E4" s="785"/>
      <c r="F4" s="783" t="s">
        <v>193</v>
      </c>
      <c r="G4" s="784"/>
      <c r="H4" s="785"/>
      <c r="I4" s="783" t="s">
        <v>192</v>
      </c>
      <c r="J4" s="784"/>
      <c r="K4" s="784"/>
      <c r="L4" s="783" t="s">
        <v>193</v>
      </c>
      <c r="M4" s="784"/>
      <c r="N4" s="785"/>
      <c r="O4" s="783" t="s">
        <v>192</v>
      </c>
      <c r="P4" s="784"/>
      <c r="Q4" s="785"/>
      <c r="R4" s="786" t="s">
        <v>193</v>
      </c>
      <c r="S4" s="786"/>
      <c r="T4" s="787"/>
      <c r="V4" s="382" t="s">
        <v>238</v>
      </c>
      <c r="W4" s="382" t="s">
        <v>239</v>
      </c>
    </row>
    <row r="5" spans="2:24" ht="15.75" thickBot="1" x14ac:dyDescent="0.3">
      <c r="B5" s="777"/>
      <c r="C5" s="410" t="s">
        <v>194</v>
      </c>
      <c r="D5" s="383" t="s">
        <v>195</v>
      </c>
      <c r="E5" s="411" t="s">
        <v>196</v>
      </c>
      <c r="F5" s="410" t="s">
        <v>194</v>
      </c>
      <c r="G5" s="383" t="s">
        <v>195</v>
      </c>
      <c r="H5" s="411" t="s">
        <v>196</v>
      </c>
      <c r="I5" s="410" t="s">
        <v>197</v>
      </c>
      <c r="J5" s="383" t="s">
        <v>195</v>
      </c>
      <c r="K5" s="416" t="s">
        <v>196</v>
      </c>
      <c r="L5" s="410" t="s">
        <v>197</v>
      </c>
      <c r="M5" s="383" t="s">
        <v>195</v>
      </c>
      <c r="N5" s="411" t="s">
        <v>196</v>
      </c>
      <c r="O5" s="410" t="s">
        <v>197</v>
      </c>
      <c r="P5" s="383" t="s">
        <v>195</v>
      </c>
      <c r="Q5" s="411" t="s">
        <v>196</v>
      </c>
      <c r="R5" s="383" t="s">
        <v>197</v>
      </c>
      <c r="S5" s="383" t="s">
        <v>195</v>
      </c>
      <c r="T5" s="411" t="s">
        <v>196</v>
      </c>
      <c r="V5" s="382" t="s">
        <v>240</v>
      </c>
      <c r="W5" s="382" t="s">
        <v>241</v>
      </c>
    </row>
    <row r="6" spans="2:24" ht="26.25" thickBot="1" x14ac:dyDescent="0.3">
      <c r="B6" s="407" t="s">
        <v>198</v>
      </c>
      <c r="C6" s="412" t="str">
        <f>Table_2[[#This Row],[Column2]]</f>
        <v>16,15</v>
      </c>
      <c r="D6" s="384" t="str">
        <f>Table_2[[#This Row],[Column3]]</f>
        <v>16,15</v>
      </c>
      <c r="E6" s="385" t="str">
        <f>Table_2[[#This Row],[Column4]]</f>
        <v>0,00</v>
      </c>
      <c r="F6" s="412" t="str">
        <f>Table_2[[#This Row],[Column5]]</f>
        <v>9,54</v>
      </c>
      <c r="G6" s="384" t="str">
        <f>Table_2[[#This Row],[Column6]]</f>
        <v>9,54</v>
      </c>
      <c r="H6" s="385" t="str">
        <f>Table_2[[#This Row],[Column7]]</f>
        <v>0,00</v>
      </c>
      <c r="I6" s="412" t="str">
        <f>Table_2[[#This Row],[Column8]]</f>
        <v>548,80</v>
      </c>
      <c r="J6" s="384" t="str">
        <f>Table_2[[#This Row],[Column9]]</f>
        <v>89,57</v>
      </c>
      <c r="K6" s="417" t="str">
        <f>Table_2[[#This Row],[Column10]]</f>
        <v>459,23</v>
      </c>
      <c r="L6" s="412" t="str">
        <f>Table_2[[#This Row],[Column11]]</f>
        <v>367,38</v>
      </c>
      <c r="M6" s="384" t="str">
        <f>Table_2[[#This Row],[Column12]]</f>
        <v>89,57</v>
      </c>
      <c r="N6" s="385" t="str">
        <f>Table_2[[#This Row],[Column13]]</f>
        <v>277,81</v>
      </c>
      <c r="O6" s="412" t="str">
        <f>Table_2[[#This Row],[Column14]]</f>
        <v>32,30</v>
      </c>
      <c r="P6" s="384" t="str">
        <f>Table_2[[#This Row],[Column15]]</f>
        <v>32,30</v>
      </c>
      <c r="Q6" s="385" t="str">
        <f>Table_2[[#This Row],[Column16]]</f>
        <v>0,00</v>
      </c>
      <c r="R6" s="384" t="str">
        <f>Table_2[[#This Row],[Column17]]</f>
        <v>19,08</v>
      </c>
      <c r="S6" s="384" t="str">
        <f>Table_2[[#This Row],[Column18]]</f>
        <v>19,08</v>
      </c>
      <c r="T6" s="385" t="str">
        <f>Table_2[[#This Row],[Column19]]</f>
        <v>0,00</v>
      </c>
      <c r="V6" s="382" t="s">
        <v>242</v>
      </c>
      <c r="W6" s="382" t="s">
        <v>243</v>
      </c>
    </row>
    <row r="7" spans="2:24" ht="26.25" thickBot="1" x14ac:dyDescent="0.3">
      <c r="B7" s="408" t="s">
        <v>209</v>
      </c>
      <c r="C7" s="412" t="str">
        <f>Table_2[[#This Row],[Column2]]</f>
        <v>34,03</v>
      </c>
      <c r="D7" s="384" t="str">
        <f>Table_2[[#This Row],[Column3]]</f>
        <v>34,03</v>
      </c>
      <c r="E7" s="385" t="str">
        <f>Table_2[[#This Row],[Column4]]</f>
        <v>0,00</v>
      </c>
      <c r="F7" s="412" t="str">
        <f>Table_2[[#This Row],[Column5]]</f>
        <v>18,39</v>
      </c>
      <c r="G7" s="384" t="str">
        <f>Table_2[[#This Row],[Column6]]</f>
        <v>18,39</v>
      </c>
      <c r="H7" s="385" t="str">
        <f>Table_2[[#This Row],[Column7]]</f>
        <v>0,00</v>
      </c>
      <c r="I7" s="412" t="str">
        <f>Table_2[[#This Row],[Column8]]</f>
        <v>599,04</v>
      </c>
      <c r="J7" s="384" t="str">
        <f>Table_2[[#This Row],[Column9]]</f>
        <v>139,81</v>
      </c>
      <c r="K7" s="417" t="str">
        <f>Table_2[[#This Row],[Column10]]</f>
        <v>459,23</v>
      </c>
      <c r="L7" s="412" t="str">
        <f>Table_2[[#This Row],[Column11]]</f>
        <v>417,62</v>
      </c>
      <c r="M7" s="384" t="str">
        <f>Table_2[[#This Row],[Column12]]</f>
        <v>139,81</v>
      </c>
      <c r="N7" s="385" t="str">
        <f>Table_2[[#This Row],[Column13]]</f>
        <v>277,81</v>
      </c>
      <c r="O7" s="412" t="str">
        <f>Table_2[[#This Row],[Column14]]</f>
        <v>68,06</v>
      </c>
      <c r="P7" s="384" t="str">
        <f>Table_2[[#This Row],[Column15]]</f>
        <v>68,06</v>
      </c>
      <c r="Q7" s="385" t="str">
        <f>Table_2[[#This Row],[Column16]]</f>
        <v>0,00</v>
      </c>
      <c r="R7" s="384" t="str">
        <f>Table_2[[#This Row],[Column17]]</f>
        <v>36,78</v>
      </c>
      <c r="S7" s="384" t="str">
        <f>Table_2[[#This Row],[Column18]]</f>
        <v>36,78</v>
      </c>
      <c r="T7" s="385" t="str">
        <f>Table_2[[#This Row],[Column19]]</f>
        <v>0,00</v>
      </c>
      <c r="V7" s="382" t="s">
        <v>244</v>
      </c>
      <c r="W7" s="382" t="s">
        <v>245</v>
      </c>
    </row>
    <row r="8" spans="2:24" ht="39" thickBot="1" x14ac:dyDescent="0.3">
      <c r="B8" s="409" t="s">
        <v>217</v>
      </c>
      <c r="C8" s="413" t="str">
        <f>Table_2[[#This Row],[Column2]]</f>
        <v>70,00</v>
      </c>
      <c r="D8" s="414" t="str">
        <f>Table_2[[#This Row],[Column3]]</f>
        <v>70,00</v>
      </c>
      <c r="E8" s="415" t="str">
        <f>Table_2[[#This Row],[Column4]]</f>
        <v>0,00</v>
      </c>
      <c r="F8" s="413" t="str">
        <f>Table_2[[#This Row],[Column5]]</f>
        <v>14,76</v>
      </c>
      <c r="G8" s="414" t="str">
        <f>Table_2[[#This Row],[Column6]]</f>
        <v>14,76</v>
      </c>
      <c r="H8" s="415" t="str">
        <f>Table_2[[#This Row],[Column7]]</f>
        <v>0,00</v>
      </c>
      <c r="I8" s="413" t="str">
        <f>Table_2[[#This Row],[Column8]]</f>
        <v>669,61</v>
      </c>
      <c r="J8" s="414" t="str">
        <f>Table_2[[#This Row],[Column9]]</f>
        <v>210,38</v>
      </c>
      <c r="K8" s="418" t="str">
        <f>Table_2[[#This Row],[Column10]]</f>
        <v>459,23</v>
      </c>
      <c r="L8" s="413" t="str">
        <f>Table_2[[#This Row],[Column11]]</f>
        <v>555,62</v>
      </c>
      <c r="M8" s="414" t="str">
        <f>Table_2[[#This Row],[Column12]]</f>
        <v>277,81</v>
      </c>
      <c r="N8" s="415" t="str">
        <f>Table_2[[#This Row],[Column13]]</f>
        <v>277,81</v>
      </c>
      <c r="O8" s="413" t="str">
        <f>Table_2[[#This Row],[Column14]]</f>
        <v>140,00</v>
      </c>
      <c r="P8" s="414" t="str">
        <f>Table_2[[#This Row],[Column15]]</f>
        <v>140,00</v>
      </c>
      <c r="Q8" s="415" t="str">
        <f>Table_2[[#This Row],[Column16]]</f>
        <v>0,00</v>
      </c>
      <c r="R8" s="414" t="str">
        <f>Table_2[[#This Row],[Column17]]</f>
        <v>29,52</v>
      </c>
      <c r="S8" s="414" t="str">
        <f>Table_2[[#This Row],[Column18]]</f>
        <v>29,52</v>
      </c>
      <c r="T8" s="415" t="str">
        <f>Table_2[[#This Row],[Column19]]</f>
        <v>0,00</v>
      </c>
      <c r="V8" s="382" t="s">
        <v>246</v>
      </c>
      <c r="W8" s="382"/>
    </row>
    <row r="9" spans="2:24" ht="15.75" thickBot="1" x14ac:dyDescent="0.3">
      <c r="B9" s="788" t="s">
        <v>247</v>
      </c>
      <c r="C9" s="789"/>
      <c r="D9" s="789"/>
      <c r="E9" s="789"/>
      <c r="F9" s="789"/>
      <c r="G9" s="789"/>
      <c r="H9" s="789"/>
      <c r="I9" s="789"/>
      <c r="J9" s="789"/>
      <c r="K9" s="789"/>
      <c r="L9" s="789"/>
      <c r="M9" s="789"/>
      <c r="N9" s="789"/>
      <c r="O9" s="789"/>
      <c r="P9" s="789"/>
      <c r="Q9" s="789"/>
      <c r="R9" s="789"/>
      <c r="S9" s="789"/>
      <c r="T9" s="790"/>
      <c r="V9" s="386" t="s">
        <v>248</v>
      </c>
      <c r="W9" s="386"/>
    </row>
    <row r="10" spans="2:24" ht="16.5" customHeight="1" thickBot="1" x14ac:dyDescent="0.3">
      <c r="B10" s="791" t="s">
        <v>226</v>
      </c>
      <c r="C10" s="792"/>
      <c r="D10" s="792"/>
      <c r="E10" s="792"/>
      <c r="F10" s="792"/>
      <c r="G10" s="792"/>
      <c r="H10" s="792"/>
      <c r="I10" s="792"/>
      <c r="J10" s="792"/>
      <c r="K10" s="792"/>
      <c r="L10" s="792"/>
      <c r="M10" s="792"/>
      <c r="N10" s="792"/>
      <c r="O10" s="792"/>
      <c r="P10" s="792"/>
      <c r="Q10" s="792"/>
      <c r="R10" s="792"/>
      <c r="S10" s="792"/>
      <c r="T10" s="793"/>
      <c r="V10" s="387" t="s">
        <v>192</v>
      </c>
      <c r="W10" s="388" t="s">
        <v>249</v>
      </c>
      <c r="X10" s="389" t="s">
        <v>250</v>
      </c>
    </row>
    <row r="11" spans="2:24" ht="7.5" customHeight="1" thickBot="1" x14ac:dyDescent="0.3"/>
    <row r="12" spans="2:24" ht="15.75" thickBot="1" x14ac:dyDescent="0.3">
      <c r="B12" s="794" t="s">
        <v>227</v>
      </c>
      <c r="C12" s="795"/>
      <c r="D12" s="795"/>
      <c r="E12" s="795"/>
      <c r="F12" s="795"/>
      <c r="G12" s="795"/>
      <c r="H12" s="795"/>
      <c r="I12" s="795"/>
      <c r="J12" s="795"/>
      <c r="K12" s="795"/>
      <c r="L12" s="795"/>
      <c r="M12" s="795"/>
      <c r="N12" s="796"/>
    </row>
    <row r="13" spans="2:24" ht="16.5" thickTop="1" thickBot="1" x14ac:dyDescent="0.3">
      <c r="B13" s="797" t="s">
        <v>188</v>
      </c>
      <c r="C13" s="798" t="s">
        <v>189</v>
      </c>
      <c r="D13" s="781"/>
      <c r="E13" s="782"/>
      <c r="F13" s="778" t="s">
        <v>190</v>
      </c>
      <c r="G13" s="779"/>
      <c r="H13" s="779"/>
      <c r="I13" s="781"/>
      <c r="J13" s="781"/>
      <c r="K13" s="782"/>
      <c r="L13" s="778" t="s">
        <v>228</v>
      </c>
      <c r="M13" s="779"/>
      <c r="N13" s="780"/>
      <c r="T13" s="390"/>
      <c r="U13" s="390"/>
    </row>
    <row r="14" spans="2:24" ht="16.5" customHeight="1" thickBot="1" x14ac:dyDescent="0.3">
      <c r="B14" s="797"/>
      <c r="C14" s="802" t="s">
        <v>197</v>
      </c>
      <c r="D14" s="804" t="s">
        <v>195</v>
      </c>
      <c r="E14" s="807" t="s">
        <v>196</v>
      </c>
      <c r="F14" s="783" t="s">
        <v>192</v>
      </c>
      <c r="G14" s="784"/>
      <c r="H14" s="785"/>
      <c r="I14" s="786" t="s">
        <v>193</v>
      </c>
      <c r="J14" s="786"/>
      <c r="K14" s="787"/>
      <c r="L14" s="799"/>
      <c r="M14" s="800"/>
      <c r="N14" s="801"/>
      <c r="T14" s="390"/>
      <c r="U14" s="390"/>
      <c r="V14" s="390"/>
      <c r="W14" s="390"/>
      <c r="X14" s="390"/>
    </row>
    <row r="15" spans="2:24" ht="15.75" customHeight="1" x14ac:dyDescent="0.25">
      <c r="B15" s="797"/>
      <c r="C15" s="803"/>
      <c r="D15" s="805"/>
      <c r="E15" s="808"/>
      <c r="F15" s="802" t="s">
        <v>197</v>
      </c>
      <c r="G15" s="804" t="s">
        <v>195</v>
      </c>
      <c r="H15" s="807" t="s">
        <v>196</v>
      </c>
      <c r="I15" s="809" t="s">
        <v>197</v>
      </c>
      <c r="J15" s="804" t="s">
        <v>195</v>
      </c>
      <c r="K15" s="807" t="s">
        <v>196</v>
      </c>
      <c r="L15" s="802" t="s">
        <v>197</v>
      </c>
      <c r="M15" s="804" t="s">
        <v>195</v>
      </c>
      <c r="N15" s="807" t="s">
        <v>196</v>
      </c>
      <c r="T15" s="390"/>
      <c r="U15" s="390"/>
      <c r="V15" s="390"/>
      <c r="W15" s="390"/>
      <c r="X15" s="390"/>
    </row>
    <row r="16" spans="2:24" ht="15.75" thickBot="1" x14ac:dyDescent="0.3">
      <c r="B16" s="797"/>
      <c r="C16" s="803"/>
      <c r="D16" s="805"/>
      <c r="E16" s="808"/>
      <c r="F16" s="803"/>
      <c r="G16" s="805"/>
      <c r="H16" s="808"/>
      <c r="I16" s="810"/>
      <c r="J16" s="805"/>
      <c r="K16" s="808"/>
      <c r="L16" s="803"/>
      <c r="M16" s="805"/>
      <c r="N16" s="808"/>
      <c r="T16" s="390"/>
      <c r="U16" s="390"/>
      <c r="V16" s="390"/>
      <c r="W16" s="390"/>
      <c r="X16" s="390"/>
    </row>
    <row r="17" spans="2:24" ht="26.25" thickBot="1" x14ac:dyDescent="0.3">
      <c r="B17" s="419" t="s">
        <v>209</v>
      </c>
      <c r="C17" s="420" t="str">
        <f>Tar.Light_atua2!B7</f>
        <v>18,39</v>
      </c>
      <c r="D17" s="391" t="str">
        <f>Tar.Light_atua2!C7</f>
        <v>18,39</v>
      </c>
      <c r="E17" s="392" t="str">
        <f>Tar.Light_atua2!D7</f>
        <v>0,00</v>
      </c>
      <c r="F17" s="420" t="str">
        <f>Tar.Light_atua2!E7</f>
        <v>1.425,34</v>
      </c>
      <c r="G17" s="391" t="str">
        <f>Tar.Light_atua2!F7</f>
        <v>966,11</v>
      </c>
      <c r="H17" s="392" t="str">
        <f>Tar.Light_atua2!G7</f>
        <v>459,23</v>
      </c>
      <c r="I17" s="391" t="str">
        <f>Tar.Light_atua2!H7</f>
        <v>417,62</v>
      </c>
      <c r="J17" s="391" t="str">
        <f>Tar.Light_atua2!I7</f>
        <v>139,81</v>
      </c>
      <c r="K17" s="392" t="str">
        <f>Tar.Light_atua2!J7</f>
        <v>277,81</v>
      </c>
      <c r="L17" s="420" t="str">
        <f>Tar.Light_atua2!K7</f>
        <v>36,78</v>
      </c>
      <c r="M17" s="391" t="str">
        <f>Tar.Light_atua2!L7</f>
        <v>36,78</v>
      </c>
      <c r="N17" s="392" t="str">
        <f>Tar.Light_atua2!M7</f>
        <v>0,00</v>
      </c>
      <c r="T17" s="390"/>
      <c r="U17" s="390"/>
      <c r="V17" s="390"/>
      <c r="W17" s="390"/>
      <c r="X17" s="390"/>
    </row>
    <row r="18" spans="2:24" ht="39" thickBot="1" x14ac:dyDescent="0.3">
      <c r="B18" s="409" t="s">
        <v>217</v>
      </c>
      <c r="C18" s="421" t="str">
        <f>Tar.Light_atua2!B8</f>
        <v>14,76</v>
      </c>
      <c r="D18" s="422" t="str">
        <f>Tar.Light_atua2!C8</f>
        <v>14,76</v>
      </c>
      <c r="E18" s="415" t="str">
        <f>Tar.Light_atua2!D8</f>
        <v>0,00</v>
      </c>
      <c r="F18" s="421" t="str">
        <f>Tar.Light_atua2!E8</f>
        <v>2.369,35</v>
      </c>
      <c r="G18" s="422" t="str">
        <f>Tar.Light_atua2!F8</f>
        <v>1.910,12</v>
      </c>
      <c r="H18" s="415" t="str">
        <f>Tar.Light_atua2!G8</f>
        <v>459,23</v>
      </c>
      <c r="I18" s="422" t="str">
        <f>Tar.Light_atua2!H8</f>
        <v>488,19</v>
      </c>
      <c r="J18" s="422" t="str">
        <f>Tar.Light_atua2!I8</f>
        <v>210,38</v>
      </c>
      <c r="K18" s="415" t="str">
        <f>Tar.Light_atua2!J8</f>
        <v>277,81</v>
      </c>
      <c r="L18" s="421" t="str">
        <f>Tar.Light_atua2!K8</f>
        <v>29,52</v>
      </c>
      <c r="M18" s="422" t="str">
        <f>Tar.Light_atua2!L8</f>
        <v>29,52</v>
      </c>
      <c r="N18" s="415" t="str">
        <f>Tar.Light_atua2!M8</f>
        <v>0,00</v>
      </c>
      <c r="T18" s="390"/>
      <c r="U18" s="390"/>
      <c r="V18" s="390"/>
      <c r="W18" s="390"/>
      <c r="X18" s="390"/>
    </row>
    <row r="19" spans="2:24" ht="15" customHeight="1" x14ac:dyDescent="0.25">
      <c r="B19" s="811" t="s">
        <v>247</v>
      </c>
      <c r="C19" s="812"/>
      <c r="D19" s="812"/>
      <c r="E19" s="812"/>
      <c r="F19" s="812"/>
      <c r="G19" s="812"/>
      <c r="H19" s="812"/>
      <c r="I19" s="812"/>
      <c r="J19" s="812"/>
      <c r="K19" s="812"/>
      <c r="L19" s="812"/>
      <c r="M19" s="812"/>
      <c r="N19" s="813"/>
      <c r="T19" s="390"/>
      <c r="U19" s="390"/>
      <c r="V19" s="390"/>
      <c r="W19" s="390"/>
      <c r="X19" s="390"/>
    </row>
    <row r="20" spans="2:24" ht="15.75" customHeight="1" thickBot="1" x14ac:dyDescent="0.3">
      <c r="B20" s="814" t="s">
        <v>226</v>
      </c>
      <c r="C20" s="815"/>
      <c r="D20" s="815"/>
      <c r="E20" s="815"/>
      <c r="F20" s="815"/>
      <c r="G20" s="815"/>
      <c r="H20" s="815"/>
      <c r="I20" s="815"/>
      <c r="J20" s="815"/>
      <c r="K20" s="815"/>
      <c r="L20" s="815"/>
      <c r="M20" s="815"/>
      <c r="N20" s="816"/>
      <c r="T20" s="390"/>
      <c r="U20" s="390"/>
      <c r="V20" s="390"/>
      <c r="W20" s="390"/>
      <c r="X20" s="390"/>
    </row>
    <row r="22" spans="2:24" ht="25.5" customHeight="1" thickBot="1" x14ac:dyDescent="0.3">
      <c r="B22" s="806" t="s">
        <v>266</v>
      </c>
      <c r="C22" s="806"/>
      <c r="D22" s="806"/>
      <c r="E22" s="806"/>
      <c r="F22" s="806"/>
      <c r="G22" s="806"/>
      <c r="H22" s="806"/>
      <c r="I22" s="806"/>
      <c r="J22" s="806"/>
      <c r="K22" s="806"/>
      <c r="L22" s="806"/>
      <c r="M22" s="806"/>
      <c r="N22" s="806"/>
      <c r="O22" s="806"/>
      <c r="P22" s="806"/>
      <c r="Q22" s="806"/>
      <c r="R22" s="806"/>
      <c r="S22" s="806"/>
      <c r="T22" s="806"/>
    </row>
    <row r="23" spans="2:24" ht="15.75" thickBot="1" x14ac:dyDescent="0.3">
      <c r="B23" s="747" t="s">
        <v>270</v>
      </c>
      <c r="C23" s="748"/>
      <c r="D23" s="748"/>
      <c r="E23" s="748"/>
      <c r="F23" s="749"/>
      <c r="H23" s="689" t="s">
        <v>271</v>
      </c>
      <c r="I23" s="690"/>
    </row>
    <row r="24" spans="2:24" ht="15.75" thickBot="1" x14ac:dyDescent="0.3">
      <c r="B24" s="434" t="s">
        <v>267</v>
      </c>
      <c r="C24" s="395"/>
      <c r="D24" s="433" t="s">
        <v>269</v>
      </c>
      <c r="E24" s="433"/>
      <c r="F24" s="397" t="s">
        <v>268</v>
      </c>
      <c r="H24" s="435">
        <v>44166</v>
      </c>
      <c r="I24" s="212">
        <v>2.92988E-2</v>
      </c>
    </row>
    <row r="25" spans="2:24" x14ac:dyDescent="0.25">
      <c r="B25" s="425" t="s">
        <v>257</v>
      </c>
      <c r="C25" s="426"/>
      <c r="D25" s="429" t="s">
        <v>258</v>
      </c>
      <c r="E25" s="428"/>
      <c r="F25" s="430">
        <v>0</v>
      </c>
    </row>
    <row r="26" spans="2:24" x14ac:dyDescent="0.25">
      <c r="B26" s="425" t="s">
        <v>259</v>
      </c>
      <c r="C26" s="426"/>
      <c r="D26" s="425" t="s">
        <v>260</v>
      </c>
      <c r="E26" s="426"/>
      <c r="F26" s="430">
        <v>0</v>
      </c>
    </row>
    <row r="27" spans="2:24" x14ac:dyDescent="0.25">
      <c r="B27" s="425" t="s">
        <v>259</v>
      </c>
      <c r="C27" s="426"/>
      <c r="D27" s="425" t="s">
        <v>261</v>
      </c>
      <c r="E27" s="426"/>
      <c r="F27" s="431">
        <v>0.18</v>
      </c>
    </row>
    <row r="28" spans="2:24" x14ac:dyDescent="0.25">
      <c r="B28" s="425" t="s">
        <v>262</v>
      </c>
      <c r="C28" s="426"/>
      <c r="D28" s="425" t="s">
        <v>261</v>
      </c>
      <c r="E28" s="426"/>
      <c r="F28" s="431">
        <v>0.2</v>
      </c>
    </row>
    <row r="29" spans="2:24" x14ac:dyDescent="0.25">
      <c r="B29" s="425" t="s">
        <v>263</v>
      </c>
      <c r="C29" s="426"/>
      <c r="D29" s="425" t="s">
        <v>264</v>
      </c>
      <c r="E29" s="426"/>
      <c r="F29" s="431">
        <v>0.31</v>
      </c>
    </row>
    <row r="30" spans="2:24" ht="15.75" thickBot="1" x14ac:dyDescent="0.3">
      <c r="B30" s="427" t="s">
        <v>263</v>
      </c>
      <c r="C30" s="396"/>
      <c r="D30" s="427" t="s">
        <v>265</v>
      </c>
      <c r="E30" s="396"/>
      <c r="F30" s="432">
        <v>0.32</v>
      </c>
    </row>
    <row r="31" spans="2:24" ht="9" customHeight="1" x14ac:dyDescent="0.25"/>
    <row r="32" spans="2:24" ht="27.75" customHeight="1" thickBot="1" x14ac:dyDescent="0.3">
      <c r="B32" s="806" t="s">
        <v>272</v>
      </c>
      <c r="C32" s="806"/>
      <c r="D32" s="806"/>
      <c r="E32" s="806"/>
      <c r="F32" s="806"/>
      <c r="G32" s="806"/>
      <c r="H32" s="806"/>
      <c r="I32" s="806"/>
      <c r="J32" s="806"/>
      <c r="K32" s="806"/>
      <c r="L32" s="806"/>
      <c r="M32" s="806"/>
      <c r="N32" s="806"/>
      <c r="O32" s="806"/>
      <c r="P32" s="806"/>
      <c r="Q32" s="806"/>
      <c r="R32" s="806"/>
      <c r="S32" s="806"/>
      <c r="T32" s="806"/>
    </row>
    <row r="33" spans="2:20" ht="16.5" thickTop="1" thickBot="1" x14ac:dyDescent="0.3">
      <c r="B33" s="773" t="s">
        <v>187</v>
      </c>
      <c r="C33" s="774"/>
      <c r="D33" s="774"/>
      <c r="E33" s="774"/>
      <c r="F33" s="774"/>
      <c r="G33" s="774"/>
      <c r="H33" s="774"/>
      <c r="I33" s="774"/>
      <c r="J33" s="774"/>
      <c r="K33" s="774"/>
      <c r="L33" s="774"/>
      <c r="M33" s="774"/>
      <c r="N33" s="774"/>
      <c r="O33" s="774"/>
      <c r="P33" s="774"/>
      <c r="Q33" s="774"/>
      <c r="R33" s="774"/>
      <c r="S33" s="774"/>
      <c r="T33" s="775"/>
    </row>
    <row r="34" spans="2:20" ht="16.5" thickTop="1" thickBot="1" x14ac:dyDescent="0.3">
      <c r="B34" s="776" t="s">
        <v>188</v>
      </c>
      <c r="C34" s="778" t="s">
        <v>189</v>
      </c>
      <c r="D34" s="779"/>
      <c r="E34" s="779"/>
      <c r="F34" s="779"/>
      <c r="G34" s="779"/>
      <c r="H34" s="780"/>
      <c r="I34" s="778" t="s">
        <v>190</v>
      </c>
      <c r="J34" s="779"/>
      <c r="K34" s="779"/>
      <c r="L34" s="779"/>
      <c r="M34" s="779"/>
      <c r="N34" s="780"/>
      <c r="O34" s="778" t="s">
        <v>191</v>
      </c>
      <c r="P34" s="779"/>
      <c r="Q34" s="779"/>
      <c r="R34" s="781"/>
      <c r="S34" s="781"/>
      <c r="T34" s="782"/>
    </row>
    <row r="35" spans="2:20" ht="15.75" thickBot="1" x14ac:dyDescent="0.3">
      <c r="B35" s="777"/>
      <c r="C35" s="783" t="s">
        <v>192</v>
      </c>
      <c r="D35" s="784"/>
      <c r="E35" s="785"/>
      <c r="F35" s="783" t="s">
        <v>193</v>
      </c>
      <c r="G35" s="784"/>
      <c r="H35" s="785"/>
      <c r="I35" s="783" t="s">
        <v>192</v>
      </c>
      <c r="J35" s="784"/>
      <c r="K35" s="784"/>
      <c r="L35" s="783" t="s">
        <v>193</v>
      </c>
      <c r="M35" s="784"/>
      <c r="N35" s="785"/>
      <c r="O35" s="783" t="s">
        <v>192</v>
      </c>
      <c r="P35" s="784"/>
      <c r="Q35" s="785"/>
      <c r="R35" s="786" t="s">
        <v>193</v>
      </c>
      <c r="S35" s="786"/>
      <c r="T35" s="787"/>
    </row>
    <row r="36" spans="2:20" ht="15.75" thickBot="1" x14ac:dyDescent="0.3">
      <c r="B36" s="777"/>
      <c r="C36" s="410" t="s">
        <v>194</v>
      </c>
      <c r="D36" s="383" t="s">
        <v>195</v>
      </c>
      <c r="E36" s="411" t="s">
        <v>196</v>
      </c>
      <c r="F36" s="410" t="s">
        <v>194</v>
      </c>
      <c r="G36" s="383" t="s">
        <v>195</v>
      </c>
      <c r="H36" s="411" t="s">
        <v>196</v>
      </c>
      <c r="I36" s="410" t="s">
        <v>197</v>
      </c>
      <c r="J36" s="383" t="s">
        <v>195</v>
      </c>
      <c r="K36" s="416" t="s">
        <v>196</v>
      </c>
      <c r="L36" s="410" t="s">
        <v>197</v>
      </c>
      <c r="M36" s="383" t="s">
        <v>195</v>
      </c>
      <c r="N36" s="411" t="s">
        <v>196</v>
      </c>
      <c r="O36" s="410" t="s">
        <v>197</v>
      </c>
      <c r="P36" s="383" t="s">
        <v>195</v>
      </c>
      <c r="Q36" s="411" t="s">
        <v>196</v>
      </c>
      <c r="R36" s="383" t="s">
        <v>197</v>
      </c>
      <c r="S36" s="383" t="s">
        <v>195</v>
      </c>
      <c r="T36" s="411" t="s">
        <v>196</v>
      </c>
    </row>
    <row r="37" spans="2:20" ht="26.25" thickBot="1" x14ac:dyDescent="0.3">
      <c r="B37" s="407" t="s">
        <v>198</v>
      </c>
      <c r="C37" s="436">
        <f>C6/(1-($F$30+$I$24))</f>
        <v>24.819379463262091</v>
      </c>
      <c r="D37" s="437">
        <f t="shared" ref="D37:T37" si="0">D6/(1-($F$30+$I$24))</f>
        <v>24.819379463262091</v>
      </c>
      <c r="E37" s="438">
        <f t="shared" si="0"/>
        <v>0</v>
      </c>
      <c r="F37" s="436">
        <f t="shared" si="0"/>
        <v>14.661107125666895</v>
      </c>
      <c r="G37" s="437">
        <f t="shared" si="0"/>
        <v>14.661107125666895</v>
      </c>
      <c r="H37" s="438">
        <f t="shared" si="0"/>
        <v>0</v>
      </c>
      <c r="I37" s="436">
        <f t="shared" si="0"/>
        <v>843.3978606463304</v>
      </c>
      <c r="J37" s="437">
        <f t="shared" si="0"/>
        <v>137.65150579098363</v>
      </c>
      <c r="K37" s="439">
        <f t="shared" si="0"/>
        <v>705.74635485534691</v>
      </c>
      <c r="L37" s="436">
        <f t="shared" si="0"/>
        <v>564.59093666954971</v>
      </c>
      <c r="M37" s="437">
        <f t="shared" si="0"/>
        <v>137.65150579098363</v>
      </c>
      <c r="N37" s="438">
        <f t="shared" si="0"/>
        <v>426.9394308785661</v>
      </c>
      <c r="O37" s="436">
        <f t="shared" si="0"/>
        <v>49.638758926524183</v>
      </c>
      <c r="P37" s="437">
        <f t="shared" si="0"/>
        <v>49.638758926524183</v>
      </c>
      <c r="Q37" s="438">
        <f t="shared" si="0"/>
        <v>0</v>
      </c>
      <c r="R37" s="437">
        <f t="shared" si="0"/>
        <v>29.32221425133379</v>
      </c>
      <c r="S37" s="437">
        <f t="shared" si="0"/>
        <v>29.32221425133379</v>
      </c>
      <c r="T37" s="438">
        <f t="shared" si="0"/>
        <v>0</v>
      </c>
    </row>
    <row r="38" spans="2:20" ht="26.25" thickBot="1" x14ac:dyDescent="0.3">
      <c r="B38" s="408" t="s">
        <v>209</v>
      </c>
      <c r="C38" s="436">
        <f t="shared" ref="C38:T38" si="1">C7/(1-($F$30+$I$24))</f>
        <v>52.297429296273009</v>
      </c>
      <c r="D38" s="437">
        <f t="shared" si="1"/>
        <v>52.297429296273009</v>
      </c>
      <c r="E38" s="438">
        <f t="shared" si="1"/>
        <v>0</v>
      </c>
      <c r="F38" s="436">
        <f t="shared" si="1"/>
        <v>28.261819710798136</v>
      </c>
      <c r="G38" s="437">
        <f t="shared" si="1"/>
        <v>28.261819710798136</v>
      </c>
      <c r="H38" s="438">
        <f t="shared" si="1"/>
        <v>0</v>
      </c>
      <c r="I38" s="436">
        <f t="shared" si="1"/>
        <v>920.60687762678162</v>
      </c>
      <c r="J38" s="437">
        <f t="shared" si="1"/>
        <v>214.86052277143489</v>
      </c>
      <c r="K38" s="439">
        <f t="shared" si="1"/>
        <v>705.74635485534691</v>
      </c>
      <c r="L38" s="436">
        <f t="shared" si="1"/>
        <v>641.79995365000093</v>
      </c>
      <c r="M38" s="437">
        <f t="shared" si="1"/>
        <v>214.86052277143489</v>
      </c>
      <c r="N38" s="438">
        <f t="shared" si="1"/>
        <v>426.9394308785661</v>
      </c>
      <c r="O38" s="436">
        <f t="shared" si="1"/>
        <v>104.59485859254602</v>
      </c>
      <c r="P38" s="437">
        <f t="shared" si="1"/>
        <v>104.59485859254602</v>
      </c>
      <c r="Q38" s="438">
        <f t="shared" si="1"/>
        <v>0</v>
      </c>
      <c r="R38" s="437">
        <f t="shared" si="1"/>
        <v>56.523639421596272</v>
      </c>
      <c r="S38" s="437">
        <f t="shared" si="1"/>
        <v>56.523639421596272</v>
      </c>
      <c r="T38" s="438">
        <f t="shared" si="1"/>
        <v>0</v>
      </c>
    </row>
    <row r="39" spans="2:20" ht="39" thickBot="1" x14ac:dyDescent="0.3">
      <c r="B39" s="409" t="s">
        <v>217</v>
      </c>
      <c r="C39" s="440">
        <f t="shared" ref="C39:T39" si="2">C8/(1-($F$30+$I$24))</f>
        <v>107.57625773550134</v>
      </c>
      <c r="D39" s="441">
        <f t="shared" si="2"/>
        <v>107.57625773550134</v>
      </c>
      <c r="E39" s="442">
        <f t="shared" si="2"/>
        <v>0</v>
      </c>
      <c r="F39" s="440">
        <f t="shared" si="2"/>
        <v>22.683222345371423</v>
      </c>
      <c r="G39" s="441">
        <f t="shared" si="2"/>
        <v>22.683222345371423</v>
      </c>
      <c r="H39" s="442">
        <f t="shared" si="2"/>
        <v>0</v>
      </c>
      <c r="I39" s="440">
        <f t="shared" si="2"/>
        <v>1029.0591134609865</v>
      </c>
      <c r="J39" s="441">
        <f t="shared" si="2"/>
        <v>323.3127586056396</v>
      </c>
      <c r="K39" s="443">
        <f t="shared" si="2"/>
        <v>705.74635485534691</v>
      </c>
      <c r="L39" s="440">
        <f t="shared" si="2"/>
        <v>853.8788617571322</v>
      </c>
      <c r="M39" s="441">
        <f t="shared" si="2"/>
        <v>426.9394308785661</v>
      </c>
      <c r="N39" s="442">
        <f t="shared" si="2"/>
        <v>426.9394308785661</v>
      </c>
      <c r="O39" s="440">
        <f t="shared" si="2"/>
        <v>215.15251547100269</v>
      </c>
      <c r="P39" s="441">
        <f t="shared" si="2"/>
        <v>215.15251547100269</v>
      </c>
      <c r="Q39" s="442">
        <f t="shared" si="2"/>
        <v>0</v>
      </c>
      <c r="R39" s="441">
        <f t="shared" si="2"/>
        <v>45.366444690742846</v>
      </c>
      <c r="S39" s="441">
        <f t="shared" si="2"/>
        <v>45.366444690742846</v>
      </c>
      <c r="T39" s="442">
        <f t="shared" si="2"/>
        <v>0</v>
      </c>
    </row>
    <row r="40" spans="2:20" ht="9.75" customHeight="1" thickBot="1" x14ac:dyDescent="0.3"/>
    <row r="41" spans="2:20" ht="15.75" thickBot="1" x14ac:dyDescent="0.3">
      <c r="B41" s="794" t="s">
        <v>227</v>
      </c>
      <c r="C41" s="795"/>
      <c r="D41" s="795"/>
      <c r="E41" s="795"/>
      <c r="F41" s="795"/>
      <c r="G41" s="795"/>
      <c r="H41" s="795"/>
      <c r="I41" s="795"/>
      <c r="J41" s="795"/>
      <c r="K41" s="795"/>
      <c r="L41" s="795"/>
      <c r="M41" s="795"/>
      <c r="N41" s="796"/>
    </row>
    <row r="42" spans="2:20" ht="16.5" thickTop="1" thickBot="1" x14ac:dyDescent="0.3">
      <c r="B42" s="797" t="s">
        <v>188</v>
      </c>
      <c r="C42" s="798" t="s">
        <v>189</v>
      </c>
      <c r="D42" s="781"/>
      <c r="E42" s="782"/>
      <c r="F42" s="778" t="s">
        <v>190</v>
      </c>
      <c r="G42" s="779"/>
      <c r="H42" s="779"/>
      <c r="I42" s="781"/>
      <c r="J42" s="781"/>
      <c r="K42" s="782"/>
      <c r="L42" s="778" t="s">
        <v>228</v>
      </c>
      <c r="M42" s="779"/>
      <c r="N42" s="780"/>
      <c r="T42" s="390"/>
    </row>
    <row r="43" spans="2:20" ht="15.75" thickBot="1" x14ac:dyDescent="0.3">
      <c r="B43" s="797"/>
      <c r="C43" s="802" t="s">
        <v>197</v>
      </c>
      <c r="D43" s="804" t="s">
        <v>195</v>
      </c>
      <c r="E43" s="807" t="s">
        <v>196</v>
      </c>
      <c r="F43" s="783" t="s">
        <v>192</v>
      </c>
      <c r="G43" s="784"/>
      <c r="H43" s="785"/>
      <c r="I43" s="786" t="s">
        <v>193</v>
      </c>
      <c r="J43" s="786"/>
      <c r="K43" s="787"/>
      <c r="L43" s="799"/>
      <c r="M43" s="800"/>
      <c r="N43" s="801"/>
      <c r="T43" s="390"/>
    </row>
    <row r="44" spans="2:20" x14ac:dyDescent="0.25">
      <c r="B44" s="797"/>
      <c r="C44" s="803"/>
      <c r="D44" s="805"/>
      <c r="E44" s="808"/>
      <c r="F44" s="802" t="s">
        <v>197</v>
      </c>
      <c r="G44" s="804" t="s">
        <v>195</v>
      </c>
      <c r="H44" s="807" t="s">
        <v>196</v>
      </c>
      <c r="I44" s="809" t="s">
        <v>197</v>
      </c>
      <c r="J44" s="804" t="s">
        <v>195</v>
      </c>
      <c r="K44" s="807" t="s">
        <v>196</v>
      </c>
      <c r="L44" s="802" t="s">
        <v>197</v>
      </c>
      <c r="M44" s="804" t="s">
        <v>195</v>
      </c>
      <c r="N44" s="807" t="s">
        <v>196</v>
      </c>
      <c r="T44" s="390"/>
    </row>
    <row r="45" spans="2:20" ht="15.75" thickBot="1" x14ac:dyDescent="0.3">
      <c r="B45" s="797"/>
      <c r="C45" s="803"/>
      <c r="D45" s="805"/>
      <c r="E45" s="808"/>
      <c r="F45" s="803"/>
      <c r="G45" s="805"/>
      <c r="H45" s="808"/>
      <c r="I45" s="810"/>
      <c r="J45" s="805"/>
      <c r="K45" s="808"/>
      <c r="L45" s="803"/>
      <c r="M45" s="805"/>
      <c r="N45" s="808"/>
      <c r="T45" s="390"/>
    </row>
    <row r="46" spans="2:20" ht="26.25" thickBot="1" x14ac:dyDescent="0.3">
      <c r="B46" s="419" t="s">
        <v>209</v>
      </c>
      <c r="C46" s="444">
        <f>C17/(1-($F$30+$I$24))</f>
        <v>28.261819710798136</v>
      </c>
      <c r="D46" s="445">
        <f t="shared" ref="D46:N46" si="3">D17/(1-($F$30+$I$24))</f>
        <v>28.261819710798136</v>
      </c>
      <c r="E46" s="446">
        <f t="shared" si="3"/>
        <v>0</v>
      </c>
      <c r="F46" s="444">
        <f t="shared" si="3"/>
        <v>2190.4677600102782</v>
      </c>
      <c r="G46" s="445">
        <f t="shared" si="3"/>
        <v>1484.7214051549313</v>
      </c>
      <c r="H46" s="446">
        <f t="shared" si="3"/>
        <v>705.74635485534691</v>
      </c>
      <c r="I46" s="445">
        <f t="shared" si="3"/>
        <v>641.79995365000093</v>
      </c>
      <c r="J46" s="445">
        <f t="shared" si="3"/>
        <v>214.86052277143489</v>
      </c>
      <c r="K46" s="446">
        <f t="shared" si="3"/>
        <v>426.9394308785661</v>
      </c>
      <c r="L46" s="444">
        <f t="shared" si="3"/>
        <v>56.523639421596272</v>
      </c>
      <c r="M46" s="445">
        <f t="shared" si="3"/>
        <v>56.523639421596272</v>
      </c>
      <c r="N46" s="446">
        <f t="shared" si="3"/>
        <v>0</v>
      </c>
      <c r="T46" s="390"/>
    </row>
    <row r="47" spans="2:20" ht="39" thickBot="1" x14ac:dyDescent="0.3">
      <c r="B47" s="409" t="s">
        <v>217</v>
      </c>
      <c r="C47" s="447">
        <f t="shared" ref="C47:N47" si="4">C18/(1-($F$30+$I$24))</f>
        <v>22.683222345371423</v>
      </c>
      <c r="D47" s="448">
        <f t="shared" si="4"/>
        <v>22.683222345371423</v>
      </c>
      <c r="E47" s="442">
        <f t="shared" si="4"/>
        <v>0</v>
      </c>
      <c r="F47" s="447">
        <f t="shared" si="4"/>
        <v>3641.2258037944298</v>
      </c>
      <c r="G47" s="448">
        <f t="shared" si="4"/>
        <v>2935.4794489390829</v>
      </c>
      <c r="H47" s="442">
        <f t="shared" si="4"/>
        <v>705.74635485534691</v>
      </c>
      <c r="I47" s="448">
        <f t="shared" si="4"/>
        <v>750.2521894842057</v>
      </c>
      <c r="J47" s="448">
        <f t="shared" si="4"/>
        <v>323.3127586056396</v>
      </c>
      <c r="K47" s="442">
        <f t="shared" si="4"/>
        <v>426.9394308785661</v>
      </c>
      <c r="L47" s="447">
        <f t="shared" si="4"/>
        <v>45.366444690742846</v>
      </c>
      <c r="M47" s="448">
        <f t="shared" si="4"/>
        <v>45.366444690742846</v>
      </c>
      <c r="N47" s="442">
        <f t="shared" si="4"/>
        <v>0</v>
      </c>
      <c r="T47" s="390"/>
    </row>
    <row r="48" spans="2:20" x14ac:dyDescent="0.25">
      <c r="T48" s="390"/>
    </row>
    <row r="49" spans="20:20" x14ac:dyDescent="0.25">
      <c r="T49" s="390"/>
    </row>
  </sheetData>
  <mergeCells count="68">
    <mergeCell ref="F44:F45"/>
    <mergeCell ref="G44:G45"/>
    <mergeCell ref="H44:H45"/>
    <mergeCell ref="I44:I45"/>
    <mergeCell ref="J44:J45"/>
    <mergeCell ref="K44:K45"/>
    <mergeCell ref="B41:N41"/>
    <mergeCell ref="B42:B45"/>
    <mergeCell ref="C42:E42"/>
    <mergeCell ref="F42:K42"/>
    <mergeCell ref="L42:N43"/>
    <mergeCell ref="C43:C45"/>
    <mergeCell ref="D43:D45"/>
    <mergeCell ref="E43:E45"/>
    <mergeCell ref="F43:H43"/>
    <mergeCell ref="I43:K43"/>
    <mergeCell ref="L44:L45"/>
    <mergeCell ref="M44:M45"/>
    <mergeCell ref="N44:N45"/>
    <mergeCell ref="O35:Q35"/>
    <mergeCell ref="R35:T35"/>
    <mergeCell ref="B23:F23"/>
    <mergeCell ref="H23:I23"/>
    <mergeCell ref="B32:T32"/>
    <mergeCell ref="B33:T33"/>
    <mergeCell ref="B34:B36"/>
    <mergeCell ref="C34:H34"/>
    <mergeCell ref="I34:N34"/>
    <mergeCell ref="O34:T34"/>
    <mergeCell ref="C35:E35"/>
    <mergeCell ref="F35:H35"/>
    <mergeCell ref="I35:K35"/>
    <mergeCell ref="L35:N35"/>
    <mergeCell ref="B22:T22"/>
    <mergeCell ref="E14:E16"/>
    <mergeCell ref="F14:H14"/>
    <mergeCell ref="I14:K14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B19:N19"/>
    <mergeCell ref="B20:N20"/>
    <mergeCell ref="B9:T9"/>
    <mergeCell ref="B10:T10"/>
    <mergeCell ref="B12:N12"/>
    <mergeCell ref="B13:B16"/>
    <mergeCell ref="C13:E13"/>
    <mergeCell ref="F13:K13"/>
    <mergeCell ref="L13:N14"/>
    <mergeCell ref="C14:C16"/>
    <mergeCell ref="D14:D16"/>
    <mergeCell ref="B2:T2"/>
    <mergeCell ref="B3:B5"/>
    <mergeCell ref="C3:H3"/>
    <mergeCell ref="I3:N3"/>
    <mergeCell ref="O3:T3"/>
    <mergeCell ref="C4:E4"/>
    <mergeCell ref="F4:H4"/>
    <mergeCell ref="I4:K4"/>
    <mergeCell ref="L4:N4"/>
    <mergeCell ref="O4:Q4"/>
    <mergeCell ref="R4:T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4434-4986-4033-A719-81DB6D06A18F}">
  <dimension ref="A1:M20"/>
  <sheetViews>
    <sheetView showGridLines="0" workbookViewId="0">
      <selection activeCell="J10" sqref="J10"/>
    </sheetView>
  </sheetViews>
  <sheetFormatPr defaultColWidth="0" defaultRowHeight="15" zeroHeight="1" x14ac:dyDescent="0.25"/>
  <cols>
    <col min="1" max="1" width="1.5703125" customWidth="1"/>
    <col min="2" max="2" width="1.28515625" customWidth="1"/>
    <col min="3" max="3" width="24.42578125" bestFit="1" customWidth="1"/>
    <col min="4" max="4" width="5" customWidth="1"/>
    <col min="5" max="5" width="17" bestFit="1" customWidth="1"/>
    <col min="6" max="6" width="18.7109375" bestFit="1" customWidth="1"/>
    <col min="7" max="7" width="9.42578125" customWidth="1"/>
    <col min="8" max="8" width="19.42578125" bestFit="1" customWidth="1"/>
    <col min="9" max="9" width="4.5703125" customWidth="1"/>
    <col min="10" max="10" width="17" bestFit="1" customWidth="1"/>
    <col min="11" max="11" width="18.7109375" bestFit="1" customWidth="1"/>
    <col min="12" max="12" width="1.42578125" customWidth="1"/>
    <col min="13" max="13" width="3.85546875" customWidth="1"/>
    <col min="14" max="16384" width="9.140625" hidden="1"/>
  </cols>
  <sheetData>
    <row r="1" spans="2:12" ht="9.75" customHeight="1" thickBot="1" x14ac:dyDescent="0.3"/>
    <row r="2" spans="2:12" ht="32.25" customHeight="1" thickBot="1" x14ac:dyDescent="0.3">
      <c r="B2" s="458"/>
      <c r="C2" s="826" t="s">
        <v>280</v>
      </c>
      <c r="D2" s="826"/>
      <c r="E2" s="826"/>
      <c r="F2" s="826"/>
      <c r="G2" s="826"/>
      <c r="H2" s="826"/>
      <c r="I2" s="826"/>
      <c r="J2" s="826"/>
      <c r="K2" s="826"/>
      <c r="L2" s="459"/>
    </row>
    <row r="3" spans="2:12" ht="9" customHeight="1" x14ac:dyDescent="0.25">
      <c r="B3" s="455"/>
      <c r="C3" s="457"/>
      <c r="D3" s="457"/>
      <c r="E3" s="457"/>
      <c r="F3" s="457"/>
      <c r="G3" s="457"/>
      <c r="H3" s="457"/>
      <c r="I3" s="457"/>
      <c r="J3" s="457"/>
      <c r="K3" s="457"/>
      <c r="L3" s="428"/>
    </row>
    <row r="4" spans="2:12" ht="22.5" customHeight="1" thickBot="1" x14ac:dyDescent="0.3">
      <c r="B4" s="425"/>
      <c r="C4" s="819" t="s">
        <v>255</v>
      </c>
      <c r="D4" s="819"/>
      <c r="E4" s="819"/>
      <c r="F4" s="819"/>
      <c r="G4" s="337"/>
      <c r="H4" s="819" t="s">
        <v>273</v>
      </c>
      <c r="I4" s="819"/>
      <c r="J4" s="819"/>
      <c r="K4" s="819"/>
      <c r="L4" s="426"/>
    </row>
    <row r="5" spans="2:12" ht="15.75" thickBot="1" x14ac:dyDescent="0.3">
      <c r="B5" s="425"/>
      <c r="C5" s="337"/>
      <c r="D5" s="337"/>
      <c r="E5" s="399" t="s">
        <v>251</v>
      </c>
      <c r="F5" s="400" t="s">
        <v>252</v>
      </c>
      <c r="G5" s="337"/>
      <c r="H5" s="337"/>
      <c r="I5" s="337"/>
      <c r="J5" s="399" t="s">
        <v>251</v>
      </c>
      <c r="K5" s="400" t="s">
        <v>252</v>
      </c>
      <c r="L5" s="426"/>
    </row>
    <row r="6" spans="2:12" x14ac:dyDescent="0.25">
      <c r="B6" s="425"/>
      <c r="C6" s="820" t="s">
        <v>253</v>
      </c>
      <c r="D6" s="393" t="s">
        <v>159</v>
      </c>
      <c r="E6" s="401">
        <f>'Estimativa energética'!$L$9*'Tarifas Light'!$F$7</f>
        <v>5884.8</v>
      </c>
      <c r="F6" s="824">
        <f>MAX('Estimativa energética'!$L$9:$L$10)*'Tarifas Light'!$C$17</f>
        <v>5884.8</v>
      </c>
      <c r="G6" s="337"/>
      <c r="H6" s="820" t="s">
        <v>253</v>
      </c>
      <c r="I6" s="393" t="s">
        <v>159</v>
      </c>
      <c r="J6" s="401">
        <f>'Estimativa energética'!$L$9*'Tarifas Light'!F38</f>
        <v>9043.7823074554035</v>
      </c>
      <c r="K6" s="824">
        <f>MAX('Estimativa energética'!$L$9:$L$10)*'Tarifas Light'!C46</f>
        <v>9043.7823074554035</v>
      </c>
      <c r="L6" s="426"/>
    </row>
    <row r="7" spans="2:12" x14ac:dyDescent="0.25">
      <c r="B7" s="425"/>
      <c r="C7" s="821"/>
      <c r="D7" s="398" t="s">
        <v>160</v>
      </c>
      <c r="E7" s="402">
        <f>'Estimativa energética'!$L$10*'Tarifas Light'!$C$7</f>
        <v>10889.6</v>
      </c>
      <c r="F7" s="825"/>
      <c r="G7" s="337"/>
      <c r="H7" s="821"/>
      <c r="I7" s="398" t="s">
        <v>160</v>
      </c>
      <c r="J7" s="402">
        <f>'Estimativa energética'!$L$10*'Tarifas Light'!C38</f>
        <v>16735.177374807361</v>
      </c>
      <c r="K7" s="825"/>
      <c r="L7" s="426"/>
    </row>
    <row r="8" spans="2:12" x14ac:dyDescent="0.25">
      <c r="B8" s="425"/>
      <c r="C8" s="822" t="s">
        <v>254</v>
      </c>
      <c r="D8" s="372" t="s">
        <v>159</v>
      </c>
      <c r="E8" s="403">
        <f>('Estimativa energética'!$L$11/1000)*'Tarifas Light'!$L$7</f>
        <v>46486.018448592811</v>
      </c>
      <c r="F8" s="404">
        <f>('Estimativa energética'!$L$11/1000)*'Tarifas Light'!$I$17</f>
        <v>46486.018448592811</v>
      </c>
      <c r="G8" s="337"/>
      <c r="H8" s="822" t="s">
        <v>254</v>
      </c>
      <c r="I8" s="372" t="s">
        <v>159</v>
      </c>
      <c r="J8" s="403">
        <f>('Estimativa energética'!$L$11/1000)*'Tarifas Light'!L38</f>
        <v>71439.884310329857</v>
      </c>
      <c r="K8" s="404">
        <f>('Estimativa energética'!$L$11/1000)*'Tarifas Light'!I46</f>
        <v>71439.884310329857</v>
      </c>
      <c r="L8" s="426"/>
    </row>
    <row r="9" spans="2:12" ht="15.75" thickBot="1" x14ac:dyDescent="0.3">
      <c r="B9" s="425"/>
      <c r="C9" s="823"/>
      <c r="D9" s="394" t="s">
        <v>160</v>
      </c>
      <c r="E9" s="405">
        <f>('Estimativa energética'!$L$12/1000)*'Tarifas Light'!$I$7</f>
        <v>10947.25631999998</v>
      </c>
      <c r="F9" s="406">
        <f>('Estimativa energética'!$L$12/1000)*'Tarifas Light'!$F$17</f>
        <v>26047.61338666662</v>
      </c>
      <c r="G9" s="337"/>
      <c r="H9" s="823"/>
      <c r="I9" s="394" t="s">
        <v>160</v>
      </c>
      <c r="J9" s="405">
        <f>('Estimativa energética'!$L$12/1000)*'Tarifas Light'!I38</f>
        <v>16823.783819670196</v>
      </c>
      <c r="K9" s="406">
        <f>('Estimativa energética'!$L$12/1000)*'Tarifas Light'!F46</f>
        <v>40030.068158267764</v>
      </c>
      <c r="L9" s="426"/>
    </row>
    <row r="10" spans="2:12" ht="16.5" thickTop="1" thickBot="1" x14ac:dyDescent="0.3">
      <c r="B10" s="425"/>
      <c r="C10" s="817" t="s">
        <v>4</v>
      </c>
      <c r="D10" s="818"/>
      <c r="E10" s="423">
        <f>SUM(E6:E9)</f>
        <v>74207.674768592799</v>
      </c>
      <c r="F10" s="424">
        <f>SUM(F6:F9)</f>
        <v>78418.431835259427</v>
      </c>
      <c r="G10" s="337"/>
      <c r="H10" s="817" t="s">
        <v>4</v>
      </c>
      <c r="I10" s="818"/>
      <c r="J10" s="423">
        <f>SUM(J6:J9)</f>
        <v>114042.62781226281</v>
      </c>
      <c r="K10" s="424">
        <f>SUM(K6:K9)</f>
        <v>120513.73477605302</v>
      </c>
      <c r="L10" s="426"/>
    </row>
    <row r="11" spans="2:12" ht="6.75" customHeight="1" thickTop="1" x14ac:dyDescent="0.25">
      <c r="B11" s="425"/>
      <c r="C11" s="337"/>
      <c r="D11" s="337"/>
      <c r="E11" s="337"/>
      <c r="F11" s="337"/>
      <c r="G11" s="337"/>
      <c r="H11" s="337"/>
      <c r="I11" s="337"/>
      <c r="J11" s="337"/>
      <c r="K11" s="337"/>
      <c r="L11" s="426"/>
    </row>
    <row r="12" spans="2:12" ht="22.5" customHeight="1" thickBot="1" x14ac:dyDescent="0.3">
      <c r="B12" s="425"/>
      <c r="C12" s="819" t="s">
        <v>256</v>
      </c>
      <c r="D12" s="819"/>
      <c r="E12" s="819"/>
      <c r="F12" s="819"/>
      <c r="G12" s="337"/>
      <c r="H12" s="819" t="s">
        <v>274</v>
      </c>
      <c r="I12" s="819"/>
      <c r="J12" s="819"/>
      <c r="K12" s="819"/>
      <c r="L12" s="426"/>
    </row>
    <row r="13" spans="2:12" ht="15.75" thickBot="1" x14ac:dyDescent="0.3">
      <c r="B13" s="425"/>
      <c r="C13" s="337"/>
      <c r="D13" s="337"/>
      <c r="E13" s="399" t="s">
        <v>251</v>
      </c>
      <c r="F13" s="400" t="s">
        <v>252</v>
      </c>
      <c r="G13" s="337"/>
      <c r="H13" s="337"/>
      <c r="I13" s="337"/>
      <c r="J13" s="399" t="s">
        <v>251</v>
      </c>
      <c r="K13" s="400" t="s">
        <v>252</v>
      </c>
      <c r="L13" s="426"/>
    </row>
    <row r="14" spans="2:12" x14ac:dyDescent="0.25">
      <c r="B14" s="425"/>
      <c r="C14" s="820" t="s">
        <v>253</v>
      </c>
      <c r="D14" s="393" t="s">
        <v>159</v>
      </c>
      <c r="E14" s="401">
        <f>'Estimativa energética'!$L$9*'Tarifas Light'!F8</f>
        <v>4723.2</v>
      </c>
      <c r="F14" s="824">
        <f>MAX('Estimativa energética'!$L$9:$L$10)*'Tarifas Light'!C18</f>
        <v>4723.2</v>
      </c>
      <c r="G14" s="337"/>
      <c r="H14" s="820" t="s">
        <v>253</v>
      </c>
      <c r="I14" s="393" t="s">
        <v>159</v>
      </c>
      <c r="J14" s="401">
        <f>'Estimativa energética'!$L$9*'Tarifas Light'!F39</f>
        <v>7258.6311505188551</v>
      </c>
      <c r="K14" s="824">
        <f>MAX('Estimativa energética'!$L$9:$L$10)*'Tarifas Light'!C47</f>
        <v>7258.6311505188551</v>
      </c>
      <c r="L14" s="426"/>
    </row>
    <row r="15" spans="2:12" x14ac:dyDescent="0.25">
      <c r="B15" s="425"/>
      <c r="C15" s="821"/>
      <c r="D15" s="398" t="s">
        <v>160</v>
      </c>
      <c r="E15" s="402">
        <f>'Estimativa energética'!$L$10*'Tarifas Light'!C8</f>
        <v>22400</v>
      </c>
      <c r="F15" s="825"/>
      <c r="G15" s="337"/>
      <c r="H15" s="821"/>
      <c r="I15" s="398" t="s">
        <v>160</v>
      </c>
      <c r="J15" s="402">
        <f>'Estimativa energética'!$L$10*'Tarifas Light'!C39</f>
        <v>34424.402475360432</v>
      </c>
      <c r="K15" s="825"/>
      <c r="L15" s="426"/>
    </row>
    <row r="16" spans="2:12" x14ac:dyDescent="0.25">
      <c r="B16" s="425"/>
      <c r="C16" s="822" t="s">
        <v>254</v>
      </c>
      <c r="D16" s="372" t="s">
        <v>159</v>
      </c>
      <c r="E16" s="403">
        <f>('Estimativa energética'!$L$11/1000)*'Tarifas Light'!L8</f>
        <v>61847.04173748177</v>
      </c>
      <c r="F16" s="404">
        <f>('Estimativa energética'!$L$11/1000)*'Tarifas Light'!I18</f>
        <v>54341.289560889141</v>
      </c>
      <c r="G16" s="337"/>
      <c r="H16" s="822" t="s">
        <v>254</v>
      </c>
      <c r="I16" s="372" t="s">
        <v>159</v>
      </c>
      <c r="J16" s="403">
        <f>('Estimativa energética'!$L$11/1000)*'Tarifas Light'!L39</f>
        <v>95046.761458994966</v>
      </c>
      <c r="K16" s="404">
        <f>('Estimativa energética'!$L$11/1000)*'Tarifas Light'!I47</f>
        <v>83511.893878310264</v>
      </c>
      <c r="L16" s="426"/>
    </row>
    <row r="17" spans="2:12" ht="15.75" thickBot="1" x14ac:dyDescent="0.3">
      <c r="B17" s="425"/>
      <c r="C17" s="823"/>
      <c r="D17" s="394" t="s">
        <v>160</v>
      </c>
      <c r="E17" s="405">
        <f>('Estimativa energética'!$L$12/1000)*'Tarifas Light'!I8</f>
        <v>12236.899546666647</v>
      </c>
      <c r="F17" s="406">
        <f>('Estimativa energética'!$L$12/1000)*'Tarifas Light'!F18</f>
        <v>43299.08146666659</v>
      </c>
      <c r="G17" s="337"/>
      <c r="H17" s="823"/>
      <c r="I17" s="394" t="s">
        <v>160</v>
      </c>
      <c r="J17" s="405">
        <f>('Estimativa energética'!$L$12/1000)*'Tarifas Light'!I39</f>
        <v>18805.71227879501</v>
      </c>
      <c r="K17" s="406">
        <f>('Estimativa energética'!$L$12/1000)*'Tarifas Light'!F47</f>
        <v>66542.187822408494</v>
      </c>
      <c r="L17" s="426"/>
    </row>
    <row r="18" spans="2:12" ht="16.5" thickTop="1" thickBot="1" x14ac:dyDescent="0.3">
      <c r="B18" s="425"/>
      <c r="C18" s="817" t="s">
        <v>4</v>
      </c>
      <c r="D18" s="818"/>
      <c r="E18" s="423">
        <f>SUM(E14:E17)</f>
        <v>101207.14128414843</v>
      </c>
      <c r="F18" s="424">
        <f>SUM(F14:F17)</f>
        <v>102363.57102755574</v>
      </c>
      <c r="G18" s="337"/>
      <c r="H18" s="817" t="s">
        <v>4</v>
      </c>
      <c r="I18" s="818"/>
      <c r="J18" s="423">
        <f>SUM(J14:J17)</f>
        <v>155535.50736366928</v>
      </c>
      <c r="K18" s="424">
        <f>SUM(K14:K17)</f>
        <v>157312.71285123762</v>
      </c>
      <c r="L18" s="426"/>
    </row>
    <row r="19" spans="2:12" ht="16.5" thickTop="1" thickBot="1" x14ac:dyDescent="0.3">
      <c r="B19" s="427"/>
      <c r="C19" s="456"/>
      <c r="D19" s="456"/>
      <c r="E19" s="456"/>
      <c r="F19" s="456"/>
      <c r="G19" s="456"/>
      <c r="H19" s="456"/>
      <c r="I19" s="456"/>
      <c r="J19" s="456"/>
      <c r="K19" s="456"/>
      <c r="L19" s="396"/>
    </row>
    <row r="20" spans="2:12" x14ac:dyDescent="0.25"/>
  </sheetData>
  <mergeCells count="21">
    <mergeCell ref="C2:K2"/>
    <mergeCell ref="C10:D10"/>
    <mergeCell ref="C12:F12"/>
    <mergeCell ref="C14:C15"/>
    <mergeCell ref="C16:C17"/>
    <mergeCell ref="C8:C9"/>
    <mergeCell ref="C6:C7"/>
    <mergeCell ref="C4:F4"/>
    <mergeCell ref="H4:K4"/>
    <mergeCell ref="H6:H7"/>
    <mergeCell ref="H8:H9"/>
    <mergeCell ref="K6:K7"/>
    <mergeCell ref="F6:F7"/>
    <mergeCell ref="C18:D18"/>
    <mergeCell ref="H10:I10"/>
    <mergeCell ref="H12:K12"/>
    <mergeCell ref="H14:H15"/>
    <mergeCell ref="H16:H17"/>
    <mergeCell ref="H18:I18"/>
    <mergeCell ref="K14:K15"/>
    <mergeCell ref="F14:F1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8F0F-0D94-40D6-8FF2-AD213D3B0FDB}">
  <dimension ref="B2:C16"/>
  <sheetViews>
    <sheetView workbookViewId="0">
      <selection activeCell="F2" sqref="F2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12.7109375" bestFit="1" customWidth="1"/>
  </cols>
  <sheetData>
    <row r="2" spans="2:3" x14ac:dyDescent="0.25">
      <c r="B2" t="s">
        <v>276</v>
      </c>
    </row>
    <row r="3" spans="2:3" x14ac:dyDescent="0.25">
      <c r="B3" s="449">
        <v>2.9820000000000002</v>
      </c>
    </row>
    <row r="6" spans="2:3" x14ac:dyDescent="0.25">
      <c r="B6" t="s">
        <v>275</v>
      </c>
    </row>
    <row r="7" spans="2:3" x14ac:dyDescent="0.25">
      <c r="B7" s="450">
        <f>SUM('Gasto Energético'!$O$4:$O$20)+SUM('Gasto Energético'!$Y$4:$Y$21)+SUM('Gasto Energético'!$AI$4:$AI$20)+SUM('Gasto Energético'!$AS$4:$AS$20)+SUM('Gasto Energético'!$BC$4:$BC$20)+SUM('Gasto Energético'!$BM$4:$BM$20)+SUM('Gasto Energético'!$BW$4:$BW$20)+SUM('Gasto Energético'!$CG$4:$CG$19)+SUM('Gasto Energético'!$CQ$4:$CQ$22)+SUM('Gasto Energético'!$DA$4:$DA$22)+SUM('Gasto Energético'!$DK$4:$DK$22)+SUM('Gasto Energético'!$DU$4:$DU$22)+SUM('Gasto Energético'!$EE$4:$EE$21)+SUM('Gasto Energético'!$EO$4:$EO$22)+SUM('Gasto Energético'!$EY$4:$EY$21)+SUM('Gasto Energético'!$FI$4:$FI$21)</f>
        <v>4249.43</v>
      </c>
    </row>
    <row r="8" spans="2:3" x14ac:dyDescent="0.25">
      <c r="B8" t="s">
        <v>277</v>
      </c>
    </row>
    <row r="9" spans="2:3" x14ac:dyDescent="0.25">
      <c r="B9" s="453">
        <f>(B7*'Estimativa energética'!$B$7)+(B7*'Estimativa energética'!$B$21*(30-'Estimativa energética'!$B$7))</f>
        <v>115848.90497777778</v>
      </c>
    </row>
    <row r="10" spans="2:3" x14ac:dyDescent="0.25">
      <c r="B10" s="451"/>
    </row>
    <row r="11" spans="2:3" x14ac:dyDescent="0.25">
      <c r="B11" s="454" t="s">
        <v>278</v>
      </c>
    </row>
    <row r="12" spans="2:3" x14ac:dyDescent="0.25">
      <c r="B12" s="452">
        <v>0.53800000000000003</v>
      </c>
      <c r="C12" s="451"/>
    </row>
    <row r="14" spans="2:3" x14ac:dyDescent="0.25">
      <c r="B14" t="s">
        <v>279</v>
      </c>
    </row>
    <row r="15" spans="2:3" x14ac:dyDescent="0.25">
      <c r="B15" s="453">
        <f>B12*B9</f>
        <v>62326.710878044454</v>
      </c>
    </row>
    <row r="16" spans="2:3" x14ac:dyDescent="0.25">
      <c r="B16" s="451">
        <f>B15*B3</f>
        <v>185858.25183832858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E5CA-4862-43A8-AA99-16C1A5B20C65}">
  <dimension ref="B3:DX12"/>
  <sheetViews>
    <sheetView showGridLines="0" topLeftCell="O1" zoomScale="80" zoomScaleNormal="80" workbookViewId="0">
      <selection activeCell="W24" sqref="W24"/>
    </sheetView>
  </sheetViews>
  <sheetFormatPr defaultRowHeight="15" x14ac:dyDescent="0.25"/>
  <cols>
    <col min="1" max="1" width="0.7109375" customWidth="1"/>
    <col min="2" max="2" width="14.5703125" customWidth="1"/>
    <col min="3" max="128" width="2.42578125" style="236" customWidth="1"/>
  </cols>
  <sheetData>
    <row r="3" spans="2:128" ht="30" x14ac:dyDescent="0.25">
      <c r="B3" s="33" t="s">
        <v>109</v>
      </c>
      <c r="C3" s="237">
        <v>0.20138888888888887</v>
      </c>
      <c r="D3" s="238">
        <v>0.21180555555555552</v>
      </c>
      <c r="E3" s="239">
        <v>0.22222222222222218</v>
      </c>
      <c r="F3" s="240">
        <v>0.23263888888888884</v>
      </c>
      <c r="G3" s="241">
        <v>0.2430555555555555</v>
      </c>
      <c r="H3" s="242">
        <v>0.25347222222222215</v>
      </c>
      <c r="I3" s="243">
        <v>0.26388888888888884</v>
      </c>
      <c r="J3" s="244">
        <v>0.27430555555555552</v>
      </c>
      <c r="K3" s="237">
        <v>0.28472222222222221</v>
      </c>
      <c r="L3" s="238">
        <v>0.2951388888888889</v>
      </c>
      <c r="M3" s="239">
        <v>0.30555555555555558</v>
      </c>
      <c r="N3" s="245">
        <v>0.3125</v>
      </c>
      <c r="O3" s="240">
        <v>0.31597222222222227</v>
      </c>
      <c r="P3" s="246">
        <f>N3+(15/(24*60))</f>
        <v>0.32291666666666669</v>
      </c>
      <c r="Q3" s="241">
        <v>0.32638888888888895</v>
      </c>
      <c r="R3" s="247">
        <f>P3+(15/(24*60))</f>
        <v>0.33333333333333337</v>
      </c>
      <c r="S3" s="242">
        <v>0.33680555555555564</v>
      </c>
      <c r="T3" s="248">
        <f>R3+(15/(24*60))</f>
        <v>0.34375000000000006</v>
      </c>
      <c r="U3" s="243">
        <v>0.34722222222222232</v>
      </c>
      <c r="V3" s="249">
        <f>T3+(15/(24*60))</f>
        <v>0.35416666666666674</v>
      </c>
      <c r="W3" s="244">
        <v>0.35763888888888901</v>
      </c>
      <c r="X3" s="250">
        <f>V3+(15/(24*60))</f>
        <v>0.36458333333333343</v>
      </c>
      <c r="Y3" s="237">
        <v>0.36805555555555569</v>
      </c>
      <c r="Z3" s="251">
        <f>X3+(15/(24*60))</f>
        <v>0.37500000000000011</v>
      </c>
      <c r="AA3" s="238">
        <v>0.37847222222222238</v>
      </c>
      <c r="AB3" s="252">
        <f>Z3+(15/(24*60))</f>
        <v>0.3854166666666668</v>
      </c>
      <c r="AC3" s="239">
        <v>0.38888888888888906</v>
      </c>
      <c r="AD3" s="245">
        <f>AB3+(15/(24*60))</f>
        <v>0.39583333333333348</v>
      </c>
      <c r="AE3" s="240">
        <v>0.39930555555555575</v>
      </c>
      <c r="AF3" s="246">
        <f>AD3+(15/(24*60))</f>
        <v>0.40625000000000017</v>
      </c>
      <c r="AG3" s="253">
        <v>0.40972222222222243</v>
      </c>
      <c r="AH3" s="254">
        <f>AF3+(15/(24*60))</f>
        <v>0.41666666666666685</v>
      </c>
      <c r="AI3" s="242">
        <v>0.42013888888888912</v>
      </c>
      <c r="AJ3" s="248">
        <f>AH3+(15/(24*60))</f>
        <v>0.42708333333333354</v>
      </c>
      <c r="AK3" s="243">
        <v>0.4305555555555558</v>
      </c>
      <c r="AL3" s="249">
        <f>AJ3+(15/(24*60))</f>
        <v>0.43750000000000022</v>
      </c>
      <c r="AM3" s="244">
        <v>0.44097222222222249</v>
      </c>
      <c r="AN3" s="255">
        <f>AL3+(15/(24*60))</f>
        <v>0.44791666666666691</v>
      </c>
      <c r="AO3" s="237">
        <v>0.45138888888888917</v>
      </c>
      <c r="AP3" s="251">
        <f>AN3+(15/(24*60))</f>
        <v>0.45833333333333359</v>
      </c>
      <c r="AQ3" s="238">
        <v>0.46180555555555586</v>
      </c>
      <c r="AR3" s="256">
        <f>AP3+(15/(24*60))</f>
        <v>0.46875000000000028</v>
      </c>
      <c r="AS3" s="239">
        <v>0.47222222222222254</v>
      </c>
      <c r="AT3" s="245">
        <f>AR3+(15/(24*60))</f>
        <v>0.47916666666666696</v>
      </c>
      <c r="AU3" s="240">
        <v>0.48263888888888923</v>
      </c>
      <c r="AV3" s="246">
        <f>AT3+(15/(24*60))</f>
        <v>0.48958333333333365</v>
      </c>
      <c r="AW3" s="241">
        <v>0.49305555555555591</v>
      </c>
      <c r="AX3" s="254">
        <f>AV3+(15/(24*60))</f>
        <v>0.50000000000000033</v>
      </c>
      <c r="AY3" s="242">
        <v>0.50347222222222254</v>
      </c>
      <c r="AZ3" s="248">
        <f>AX3+(15/(24*60))</f>
        <v>0.51041666666666696</v>
      </c>
      <c r="BA3" s="243">
        <v>0.51388888888888917</v>
      </c>
      <c r="BB3" s="249">
        <f>AZ3+(15/(24*60))</f>
        <v>0.52083333333333359</v>
      </c>
      <c r="BC3" s="244">
        <v>0.5243055555555558</v>
      </c>
      <c r="BD3" s="255">
        <f>BB3+(15/(24*60))</f>
        <v>0.53125000000000022</v>
      </c>
      <c r="BE3" s="237">
        <v>0.53472222222222243</v>
      </c>
      <c r="BF3" s="251">
        <f>BD3+(15/(24*60))</f>
        <v>0.54166666666666685</v>
      </c>
      <c r="BG3" s="238">
        <v>0.54513888888888906</v>
      </c>
      <c r="BH3" s="256">
        <f>BF3+(15/(24*60))</f>
        <v>0.55208333333333348</v>
      </c>
      <c r="BI3" s="239">
        <v>0.55555555555555569</v>
      </c>
      <c r="BJ3" s="245">
        <f>BH3+(15/(24*60))</f>
        <v>0.56250000000000011</v>
      </c>
      <c r="BK3" s="240">
        <v>0.56597222222222232</v>
      </c>
      <c r="BL3" s="246">
        <f>BJ3+(15/(24*60))</f>
        <v>0.57291666666666674</v>
      </c>
      <c r="BM3" s="241">
        <v>0.57638888888888895</v>
      </c>
      <c r="BN3" s="254">
        <f>BL3+(15/(24*60))</f>
        <v>0.58333333333333337</v>
      </c>
      <c r="BO3" s="242">
        <v>0.58680555555555558</v>
      </c>
      <c r="BP3" s="248">
        <f>BN3+(15/(24*60))</f>
        <v>0.59375</v>
      </c>
      <c r="BQ3" s="243">
        <v>0.59722222222222221</v>
      </c>
      <c r="BR3" s="249">
        <f>BP3+(15/(24*60))</f>
        <v>0.60416666666666663</v>
      </c>
      <c r="BS3" s="244">
        <v>0.60763888888888884</v>
      </c>
      <c r="BT3" s="250">
        <f>BR3+(15/(24*60))</f>
        <v>0.61458333333333326</v>
      </c>
      <c r="BU3" s="237">
        <v>0.61805555555555547</v>
      </c>
      <c r="BV3" s="251">
        <f>BT3+(15/(24*60))</f>
        <v>0.62499999999999989</v>
      </c>
      <c r="BW3" s="238">
        <v>0.6284722222222221</v>
      </c>
      <c r="BX3" s="256">
        <f>BV3+(15/(24*60))</f>
        <v>0.63541666666666652</v>
      </c>
      <c r="BY3" s="239">
        <v>0.63888888888888873</v>
      </c>
      <c r="BZ3" s="245">
        <f>BX3+(15/(24*60))</f>
        <v>0.64583333333333315</v>
      </c>
      <c r="CA3" s="240">
        <v>0.64930555555555536</v>
      </c>
      <c r="CB3" s="246">
        <f>BZ3+(15/(24*60))</f>
        <v>0.65624999999999978</v>
      </c>
      <c r="CC3" s="241">
        <v>0.65972222222222199</v>
      </c>
      <c r="CD3" s="254">
        <f>CB3+(15/(24*60))</f>
        <v>0.66666666666666641</v>
      </c>
      <c r="CE3" s="242">
        <v>0.67013888888888862</v>
      </c>
      <c r="CF3" s="248">
        <f>CD3+(15/(24*60))</f>
        <v>0.67708333333333304</v>
      </c>
      <c r="CG3" s="243">
        <v>0.68055555555555525</v>
      </c>
      <c r="CH3" s="249">
        <f>CF3+(15/(24*60))</f>
        <v>0.68749999999999967</v>
      </c>
      <c r="CI3" s="244">
        <v>0.69097222222222188</v>
      </c>
      <c r="CJ3" s="255">
        <f>CH3+(15/(24*60))</f>
        <v>0.6979166666666663</v>
      </c>
      <c r="CK3" s="237">
        <v>0.70138888888888851</v>
      </c>
      <c r="CL3" s="251">
        <f>CJ3+(15/(24*60))</f>
        <v>0.70833333333333293</v>
      </c>
      <c r="CM3" s="238">
        <v>0.71180555555555514</v>
      </c>
      <c r="CN3" s="256">
        <f>CL3+(15/(24*60))</f>
        <v>0.71874999999999956</v>
      </c>
      <c r="CO3" s="239">
        <v>0.72222222222222177</v>
      </c>
      <c r="CP3" s="245">
        <f>CN3+(15/(24*60))</f>
        <v>0.72916666666666619</v>
      </c>
      <c r="CQ3" s="240">
        <v>0.7326388888888884</v>
      </c>
      <c r="CR3" s="246">
        <f>CP3+(15/(24*60))</f>
        <v>0.73958333333333282</v>
      </c>
      <c r="CS3" s="241">
        <v>0.74305555555555503</v>
      </c>
      <c r="CT3" s="254">
        <f>CR3+(15/(24*60))</f>
        <v>0.74999999999999944</v>
      </c>
      <c r="CU3" s="242">
        <v>0.75347222222222165</v>
      </c>
      <c r="CV3" s="248">
        <f>CT3+(15/(24*60))</f>
        <v>0.76041666666666607</v>
      </c>
      <c r="CW3" s="243">
        <v>0.76388888888888828</v>
      </c>
      <c r="CX3" s="249">
        <f>CV3+(15/(24*60))</f>
        <v>0.7708333333333327</v>
      </c>
      <c r="CY3" s="244">
        <v>0.77430555555555491</v>
      </c>
      <c r="CZ3" s="255">
        <f>CX3+(15/(24*60))</f>
        <v>0.78124999999999933</v>
      </c>
      <c r="DA3" s="237">
        <v>0.78472222222222154</v>
      </c>
      <c r="DB3" s="251">
        <f>CZ3+(15/(24*60))</f>
        <v>0.79166666666666596</v>
      </c>
      <c r="DC3" s="238">
        <v>0.79513888888888817</v>
      </c>
      <c r="DD3" s="256">
        <f>DB3+(15/(24*60))</f>
        <v>0.80208333333333259</v>
      </c>
      <c r="DE3" s="239">
        <v>0.8055555555555548</v>
      </c>
      <c r="DF3" s="245">
        <f>DD3+(15/(24*60))</f>
        <v>0.81249999999999922</v>
      </c>
      <c r="DG3" s="240">
        <v>0.81597222222222143</v>
      </c>
      <c r="DH3" s="246">
        <v>0.82638888888888806</v>
      </c>
      <c r="DI3" s="254">
        <v>0.83680555555555469</v>
      </c>
      <c r="DJ3" s="248">
        <v>0.84722222222222132</v>
      </c>
      <c r="DK3" s="249">
        <v>0.85763888888888795</v>
      </c>
      <c r="DL3" s="255">
        <v>0.86805555555555458</v>
      </c>
      <c r="DM3" s="251">
        <v>0.87847222222222121</v>
      </c>
      <c r="DN3" s="256">
        <v>0.88888888888888784</v>
      </c>
      <c r="DO3" s="245">
        <v>0.89930555555555447</v>
      </c>
      <c r="DP3" s="246">
        <v>0.9097222222222211</v>
      </c>
      <c r="DQ3" s="254">
        <v>0.92013888888888773</v>
      </c>
      <c r="DR3" s="248">
        <v>0.93055555555555436</v>
      </c>
      <c r="DS3" s="249">
        <v>0.94097222222222099</v>
      </c>
      <c r="DT3" s="255">
        <v>0.95138888888888762</v>
      </c>
      <c r="DU3" s="251">
        <v>0.96180555555555425</v>
      </c>
      <c r="DV3" s="256">
        <v>0.97222222222222088</v>
      </c>
      <c r="DW3" s="245">
        <v>0.98263888888888751</v>
      </c>
      <c r="DX3" s="246">
        <v>0.99305555555555414</v>
      </c>
    </row>
    <row r="12" spans="2:128" ht="30" x14ac:dyDescent="0.25">
      <c r="B12" s="33" t="s">
        <v>110</v>
      </c>
      <c r="C12" s="240">
        <v>0.20138888888888887</v>
      </c>
      <c r="D12" s="241">
        <v>0.21180555555555552</v>
      </c>
      <c r="E12" s="242">
        <v>0.22222222222222218</v>
      </c>
      <c r="F12" s="243">
        <v>0.23263888888888884</v>
      </c>
      <c r="G12" s="244">
        <v>0.2430555555555555</v>
      </c>
      <c r="H12" s="237">
        <v>0.25347222222222215</v>
      </c>
      <c r="I12" s="238">
        <v>0.26388888888888884</v>
      </c>
      <c r="J12" s="239">
        <v>0.27430555555555552</v>
      </c>
      <c r="K12" s="240">
        <v>0.28472222222222221</v>
      </c>
      <c r="L12" s="241">
        <v>0.2951388888888889</v>
      </c>
      <c r="M12" s="242">
        <v>0.30555555555555558</v>
      </c>
      <c r="N12" s="248">
        <v>0.3125</v>
      </c>
      <c r="O12" s="243">
        <v>0.31597222222222227</v>
      </c>
      <c r="P12" s="249">
        <v>0.32291666666666669</v>
      </c>
      <c r="Q12" s="244">
        <v>0.32638888888888895</v>
      </c>
      <c r="R12" s="250">
        <v>0.33333333333333337</v>
      </c>
      <c r="S12" s="237">
        <v>0.33680555555555564</v>
      </c>
      <c r="T12" s="251">
        <v>0.34375000000000006</v>
      </c>
      <c r="U12" s="238">
        <v>0.34722222222222232</v>
      </c>
      <c r="V12" s="252">
        <v>0.35416666666666674</v>
      </c>
      <c r="W12" s="239">
        <v>0.35763888888888901</v>
      </c>
      <c r="X12" s="245">
        <v>0.36458333333333343</v>
      </c>
      <c r="Y12" s="257">
        <v>0.36805555555555569</v>
      </c>
      <c r="Z12" s="246">
        <v>0.37500000000000011</v>
      </c>
      <c r="AA12" s="241">
        <v>0.37847222222222238</v>
      </c>
      <c r="AB12" s="254">
        <v>0.3854166666666668</v>
      </c>
      <c r="AC12" s="242">
        <v>0.38888888888888906</v>
      </c>
      <c r="AD12" s="248">
        <v>0.39583333333333348</v>
      </c>
      <c r="AE12" s="243">
        <v>0.39930555555555575</v>
      </c>
      <c r="AF12" s="249">
        <v>0.40625000000000017</v>
      </c>
      <c r="AG12" s="244">
        <v>0.40972222222222243</v>
      </c>
      <c r="AH12" s="255">
        <v>0.41666666666666685</v>
      </c>
      <c r="AI12" s="237">
        <v>0.42013888888888912</v>
      </c>
      <c r="AJ12" s="251">
        <v>0.42708333333333354</v>
      </c>
      <c r="AK12" s="238">
        <v>0.4305555555555558</v>
      </c>
      <c r="AL12" s="256">
        <v>0.43750000000000022</v>
      </c>
      <c r="AM12" s="239">
        <v>0.44097222222222249</v>
      </c>
      <c r="AN12" s="245">
        <v>0.44791666666666691</v>
      </c>
      <c r="AO12" s="240">
        <v>0.45138888888888917</v>
      </c>
      <c r="AP12" s="246">
        <v>0.45833333333333359</v>
      </c>
      <c r="AQ12" s="241">
        <v>0.46180555555555586</v>
      </c>
      <c r="AR12" s="254">
        <v>0.46875000000000028</v>
      </c>
      <c r="AS12" s="242">
        <v>0.47222222222222254</v>
      </c>
      <c r="AT12" s="248">
        <v>0.47916666666666696</v>
      </c>
      <c r="AU12" s="243">
        <v>0.48263888888888923</v>
      </c>
      <c r="AV12" s="249">
        <v>0.48958333333333365</v>
      </c>
      <c r="AW12" s="244">
        <v>0.49305555555555591</v>
      </c>
      <c r="AX12" s="255">
        <v>0.50000000000000033</v>
      </c>
      <c r="AY12" s="237">
        <v>0.50347222222222254</v>
      </c>
      <c r="AZ12" s="251">
        <v>0.51041666666666696</v>
      </c>
      <c r="BA12" s="238">
        <v>0.51388888888888917</v>
      </c>
      <c r="BB12" s="256">
        <v>0.52083333333333359</v>
      </c>
      <c r="BC12" s="239">
        <v>0.5243055555555558</v>
      </c>
      <c r="BD12" s="245">
        <v>0.53125000000000022</v>
      </c>
      <c r="BE12" s="240">
        <v>0.53472222222222243</v>
      </c>
      <c r="BF12" s="246">
        <v>0.54166666666666685</v>
      </c>
      <c r="BG12" s="241">
        <v>0.54513888888888906</v>
      </c>
      <c r="BH12" s="254">
        <v>0.55208333333333348</v>
      </c>
      <c r="BI12" s="242">
        <v>0.55555555555555569</v>
      </c>
      <c r="BJ12" s="248">
        <v>0.56250000000000011</v>
      </c>
      <c r="BK12" s="243">
        <v>0.56597222222222232</v>
      </c>
      <c r="BL12" s="249">
        <v>0.57291666666666674</v>
      </c>
      <c r="BM12" s="244">
        <v>0.57638888888888895</v>
      </c>
      <c r="BN12" s="255">
        <v>0.58333333333333337</v>
      </c>
      <c r="BO12" s="237">
        <v>0.58680555555555558</v>
      </c>
      <c r="BP12" s="251">
        <v>0.59375</v>
      </c>
      <c r="BQ12" s="238">
        <v>0.59722222222222221</v>
      </c>
      <c r="BR12" s="256">
        <v>0.60416666666666663</v>
      </c>
      <c r="BS12" s="239">
        <v>0.60763888888888884</v>
      </c>
      <c r="BT12" s="245">
        <v>0.61458333333333326</v>
      </c>
      <c r="BU12" s="240">
        <v>0.61805555555555547</v>
      </c>
      <c r="BV12" s="246">
        <v>0.62499999999999989</v>
      </c>
      <c r="BW12" s="241">
        <v>0.6284722222222221</v>
      </c>
      <c r="BX12" s="254">
        <v>0.63541666666666652</v>
      </c>
      <c r="BY12" s="242">
        <v>0.63888888888888873</v>
      </c>
      <c r="BZ12" s="248">
        <v>0.64583333333333315</v>
      </c>
      <c r="CA12" s="243">
        <v>0.64930555555555536</v>
      </c>
      <c r="CB12" s="249">
        <v>0.65624999999999978</v>
      </c>
      <c r="CC12" s="244">
        <v>0.65972222222222199</v>
      </c>
      <c r="CD12" s="255">
        <v>0.66666666666666641</v>
      </c>
      <c r="CE12" s="237">
        <v>0.67013888888888862</v>
      </c>
      <c r="CF12" s="251">
        <v>0.67708333333333304</v>
      </c>
      <c r="CG12" s="238">
        <v>0.68055555555555525</v>
      </c>
      <c r="CH12" s="256">
        <v>0.68749999999999967</v>
      </c>
      <c r="CI12" s="239">
        <v>0.69097222222222188</v>
      </c>
      <c r="CJ12" s="245">
        <v>0.6979166666666663</v>
      </c>
      <c r="CK12" s="240">
        <v>0.70138888888888851</v>
      </c>
      <c r="CL12" s="246">
        <v>0.70833333333333293</v>
      </c>
      <c r="CM12" s="241">
        <v>0.71180555555555514</v>
      </c>
      <c r="CN12" s="254">
        <v>0.71874999999999956</v>
      </c>
      <c r="CO12" s="242">
        <v>0.72222222222222177</v>
      </c>
      <c r="CP12" s="248">
        <v>0.72916666666666619</v>
      </c>
      <c r="CQ12" s="243">
        <v>0.7326388888888884</v>
      </c>
      <c r="CR12" s="249">
        <v>0.73958333333333282</v>
      </c>
      <c r="CS12" s="244">
        <v>0.74305555555555503</v>
      </c>
      <c r="CT12" s="255">
        <v>0.74999999999999944</v>
      </c>
      <c r="CU12" s="237">
        <v>0.75347222222222165</v>
      </c>
      <c r="CV12" s="251">
        <v>0.76041666666666607</v>
      </c>
      <c r="CW12" s="238">
        <v>0.76388888888888828</v>
      </c>
      <c r="CX12" s="256">
        <v>0.7708333333333327</v>
      </c>
      <c r="CY12" s="239">
        <v>0.77430555555555491</v>
      </c>
      <c r="CZ12" s="245">
        <v>0.78124999999999933</v>
      </c>
      <c r="DA12" s="240">
        <v>0.78472222222222154</v>
      </c>
      <c r="DB12" s="246">
        <v>0.79166666666666596</v>
      </c>
      <c r="DC12" s="241">
        <v>0.79513888888888817</v>
      </c>
      <c r="DD12" s="254">
        <v>0.80208333333333259</v>
      </c>
      <c r="DE12" s="242">
        <v>0.8055555555555548</v>
      </c>
      <c r="DF12" s="248">
        <v>0.81249999999999922</v>
      </c>
      <c r="DG12" s="243">
        <v>0.81597222222222143</v>
      </c>
      <c r="DH12" s="249">
        <v>0.82638888888888806</v>
      </c>
      <c r="DI12" s="255">
        <v>0.83680555555555469</v>
      </c>
      <c r="DJ12" s="251">
        <v>0.84722222222222132</v>
      </c>
      <c r="DK12" s="256">
        <v>0.85763888888888795</v>
      </c>
      <c r="DL12" s="245">
        <v>0.86805555555555458</v>
      </c>
      <c r="DM12" s="246">
        <v>0.87847222222222121</v>
      </c>
      <c r="DN12" s="247">
        <v>0.88888888888888784</v>
      </c>
      <c r="DO12" s="248">
        <v>0.89930555555555447</v>
      </c>
      <c r="DP12" s="249">
        <v>0.9097222222222211</v>
      </c>
      <c r="DQ12" s="255">
        <v>0.92013888888888773</v>
      </c>
      <c r="DR12" s="251">
        <v>0.93055555555555436</v>
      </c>
      <c r="DS12" s="256">
        <v>0.94097222222222099</v>
      </c>
      <c r="DT12" s="245">
        <v>0.95138888888888762</v>
      </c>
      <c r="DU12" s="246">
        <v>0.96180555555555425</v>
      </c>
      <c r="DV12" s="254">
        <v>0.97222222222222088</v>
      </c>
      <c r="DW12" s="248">
        <v>0.98263888888888751</v>
      </c>
      <c r="DX12" s="249">
        <v>0.99305555555555414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64D6C-138D-45FF-A594-27868CD7B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Grade Horária original</vt:lpstr>
      <vt:lpstr>Grade Horária adaptada</vt:lpstr>
      <vt:lpstr>Média Passageiros</vt:lpstr>
      <vt:lpstr>Gasto Energético</vt:lpstr>
      <vt:lpstr>Calculo de Demanda</vt:lpstr>
      <vt:lpstr>Curva de Demanda</vt:lpstr>
      <vt:lpstr>Estimativa energética</vt:lpstr>
      <vt:lpstr>Tar.Light_atua</vt:lpstr>
      <vt:lpstr>Tar.Light_atua2</vt:lpstr>
      <vt:lpstr>Tarifas Light</vt:lpstr>
      <vt:lpstr>Análise Tarifária</vt:lpstr>
      <vt:lpstr>Análise Financeira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2020-11-18T22:01:27Z</dcterms:created>
  <dcterms:modified xsi:type="dcterms:W3CDTF">2021-01-12T03:46:29Z</dcterms:modified>
</cp:coreProperties>
</file>