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4" documentId="8_{37809753-CF3B-4F91-8AF5-32DEB5DEB093}" xr6:coauthVersionLast="47" xr6:coauthVersionMax="47" xr10:uidLastSave="{C7B4DF8D-9D4F-4AF7-839B-20865091FD15}"/>
  <bookViews>
    <workbookView xWindow="-90" yWindow="0" windowWidth="12980" windowHeight="15370" tabRatio="914" firstSheet="2" activeTab="3" xr2:uid="{19447A74-B07C-4159-8072-709873AAA3D0}"/>
  </bookViews>
  <sheets>
    <sheet name="mast and subclin mast ID (7a+b)" sheetId="29" r:id="rId1"/>
    <sheet name="DHIA_stats_econ" sheetId="25" r:id="rId2"/>
    <sheet name="DHIA info_and_stats" sheetId="3" r:id="rId3"/>
    <sheet name="nov. 2023 USDA comparison" sheetId="30" r:id="rId4"/>
    <sheet name="stats to transfer to data frame" sheetId="28" r:id="rId5"/>
    <sheet name="Choiniere 4.3" sheetId="1" r:id="rId6"/>
    <sheet name="Stony Pond 4.3" sheetId="2" r:id="rId7"/>
    <sheet name="Davis 4.10" sheetId="4" r:id="rId8"/>
    <sheet name="Donegan 4.10" sheetId="5" r:id="rId9"/>
    <sheet name="Hall and Breen Farm 4.15" sheetId="6" r:id="rId10"/>
    <sheet name="Glennview 4.22" sheetId="7" r:id="rId11"/>
    <sheet name="BJ Family 4.22" sheetId="9" r:id="rId12"/>
    <sheet name="Corse 4.23" sheetId="10" r:id="rId13"/>
    <sheet name="Swallowdale 4.24" sheetId="12" r:id="rId14"/>
    <sheet name="J and L 4.29" sheetId="11" r:id="rId15"/>
    <sheet name="Paddlebridge 4.29" sheetId="13" r:id="rId16"/>
    <sheet name="Butterworks 4.30" sheetId="14" r:id="rId17"/>
    <sheet name="Molly Brook 5.6" sheetId="15" r:id="rId18"/>
    <sheet name="MacBain Homestead 5.6" sheetId="16" r:id="rId19"/>
    <sheet name="Hillside 5.8" sheetId="17" r:id="rId20"/>
    <sheet name="Oughta-Be 5.8" sheetId="18" r:id="rId21"/>
    <sheet name="Chapman 5.8" sheetId="19" r:id="rId22"/>
    <sheet name="Hoyt Hill 5.10" sheetId="20" r:id="rId23"/>
    <sheet name="Pembrook Heritage 5.10" sheetId="21" r:id="rId24"/>
    <sheet name="Holyoke 5.14" sheetId="22" r:id="rId25"/>
    <sheet name="Bouchard 5.14" sheetId="23" r:id="rId26"/>
    <sheet name="North Wind (Lynd 7.26.2021)" sheetId="24" r:id="rId27"/>
    <sheet name="von Trapp 11.8.21" sheetId="26" r:id="rId2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1" i="30" l="1"/>
  <c r="F89" i="30"/>
  <c r="D75" i="30"/>
  <c r="B75" i="30" l="1"/>
  <c r="C75" i="30"/>
  <c r="E73" i="30"/>
  <c r="E72" i="30"/>
  <c r="E71" i="30"/>
  <c r="E70" i="30"/>
  <c r="E69" i="30"/>
  <c r="E68" i="30"/>
  <c r="E67" i="30"/>
  <c r="E66" i="30"/>
  <c r="AK64" i="30" l="1"/>
  <c r="AK65" i="30"/>
  <c r="AQ38" i="30"/>
  <c r="AH46" i="30"/>
  <c r="AI46" i="30" s="1"/>
  <c r="AK48" i="30" s="1"/>
  <c r="AG46" i="30"/>
  <c r="AR29" i="30"/>
  <c r="AQ29" i="30"/>
  <c r="AJ26" i="30"/>
  <c r="AJ27" i="30"/>
  <c r="AJ28" i="30"/>
  <c r="AJ29" i="30"/>
  <c r="AJ30" i="30"/>
  <c r="AJ31" i="30"/>
  <c r="AJ32" i="30"/>
  <c r="AJ33" i="30"/>
  <c r="AJ34" i="30"/>
  <c r="AJ35" i="30"/>
  <c r="AJ36" i="30"/>
  <c r="AJ37" i="30"/>
  <c r="AJ38" i="30"/>
  <c r="AJ39" i="30"/>
  <c r="AJ40" i="30"/>
  <c r="AJ41" i="30"/>
  <c r="AJ42" i="30"/>
  <c r="AJ43" i="30"/>
  <c r="AJ44" i="30"/>
  <c r="AJ25" i="30"/>
  <c r="AE3" i="3"/>
  <c r="AE8" i="3"/>
  <c r="AE9" i="3"/>
  <c r="AE10" i="3"/>
  <c r="AE11" i="3"/>
  <c r="AE12" i="3"/>
  <c r="AE16" i="3"/>
  <c r="AE17" i="3"/>
  <c r="AE18" i="3"/>
  <c r="AE19" i="3"/>
  <c r="AE20" i="3"/>
  <c r="AD24" i="3"/>
  <c r="AE24" i="3" s="1"/>
  <c r="AD3" i="3"/>
  <c r="AD4" i="3"/>
  <c r="AE4" i="3" s="1"/>
  <c r="AD6" i="3"/>
  <c r="AE6" i="3" s="1"/>
  <c r="AD7" i="3"/>
  <c r="AE7" i="3" s="1"/>
  <c r="AD8" i="3"/>
  <c r="AD9" i="3"/>
  <c r="AD10" i="3"/>
  <c r="AD11" i="3"/>
  <c r="AD12" i="3"/>
  <c r="AD13" i="3"/>
  <c r="AE13" i="3" s="1"/>
  <c r="AD14" i="3"/>
  <c r="AE14" i="3" s="1"/>
  <c r="AD15" i="3"/>
  <c r="AE15" i="3" s="1"/>
  <c r="AD16" i="3"/>
  <c r="AD17" i="3"/>
  <c r="AD18" i="3"/>
  <c r="AD19" i="3"/>
  <c r="AD20" i="3"/>
  <c r="AD21" i="3"/>
  <c r="AE21" i="3" s="1"/>
  <c r="AD22" i="3"/>
  <c r="AE22" i="3" s="1"/>
  <c r="AD2" i="3"/>
  <c r="AE2" i="3" s="1"/>
  <c r="AQ49" i="30" l="1"/>
  <c r="AS49" i="30" s="1"/>
  <c r="AQ50" i="30"/>
  <c r="AS50" i="30" s="1"/>
  <c r="AJ6" i="30"/>
  <c r="AJ7" i="30"/>
  <c r="AJ8" i="30"/>
  <c r="AJ5" i="30"/>
  <c r="H12" i="30" l="1"/>
  <c r="D2" i="30"/>
  <c r="D3" i="30"/>
  <c r="D4" i="30"/>
  <c r="D6" i="30"/>
  <c r="D7" i="30"/>
  <c r="D8" i="30"/>
  <c r="D9" i="30"/>
  <c r="D10" i="30"/>
  <c r="D11" i="30"/>
  <c r="D12" i="30"/>
  <c r="D13" i="30"/>
  <c r="D14" i="30"/>
  <c r="D15" i="30"/>
  <c r="D16" i="30"/>
  <c r="D17" i="30"/>
  <c r="D18" i="30"/>
  <c r="D19" i="30"/>
  <c r="D20" i="30"/>
  <c r="D21" i="30"/>
  <c r="D22" i="30"/>
  <c r="L8" i="3"/>
  <c r="O4" i="3"/>
  <c r="O6" i="3"/>
  <c r="O7" i="3"/>
  <c r="O9" i="3"/>
  <c r="O10"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O11" i="3" s="1"/>
  <c r="L11" i="3"/>
  <c r="Q8" i="3" l="1"/>
  <c r="N8" i="3"/>
  <c r="O8" i="3" s="1"/>
  <c r="J8" i="3"/>
</calcChain>
</file>

<file path=xl/sharedStrings.xml><?xml version="1.0" encoding="utf-8"?>
<sst xmlns="http://schemas.openxmlformats.org/spreadsheetml/2006/main" count="999" uniqueCount="538">
  <si>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</si>
  <si>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</si>
  <si>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</si>
  <si>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</si>
  <si>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</si>
  <si>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</si>
  <si>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</si>
  <si>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</si>
  <si>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</si>
  <si>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</si>
  <si>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</si>
  <si>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</si>
  <si>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</si>
  <si>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</si>
  <si>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</si>
  <si>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</si>
  <si>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</si>
  <si>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</si>
  <si>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</si>
  <si>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</si>
  <si>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</si>
  <si>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</si>
  <si>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</si>
  <si>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</si>
  <si>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</si>
  <si>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</si>
  <si>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</si>
  <si>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</si>
  <si>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</si>
  <si>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</si>
  <si>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</si>
  <si>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</si>
  <si>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</si>
  <si>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</si>
  <si>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</si>
  <si>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</si>
  <si>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</si>
  <si>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</si>
  <si>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</si>
  <si>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</si>
  <si>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</si>
  <si>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</si>
  <si>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</si>
  <si>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</si>
  <si>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</si>
  <si>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</si>
  <si>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</si>
  <si>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</si>
  <si>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</si>
  <si>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</si>
  <si>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</si>
  <si>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</si>
  <si>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</si>
  <si>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</si>
  <si>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</si>
  <si>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</si>
  <si>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</si>
  <si>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</si>
  <si>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</si>
  <si>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</si>
  <si>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</si>
  <si>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</si>
  <si>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</si>
  <si>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</si>
  <si>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</si>
  <si>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</si>
  <si>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</si>
  <si>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</si>
  <si>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</si>
  <si>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</si>
  <si>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</si>
  <si>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</si>
  <si>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</si>
  <si>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</si>
  <si>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</si>
  <si>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</si>
  <si>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</si>
  <si>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</si>
  <si>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</si>
  <si>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</si>
  <si>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</si>
  <si>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</si>
  <si>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</si>
  <si>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</si>
  <si>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</si>
  <si>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</si>
  <si>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</si>
  <si>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</si>
  <si>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</si>
  <si>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</si>
  <si>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</si>
  <si>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</si>
  <si>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</si>
  <si>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</si>
  <si>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</si>
  <si>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</si>
  <si>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</si>
  <si>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</si>
  <si>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</si>
  <si>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</si>
  <si>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</si>
  <si>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</si>
  <si>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</si>
  <si>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</si>
  <si>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</si>
  <si>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</si>
  <si>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</si>
  <si>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</si>
  <si>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</si>
  <si>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</si>
  <si>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</si>
  <si>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</si>
  <si>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</si>
  <si>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</si>
  <si>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</si>
  <si>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</si>
  <si>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</si>
  <si>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</si>
  <si>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</si>
  <si>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</si>
  <si>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</si>
  <si>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</si>
  <si>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</si>
  <si>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</si>
  <si>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</si>
  <si>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</si>
  <si>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</si>
  <si>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</si>
  <si>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</si>
  <si>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</si>
  <si>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</si>
  <si>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</si>
  <si>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</si>
  <si>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</si>
  <si>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</si>
  <si>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</si>
  <si>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</si>
  <si>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</si>
  <si>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</si>
  <si>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</si>
  <si>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</si>
  <si>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</si>
  <si>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</si>
  <si>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</si>
  <si>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</si>
  <si>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</si>
  <si>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</si>
  <si>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</si>
  <si>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</si>
  <si>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</si>
  <si>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</si>
  <si>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</si>
  <si>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</si>
  <si>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</si>
  <si>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</si>
  <si>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</si>
  <si>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</si>
  <si>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</si>
  <si>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</si>
  <si>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</si>
  <si>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</si>
  <si>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</si>
  <si>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</si>
  <si>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</si>
  <si>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</si>
  <si>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</si>
  <si>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</si>
  <si>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</si>
  <si>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</si>
  <si>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</si>
  <si>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</si>
  <si>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</si>
  <si>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</si>
  <si>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</si>
  <si>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</si>
  <si>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</si>
  <si>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</si>
  <si>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</si>
  <si>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</si>
  <si>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</si>
  <si>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</si>
  <si>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</si>
  <si>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</si>
  <si>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</si>
  <si>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</si>
  <si>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</si>
  <si>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</si>
  <si>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</si>
  <si>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</si>
  <si>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</si>
  <si>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</si>
  <si>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</si>
  <si>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</si>
  <si>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</si>
  <si>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</si>
  <si>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</si>
  <si>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</si>
  <si>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</si>
  <si>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</si>
  <si>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</si>
  <si>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</si>
  <si>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</si>
  <si>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</si>
  <si>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</si>
  <si>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</si>
  <si>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</si>
  <si>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</si>
  <si>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</si>
  <si>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</si>
  <si>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</si>
  <si>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</si>
  <si>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</si>
  <si>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</si>
  <si>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</si>
  <si>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</si>
  <si>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</si>
  <si>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</si>
  <si>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</si>
  <si>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</si>
  <si>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</si>
  <si>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</si>
  <si>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</si>
  <si>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</si>
  <si>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</si>
  <si>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</si>
  <si>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</si>
  <si>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</si>
  <si>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</si>
  <si>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</si>
  <si>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</si>
  <si>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</si>
  <si>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</si>
  <si>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</si>
  <si>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</si>
  <si>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</si>
  <si>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</si>
  <si>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</si>
  <si>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</si>
  <si>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</si>
  <si>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</si>
  <si>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</si>
  <si>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</si>
  <si>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</si>
  <si>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</si>
  <si>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</si>
  <si>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</si>
  <si>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</si>
  <si>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</si>
  <si>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</si>
  <si>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</si>
  <si>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</si>
  <si>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</si>
  <si>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</si>
  <si>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</si>
  <si>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</si>
  <si>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</si>
  <si>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</si>
  <si>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</si>
  <si>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</si>
  <si>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</si>
  <si>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</si>
  <si>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</si>
  <si>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</si>
  <si>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</si>
  <si>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</si>
  <si>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</si>
  <si>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</si>
  <si>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</si>
  <si>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</si>
  <si>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</si>
  <si>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</si>
  <si>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</si>
  <si>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</si>
  <si>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</si>
  <si>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</si>
  <si>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</si>
  <si>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</si>
  <si>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</si>
  <si>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</si>
  <si>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</si>
  <si>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</si>
  <si>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</si>
  <si>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</si>
  <si>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</si>
  <si>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</si>
  <si>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</si>
  <si>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</si>
  <si>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</si>
  <si>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</si>
  <si>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</si>
  <si>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</si>
  <si>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</si>
  <si>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</si>
  <si>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</si>
  <si>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</si>
  <si>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</si>
  <si>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</si>
  <si>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</si>
  <si>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</si>
  <si>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</si>
  <si>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</si>
  <si>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</si>
  <si>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</si>
  <si>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</si>
  <si>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</si>
  <si>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</si>
  <si>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</si>
  <si>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</si>
  <si>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</si>
  <si>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</si>
  <si>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</si>
  <si>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</si>
  <si>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</si>
  <si>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</si>
  <si>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</si>
  <si>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</si>
  <si>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</si>
  <si>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</si>
  <si>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</si>
  <si>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</si>
  <si>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</si>
  <si>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</si>
  <si>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</si>
  <si>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</si>
  <si>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</si>
  <si>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</si>
  <si>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</si>
  <si>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</si>
  <si>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</si>
  <si>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</si>
  <si>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</si>
  <si>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</si>
  <si>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</si>
  <si>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</si>
  <si>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</si>
  <si>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</si>
  <si>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</si>
  <si>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</si>
  <si>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</si>
  <si>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</si>
  <si>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</si>
  <si>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</si>
  <si>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</si>
  <si>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</si>
  <si>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</si>
  <si>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</si>
  <si>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</si>
  <si>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</si>
  <si>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</si>
  <si>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</si>
  <si>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</si>
  <si>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</si>
  <si>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</si>
  <si>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</si>
  <si>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</si>
  <si>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</si>
  <si>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</si>
  <si>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</si>
  <si>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</si>
  <si>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</si>
  <si>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</si>
  <si>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</si>
  <si>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</si>
  <si>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</si>
  <si>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</si>
  <si>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</si>
  <si>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</si>
  <si>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</si>
  <si>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</si>
  <si>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</si>
  <si>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</si>
  <si>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</si>
  <si>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</si>
  <si>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</si>
  <si>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</si>
  <si>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</si>
  <si>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</si>
  <si>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</si>
  <si>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</si>
  <si>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</si>
  <si>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</si>
  <si>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</si>
  <si>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</si>
  <si>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</si>
  <si>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</si>
  <si>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</si>
  <si>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</si>
  <si>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</si>
  <si>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</si>
  <si>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</si>
  <si>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</si>
  <si>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</si>
  <si>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</si>
  <si>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</si>
  <si>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</si>
  <si>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</si>
  <si>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</si>
  <si>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</si>
  <si>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</si>
  <si>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</si>
  <si>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</si>
  <si>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</si>
  <si>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</si>
  <si>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</si>
  <si>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</si>
  <si>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</si>
  <si>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</si>
  <si>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</si>
  <si>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</si>
  <si>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</si>
  <si>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</si>
  <si>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</si>
  <si>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</si>
  <si>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</si>
  <si>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</si>
  <si>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</si>
  <si>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</si>
  <si>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</si>
  <si>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</si>
  <si>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</si>
  <si>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</si>
  <si>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</si>
  <si>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</si>
  <si>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</si>
  <si>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</si>
  <si>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</si>
  <si>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</si>
  <si>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</si>
  <si>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</si>
  <si>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</si>
  <si>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</si>
  <si>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</si>
  <si>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</si>
  <si>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</si>
  <si>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</si>
  <si>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</si>
  <si>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</si>
  <si>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</si>
  <si>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</si>
  <si>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</si>
  <si>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</si>
  <si>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</si>
  <si>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</si>
  <si>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</si>
  <si>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</si>
  <si>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</si>
  <si>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</si>
  <si>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</si>
  <si>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</si>
  <si>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</si>
  <si>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</si>
  <si>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</si>
  <si>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</si>
  <si>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</si>
  <si>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</si>
  <si>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</si>
  <si>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</si>
  <si>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</si>
  <si>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</si>
  <si>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</si>
  <si>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</si>
  <si>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</si>
  <si>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</si>
  <si>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</si>
  <si>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</si>
  <si>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</si>
  <si>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</si>
  <si>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</si>
  <si>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</si>
  <si>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</si>
  <si>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</si>
  <si>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</si>
  <si>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</si>
  <si>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</si>
  <si>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</si>
  <si>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</si>
  <si>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</si>
  <si>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</si>
  <si>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</si>
  <si>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</si>
  <si>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</si>
  <si>
    <t>after visit</t>
  </si>
  <si>
    <t>before visit</t>
  </si>
  <si>
    <t>45.7-54.3</t>
  </si>
  <si>
    <t>33.5-68.0</t>
  </si>
  <si>
    <t>39.8-53.9</t>
  </si>
  <si>
    <t>38.5-56.3</t>
  </si>
  <si>
    <t>43.1-55.7</t>
  </si>
  <si>
    <t>43.5-62.5</t>
  </si>
  <si>
    <t>38.7-67.7</t>
  </si>
  <si>
    <t>num cows x lbs/cow = milk production test day</t>
  </si>
  <si>
    <t>what figures do i want?</t>
  </si>
  <si>
    <t>milk/cow</t>
  </si>
  <si>
    <t>cows/farm</t>
  </si>
  <si>
    <t>From USDA:</t>
  </si>
  <si>
    <t>64.9 cows from self-reported</t>
  </si>
  <si>
    <t>57 from DHIA (n=20)</t>
  </si>
  <si>
    <t>47.2 lbs/cow/day from DHIA (n=20)</t>
  </si>
  <si>
    <t>17,220.7 lbs/cow/year from DHIA (n=20)</t>
  </si>
  <si>
    <t>multiplied by 365</t>
  </si>
  <si>
    <t>using 94.4 cows/farm</t>
  </si>
  <si>
    <t>using 87.5 cows/farm</t>
  </si>
  <si>
    <t>lbs/cow/year</t>
  </si>
  <si>
    <t>kg/cow/year</t>
  </si>
  <si>
    <t>kg/cow/year (n=20)</t>
  </si>
  <si>
    <t>BTSCC of VT organic farms</t>
  </si>
  <si>
    <t xml:space="preserve">Farms selling organic milk  in VT </t>
  </si>
  <si>
    <t>Total Organic milk sold in VT Quantity (lbs)</t>
  </si>
  <si>
    <t>Number organic dairy farms in VT</t>
  </si>
  <si>
    <t>Peak number organic dairy cows in VT</t>
  </si>
  <si>
    <t>Number organic dairy cows in VT Dec. 31, 2021</t>
  </si>
  <si>
    <t>avg. number cows per organic dairy farm in VT:</t>
  </si>
  <si>
    <t>lbs milk/farm/year for organic dairies in VT:</t>
  </si>
  <si>
    <t>could divide lbs/milk per farm/year by "avg number cows/farm" to get "avg milk production in lbs per cow per year" for VT organic dairies…. BUT, which number cows figure to use, AND farms selling milk not equal to number farms in equation for number cows (likely farms NOT selling milk systematically different from farms that are in size)</t>
  </si>
  <si>
    <t>Vermont</t>
  </si>
  <si>
    <t>all DHIA in VT, 2021; cows/herd</t>
  </si>
  <si>
    <t>all DHIA in VT, 2021; avg daily milk yield</t>
  </si>
  <si>
    <t>all DHIA in VT, 2021; avg BTSCC (cells/mL)</t>
  </si>
  <si>
    <t>https://queries.uscdcb.com/publish/dhi/current/sccrpt.htm</t>
  </si>
  <si>
    <t>for all DHIA herds in VT, 2021: milk/cow/year (kg)</t>
  </si>
  <si>
    <t>pounds</t>
  </si>
  <si>
    <t>21,644 pounds/year for VT in 2022 (Progresive Dairy)</t>
  </si>
  <si>
    <t>avg herd size 215 cows for all VT 2022 (Progressive Dairy)</t>
  </si>
  <si>
    <t>% VT organic farms using DHIA</t>
  </si>
  <si>
    <t>try reaching out to processor instead? Organic valley- john cleary</t>
  </si>
  <si>
    <t>CF</t>
  </si>
  <si>
    <t>SP</t>
  </si>
  <si>
    <t>BJ</t>
  </si>
  <si>
    <t>SW</t>
  </si>
  <si>
    <t>PB</t>
  </si>
  <si>
    <t>BW</t>
  </si>
  <si>
    <t>OB</t>
  </si>
  <si>
    <t>GV</t>
  </si>
  <si>
    <t>48.2 lbs/cow/day from DHIA (n=8)</t>
  </si>
  <si>
    <t>57 from DHIA (n=8)</t>
  </si>
  <si>
    <t>17,597.56 lbs/cow/year from DHIA (n=8)</t>
  </si>
  <si>
    <t>69.5 cows from self-reported</t>
  </si>
  <si>
    <t>avg production for US cow in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</si>
</sst>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
    <numFmt numFmtId="167" formatCode="_(* #,##0.0_);_(* \(#,##0.0\);_(* &quot;-&quot;??_);_(@_)"/>
  </numFmts>
  <fonts count="15"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
      <sz val="11"/>
      <color rgb="FF000000"/>
      <name val="Times New Roman"/>
      <family val="1"/>
    </font>
    <font>
      <u/>
      <sz val="11"/>
      <color theme="1"/>
      <name val="Calibri"/>
      <family val="2"/>
      <scheme val="minor"/>
    </font>
    <font>
      <b/>
      <sz val="10"/>
      <color rgb="FF083194"/>
      <name val="Arial"/>
      <family val="2"/>
    </font>
    <font>
      <sz val="10"/>
      <color rgb="FF000000"/>
      <name val="Arial"/>
      <family val="2"/>
    </font>
    <font>
      <sz val="12"/>
      <color rgb="FF000000"/>
      <name val="Arial"/>
      <family val="2"/>
    </font>
  </fonts>
  <fills count="9">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783C"/>
      </right>
      <top style="thin">
        <color rgb="FF00783C"/>
      </top>
      <bottom style="medium">
        <color indexed="64"/>
      </bottom>
      <diagonal/>
    </border>
    <border>
      <left style="thin">
        <color rgb="FF00783C"/>
      </left>
      <right style="thin">
        <color rgb="FF00783C"/>
      </right>
      <top style="thin">
        <color rgb="FF00783C"/>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14" fontId="0" fillId="3" borderId="0" xfId="0" applyNumberFormat="1" applyFill="1" applyAlignment="1">
      <alignment horizontal="right"/>
    </xf>
    <xf numFmtId="0" fontId="1" fillId="0" borderId="4" xfId="0" applyFont="1" applyBorder="1" applyAlignment="1">
      <alignment wrapText="1"/>
    </xf>
    <xf numFmtId="164" fontId="1" fillId="0" borderId="4" xfId="0" applyNumberFormat="1" applyFont="1" applyBorder="1" applyAlignment="1">
      <alignment wrapText="1"/>
    </xf>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2" fontId="1" fillId="0" borderId="0" xfId="0" applyNumberFormat="1" applyFont="1" applyAlignment="1">
      <alignment wrapText="1"/>
    </xf>
    <xf numFmtId="4" fontId="0" fillId="0" borderId="1" xfId="0" applyNumberFormat="1" applyBorder="1"/>
    <xf numFmtId="164" fontId="0" fillId="0" borderId="1" xfId="0" applyNumberFormat="1" applyBorder="1" applyAlignment="1">
      <alignment horizontal="right"/>
    </xf>
    <xf numFmtId="0" fontId="8" fillId="0" borderId="0" xfId="0" applyFont="1"/>
    <xf numFmtId="0" fontId="0" fillId="0" borderId="0" xfId="0" applyAlignment="1">
      <alignment textRotation="45" wrapText="1"/>
    </xf>
    <xf numFmtId="0" fontId="9" fillId="0" borderId="0" xfId="0" applyFont="1" applyAlignment="1">
      <alignment wrapText="1"/>
    </xf>
    <xf numFmtId="0" fontId="10" fillId="0" borderId="0" xfId="0" applyFont="1" applyAlignment="1">
      <alignment horizontal="center" vertical="center"/>
    </xf>
    <xf numFmtId="0" fontId="10" fillId="0" borderId="0" xfId="0" applyFont="1" applyAlignment="1">
      <alignment horizontal="right" vertical="center"/>
    </xf>
    <xf numFmtId="0" fontId="7" fillId="0" borderId="0" xfId="0" applyFont="1"/>
    <xf numFmtId="0" fontId="5" fillId="0" borderId="0" xfId="0" applyFont="1"/>
    <xf numFmtId="43" fontId="0" fillId="0" borderId="0" xfId="1" applyFont="1"/>
    <xf numFmtId="167" fontId="0" fillId="0" borderId="0" xfId="1" applyNumberFormat="1" applyFont="1"/>
    <xf numFmtId="43" fontId="0" fillId="0" borderId="0" xfId="0" applyNumberFormat="1"/>
    <xf numFmtId="167" fontId="0" fillId="0" borderId="0" xfId="0" applyNumberFormat="1"/>
    <xf numFmtId="1" fontId="0" fillId="0" borderId="0" xfId="0" applyNumberFormat="1"/>
    <xf numFmtId="3" fontId="0" fillId="0" borderId="0" xfId="0" applyNumberFormat="1"/>
    <xf numFmtId="167" fontId="0" fillId="0" borderId="0" xfId="0" applyNumberFormat="1" applyAlignment="1">
      <alignment horizontal="left" indent="4"/>
    </xf>
    <xf numFmtId="167" fontId="0" fillId="0" borderId="0" xfId="0" applyNumberFormat="1" applyAlignment="1">
      <alignment horizontal="left" indent="2"/>
    </xf>
    <xf numFmtId="0" fontId="11" fillId="0" borderId="0" xfId="0" applyFont="1" applyAlignment="1">
      <alignment wrapText="1"/>
    </xf>
    <xf numFmtId="0" fontId="7" fillId="0" borderId="0" xfId="0" applyFont="1" applyAlignment="1">
      <alignment wrapText="1"/>
    </xf>
    <xf numFmtId="0" fontId="0" fillId="0" borderId="8" xfId="0" applyBorder="1"/>
    <xf numFmtId="0" fontId="0" fillId="0" borderId="9" xfId="0" applyBorder="1"/>
    <xf numFmtId="0" fontId="0" fillId="0" borderId="9" xfId="0" applyBorder="1" applyAlignment="1">
      <alignment wrapText="1"/>
    </xf>
    <xf numFmtId="0" fontId="0" fillId="0" borderId="10" xfId="0" applyBorder="1" applyAlignment="1">
      <alignment wrapText="1"/>
    </xf>
    <xf numFmtId="0" fontId="12" fillId="6" borderId="11" xfId="0" applyFont="1" applyFill="1" applyBorder="1" applyAlignment="1">
      <alignment horizontal="left" vertical="center" wrapText="1"/>
    </xf>
    <xf numFmtId="0" fontId="13" fillId="6" borderId="12" xfId="0" applyFont="1" applyFill="1" applyBorder="1" applyAlignment="1">
      <alignment horizontal="right" vertical="center" wrapText="1"/>
    </xf>
    <xf numFmtId="0" fontId="14" fillId="0" borderId="13" xfId="0" applyFont="1" applyBorder="1"/>
    <xf numFmtId="3" fontId="0" fillId="0" borderId="14" xfId="0" applyNumberFormat="1" applyBorder="1"/>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xf numFmtId="0" fontId="0" fillId="8" borderId="0" xfId="0" applyFill="1"/>
    <xf numFmtId="1" fontId="0" fillId="8" borderId="1" xfId="0" applyNumberFormat="1" applyFill="1" applyBorder="1"/>
    <xf numFmtId="164" fontId="0" fillId="8" borderId="1" xfId="0" applyNumberFormat="1" applyFill="1" applyBorder="1"/>
    <xf numFmtId="1" fontId="0" fillId="8" borderId="6" xfId="0" applyNumberFormat="1" applyFill="1" applyBorder="1" applyAlignment="1">
      <alignment horizontal="right"/>
    </xf>
    <xf numFmtId="1" fontId="0" fillId="8" borderId="6" xfId="0" applyNumberFormat="1" applyFill="1" applyBorder="1"/>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2" customWidth="1"/>
    <col min="2" max="2" width="19.54296875" style="2" customWidth="1"/>
    <col min="3" max="3" width="25.36328125" style="2" customWidth="1"/>
    <col min="4" max="4" width="17.08984375" style="2" customWidth="1"/>
    <col min="5" max="5" width="19.54296875" style="2" customWidth="1"/>
    <col min="6" max="6" width="25.453125" style="2" customWidth="1"/>
    <col min="7" max="7" width="17.453125" style="2" customWidth="1"/>
    <col min="8" max="8" width="10.81640625" customWidth="1"/>
  </cols>
  <sheetData>
    <row r="1" spans="1:8" ht="68.5" customHeight="1" x14ac:dyDescent="0.35">
      <c r="B1" s="70"/>
      <c r="C1" s="70" t="s">
        <v>62</v>
      </c>
      <c r="D1" s="70"/>
      <c r="E1" s="70"/>
      <c r="F1" s="70" t="s">
        <v>167</v>
      </c>
      <c r="G1" s="70"/>
    </row>
    <row r="2" spans="1:8" ht="70.5" customHeight="1" x14ac:dyDescent="0.35">
      <c r="A2" s="2" t="s">
        <v>450</v>
      </c>
      <c r="B2" s="2" t="s">
        <v>470</v>
      </c>
      <c r="C2" s="2" t="s">
        <v>405</v>
      </c>
      <c r="D2" s="2" t="s">
        <v>451</v>
      </c>
      <c r="E2" s="2" t="s">
        <v>470</v>
      </c>
      <c r="F2" s="2" t="s">
        <v>403</v>
      </c>
      <c r="G2" s="2" t="s">
        <v>452</v>
      </c>
      <c r="H2" t="s">
        <v>452</v>
      </c>
    </row>
    <row r="3" spans="1:8" ht="46" customHeight="1" x14ac:dyDescent="0.35">
      <c r="A3" s="2" t="s">
        <v>449</v>
      </c>
      <c r="B3" s="2" t="s">
        <v>471</v>
      </c>
      <c r="C3" s="2" t="s">
        <v>404</v>
      </c>
      <c r="D3" s="2" t="s">
        <v>453</v>
      </c>
      <c r="E3" s="2" t="s">
        <v>471</v>
      </c>
      <c r="F3" t="s">
        <v>403</v>
      </c>
      <c r="G3" t="s">
        <v>452</v>
      </c>
      <c r="H3" t="s">
        <v>452</v>
      </c>
    </row>
    <row r="4" spans="1:8" ht="46" customHeight="1" x14ac:dyDescent="0.35">
      <c r="A4" s="2" t="s">
        <v>448</v>
      </c>
      <c r="B4" s="2" t="s">
        <v>470</v>
      </c>
      <c r="C4" s="2" t="s">
        <v>406</v>
      </c>
      <c r="D4" s="2" t="s">
        <v>454</v>
      </c>
      <c r="E4" s="2" t="s">
        <v>470</v>
      </c>
      <c r="F4" s="2" t="s">
        <v>407</v>
      </c>
      <c r="G4" s="2" t="s">
        <v>455</v>
      </c>
      <c r="H4" t="s">
        <v>472</v>
      </c>
    </row>
    <row r="5" spans="1:8" ht="46" customHeight="1" x14ac:dyDescent="0.35">
      <c r="A5" s="2" t="s">
        <v>447</v>
      </c>
      <c r="B5" s="2" t="s">
        <v>473</v>
      </c>
      <c r="C5" s="2" t="s">
        <v>408</v>
      </c>
      <c r="D5" s="2" t="s">
        <v>456</v>
      </c>
      <c r="E5" s="2" t="s">
        <v>473</v>
      </c>
      <c r="F5" s="2" t="s">
        <v>409</v>
      </c>
      <c r="G5" s="2" t="s">
        <v>457</v>
      </c>
      <c r="H5" t="s">
        <v>474</v>
      </c>
    </row>
    <row r="6" spans="1:8" ht="46" customHeight="1" x14ac:dyDescent="0.35">
      <c r="A6" s="2" t="s">
        <v>446</v>
      </c>
      <c r="B6" s="2" t="s">
        <v>475</v>
      </c>
      <c r="C6" s="2" t="s">
        <v>410</v>
      </c>
      <c r="D6" s="2" t="s">
        <v>458</v>
      </c>
      <c r="E6" s="2" t="s">
        <v>475</v>
      </c>
      <c r="F6" s="2" t="s">
        <v>410</v>
      </c>
      <c r="G6" s="2" t="s">
        <v>458</v>
      </c>
      <c r="H6" s="2" t="s">
        <v>475</v>
      </c>
    </row>
    <row r="7" spans="1:8" ht="46" customHeight="1" x14ac:dyDescent="0.35">
      <c r="A7" s="2" t="s">
        <v>445</v>
      </c>
      <c r="B7" s="2" t="s">
        <v>471</v>
      </c>
      <c r="C7" s="2" t="s">
        <v>411</v>
      </c>
      <c r="D7" s="2" t="s">
        <v>459</v>
      </c>
      <c r="E7" s="2" t="s">
        <v>471</v>
      </c>
      <c r="F7" s="2" t="s">
        <v>403</v>
      </c>
      <c r="G7" s="2" t="s">
        <v>452</v>
      </c>
      <c r="H7" t="s">
        <v>452</v>
      </c>
    </row>
    <row r="8" spans="1:8" ht="46" customHeight="1" x14ac:dyDescent="0.35">
      <c r="A8" s="2" t="s">
        <v>444</v>
      </c>
      <c r="B8" s="2" t="s">
        <v>476</v>
      </c>
      <c r="C8" s="2" t="s">
        <v>412</v>
      </c>
      <c r="D8" s="2" t="s">
        <v>460</v>
      </c>
      <c r="E8" s="2" t="s">
        <v>476</v>
      </c>
      <c r="F8" s="2" t="s">
        <v>403</v>
      </c>
      <c r="G8" s="2" t="s">
        <v>452</v>
      </c>
      <c r="H8" t="s">
        <v>452</v>
      </c>
    </row>
    <row r="9" spans="1:8" ht="46" customHeight="1" x14ac:dyDescent="0.35">
      <c r="A9" s="2" t="s">
        <v>443</v>
      </c>
      <c r="B9" s="2" t="s">
        <v>476</v>
      </c>
      <c r="C9" s="2" t="s">
        <v>413</v>
      </c>
      <c r="D9" s="2" t="s">
        <v>462</v>
      </c>
      <c r="E9" s="2" t="s">
        <v>476</v>
      </c>
      <c r="F9" s="2" t="s">
        <v>414</v>
      </c>
      <c r="G9" s="2" t="s">
        <v>461</v>
      </c>
      <c r="H9" t="s">
        <v>472</v>
      </c>
    </row>
    <row r="10" spans="1:8" ht="46" customHeight="1" x14ac:dyDescent="0.35">
      <c r="A10" s="2" t="s">
        <v>442</v>
      </c>
      <c r="B10" s="2" t="s">
        <v>477</v>
      </c>
      <c r="C10" s="2" t="s">
        <v>415</v>
      </c>
      <c r="D10" s="2" t="s">
        <v>463</v>
      </c>
      <c r="E10" s="2" t="s">
        <v>477</v>
      </c>
      <c r="F10" s="2" t="s">
        <v>409</v>
      </c>
      <c r="G10" s="2" t="s">
        <v>457</v>
      </c>
      <c r="H10" t="s">
        <v>474</v>
      </c>
    </row>
    <row r="11" spans="1:8" ht="46" customHeight="1" x14ac:dyDescent="0.35">
      <c r="A11" s="2" t="s">
        <v>441</v>
      </c>
      <c r="B11" s="2" t="s">
        <v>478</v>
      </c>
      <c r="C11" s="2" t="s">
        <v>416</v>
      </c>
      <c r="D11" s="2" t="s">
        <v>464</v>
      </c>
      <c r="E11" s="2" t="s">
        <v>478</v>
      </c>
      <c r="F11" s="2" t="s">
        <v>417</v>
      </c>
      <c r="G11" s="2" t="s">
        <v>455</v>
      </c>
      <c r="H11" t="s">
        <v>472</v>
      </c>
    </row>
    <row r="12" spans="1:8" ht="46" customHeight="1" x14ac:dyDescent="0.35">
      <c r="A12" s="2" t="s">
        <v>440</v>
      </c>
      <c r="B12" s="2" t="s">
        <v>476</v>
      </c>
      <c r="C12" s="2" t="s">
        <v>465</v>
      </c>
      <c r="D12" s="2" t="s">
        <v>460</v>
      </c>
      <c r="E12" s="2" t="s">
        <v>476</v>
      </c>
      <c r="F12" s="2" t="s">
        <v>419</v>
      </c>
      <c r="G12" s="2" t="s">
        <v>452</v>
      </c>
      <c r="H12" t="s">
        <v>452</v>
      </c>
    </row>
    <row r="13" spans="1:8" ht="46" customHeight="1" x14ac:dyDescent="0.35">
      <c r="A13" s="2" t="s">
        <v>439</v>
      </c>
      <c r="B13" s="2" t="s">
        <v>476</v>
      </c>
      <c r="C13" s="2" t="s">
        <v>465</v>
      </c>
      <c r="D13" s="2" t="s">
        <v>460</v>
      </c>
      <c r="E13" s="2" t="s">
        <v>476</v>
      </c>
      <c r="F13" s="2" t="s">
        <v>409</v>
      </c>
      <c r="G13" s="2" t="s">
        <v>457</v>
      </c>
      <c r="H13" t="s">
        <v>474</v>
      </c>
    </row>
    <row r="14" spans="1:8" ht="46" customHeight="1" x14ac:dyDescent="0.35">
      <c r="A14" s="2" t="s">
        <v>438</v>
      </c>
      <c r="B14" s="2" t="s">
        <v>473</v>
      </c>
      <c r="C14" s="2" t="s">
        <v>430</v>
      </c>
      <c r="D14" s="2" t="s">
        <v>466</v>
      </c>
      <c r="E14" s="2" t="s">
        <v>473</v>
      </c>
      <c r="F14" s="2" t="s">
        <v>409</v>
      </c>
      <c r="G14" s="2" t="s">
        <v>457</v>
      </c>
      <c r="H14" t="s">
        <v>474</v>
      </c>
    </row>
    <row r="15" spans="1:8" ht="46" customHeight="1" x14ac:dyDescent="0.35">
      <c r="A15" s="2" t="s">
        <v>142</v>
      </c>
      <c r="B15" s="2" t="s">
        <v>476</v>
      </c>
      <c r="C15" s="2" t="s">
        <v>420</v>
      </c>
      <c r="D15" s="2" t="s">
        <v>462</v>
      </c>
      <c r="E15" s="2" t="s">
        <v>476</v>
      </c>
      <c r="F15" s="2" t="s">
        <v>421</v>
      </c>
      <c r="G15" s="2" t="s">
        <v>461</v>
      </c>
      <c r="H15" t="s">
        <v>472</v>
      </c>
    </row>
    <row r="16" spans="1:8" ht="46" customHeight="1" x14ac:dyDescent="0.35">
      <c r="A16" s="2" t="s">
        <v>437</v>
      </c>
      <c r="B16" s="2" t="s">
        <v>470</v>
      </c>
      <c r="C16" s="2" t="s">
        <v>422</v>
      </c>
      <c r="D16" s="2" t="s">
        <v>467</v>
      </c>
      <c r="E16" s="2" t="s">
        <v>470</v>
      </c>
      <c r="F16" s="2" t="s">
        <v>409</v>
      </c>
      <c r="G16" s="2" t="s">
        <v>457</v>
      </c>
      <c r="H16" t="s">
        <v>474</v>
      </c>
    </row>
    <row r="17" spans="1:8" ht="46" customHeight="1" x14ac:dyDescent="0.35">
      <c r="A17" s="2" t="s">
        <v>436</v>
      </c>
      <c r="B17" s="2" t="s">
        <v>452</v>
      </c>
      <c r="C17" s="2" t="s">
        <v>403</v>
      </c>
      <c r="D17" s="2" t="s">
        <v>452</v>
      </c>
      <c r="E17" s="2" t="s">
        <v>452</v>
      </c>
      <c r="F17" s="2" t="s">
        <v>423</v>
      </c>
      <c r="G17" s="2" t="s">
        <v>461</v>
      </c>
      <c r="H17" t="s">
        <v>472</v>
      </c>
    </row>
    <row r="18" spans="1:8" ht="46" customHeight="1" x14ac:dyDescent="0.35">
      <c r="A18" s="2" t="s">
        <v>435</v>
      </c>
      <c r="B18" s="2" t="s">
        <v>478</v>
      </c>
      <c r="C18" s="2" t="s">
        <v>424</v>
      </c>
      <c r="D18" s="2" t="s">
        <v>464</v>
      </c>
      <c r="E18" s="2" t="s">
        <v>478</v>
      </c>
      <c r="F18" s="2" t="s">
        <v>403</v>
      </c>
      <c r="G18" s="2" t="s">
        <v>452</v>
      </c>
      <c r="H18" t="s">
        <v>452</v>
      </c>
    </row>
    <row r="19" spans="1:8" ht="46" customHeight="1" x14ac:dyDescent="0.35">
      <c r="A19" s="2" t="s">
        <v>434</v>
      </c>
      <c r="B19" t="s">
        <v>472</v>
      </c>
      <c r="C19" t="s">
        <v>425</v>
      </c>
      <c r="D19" t="s">
        <v>455</v>
      </c>
      <c r="E19" t="s">
        <v>472</v>
      </c>
      <c r="F19" t="s">
        <v>403</v>
      </c>
      <c r="G19" t="s">
        <v>452</v>
      </c>
      <c r="H19" t="s">
        <v>452</v>
      </c>
    </row>
    <row r="20" spans="1:8" ht="46" customHeight="1" x14ac:dyDescent="0.35">
      <c r="A20" s="2" t="s">
        <v>433</v>
      </c>
      <c r="B20" s="2" t="s">
        <v>478</v>
      </c>
      <c r="C20" s="2" t="s">
        <v>426</v>
      </c>
      <c r="D20" s="2" t="s">
        <v>464</v>
      </c>
      <c r="E20" s="2" t="s">
        <v>478</v>
      </c>
      <c r="F20" s="2" t="s">
        <v>427</v>
      </c>
      <c r="G20" s="2" t="s">
        <v>468</v>
      </c>
      <c r="H20" s="2" t="s">
        <v>480</v>
      </c>
    </row>
    <row r="21" spans="1:8" ht="46" customHeight="1" x14ac:dyDescent="0.35">
      <c r="A21" s="2" t="s">
        <v>432</v>
      </c>
      <c r="B21" t="s">
        <v>479</v>
      </c>
      <c r="C21" t="s">
        <v>428</v>
      </c>
      <c r="D21" t="s">
        <v>469</v>
      </c>
      <c r="E21" t="s">
        <v>479</v>
      </c>
      <c r="F21" t="s">
        <v>409</v>
      </c>
      <c r="G21" t="s">
        <v>457</v>
      </c>
      <c r="H21" t="s">
        <v>474</v>
      </c>
    </row>
    <row r="22" spans="1:8" ht="46" customHeight="1" x14ac:dyDescent="0.35">
      <c r="A22" s="2" t="s">
        <v>431</v>
      </c>
      <c r="B22" t="s">
        <v>479</v>
      </c>
      <c r="C22" t="s">
        <v>429</v>
      </c>
      <c r="D22" t="s">
        <v>469</v>
      </c>
      <c r="E22" t="s">
        <v>479</v>
      </c>
      <c r="F22" t="s">
        <v>403</v>
      </c>
      <c r="G22" t="s">
        <v>452</v>
      </c>
      <c r="H22" t="s">
        <v>452</v>
      </c>
    </row>
    <row r="26" spans="1:8" x14ac:dyDescent="0.35">
      <c r="A26" s="6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t="s">
        <v>61</v>
      </c>
      <c r="B2" s="68" t="s">
        <v>62</v>
      </c>
      <c r="C2" t="s">
        <v>410</v>
      </c>
    </row>
    <row r="3" spans="1:3" ht="90" customHeight="1" x14ac:dyDescent="0.35">
      <c r="A3" t="s">
        <v>402</v>
      </c>
      <c r="B3" s="68" t="s">
        <v>167</v>
      </c>
      <c r="C3" t="s">
        <v>410</v>
      </c>
    </row>
    <row r="4" spans="1:3" ht="62.5" customHeight="1" x14ac:dyDescent="0.35">
      <c r="A4" t="s">
        <v>42</v>
      </c>
      <c r="B4" s="2" t="s">
        <v>59</v>
      </c>
      <c r="C4" s="2" t="s">
        <v>60</v>
      </c>
    </row>
    <row r="5" spans="1:3" ht="37.5" customHeight="1" x14ac:dyDescent="0.35">
      <c r="A5" t="s">
        <v>61</v>
      </c>
      <c r="B5" s="2"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t="s">
        <v>61</v>
      </c>
      <c r="B2" s="68" t="s">
        <v>62</v>
      </c>
      <c r="C2" t="s">
        <v>411</v>
      </c>
    </row>
    <row r="3" spans="1:3" ht="90" customHeight="1" x14ac:dyDescent="0.35">
      <c r="A3" t="s">
        <v>402</v>
      </c>
      <c r="B3" s="68" t="s">
        <v>167</v>
      </c>
      <c r="C3" t="s">
        <v>403</v>
      </c>
    </row>
    <row r="4" spans="1:3" ht="53" customHeight="1" x14ac:dyDescent="0.35">
      <c r="A4" t="s">
        <v>71</v>
      </c>
      <c r="B4" s="2" t="s">
        <v>70</v>
      </c>
      <c r="C4" s="2" t="s">
        <v>72</v>
      </c>
    </row>
    <row r="9" spans="1:3" x14ac:dyDescent="0.35">
      <c r="B9" s="1" t="s">
        <v>215</v>
      </c>
    </row>
    <row r="10" spans="1:3" x14ac:dyDescent="0.35">
      <c r="B10" s="5">
        <v>177</v>
      </c>
    </row>
    <row r="11" spans="1:3" x14ac:dyDescent="0.35">
      <c r="B11" s="5" t="s">
        <v>216</v>
      </c>
    </row>
    <row r="12" spans="1:3" x14ac:dyDescent="0.35">
      <c r="B12" s="5">
        <v>157</v>
      </c>
    </row>
    <row r="13" spans="1:3" x14ac:dyDescent="0.35">
      <c r="B13" s="5">
        <v>175</v>
      </c>
    </row>
    <row r="14" spans="1:3" x14ac:dyDescent="0.35">
      <c r="B14" s="5">
        <v>19</v>
      </c>
    </row>
    <row r="15" spans="1:3" x14ac:dyDescent="0.35">
      <c r="B15" s="5" t="s">
        <v>217</v>
      </c>
    </row>
    <row r="16" spans="1:3" x14ac:dyDescent="0.35">
      <c r="B16" s="5" t="s">
        <v>218</v>
      </c>
    </row>
    <row r="17" spans="2:2" x14ac:dyDescent="0.35">
      <c r="B17" s="5">
        <v>127</v>
      </c>
    </row>
    <row r="18" spans="2:2" x14ac:dyDescent="0.35">
      <c r="B18" s="5">
        <v>114</v>
      </c>
    </row>
    <row r="19" spans="2:2" x14ac:dyDescent="0.35">
      <c r="B19" s="5">
        <v>70</v>
      </c>
    </row>
    <row r="20" spans="2:2" x14ac:dyDescent="0.35">
      <c r="B20" s="5">
        <v>80</v>
      </c>
    </row>
    <row r="21" spans="2:2" x14ac:dyDescent="0.35">
      <c r="B21" s="5">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t="s">
        <v>61</v>
      </c>
      <c r="B2" s="68" t="s">
        <v>62</v>
      </c>
      <c r="C2" t="s">
        <v>412</v>
      </c>
    </row>
    <row r="3" spans="1:6" ht="90" customHeight="1" x14ac:dyDescent="0.35">
      <c r="A3" t="s">
        <v>402</v>
      </c>
      <c r="B3" s="68"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2"/>
      <c r="E11" s="23"/>
      <c r="F11" s="22"/>
    </row>
    <row r="12" spans="1:6" ht="15" thickBot="1" x14ac:dyDescent="0.4">
      <c r="B12">
        <v>656</v>
      </c>
      <c r="C12" s="22"/>
      <c r="E12" s="23"/>
      <c r="F12" s="22"/>
    </row>
    <row r="13" spans="1:6" ht="15" thickBot="1" x14ac:dyDescent="0.4">
      <c r="B13">
        <v>664</v>
      </c>
      <c r="C13" s="22"/>
      <c r="E13" s="23"/>
      <c r="F13" s="22"/>
    </row>
    <row r="14" spans="1:6" ht="15" thickBot="1" x14ac:dyDescent="0.4">
      <c r="B14">
        <v>667</v>
      </c>
      <c r="C14" s="22"/>
      <c r="E14" s="23"/>
      <c r="F14" s="22"/>
    </row>
    <row r="15" spans="1:6" ht="15" thickBot="1" x14ac:dyDescent="0.4">
      <c r="B15">
        <v>682</v>
      </c>
      <c r="C15" s="22"/>
      <c r="E15" s="23"/>
      <c r="F15" s="22"/>
    </row>
    <row r="16" spans="1:6" ht="15" thickBot="1" x14ac:dyDescent="0.4">
      <c r="B16">
        <v>685</v>
      </c>
      <c r="C16" s="22"/>
      <c r="E16" s="23"/>
      <c r="F16" s="22"/>
    </row>
    <row r="17" spans="2:6" ht="15" thickBot="1" x14ac:dyDescent="0.4">
      <c r="B17">
        <v>701</v>
      </c>
      <c r="C17" s="22"/>
      <c r="E17" s="23"/>
      <c r="F17" s="22"/>
    </row>
    <row r="18" spans="2:6" ht="15" thickBot="1" x14ac:dyDescent="0.4">
      <c r="B18">
        <v>717</v>
      </c>
      <c r="C18" s="22"/>
      <c r="E18" s="23"/>
      <c r="F18" s="22"/>
    </row>
    <row r="19" spans="2:6" ht="15" thickBot="1" x14ac:dyDescent="0.4">
      <c r="B19">
        <v>719</v>
      </c>
      <c r="C19" s="22"/>
      <c r="E19" s="23"/>
      <c r="F19" s="22"/>
    </row>
    <row r="20" spans="2:6" ht="15" thickBot="1" x14ac:dyDescent="0.4">
      <c r="B20">
        <v>731</v>
      </c>
      <c r="C20" s="22"/>
      <c r="E20" s="23"/>
      <c r="F20" s="22"/>
    </row>
    <row r="21" spans="2:6" ht="15" thickBot="1" x14ac:dyDescent="0.4">
      <c r="B21">
        <v>734</v>
      </c>
      <c r="C21" s="22"/>
      <c r="E21" s="23"/>
      <c r="F21" s="22"/>
    </row>
    <row r="22" spans="2:6" ht="15" thickBot="1" x14ac:dyDescent="0.4">
      <c r="B22">
        <v>747</v>
      </c>
      <c r="C22" s="22"/>
      <c r="E22" s="23"/>
      <c r="F22" s="22"/>
    </row>
  </sheetData>
  <sortState xmlns:xlrd2="http://schemas.microsoft.com/office/spreadsheetml/2017/richdata2" ref="C11:C22">
    <sortCondition ref="C1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t="s">
        <v>61</v>
      </c>
      <c r="B2" s="68" t="s">
        <v>62</v>
      </c>
      <c r="C2" t="s">
        <v>413</v>
      </c>
    </row>
    <row r="3" spans="1:3" ht="90" customHeight="1" x14ac:dyDescent="0.35">
      <c r="A3" t="s">
        <v>402</v>
      </c>
      <c r="B3" s="68" t="s">
        <v>167</v>
      </c>
      <c r="C3" t="s">
        <v>414</v>
      </c>
    </row>
    <row r="4" spans="1:3" x14ac:dyDescent="0.35">
      <c r="A4" t="s">
        <v>89</v>
      </c>
      <c r="B4" t="s">
        <v>90</v>
      </c>
      <c r="C4" t="s">
        <v>100</v>
      </c>
    </row>
    <row r="5" spans="1:3" ht="29" x14ac:dyDescent="0.35">
      <c r="A5" t="s">
        <v>71</v>
      </c>
      <c r="B5" s="2" t="s">
        <v>70</v>
      </c>
      <c r="C5" s="2" t="s">
        <v>91</v>
      </c>
    </row>
    <row r="6" spans="1:3" x14ac:dyDescent="0.35">
      <c r="A6" t="s">
        <v>1</v>
      </c>
      <c r="B6" t="s">
        <v>82</v>
      </c>
      <c r="C6" t="s">
        <v>92</v>
      </c>
    </row>
    <row r="7" spans="1:3" ht="35.5" customHeight="1" x14ac:dyDescent="0.35">
      <c r="A7" t="s">
        <v>93</v>
      </c>
      <c r="B7" s="2" t="s">
        <v>94</v>
      </c>
      <c r="C7" s="2" t="s">
        <v>95</v>
      </c>
    </row>
    <row r="8" spans="1:3" x14ac:dyDescent="0.35">
      <c r="A8" t="s">
        <v>96</v>
      </c>
      <c r="B8" t="s">
        <v>97</v>
      </c>
      <c r="C8" t="s">
        <v>98</v>
      </c>
    </row>
    <row r="11" spans="1:3" x14ac:dyDescent="0.35">
      <c r="B11" s="17" t="s">
        <v>219</v>
      </c>
    </row>
    <row r="12" spans="1:3" x14ac:dyDescent="0.35">
      <c r="B12" s="5" t="s">
        <v>220</v>
      </c>
    </row>
    <row r="13" spans="1:3" x14ac:dyDescent="0.35">
      <c r="B13" s="5" t="s">
        <v>221</v>
      </c>
    </row>
    <row r="14" spans="1:3" x14ac:dyDescent="0.35">
      <c r="B14" s="5">
        <v>810</v>
      </c>
    </row>
    <row r="15" spans="1:3" x14ac:dyDescent="0.35">
      <c r="B15" s="5" t="s">
        <v>222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t="s">
        <v>61</v>
      </c>
      <c r="B2" s="68" t="s">
        <v>62</v>
      </c>
      <c r="C2" t="s">
        <v>415</v>
      </c>
    </row>
    <row r="3" spans="1:3" ht="90" customHeight="1" x14ac:dyDescent="0.35">
      <c r="A3" t="s">
        <v>402</v>
      </c>
      <c r="B3" s="68" t="s">
        <v>167</v>
      </c>
      <c r="C3" t="s">
        <v>409</v>
      </c>
    </row>
    <row r="4" spans="1:3" ht="47" customHeight="1" x14ac:dyDescent="0.35">
      <c r="A4" t="s">
        <v>101</v>
      </c>
      <c r="B4" s="2" t="s">
        <v>59</v>
      </c>
      <c r="C4" t="s">
        <v>102</v>
      </c>
    </row>
    <row r="5" spans="1:3" x14ac:dyDescent="0.35">
      <c r="A5" t="s">
        <v>103</v>
      </c>
      <c r="B5" t="s">
        <v>62</v>
      </c>
      <c r="C5" t="s">
        <v>104</v>
      </c>
    </row>
    <row r="6" spans="1:3" x14ac:dyDescent="0.35">
      <c r="A6" t="s">
        <v>105</v>
      </c>
      <c r="B6" s="8" t="s">
        <v>106</v>
      </c>
      <c r="C6" t="s">
        <v>107</v>
      </c>
    </row>
    <row r="11" spans="1:3" x14ac:dyDescent="0.35">
      <c r="B11" s="17" t="s">
        <v>225</v>
      </c>
    </row>
    <row r="12" spans="1:3" x14ac:dyDescent="0.35">
      <c r="B12" s="5" t="s">
        <v>226</v>
      </c>
    </row>
    <row r="13" spans="1:3" x14ac:dyDescent="0.35">
      <c r="B13" s="5" t="s">
        <v>227</v>
      </c>
    </row>
    <row r="14" spans="1:3" x14ac:dyDescent="0.35">
      <c r="B14" s="5" t="s">
        <v>228</v>
      </c>
    </row>
    <row r="15" spans="1:3" x14ac:dyDescent="0.35">
      <c r="B15" s="5" t="s">
        <v>229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D21"/>
  <sheetViews>
    <sheetView workbookViewId="0">
      <selection activeCell="C2" sqref="C2:C3"/>
    </sheetView>
  </sheetViews>
  <sheetFormatPr defaultRowHeight="14.5" x14ac:dyDescent="0.35"/>
  <cols>
    <col min="2" max="2" width="66.81640625" customWidth="1"/>
    <col min="3" max="3" width="34.36328125" customWidth="1"/>
    <col min="4" max="4" width="16.08984375" customWidth="1"/>
  </cols>
  <sheetData>
    <row r="2" spans="1:4" ht="90" customHeight="1" x14ac:dyDescent="0.35">
      <c r="A2" t="s">
        <v>61</v>
      </c>
      <c r="B2" s="68" t="s">
        <v>62</v>
      </c>
      <c r="C2" t="s">
        <v>416</v>
      </c>
    </row>
    <row r="3" spans="1:4" ht="90" customHeight="1" x14ac:dyDescent="0.35">
      <c r="A3" t="s">
        <v>402</v>
      </c>
      <c r="B3" s="68" t="s">
        <v>167</v>
      </c>
      <c r="C3" t="s">
        <v>417</v>
      </c>
    </row>
    <row r="5" spans="1:4" x14ac:dyDescent="0.35">
      <c r="D5" s="1" t="s">
        <v>335</v>
      </c>
    </row>
    <row r="6" spans="1:4" x14ac:dyDescent="0.35">
      <c r="D6">
        <v>13</v>
      </c>
    </row>
    <row r="7" spans="1:4" x14ac:dyDescent="0.35">
      <c r="D7">
        <v>21</v>
      </c>
    </row>
    <row r="8" spans="1:4" x14ac:dyDescent="0.35">
      <c r="D8">
        <v>30</v>
      </c>
    </row>
    <row r="9" spans="1:4" x14ac:dyDescent="0.35">
      <c r="D9">
        <v>33</v>
      </c>
    </row>
    <row r="10" spans="1:4" x14ac:dyDescent="0.35">
      <c r="D10">
        <v>39</v>
      </c>
    </row>
    <row r="11" spans="1:4" x14ac:dyDescent="0.35">
      <c r="D11">
        <v>46</v>
      </c>
    </row>
    <row r="12" spans="1:4" x14ac:dyDescent="0.35">
      <c r="D12">
        <v>47</v>
      </c>
    </row>
    <row r="13" spans="1:4" x14ac:dyDescent="0.35">
      <c r="D13">
        <v>51</v>
      </c>
    </row>
    <row r="14" spans="1:4" x14ac:dyDescent="0.35">
      <c r="D14">
        <v>57</v>
      </c>
    </row>
    <row r="15" spans="1:4" x14ac:dyDescent="0.35">
      <c r="D15">
        <v>108</v>
      </c>
    </row>
    <row r="16" spans="1:4" x14ac:dyDescent="0.35">
      <c r="D16">
        <v>129</v>
      </c>
    </row>
    <row r="17" spans="4:4" x14ac:dyDescent="0.35">
      <c r="D17">
        <v>206</v>
      </c>
    </row>
    <row r="18" spans="4:4" x14ac:dyDescent="0.35">
      <c r="D18">
        <v>221</v>
      </c>
    </row>
    <row r="19" spans="4:4" x14ac:dyDescent="0.35">
      <c r="D19">
        <v>237</v>
      </c>
    </row>
    <row r="20" spans="4:4" x14ac:dyDescent="0.35">
      <c r="D20">
        <v>263</v>
      </c>
    </row>
    <row r="21" spans="4:4" x14ac:dyDescent="0.35">
      <c r="D21">
        <v>267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419</v>
      </c>
    </row>
    <row r="4" spans="1:3" ht="42.5" customHeight="1" x14ac:dyDescent="0.35">
      <c r="A4" t="s">
        <v>114</v>
      </c>
      <c r="B4" s="2"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409</v>
      </c>
    </row>
    <row r="4" spans="1:3" ht="29" customHeight="1" x14ac:dyDescent="0.35">
      <c r="A4" t="s">
        <v>42</v>
      </c>
      <c r="B4" s="2" t="s">
        <v>43</v>
      </c>
      <c r="C4" t="s">
        <v>122</v>
      </c>
    </row>
    <row r="5" spans="1:3" ht="52" customHeight="1" x14ac:dyDescent="0.35">
      <c r="A5" t="s">
        <v>124</v>
      </c>
      <c r="B5" s="2" t="s">
        <v>123</v>
      </c>
      <c r="C5" s="2" t="s">
        <v>125</v>
      </c>
    </row>
    <row r="6" spans="1:3" ht="39.5" customHeight="1" x14ac:dyDescent="0.35">
      <c r="A6" t="s">
        <v>126</v>
      </c>
      <c r="B6" t="s">
        <v>127</v>
      </c>
      <c r="C6" s="2" t="s">
        <v>128</v>
      </c>
    </row>
    <row r="9" spans="1:3" x14ac:dyDescent="0.35">
      <c r="B9" s="17" t="s">
        <v>240</v>
      </c>
    </row>
    <row r="10" spans="1:3" x14ac:dyDescent="0.35">
      <c r="B10" s="5" t="s">
        <v>241</v>
      </c>
    </row>
    <row r="11" spans="1:3" x14ac:dyDescent="0.35">
      <c r="B11" s="5" t="s">
        <v>242</v>
      </c>
    </row>
    <row r="12" spans="1:3" x14ac:dyDescent="0.35">
      <c r="B12" s="5" t="s">
        <v>243</v>
      </c>
    </row>
    <row r="13" spans="1:3" x14ac:dyDescent="0.35">
      <c r="B13" s="5" t="s">
        <v>244</v>
      </c>
    </row>
    <row r="14" spans="1:3" x14ac:dyDescent="0.35">
      <c r="B14" s="5" t="s">
        <v>245</v>
      </c>
    </row>
    <row r="15" spans="1:3" x14ac:dyDescent="0.35">
      <c r="B15" s="5" t="s">
        <v>246</v>
      </c>
    </row>
    <row r="16" spans="1:3" x14ac:dyDescent="0.35">
      <c r="B16" s="5" t="s">
        <v>247</v>
      </c>
    </row>
    <row r="17" spans="2:2" x14ac:dyDescent="0.35">
      <c r="B17" s="5" t="s">
        <v>248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t="s">
        <v>61</v>
      </c>
      <c r="B2" s="68" t="s">
        <v>62</v>
      </c>
      <c r="C2" t="s">
        <v>430</v>
      </c>
    </row>
    <row r="3" spans="1:3" ht="90" customHeight="1" x14ac:dyDescent="0.35">
      <c r="A3" t="s">
        <v>402</v>
      </c>
      <c r="B3" s="68" t="s">
        <v>167</v>
      </c>
      <c r="C3" t="s">
        <v>409</v>
      </c>
    </row>
    <row r="4" spans="1:3" ht="32" customHeight="1" x14ac:dyDescent="0.35">
      <c r="A4" t="s">
        <v>132</v>
      </c>
      <c r="B4" s="2" t="s">
        <v>133</v>
      </c>
      <c r="C4" s="2"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17" t="s">
        <v>249</v>
      </c>
    </row>
    <row r="11" spans="1:3" x14ac:dyDescent="0.35">
      <c r="B11" s="5" t="s">
        <v>250</v>
      </c>
    </row>
    <row r="12" spans="1:3" x14ac:dyDescent="0.35">
      <c r="B12" s="5" t="s">
        <v>251</v>
      </c>
    </row>
    <row r="13" spans="1:3" x14ac:dyDescent="0.35">
      <c r="B13" s="5" t="s">
        <v>252</v>
      </c>
    </row>
    <row r="14" spans="1:3" x14ac:dyDescent="0.35">
      <c r="B14" s="5" t="s">
        <v>253</v>
      </c>
    </row>
    <row r="15" spans="1:3" x14ac:dyDescent="0.35">
      <c r="B15" s="5" t="s">
        <v>254</v>
      </c>
    </row>
    <row r="16" spans="1:3" x14ac:dyDescent="0.35">
      <c r="B16" s="5" t="s">
        <v>255</v>
      </c>
    </row>
    <row r="17" spans="2:2" x14ac:dyDescent="0.35">
      <c r="B17" s="5" t="s">
        <v>256</v>
      </c>
    </row>
    <row r="18" spans="2:2" x14ac:dyDescent="0.35">
      <c r="B18" s="5" t="s">
        <v>257</v>
      </c>
    </row>
    <row r="19" spans="2:2" x14ac:dyDescent="0.35">
      <c r="B19" s="5" t="s">
        <v>258</v>
      </c>
    </row>
    <row r="20" spans="2:2" x14ac:dyDescent="0.35">
      <c r="B20" s="5" t="s">
        <v>259</v>
      </c>
    </row>
    <row r="21" spans="2:2" x14ac:dyDescent="0.35">
      <c r="B21" s="5" t="s">
        <v>260</v>
      </c>
    </row>
    <row r="22" spans="2:2" x14ac:dyDescent="0.35">
      <c r="B22" s="5" t="s">
        <v>261</v>
      </c>
    </row>
    <row r="23" spans="2:2" x14ac:dyDescent="0.35">
      <c r="B23" s="5" t="s">
        <v>262</v>
      </c>
    </row>
    <row r="24" spans="2:2" x14ac:dyDescent="0.35">
      <c r="B24" s="5" t="s">
        <v>263</v>
      </c>
    </row>
    <row r="25" spans="2:2" x14ac:dyDescent="0.35">
      <c r="B25" s="5" t="s">
        <v>264</v>
      </c>
    </row>
    <row r="26" spans="2:2" x14ac:dyDescent="0.35">
      <c r="B26" s="5" t="s">
        <v>265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t="s">
        <v>61</v>
      </c>
      <c r="B2" s="68" t="s">
        <v>62</v>
      </c>
      <c r="C2" t="s">
        <v>420</v>
      </c>
    </row>
    <row r="3" spans="1:3" ht="90" customHeight="1" x14ac:dyDescent="0.35">
      <c r="A3" t="s">
        <v>402</v>
      </c>
      <c r="B3" s="68" t="s">
        <v>167</v>
      </c>
      <c r="C3" t="s">
        <v>421</v>
      </c>
    </row>
    <row r="4" spans="1:3" ht="33.5" customHeight="1" x14ac:dyDescent="0.35">
      <c r="A4" t="s">
        <v>101</v>
      </c>
      <c r="B4" s="2" t="s">
        <v>59</v>
      </c>
      <c r="C4" t="s">
        <v>143</v>
      </c>
    </row>
    <row r="5" spans="1:3" ht="47.5" customHeight="1" x14ac:dyDescent="0.35">
      <c r="A5" t="s">
        <v>71</v>
      </c>
      <c r="B5" s="2" t="s">
        <v>70</v>
      </c>
      <c r="C5" s="2" t="s">
        <v>144</v>
      </c>
    </row>
    <row r="8" spans="1:3" x14ac:dyDescent="0.35">
      <c r="B8" s="17"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customWidth="1"/>
    <col min="5" max="5" width="16.81640625" customWidth="1"/>
    <col min="6" max="6" width="15.90625" style="21" customWidth="1"/>
    <col min="8" max="8" width="12.26953125" style="21" customWidth="1"/>
    <col min="9" max="9" width="14.54296875" customWidth="1"/>
    <col min="10" max="10" width="18.6328125" style="21" customWidth="1"/>
    <col min="11" max="11" width="18.1796875" customWidth="1"/>
    <col min="12" max="12" width="20.453125" style="42" customWidth="1"/>
    <col min="13" max="13" width="18.1796875" customWidth="1"/>
    <col min="14" max="17" width="9.6328125" style="42" customWidth="1"/>
  </cols>
  <sheetData>
    <row r="1" spans="1:23" ht="70" customHeight="1" x14ac:dyDescent="0.35">
      <c r="A1" s="1" t="s">
        <v>18</v>
      </c>
      <c r="B1" s="1" t="s">
        <v>19</v>
      </c>
      <c r="C1" s="6" t="s">
        <v>176</v>
      </c>
      <c r="D1" s="39" t="s">
        <v>379</v>
      </c>
      <c r="E1" s="31" t="s">
        <v>375</v>
      </c>
      <c r="F1" s="32" t="s">
        <v>376</v>
      </c>
      <c r="G1" s="31" t="s">
        <v>377</v>
      </c>
      <c r="H1" s="32" t="s">
        <v>378</v>
      </c>
      <c r="I1" s="11" t="s">
        <v>390</v>
      </c>
      <c r="J1" s="32" t="s">
        <v>383</v>
      </c>
      <c r="K1" s="60" t="s">
        <v>386</v>
      </c>
      <c r="L1"/>
      <c r="N1" s="44"/>
      <c r="O1" s="44"/>
      <c r="P1" s="44"/>
      <c r="Q1" s="44"/>
    </row>
    <row r="2" spans="1:23" x14ac:dyDescent="0.35">
      <c r="A2" t="s">
        <v>22</v>
      </c>
      <c r="B2" t="s">
        <v>178</v>
      </c>
      <c r="C2" s="10">
        <v>43558</v>
      </c>
      <c r="D2" s="33">
        <v>43591</v>
      </c>
      <c r="E2" s="34">
        <v>71</v>
      </c>
      <c r="F2" s="20">
        <v>39.4</v>
      </c>
      <c r="G2" s="15">
        <v>3.9</v>
      </c>
      <c r="H2" s="20">
        <v>2.9</v>
      </c>
      <c r="I2" s="19">
        <v>42</v>
      </c>
      <c r="J2" s="20">
        <v>3.1</v>
      </c>
      <c r="K2" s="55">
        <v>4.3448284969974411</v>
      </c>
      <c r="L2"/>
      <c r="N2" s="46"/>
      <c r="O2" s="46"/>
      <c r="P2" s="46"/>
      <c r="Q2" s="46"/>
    </row>
    <row r="3" spans="1:23" ht="14.5" customHeight="1" x14ac:dyDescent="0.35">
      <c r="A3" t="s">
        <v>23</v>
      </c>
      <c r="B3" t="s">
        <v>179</v>
      </c>
      <c r="C3" s="10">
        <v>43558</v>
      </c>
      <c r="D3" s="33">
        <v>43584</v>
      </c>
      <c r="E3" s="34">
        <v>58</v>
      </c>
      <c r="F3" s="20">
        <v>50.2</v>
      </c>
      <c r="G3" s="15">
        <v>4.3</v>
      </c>
      <c r="H3" s="20">
        <v>3</v>
      </c>
      <c r="I3" s="19">
        <v>56.3</v>
      </c>
      <c r="J3" s="20">
        <v>2.1</v>
      </c>
      <c r="K3" s="55">
        <v>3.3673710656485296</v>
      </c>
      <c r="L3"/>
      <c r="N3" s="46"/>
      <c r="O3" s="46"/>
      <c r="P3" s="46"/>
      <c r="Q3" s="46"/>
    </row>
    <row r="4" spans="1:23" ht="14.5" customHeight="1" x14ac:dyDescent="0.35">
      <c r="A4" t="s">
        <v>40</v>
      </c>
      <c r="B4" t="s">
        <v>180</v>
      </c>
      <c r="C4" s="10">
        <v>43565</v>
      </c>
      <c r="D4" s="33">
        <v>43553</v>
      </c>
      <c r="E4" s="34">
        <v>74</v>
      </c>
      <c r="F4" s="20">
        <v>31.6</v>
      </c>
      <c r="G4" s="15">
        <v>4.9000000000000004</v>
      </c>
      <c r="H4" s="20">
        <v>3.7</v>
      </c>
      <c r="I4" s="19">
        <v>44.7</v>
      </c>
      <c r="J4" s="20">
        <v>2.9</v>
      </c>
      <c r="K4" s="55">
        <v>4.9671686075326278</v>
      </c>
      <c r="L4"/>
      <c r="N4" s="46"/>
      <c r="O4" s="46"/>
      <c r="P4" s="46"/>
      <c r="Q4" s="46"/>
    </row>
    <row r="5" spans="1:23" x14ac:dyDescent="0.35">
      <c r="A5" t="s">
        <v>41</v>
      </c>
      <c r="B5" t="s">
        <v>181</v>
      </c>
      <c r="C5" s="10">
        <v>43565</v>
      </c>
      <c r="D5" s="58" t="s">
        <v>380</v>
      </c>
      <c r="E5" s="58" t="s">
        <v>380</v>
      </c>
      <c r="F5" s="58" t="s">
        <v>380</v>
      </c>
      <c r="G5" s="58" t="s">
        <v>380</v>
      </c>
      <c r="H5" s="58" t="s">
        <v>380</v>
      </c>
      <c r="I5" s="58" t="s">
        <v>380</v>
      </c>
      <c r="J5" s="58" t="s">
        <v>380</v>
      </c>
      <c r="K5" s="61" t="s">
        <v>380</v>
      </c>
      <c r="L5"/>
      <c r="N5" s="46"/>
      <c r="O5" s="46"/>
      <c r="P5" s="46"/>
      <c r="Q5" s="46"/>
    </row>
    <row r="6" spans="1:23" x14ac:dyDescent="0.35">
      <c r="A6" t="s">
        <v>68</v>
      </c>
      <c r="B6" t="s">
        <v>182</v>
      </c>
      <c r="C6" s="10">
        <v>43570</v>
      </c>
      <c r="D6" s="33">
        <v>43542</v>
      </c>
      <c r="E6" s="34">
        <v>93</v>
      </c>
      <c r="F6" s="20">
        <v>64.099999999999994</v>
      </c>
      <c r="G6" s="15">
        <v>3.4</v>
      </c>
      <c r="H6" s="20">
        <v>3.1</v>
      </c>
      <c r="I6" s="19">
        <v>67.7</v>
      </c>
      <c r="J6" s="20">
        <v>2</v>
      </c>
      <c r="K6" s="55">
        <v>3.2509615735332189</v>
      </c>
      <c r="L6"/>
      <c r="N6" s="46"/>
      <c r="O6" s="46"/>
      <c r="P6" s="46"/>
      <c r="Q6" s="46"/>
    </row>
    <row r="7" spans="1:23" x14ac:dyDescent="0.35">
      <c r="A7" t="s">
        <v>79</v>
      </c>
      <c r="B7" t="s">
        <v>183</v>
      </c>
      <c r="C7" s="10">
        <v>43577</v>
      </c>
      <c r="D7" s="33">
        <v>43596</v>
      </c>
      <c r="E7" s="34">
        <v>61</v>
      </c>
      <c r="F7" s="20">
        <v>49.4</v>
      </c>
      <c r="G7" s="15">
        <v>4.5</v>
      </c>
      <c r="H7" s="20">
        <v>3.5</v>
      </c>
      <c r="I7" s="19">
        <v>50.9</v>
      </c>
      <c r="J7" s="20">
        <v>2.6</v>
      </c>
      <c r="K7" s="55">
        <v>3.400537929583729</v>
      </c>
      <c r="L7"/>
      <c r="N7" s="46"/>
      <c r="O7" s="46"/>
      <c r="P7" s="46"/>
      <c r="Q7" s="46"/>
    </row>
    <row r="8" spans="1:23" x14ac:dyDescent="0.35">
      <c r="A8" t="s">
        <v>80</v>
      </c>
      <c r="B8" t="s">
        <v>184</v>
      </c>
      <c r="C8" s="10">
        <v>43577</v>
      </c>
      <c r="D8" s="33">
        <v>43580</v>
      </c>
      <c r="E8" s="34">
        <v>45</v>
      </c>
      <c r="F8" s="20">
        <v>56.2</v>
      </c>
      <c r="G8" s="15">
        <v>4.5</v>
      </c>
      <c r="H8" s="20">
        <v>3.2</v>
      </c>
      <c r="I8" s="59" t="s">
        <v>380</v>
      </c>
      <c r="J8" s="20">
        <v>2.4</v>
      </c>
      <c r="K8" s="55">
        <v>3.5260688116675878</v>
      </c>
      <c r="L8"/>
      <c r="N8" s="46"/>
      <c r="O8" s="46"/>
      <c r="P8" s="46"/>
      <c r="Q8" s="46"/>
    </row>
    <row r="9" spans="1:23" x14ac:dyDescent="0.35">
      <c r="A9" t="s">
        <v>88</v>
      </c>
      <c r="B9" t="s">
        <v>185</v>
      </c>
      <c r="C9" s="10">
        <v>43578</v>
      </c>
      <c r="D9" s="33">
        <v>43599</v>
      </c>
      <c r="E9" s="34">
        <v>45</v>
      </c>
      <c r="F9" s="20">
        <v>31.1</v>
      </c>
      <c r="G9" s="15">
        <v>3.9</v>
      </c>
      <c r="H9" s="20">
        <v>2.9</v>
      </c>
      <c r="I9" s="19">
        <v>45.1</v>
      </c>
      <c r="J9" s="20">
        <v>2</v>
      </c>
      <c r="K9" s="55">
        <v>3.0143552929770703</v>
      </c>
      <c r="L9"/>
      <c r="N9" s="46"/>
      <c r="O9" s="46"/>
      <c r="P9" s="46"/>
      <c r="Q9" s="46"/>
    </row>
    <row r="10" spans="1:23" x14ac:dyDescent="0.35">
      <c r="A10" t="s">
        <v>109</v>
      </c>
      <c r="B10" t="s">
        <v>186</v>
      </c>
      <c r="C10" s="10">
        <v>43579</v>
      </c>
      <c r="D10" s="33">
        <v>43587</v>
      </c>
      <c r="E10" s="34">
        <v>72</v>
      </c>
      <c r="F10" s="20">
        <v>50.2</v>
      </c>
      <c r="G10" s="15">
        <v>3.9</v>
      </c>
      <c r="H10" s="20">
        <v>3.1</v>
      </c>
      <c r="I10" s="19">
        <v>50.6</v>
      </c>
      <c r="J10" s="20">
        <v>1.7</v>
      </c>
      <c r="K10" s="55">
        <v>2.37851162325373</v>
      </c>
      <c r="L10"/>
      <c r="N10" s="46"/>
      <c r="O10" s="46"/>
      <c r="P10" s="46"/>
      <c r="Q10" s="46"/>
    </row>
    <row r="11" spans="1:23" x14ac:dyDescent="0.35">
      <c r="A11" t="s">
        <v>110</v>
      </c>
      <c r="B11" t="s">
        <v>187</v>
      </c>
      <c r="C11" s="10">
        <v>43584</v>
      </c>
      <c r="D11" s="33">
        <v>43583</v>
      </c>
      <c r="E11" s="34">
        <v>86</v>
      </c>
      <c r="F11" s="20">
        <v>58.3</v>
      </c>
      <c r="G11" s="15">
        <v>3.7</v>
      </c>
      <c r="H11" s="20">
        <v>2.9</v>
      </c>
      <c r="I11" s="59" t="s">
        <v>380</v>
      </c>
      <c r="J11" s="20">
        <v>2.2999999999999998</v>
      </c>
      <c r="K11" s="55">
        <v>4.4382928515791473</v>
      </c>
      <c r="L11"/>
      <c r="N11" s="46"/>
      <c r="O11" s="46"/>
      <c r="P11" s="46"/>
      <c r="Q11" s="46"/>
    </row>
    <row r="12" spans="1:23" x14ac:dyDescent="0.35">
      <c r="A12" t="s">
        <v>112</v>
      </c>
      <c r="B12" t="s">
        <v>188</v>
      </c>
      <c r="C12" s="10">
        <v>43584</v>
      </c>
      <c r="D12" s="33">
        <v>43592</v>
      </c>
      <c r="E12" s="38">
        <v>53</v>
      </c>
      <c r="F12" s="20">
        <v>61.1</v>
      </c>
      <c r="G12" s="15">
        <v>4.0999999999999996</v>
      </c>
      <c r="H12" s="20">
        <v>3.1</v>
      </c>
      <c r="I12" s="19">
        <v>68</v>
      </c>
      <c r="J12" s="20">
        <v>2.2000000000000002</v>
      </c>
      <c r="K12" s="55">
        <v>3.6415460290875239</v>
      </c>
      <c r="L12"/>
      <c r="N12" s="46"/>
      <c r="O12" s="46"/>
      <c r="P12" s="46"/>
      <c r="Q12" s="46"/>
    </row>
    <row r="13" spans="1:23" x14ac:dyDescent="0.35">
      <c r="A13" t="s">
        <v>121</v>
      </c>
      <c r="B13" t="s">
        <v>189</v>
      </c>
      <c r="C13" s="10">
        <v>43601</v>
      </c>
      <c r="D13" s="33">
        <v>43579</v>
      </c>
      <c r="E13" s="37">
        <v>36</v>
      </c>
      <c r="F13" s="20">
        <v>34.6</v>
      </c>
      <c r="G13" s="15">
        <v>4.5</v>
      </c>
      <c r="H13" s="20">
        <v>3.6</v>
      </c>
      <c r="I13" s="19">
        <v>38.5</v>
      </c>
      <c r="J13" s="20">
        <v>2.6</v>
      </c>
      <c r="K13" s="55">
        <v>3.7824085649273735</v>
      </c>
      <c r="L13"/>
      <c r="N13" s="46"/>
      <c r="O13" s="46"/>
      <c r="P13" s="46"/>
      <c r="Q13" s="46"/>
    </row>
    <row r="14" spans="1:23" x14ac:dyDescent="0.35">
      <c r="A14" t="s">
        <v>131</v>
      </c>
      <c r="B14" t="s">
        <v>190</v>
      </c>
      <c r="C14" s="10">
        <v>43601</v>
      </c>
      <c r="D14" s="33">
        <v>43592</v>
      </c>
      <c r="E14" s="37">
        <v>57</v>
      </c>
      <c r="F14" s="20">
        <v>55.5</v>
      </c>
      <c r="G14" s="15">
        <v>4.9000000000000004</v>
      </c>
      <c r="H14" s="20">
        <v>3.7</v>
      </c>
      <c r="I14" s="19">
        <v>57.1</v>
      </c>
      <c r="J14" s="20">
        <v>3.3</v>
      </c>
      <c r="K14" s="55">
        <v>4.1890338243900169</v>
      </c>
      <c r="L14"/>
      <c r="N14" s="46"/>
      <c r="O14" s="46"/>
      <c r="P14" s="46"/>
      <c r="Q14" s="46"/>
    </row>
    <row r="15" spans="1:23" x14ac:dyDescent="0.35">
      <c r="A15" t="s">
        <v>142</v>
      </c>
      <c r="B15" t="s">
        <v>191</v>
      </c>
      <c r="C15" s="10">
        <v>43591</v>
      </c>
      <c r="D15" s="33">
        <v>43593</v>
      </c>
      <c r="E15" s="37">
        <v>28</v>
      </c>
      <c r="F15" s="20">
        <v>35.1</v>
      </c>
      <c r="G15" s="15">
        <v>4.5</v>
      </c>
      <c r="H15" s="20">
        <v>3.4</v>
      </c>
      <c r="I15" s="19">
        <v>39.9</v>
      </c>
      <c r="J15" s="20">
        <v>2.5</v>
      </c>
      <c r="K15" s="55">
        <v>3.6040713236688608</v>
      </c>
      <c r="L15"/>
      <c r="N15" s="46"/>
      <c r="O15" s="46"/>
      <c r="P15" s="46"/>
      <c r="Q15" s="46"/>
      <c r="R15" s="2"/>
      <c r="S15" s="2"/>
      <c r="T15" s="2"/>
      <c r="U15" s="2"/>
      <c r="V15" s="2"/>
      <c r="W15" s="2"/>
    </row>
    <row r="16" spans="1:23" x14ac:dyDescent="0.35">
      <c r="A16" t="s">
        <v>147</v>
      </c>
      <c r="B16" t="s">
        <v>192</v>
      </c>
      <c r="C16" s="10">
        <v>43593</v>
      </c>
      <c r="D16" s="33">
        <v>43577</v>
      </c>
      <c r="E16" s="37">
        <v>44</v>
      </c>
      <c r="F16" s="20">
        <v>33.5</v>
      </c>
      <c r="G16" s="15">
        <v>3.9</v>
      </c>
      <c r="H16" s="20">
        <v>3.3</v>
      </c>
      <c r="I16" s="19">
        <v>33.5</v>
      </c>
      <c r="J16" s="20">
        <v>2.2000000000000002</v>
      </c>
      <c r="K16" s="55">
        <v>3.918386234446348</v>
      </c>
      <c r="L16"/>
      <c r="N16" s="46"/>
      <c r="O16" s="46"/>
      <c r="P16" s="46"/>
      <c r="Q16" s="46"/>
    </row>
    <row r="17" spans="1:17" x14ac:dyDescent="0.35">
      <c r="A17" t="s">
        <v>151</v>
      </c>
      <c r="B17" t="s">
        <v>193</v>
      </c>
      <c r="C17" s="10">
        <v>43593</v>
      </c>
      <c r="D17" s="33">
        <v>43577</v>
      </c>
      <c r="E17" s="34">
        <v>62</v>
      </c>
      <c r="F17" s="20">
        <v>44.6</v>
      </c>
      <c r="G17" s="15">
        <v>4.4000000000000004</v>
      </c>
      <c r="H17" s="20">
        <v>3.4</v>
      </c>
      <c r="I17" s="19">
        <v>45.7</v>
      </c>
      <c r="J17" s="20">
        <v>2.8</v>
      </c>
      <c r="K17" s="55">
        <v>4.3504972470841334</v>
      </c>
      <c r="L17"/>
      <c r="N17" s="46"/>
      <c r="O17" s="46"/>
      <c r="P17" s="46"/>
      <c r="Q17" s="46"/>
    </row>
    <row r="18" spans="1:17" x14ac:dyDescent="0.35">
      <c r="A18" t="s">
        <v>157</v>
      </c>
      <c r="B18" t="s">
        <v>194</v>
      </c>
      <c r="C18" s="10">
        <v>43593</v>
      </c>
      <c r="D18" s="33">
        <v>43580</v>
      </c>
      <c r="E18" s="34">
        <v>40</v>
      </c>
      <c r="F18" s="20">
        <v>44.5</v>
      </c>
      <c r="G18" s="15">
        <v>3.6</v>
      </c>
      <c r="H18" s="20">
        <v>2.9</v>
      </c>
      <c r="I18" s="19">
        <v>53.1</v>
      </c>
      <c r="J18" s="20">
        <v>2.8</v>
      </c>
      <c r="K18" s="55">
        <v>3.8155754288625725</v>
      </c>
      <c r="L18"/>
      <c r="N18" s="46"/>
      <c r="O18" s="46"/>
      <c r="P18" s="46"/>
      <c r="Q18" s="46"/>
    </row>
    <row r="19" spans="1:17" x14ac:dyDescent="0.35">
      <c r="A19" t="s">
        <v>161</v>
      </c>
      <c r="B19" t="s">
        <v>195</v>
      </c>
      <c r="C19" s="10">
        <v>43595</v>
      </c>
      <c r="D19" s="33">
        <v>43586</v>
      </c>
      <c r="E19" s="34">
        <v>54</v>
      </c>
      <c r="F19" s="20">
        <v>49</v>
      </c>
      <c r="G19" s="15">
        <v>4.2</v>
      </c>
      <c r="H19" s="20">
        <v>3.2</v>
      </c>
      <c r="I19" s="19">
        <v>51.2</v>
      </c>
      <c r="J19" s="20">
        <v>2.5</v>
      </c>
      <c r="K19" s="55">
        <v>3.5360529002402097</v>
      </c>
      <c r="L19"/>
      <c r="N19" s="46"/>
      <c r="O19" s="46"/>
      <c r="P19" s="46"/>
      <c r="Q19" s="46"/>
    </row>
    <row r="20" spans="1:17" x14ac:dyDescent="0.35">
      <c r="A20" t="s">
        <v>160</v>
      </c>
      <c r="B20" t="s">
        <v>196</v>
      </c>
      <c r="C20" s="10">
        <v>43595</v>
      </c>
      <c r="D20" s="33">
        <v>43574</v>
      </c>
      <c r="E20" s="34">
        <v>41</v>
      </c>
      <c r="F20" s="20">
        <v>52.6</v>
      </c>
      <c r="G20" s="15">
        <v>4.9000000000000004</v>
      </c>
      <c r="H20" s="20">
        <v>3.4</v>
      </c>
      <c r="I20" s="15">
        <v>52.9</v>
      </c>
      <c r="J20" s="20">
        <v>2.2000000000000002</v>
      </c>
      <c r="K20" s="55">
        <v>3.400537929583729</v>
      </c>
      <c r="L20"/>
      <c r="N20" s="46"/>
      <c r="O20" s="46"/>
      <c r="P20" s="46"/>
      <c r="Q20" s="46"/>
    </row>
    <row r="21" spans="1:17" x14ac:dyDescent="0.35">
      <c r="A21" t="s">
        <v>166</v>
      </c>
      <c r="B21" t="s">
        <v>197</v>
      </c>
      <c r="C21" s="10">
        <v>43599</v>
      </c>
      <c r="D21" s="33">
        <v>43573</v>
      </c>
      <c r="E21" s="34">
        <v>55</v>
      </c>
      <c r="F21" s="20">
        <v>36</v>
      </c>
      <c r="G21" s="15">
        <v>5.0999999999999996</v>
      </c>
      <c r="H21" s="20">
        <v>3.6</v>
      </c>
      <c r="I21" s="15">
        <v>38.700000000000003</v>
      </c>
      <c r="J21" s="20">
        <v>2.7</v>
      </c>
      <c r="K21" s="55">
        <v>3.7311832415722002</v>
      </c>
      <c r="L21"/>
      <c r="N21" s="46"/>
      <c r="O21" s="46"/>
      <c r="P21" s="46"/>
      <c r="Q21" s="46"/>
    </row>
    <row r="22" spans="1:17" x14ac:dyDescent="0.35">
      <c r="A22" t="s">
        <v>173</v>
      </c>
      <c r="B22" t="s">
        <v>198</v>
      </c>
      <c r="C22" s="10">
        <v>43599</v>
      </c>
      <c r="D22" s="33">
        <v>43581</v>
      </c>
      <c r="E22" s="34">
        <v>61</v>
      </c>
      <c r="F22" s="20">
        <v>66.599999999999994</v>
      </c>
      <c r="G22" s="15">
        <v>3.7</v>
      </c>
      <c r="H22" s="20">
        <v>2.9</v>
      </c>
      <c r="I22" s="15">
        <v>64.599999999999994</v>
      </c>
      <c r="J22" s="20">
        <v>1.9</v>
      </c>
      <c r="K22" s="55">
        <v>3.7824085649273735</v>
      </c>
      <c r="L22"/>
      <c r="N22" s="46"/>
      <c r="O22" s="46"/>
      <c r="P22" s="46"/>
      <c r="Q22" s="46"/>
    </row>
    <row r="23" spans="1:17" x14ac:dyDescent="0.35">
      <c r="H23"/>
      <c r="L23"/>
    </row>
    <row r="24" spans="1:17" x14ac:dyDescent="0.35">
      <c r="H24"/>
    </row>
    <row r="25" spans="1:17" ht="14.5" customHeight="1" x14ac:dyDescent="0.35">
      <c r="H25"/>
      <c r="K25" s="93" t="s">
        <v>391</v>
      </c>
      <c r="L25" s="93"/>
    </row>
    <row r="26" spans="1:17" ht="14.5" customHeight="1" x14ac:dyDescent="0.35">
      <c r="D26" s="2"/>
      <c r="E26" s="94" t="s">
        <v>381</v>
      </c>
      <c r="F26" s="94"/>
      <c r="G26" s="94"/>
      <c r="H26" s="94"/>
      <c r="I26" s="94"/>
      <c r="K26" s="93"/>
      <c r="L26" s="93"/>
    </row>
    <row r="27" spans="1:17" x14ac:dyDescent="0.35">
      <c r="D27" s="2"/>
      <c r="E27" s="94"/>
      <c r="F27" s="94"/>
      <c r="G27" s="94"/>
      <c r="H27" s="94"/>
      <c r="I27" s="94"/>
      <c r="K27" s="93"/>
      <c r="L27" s="93"/>
    </row>
    <row r="28" spans="1:17" x14ac:dyDescent="0.35">
      <c r="D28" s="2"/>
      <c r="E28" s="94"/>
      <c r="F28" s="94"/>
      <c r="G28" s="94"/>
      <c r="H28" s="94"/>
      <c r="I28" s="94"/>
    </row>
    <row r="29" spans="1:17" x14ac:dyDescent="0.35">
      <c r="D29" s="2"/>
      <c r="E29" s="94"/>
      <c r="F29" s="94"/>
      <c r="G29" s="94"/>
      <c r="H29" s="94"/>
      <c r="I29" s="94"/>
    </row>
    <row r="30" spans="1:17" x14ac:dyDescent="0.35">
      <c r="D30" s="2"/>
      <c r="E30" s="94"/>
      <c r="F30" s="94"/>
      <c r="G30" s="94"/>
      <c r="H30" s="94"/>
      <c r="I30" s="94"/>
    </row>
    <row r="31" spans="1:17" x14ac:dyDescent="0.35">
      <c r="D31" s="2"/>
      <c r="E31" s="94"/>
      <c r="F31" s="94"/>
      <c r="G31" s="94"/>
      <c r="H31" s="94"/>
      <c r="I31" s="94"/>
    </row>
    <row r="32" spans="1:17" x14ac:dyDescent="0.35">
      <c r="D32" s="2"/>
      <c r="E32" s="94"/>
      <c r="F32" s="94"/>
      <c r="G32" s="94"/>
      <c r="H32" s="94"/>
      <c r="I32" s="94"/>
    </row>
    <row r="33" spans="4:9" x14ac:dyDescent="0.35">
      <c r="D33" s="2"/>
      <c r="E33" s="94"/>
      <c r="F33" s="94"/>
      <c r="G33" s="94"/>
      <c r="H33" s="94"/>
      <c r="I33" s="94"/>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H38"/>
    </row>
    <row r="39" spans="4:9" x14ac:dyDescent="0.35">
      <c r="H39"/>
    </row>
    <row r="40" spans="4:9" x14ac:dyDescent="0.35">
      <c r="H40"/>
    </row>
    <row r="41" spans="4:9" x14ac:dyDescent="0.35">
      <c r="H41"/>
    </row>
    <row r="42" spans="4:9" x14ac:dyDescent="0.35">
      <c r="H42"/>
    </row>
    <row r="43" spans="4:9" x14ac:dyDescent="0.35">
      <c r="H43"/>
    </row>
    <row r="44" spans="4:9" x14ac:dyDescent="0.35">
      <c r="H44"/>
    </row>
    <row r="45" spans="4:9" x14ac:dyDescent="0.35">
      <c r="H45"/>
    </row>
    <row r="46" spans="4:9" x14ac:dyDescent="0.35">
      <c r="H46"/>
    </row>
    <row r="47" spans="4:9" x14ac:dyDescent="0.35">
      <c r="H47"/>
    </row>
    <row r="48" spans="4:9" x14ac:dyDescent="0.35">
      <c r="H48"/>
    </row>
    <row r="49" spans="8:8" x14ac:dyDescent="0.35">
      <c r="H49"/>
    </row>
    <row r="50" spans="8:8" x14ac:dyDescent="0.35">
      <c r="H50"/>
    </row>
    <row r="51" spans="8:8" x14ac:dyDescent="0.35">
      <c r="H51"/>
    </row>
    <row r="52" spans="8:8" x14ac:dyDescent="0.35">
      <c r="H52"/>
    </row>
    <row r="53" spans="8:8" x14ac:dyDescent="0.35">
      <c r="H53"/>
    </row>
    <row r="54" spans="8:8" x14ac:dyDescent="0.35">
      <c r="H54"/>
    </row>
    <row r="55" spans="8:8" x14ac:dyDescent="0.35">
      <c r="H55"/>
    </row>
    <row r="56" spans="8:8" x14ac:dyDescent="0.35">
      <c r="H56"/>
    </row>
    <row r="57" spans="8:8" x14ac:dyDescent="0.35">
      <c r="H57"/>
    </row>
    <row r="58" spans="8:8" x14ac:dyDescent="0.35">
      <c r="H58"/>
    </row>
    <row r="59" spans="8:8" x14ac:dyDescent="0.35">
      <c r="H59"/>
    </row>
    <row r="60" spans="8:8" x14ac:dyDescent="0.35">
      <c r="H60"/>
    </row>
    <row r="61" spans="8:8" x14ac:dyDescent="0.35">
      <c r="H61"/>
    </row>
    <row r="62" spans="8:8" x14ac:dyDescent="0.35">
      <c r="H62"/>
    </row>
    <row r="63" spans="8:8" x14ac:dyDescent="0.35">
      <c r="H63"/>
    </row>
    <row r="64" spans="8: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t="s">
        <v>61</v>
      </c>
      <c r="B2" s="68" t="s">
        <v>62</v>
      </c>
      <c r="C2" t="s">
        <v>422</v>
      </c>
    </row>
    <row r="3" spans="1:3" ht="90" customHeight="1" x14ac:dyDescent="0.35">
      <c r="A3" t="s">
        <v>402</v>
      </c>
      <c r="B3" s="68" t="s">
        <v>167</v>
      </c>
      <c r="C3" t="s">
        <v>409</v>
      </c>
    </row>
    <row r="4" spans="1:3" ht="39" customHeight="1" x14ac:dyDescent="0.35">
      <c r="A4" t="s">
        <v>116</v>
      </c>
      <c r="B4" s="2" t="s">
        <v>117</v>
      </c>
      <c r="C4" t="s">
        <v>148</v>
      </c>
    </row>
    <row r="6" spans="1:3" x14ac:dyDescent="0.35">
      <c r="B6" s="17" t="s">
        <v>271</v>
      </c>
    </row>
    <row r="7" spans="1:3" x14ac:dyDescent="0.35">
      <c r="B7" s="5" t="s">
        <v>272</v>
      </c>
    </row>
    <row r="8" spans="1:3" x14ac:dyDescent="0.35">
      <c r="B8" s="5" t="s">
        <v>273</v>
      </c>
    </row>
    <row r="9" spans="1:3" x14ac:dyDescent="0.35">
      <c r="B9" s="5" t="s">
        <v>274</v>
      </c>
    </row>
    <row r="10" spans="1:3" x14ac:dyDescent="0.35">
      <c r="B10" s="5" t="s">
        <v>275</v>
      </c>
    </row>
    <row r="11" spans="1:3" x14ac:dyDescent="0.35">
      <c r="B11" s="5" t="s">
        <v>276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t="s">
        <v>61</v>
      </c>
      <c r="B2" s="68" t="s">
        <v>62</v>
      </c>
      <c r="C2" t="s">
        <v>403</v>
      </c>
    </row>
    <row r="3" spans="1:3" ht="90" customHeight="1" x14ac:dyDescent="0.35">
      <c r="A3" t="s">
        <v>402</v>
      </c>
      <c r="B3" s="68" t="s">
        <v>167</v>
      </c>
      <c r="C3" t="s">
        <v>423</v>
      </c>
    </row>
    <row r="4" spans="1:3" x14ac:dyDescent="0.35">
      <c r="A4" s="1"/>
    </row>
    <row r="5" spans="1:3" ht="23" customHeight="1" x14ac:dyDescent="0.35">
      <c r="A5" t="s">
        <v>152</v>
      </c>
      <c r="B5" t="s">
        <v>153</v>
      </c>
      <c r="C5" t="s">
        <v>154</v>
      </c>
    </row>
    <row r="8" spans="1:3" x14ac:dyDescent="0.35">
      <c r="B8" s="17"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t="s">
        <v>61</v>
      </c>
      <c r="B2" s="68" t="s">
        <v>62</v>
      </c>
      <c r="G2" t="s">
        <v>424</v>
      </c>
    </row>
    <row r="3" spans="1:7" ht="90" customHeight="1" x14ac:dyDescent="0.35">
      <c r="A3" t="s">
        <v>402</v>
      </c>
      <c r="B3" s="68" t="s">
        <v>167</v>
      </c>
      <c r="G3" t="s">
        <v>403</v>
      </c>
    </row>
    <row r="4" spans="1:7" x14ac:dyDescent="0.35">
      <c r="C4" s="17"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t="s">
        <v>61</v>
      </c>
      <c r="B2" s="68" t="s">
        <v>62</v>
      </c>
      <c r="H2" t="s">
        <v>425</v>
      </c>
    </row>
    <row r="3" spans="1:8" ht="90" customHeight="1" x14ac:dyDescent="0.35">
      <c r="A3" t="s">
        <v>402</v>
      </c>
      <c r="B3" s="68" t="s">
        <v>167</v>
      </c>
      <c r="H3" t="s">
        <v>403</v>
      </c>
    </row>
    <row r="4" spans="1:8" x14ac:dyDescent="0.35">
      <c r="C4" s="17"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t="s">
        <v>61</v>
      </c>
      <c r="B2" s="68" t="s">
        <v>62</v>
      </c>
      <c r="H2" t="s">
        <v>426</v>
      </c>
    </row>
    <row r="3" spans="1:8" ht="90" customHeight="1" x14ac:dyDescent="0.35">
      <c r="A3" t="s">
        <v>402</v>
      </c>
      <c r="B3" s="68" t="s">
        <v>167</v>
      </c>
      <c r="H3" t="s">
        <v>427</v>
      </c>
    </row>
    <row r="6" spans="1:8" x14ac:dyDescent="0.35">
      <c r="B6" s="17"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t="s">
        <v>61</v>
      </c>
      <c r="B2" s="68" t="s">
        <v>62</v>
      </c>
      <c r="C2" t="s">
        <v>428</v>
      </c>
    </row>
    <row r="3" spans="1:3" ht="90" customHeight="1" x14ac:dyDescent="0.35">
      <c r="A3" t="s">
        <v>402</v>
      </c>
      <c r="B3" s="68" t="s">
        <v>167</v>
      </c>
      <c r="C3" t="s">
        <v>409</v>
      </c>
    </row>
    <row r="4" spans="1:3" x14ac:dyDescent="0.35">
      <c r="A4" t="s">
        <v>168</v>
      </c>
      <c r="B4" s="8" t="s">
        <v>167</v>
      </c>
      <c r="C4" t="s">
        <v>169</v>
      </c>
    </row>
    <row r="5" spans="1:3" x14ac:dyDescent="0.35">
      <c r="A5" t="s">
        <v>1</v>
      </c>
      <c r="B5" t="s">
        <v>82</v>
      </c>
      <c r="C5" t="s">
        <v>170</v>
      </c>
    </row>
    <row r="10" spans="1:3" x14ac:dyDescent="0.35">
      <c r="B10" s="17"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429</v>
      </c>
    </row>
    <row r="3" spans="1:3" ht="90" customHeight="1" x14ac:dyDescent="0.35">
      <c r="A3" t="s">
        <v>402</v>
      </c>
      <c r="B3" s="68" t="s">
        <v>167</v>
      </c>
      <c r="C3" t="s">
        <v>403</v>
      </c>
    </row>
    <row r="4" spans="1:3" x14ac:dyDescent="0.35">
      <c r="A4"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t="s">
        <v>42</v>
      </c>
      <c r="B2" s="2" t="s">
        <v>43</v>
      </c>
      <c r="C2" s="2" t="s">
        <v>336</v>
      </c>
    </row>
    <row r="3" spans="1:3" ht="35" customHeight="1" x14ac:dyDescent="0.35">
      <c r="A3" t="s">
        <v>101</v>
      </c>
      <c r="B3" s="2" t="s">
        <v>59</v>
      </c>
      <c r="C3" s="2" t="s">
        <v>337</v>
      </c>
    </row>
    <row r="4" spans="1:3" ht="40.5" customHeight="1" x14ac:dyDescent="0.35">
      <c r="A4" t="s">
        <v>114</v>
      </c>
      <c r="B4" t="s">
        <v>113</v>
      </c>
      <c r="C4" s="2" t="s">
        <v>338</v>
      </c>
    </row>
    <row r="5" spans="1:3" ht="36.5" customHeight="1" x14ac:dyDescent="0.35">
      <c r="A5" t="s">
        <v>132</v>
      </c>
      <c r="B5" s="2" t="s">
        <v>133</v>
      </c>
      <c r="C5" s="2" t="s">
        <v>339</v>
      </c>
    </row>
    <row r="6" spans="1:3" ht="29" x14ac:dyDescent="0.35">
      <c r="A6" t="s">
        <v>89</v>
      </c>
      <c r="B6" t="s">
        <v>90</v>
      </c>
      <c r="C6" s="2" t="s">
        <v>340</v>
      </c>
    </row>
    <row r="7" spans="1:3" ht="58" x14ac:dyDescent="0.35">
      <c r="A7" t="s">
        <v>342</v>
      </c>
      <c r="B7" t="s">
        <v>341</v>
      </c>
      <c r="C7" s="2" t="s">
        <v>343</v>
      </c>
    </row>
    <row r="8" spans="1:3" ht="43" customHeight="1" x14ac:dyDescent="0.35">
      <c r="A8" t="s">
        <v>344</v>
      </c>
      <c r="B8" s="2" t="s">
        <v>345</v>
      </c>
      <c r="C8" s="2" t="s">
        <v>346</v>
      </c>
    </row>
    <row r="9" spans="1:3" ht="52.5" customHeight="1" x14ac:dyDescent="0.35">
      <c r="A9" t="s">
        <v>347</v>
      </c>
      <c r="B9" s="2" t="s">
        <v>348</v>
      </c>
      <c r="C9" s="2" t="s">
        <v>349</v>
      </c>
    </row>
    <row r="10" spans="1:3" ht="52" customHeight="1" x14ac:dyDescent="0.35">
      <c r="A10" t="s">
        <v>350</v>
      </c>
      <c r="B10" s="2" t="s">
        <v>351</v>
      </c>
      <c r="C10" s="2" t="s">
        <v>352</v>
      </c>
    </row>
    <row r="11" spans="1:3" ht="29" x14ac:dyDescent="0.35">
      <c r="A11" t="s">
        <v>353</v>
      </c>
      <c r="B11" t="s">
        <v>354</v>
      </c>
      <c r="C11" s="2" t="s">
        <v>355</v>
      </c>
    </row>
    <row r="12" spans="1:3" x14ac:dyDescent="0.35">
      <c r="A12" t="s">
        <v>116</v>
      </c>
      <c r="B12" t="s">
        <v>117</v>
      </c>
      <c r="C12" s="2" t="s">
        <v>356</v>
      </c>
    </row>
    <row r="13" spans="1:3" ht="35.5" customHeight="1" x14ac:dyDescent="0.35">
      <c r="A13" t="s">
        <v>71</v>
      </c>
      <c r="B13" s="2" t="s">
        <v>357</v>
      </c>
      <c r="C13" s="2" t="s">
        <v>333</v>
      </c>
    </row>
    <row r="15" spans="1:3" ht="29" x14ac:dyDescent="0.35">
      <c r="A15" t="s">
        <v>61</v>
      </c>
      <c r="B15" t="s">
        <v>62</v>
      </c>
      <c r="C15" s="2" t="s">
        <v>358</v>
      </c>
    </row>
    <row r="16" spans="1:3" ht="43.5" x14ac:dyDescent="0.35">
      <c r="A16" t="s">
        <v>360</v>
      </c>
      <c r="B16" t="s">
        <v>167</v>
      </c>
      <c r="C16" s="2" t="s">
        <v>359</v>
      </c>
    </row>
    <row r="18" spans="1:3" x14ac:dyDescent="0.35">
      <c r="A18" t="s">
        <v>330</v>
      </c>
      <c r="B18" t="s">
        <v>361</v>
      </c>
      <c r="C18" s="2" t="s">
        <v>362</v>
      </c>
    </row>
    <row r="20" spans="1:3" ht="43.5" x14ac:dyDescent="0.35">
      <c r="A20" t="s">
        <v>364</v>
      </c>
      <c r="B20" s="2" t="s">
        <v>363</v>
      </c>
      <c r="C20" s="2" t="s">
        <v>365</v>
      </c>
    </row>
    <row r="21" spans="1:3" ht="58" x14ac:dyDescent="0.35">
      <c r="A21" t="s">
        <v>367</v>
      </c>
      <c r="B21" s="2" t="s">
        <v>366</v>
      </c>
      <c r="C21" s="2" t="s">
        <v>368</v>
      </c>
    </row>
    <row r="22" spans="1:3" ht="29" x14ac:dyDescent="0.35">
      <c r="A22" t="s">
        <v>370</v>
      </c>
      <c r="B22" s="2" t="s">
        <v>369</v>
      </c>
      <c r="C22" s="2" t="s">
        <v>371</v>
      </c>
    </row>
    <row r="23" spans="1:3" ht="43.5" x14ac:dyDescent="0.35">
      <c r="A23" t="s">
        <v>373</v>
      </c>
      <c r="B23" s="2" t="s">
        <v>372</v>
      </c>
      <c r="C23" s="2" t="s">
        <v>374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t="s">
        <v>342</v>
      </c>
      <c r="B2" t="s">
        <v>395</v>
      </c>
      <c r="C2" s="2" t="s">
        <v>396</v>
      </c>
    </row>
    <row r="3" spans="1:3" ht="52" customHeight="1" x14ac:dyDescent="0.35">
      <c r="A3" t="s">
        <v>392</v>
      </c>
      <c r="B3" s="2"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zoomScale="67" zoomScaleNormal="70" workbookViewId="0">
      <pane xSplit="1" topLeftCell="S1" activePane="topRight" state="frozen"/>
      <selection pane="topRight" activeCell="S7" sqref="S7:T7"/>
    </sheetView>
  </sheetViews>
  <sheetFormatPr defaultRowHeight="14.5" x14ac:dyDescent="0.35"/>
  <cols>
    <col min="1" max="1" width="22.54296875" customWidth="1"/>
    <col min="2" max="2" width="11.26953125" customWidth="1"/>
    <col min="3" max="3" width="15.26953125" style="5" customWidth="1"/>
    <col min="4" max="4" width="13.08984375" style="4" customWidth="1"/>
    <col min="5" max="5" width="17.90625" customWidth="1"/>
    <col min="6" max="6" width="12.26953125" style="5" customWidth="1"/>
    <col min="7" max="7" width="12.81640625" customWidth="1"/>
    <col min="8" max="8" width="13.7265625" customWidth="1"/>
    <col min="9" max="9" width="8.7265625" style="14"/>
    <col min="10" max="10" width="7.6328125" style="14" customWidth="1"/>
    <col min="11" max="12" width="8.7265625" style="15"/>
    <col min="13" max="13" width="10.81640625" style="14" customWidth="1"/>
    <col min="14" max="14" width="11.26953125" style="14" customWidth="1"/>
    <col min="15" max="15" width="11.26953125" style="15" customWidth="1"/>
    <col min="16" max="17" width="8.7265625" style="14"/>
    <col min="18" max="18" width="13.26953125" customWidth="1"/>
    <col min="19" max="19" width="16.81640625" customWidth="1"/>
    <col min="20" max="20" width="15.90625" style="21" customWidth="1"/>
    <col min="22" max="22" width="12.26953125" style="21" customWidth="1"/>
    <col min="23" max="23" width="15.90625" customWidth="1"/>
    <col min="24" max="24" width="18.6328125" style="21" customWidth="1"/>
    <col min="25" max="25" width="18.1796875" customWidth="1"/>
    <col min="26" max="26" width="20.453125" style="42" customWidth="1"/>
    <col min="27" max="27" width="18.1796875" customWidth="1"/>
    <col min="28" max="29" width="9.6328125" style="42" customWidth="1"/>
    <col min="30" max="30" width="18.453125" style="42" customWidth="1"/>
    <col min="31" max="31" width="22.6328125" style="42" customWidth="1"/>
    <col min="32" max="33" width="9.6328125" style="42" customWidth="1"/>
    <col min="34" max="34" width="10.90625" style="45" customWidth="1"/>
    <col min="35" max="35" width="18.1796875" style="40" customWidth="1"/>
    <col min="36" max="36" width="17.08984375" style="43" customWidth="1"/>
    <col min="37" max="37" width="15.26953125" style="42" customWidth="1"/>
  </cols>
  <sheetData>
    <row r="1" spans="1:44" ht="107.5" customHeight="1" x14ac:dyDescent="0.35">
      <c r="A1" s="1" t="s">
        <v>18</v>
      </c>
      <c r="B1" s="1" t="s">
        <v>19</v>
      </c>
      <c r="C1" s="7" t="s">
        <v>20</v>
      </c>
      <c r="D1" s="3" t="s">
        <v>21</v>
      </c>
      <c r="E1" s="6" t="s">
        <v>176</v>
      </c>
      <c r="F1" s="29" t="s">
        <v>334</v>
      </c>
      <c r="G1" s="11" t="s">
        <v>199</v>
      </c>
      <c r="H1" s="11" t="s">
        <v>200</v>
      </c>
      <c r="I1" s="12" t="s">
        <v>201</v>
      </c>
      <c r="J1" s="12" t="s">
        <v>202</v>
      </c>
      <c r="K1" s="13" t="s">
        <v>203</v>
      </c>
      <c r="L1" s="13" t="s">
        <v>204</v>
      </c>
      <c r="M1" s="12" t="s">
        <v>205</v>
      </c>
      <c r="N1" s="12" t="s">
        <v>206</v>
      </c>
      <c r="O1" s="13" t="s">
        <v>399</v>
      </c>
      <c r="P1" s="12" t="s">
        <v>207</v>
      </c>
      <c r="Q1" s="12" t="s">
        <v>208</v>
      </c>
      <c r="R1" s="39" t="s">
        <v>379</v>
      </c>
      <c r="S1" s="31" t="s">
        <v>375</v>
      </c>
      <c r="T1" s="32" t="s">
        <v>376</v>
      </c>
      <c r="U1" s="31" t="s">
        <v>377</v>
      </c>
      <c r="V1" s="32" t="s">
        <v>378</v>
      </c>
      <c r="W1" s="11" t="s">
        <v>390</v>
      </c>
      <c r="X1" s="32" t="s">
        <v>383</v>
      </c>
      <c r="Y1" s="54" t="s">
        <v>386</v>
      </c>
      <c r="Z1" s="56" t="s">
        <v>388</v>
      </c>
      <c r="AA1" s="31" t="s">
        <v>387</v>
      </c>
      <c r="AB1" s="44"/>
      <c r="AC1" s="44"/>
      <c r="AD1" s="44" t="s">
        <v>490</v>
      </c>
      <c r="AE1" s="44"/>
      <c r="AF1" s="44"/>
      <c r="AG1" s="44"/>
      <c r="AH1" s="44"/>
      <c r="AI1" s="47" t="s">
        <v>382</v>
      </c>
      <c r="AJ1" s="48" t="s">
        <v>384</v>
      </c>
      <c r="AK1" s="49" t="s">
        <v>385</v>
      </c>
    </row>
    <row r="2" spans="1:44" x14ac:dyDescent="0.35">
      <c r="A2" t="s">
        <v>22</v>
      </c>
      <c r="B2" t="s">
        <v>178</v>
      </c>
      <c r="C2" s="5" t="s">
        <v>74</v>
      </c>
      <c r="D2" s="4">
        <v>8434</v>
      </c>
      <c r="E2" s="10">
        <v>43558</v>
      </c>
      <c r="F2" s="5" t="s">
        <v>210</v>
      </c>
      <c r="G2" s="10">
        <v>43563</v>
      </c>
      <c r="H2" s="10">
        <v>43591</v>
      </c>
      <c r="I2" s="14">
        <v>8</v>
      </c>
      <c r="J2" s="14">
        <v>12.3</v>
      </c>
      <c r="K2" s="15">
        <v>15</v>
      </c>
      <c r="L2" s="15">
        <v>23.1</v>
      </c>
      <c r="M2" s="14">
        <v>41</v>
      </c>
      <c r="N2" s="14">
        <v>63.1</v>
      </c>
      <c r="O2" s="20">
        <f>100-N2</f>
        <v>36.9</v>
      </c>
      <c r="P2" s="14">
        <v>1</v>
      </c>
      <c r="Q2" s="14">
        <v>1.5</v>
      </c>
      <c r="R2" s="10">
        <v>43591</v>
      </c>
      <c r="S2" s="34">
        <v>71</v>
      </c>
      <c r="T2" s="20">
        <v>39.4</v>
      </c>
      <c r="U2" s="15">
        <v>3.9</v>
      </c>
      <c r="V2" s="20">
        <v>2.9</v>
      </c>
      <c r="W2" s="19">
        <v>42</v>
      </c>
      <c r="X2" s="20">
        <v>3.1</v>
      </c>
      <c r="Y2" s="55">
        <f>LOG(AI2,2)+3</f>
        <v>4.3448284969974411</v>
      </c>
      <c r="Z2" s="57">
        <f>MROUND(AK2, 1000)</f>
        <v>107000</v>
      </c>
      <c r="AA2" s="35">
        <v>254000</v>
      </c>
      <c r="AB2" s="46"/>
      <c r="AC2" s="46"/>
      <c r="AD2" s="46">
        <f>S2*T2</f>
        <v>2797.4</v>
      </c>
      <c r="AE2" s="46">
        <f>AD2*365</f>
        <v>1021051</v>
      </c>
      <c r="AF2" s="46"/>
      <c r="AG2" s="46"/>
      <c r="AH2" s="46"/>
      <c r="AI2" s="41">
        <f>AA2/100000</f>
        <v>2.54</v>
      </c>
      <c r="AJ2" s="50">
        <f>(EXP((X2-3)*0.693147))*100</f>
        <v>107.17734431843576</v>
      </c>
      <c r="AK2" s="51">
        <f>AJ2*1000</f>
        <v>107177.34431843576</v>
      </c>
    </row>
    <row r="3" spans="1:44" ht="14.5" customHeight="1" x14ac:dyDescent="0.35">
      <c r="A3" t="s">
        <v>23</v>
      </c>
      <c r="B3" t="s">
        <v>179</v>
      </c>
      <c r="C3" s="5" t="s">
        <v>75</v>
      </c>
      <c r="D3" s="4">
        <v>7244</v>
      </c>
      <c r="E3" s="10">
        <v>43558</v>
      </c>
      <c r="G3" s="16">
        <v>43447</v>
      </c>
      <c r="H3" s="30">
        <v>43584</v>
      </c>
      <c r="O3" s="20"/>
      <c r="R3" s="33">
        <v>43584</v>
      </c>
      <c r="S3" s="34">
        <v>58</v>
      </c>
      <c r="T3" s="20">
        <v>50.2</v>
      </c>
      <c r="U3" s="15">
        <v>4.3</v>
      </c>
      <c r="V3" s="20">
        <v>3</v>
      </c>
      <c r="W3" s="19">
        <v>56.3</v>
      </c>
      <c r="X3" s="20">
        <v>2.1</v>
      </c>
      <c r="Y3" s="55">
        <f>LOG(AI3,2)+3</f>
        <v>3.3673710656485296</v>
      </c>
      <c r="Z3" s="57">
        <f>MROUND(AK3, 1000)</f>
        <v>54000</v>
      </c>
      <c r="AA3" s="35">
        <v>129000</v>
      </c>
      <c r="AB3" s="46"/>
      <c r="AC3" s="46"/>
      <c r="AD3" s="46">
        <f t="shared" ref="AD3:AD22" si="0">S3*T3</f>
        <v>2911.6000000000004</v>
      </c>
      <c r="AE3" s="46">
        <f t="shared" ref="AE3:AE22" si="1">AD3*365</f>
        <v>1062734.0000000002</v>
      </c>
      <c r="AF3" s="46"/>
      <c r="AG3" s="46"/>
      <c r="AH3" s="46"/>
      <c r="AI3" s="41">
        <f>AA3/100000</f>
        <v>1.29</v>
      </c>
      <c r="AJ3" s="50">
        <f>(EXP((X3-3)*0.693147))*100</f>
        <v>53.58868183518647</v>
      </c>
      <c r="AK3" s="51">
        <f t="shared" ref="AK3:AK22" si="2">AJ3*1000</f>
        <v>53588.681835186471</v>
      </c>
    </row>
    <row r="4" spans="1:44" ht="14.5" customHeight="1" x14ac:dyDescent="0.35">
      <c r="A4" t="s">
        <v>40</v>
      </c>
      <c r="B4" t="s">
        <v>180</v>
      </c>
      <c r="C4" s="5" t="s">
        <v>76</v>
      </c>
      <c r="D4" s="4">
        <v>9749</v>
      </c>
      <c r="E4" s="10">
        <v>43565</v>
      </c>
      <c r="F4" s="5" t="s">
        <v>210</v>
      </c>
      <c r="G4" s="16">
        <v>43447</v>
      </c>
      <c r="H4" s="16">
        <v>43553</v>
      </c>
      <c r="I4" s="14">
        <v>3</v>
      </c>
      <c r="J4" s="14">
        <v>4.8</v>
      </c>
      <c r="K4" s="15">
        <v>9</v>
      </c>
      <c r="L4" s="15">
        <v>14.5</v>
      </c>
      <c r="M4" s="14">
        <v>46</v>
      </c>
      <c r="N4" s="14">
        <v>74.2</v>
      </c>
      <c r="O4" s="20">
        <f t="shared" ref="O4:O22" si="3">100-N4</f>
        <v>25.799999999999997</v>
      </c>
      <c r="P4" s="14">
        <v>4</v>
      </c>
      <c r="Q4" s="14">
        <v>6.5</v>
      </c>
      <c r="R4" s="10">
        <v>43553</v>
      </c>
      <c r="S4" s="34">
        <v>74</v>
      </c>
      <c r="T4" s="20">
        <v>31.6</v>
      </c>
      <c r="U4" s="15">
        <v>4.9000000000000004</v>
      </c>
      <c r="V4" s="20">
        <v>3.7</v>
      </c>
      <c r="W4" s="19">
        <v>44.7</v>
      </c>
      <c r="X4" s="20">
        <v>2.9</v>
      </c>
      <c r="Y4" s="55">
        <f>LOG(AI4,2)+3</f>
        <v>4.9671686075326278</v>
      </c>
      <c r="Z4" s="57">
        <f>MROUND(AK4, 1000)</f>
        <v>93000</v>
      </c>
      <c r="AA4" s="35">
        <v>391000</v>
      </c>
      <c r="AB4" s="46"/>
      <c r="AC4" s="46"/>
      <c r="AD4" s="46">
        <f t="shared" si="0"/>
        <v>2338.4</v>
      </c>
      <c r="AE4" s="46">
        <f t="shared" si="1"/>
        <v>853516</v>
      </c>
      <c r="AF4" s="46"/>
      <c r="AG4" s="95" t="s">
        <v>389</v>
      </c>
      <c r="AH4" s="95"/>
      <c r="AI4" s="41">
        <f>AA4/100000</f>
        <v>3.91</v>
      </c>
      <c r="AJ4" s="50">
        <f>(EXP((X4-3)*0.693147))*100</f>
        <v>93.303300838364606</v>
      </c>
      <c r="AK4" s="51">
        <f t="shared" si="2"/>
        <v>93303.300838364608</v>
      </c>
    </row>
    <row r="5" spans="1:44" x14ac:dyDescent="0.35">
      <c r="A5" t="s">
        <v>41</v>
      </c>
      <c r="B5" t="s">
        <v>181</v>
      </c>
      <c r="C5" s="5">
        <v>80000981</v>
      </c>
      <c r="D5" s="9"/>
      <c r="E5" s="10">
        <v>43565</v>
      </c>
      <c r="O5" s="20"/>
      <c r="R5" s="15"/>
      <c r="S5" s="34"/>
      <c r="T5" s="20"/>
      <c r="U5" s="15"/>
      <c r="V5" s="20"/>
      <c r="W5" s="19"/>
      <c r="X5" s="20"/>
      <c r="Y5" s="55"/>
      <c r="Z5" s="57"/>
      <c r="AA5" s="15"/>
      <c r="AB5" s="46"/>
      <c r="AC5" s="46"/>
      <c r="AD5" s="46"/>
      <c r="AE5" s="46"/>
      <c r="AF5" s="46"/>
      <c r="AG5" s="95"/>
      <c r="AH5" s="95"/>
      <c r="AI5" s="41"/>
      <c r="AJ5" s="50"/>
      <c r="AK5" s="51"/>
    </row>
    <row r="6" spans="1:44" x14ac:dyDescent="0.35">
      <c r="A6" t="s">
        <v>68</v>
      </c>
      <c r="B6" t="s">
        <v>182</v>
      </c>
      <c r="C6" s="5" t="s">
        <v>77</v>
      </c>
      <c r="D6" s="4" t="s">
        <v>69</v>
      </c>
      <c r="E6" s="10">
        <v>43570</v>
      </c>
      <c r="F6" s="5" t="s">
        <v>210</v>
      </c>
      <c r="G6" s="16">
        <v>43404</v>
      </c>
      <c r="H6" s="16">
        <v>43542</v>
      </c>
      <c r="I6" s="14">
        <v>2</v>
      </c>
      <c r="J6" s="14">
        <v>5.7</v>
      </c>
      <c r="K6" s="15">
        <v>2</v>
      </c>
      <c r="L6" s="15">
        <v>5.7</v>
      </c>
      <c r="M6" s="14">
        <v>26</v>
      </c>
      <c r="N6" s="14">
        <v>74.3</v>
      </c>
      <c r="O6" s="20">
        <f t="shared" si="3"/>
        <v>25.700000000000003</v>
      </c>
      <c r="P6" s="14">
        <v>5</v>
      </c>
      <c r="Q6" s="14">
        <v>14.3</v>
      </c>
      <c r="R6" s="33">
        <v>43542</v>
      </c>
      <c r="S6" s="34">
        <v>93</v>
      </c>
      <c r="T6" s="20">
        <v>64.099999999999994</v>
      </c>
      <c r="U6" s="15">
        <v>3.4</v>
      </c>
      <c r="V6" s="20">
        <v>3.1</v>
      </c>
      <c r="W6" s="19">
        <v>67.7</v>
      </c>
      <c r="X6" s="20">
        <v>2</v>
      </c>
      <c r="Y6" s="55">
        <f t="shared" ref="Y6:Y22" si="4">LOG(AI6,2)+3</f>
        <v>3.2509615735332189</v>
      </c>
      <c r="Z6" s="57">
        <f t="shared" ref="Z6:Z22" si="5">MROUND(AK6, 1000)</f>
        <v>50000</v>
      </c>
      <c r="AA6" s="35">
        <v>119000</v>
      </c>
      <c r="AB6" s="46"/>
      <c r="AC6" s="46"/>
      <c r="AD6" s="46">
        <f t="shared" si="0"/>
        <v>5961.2999999999993</v>
      </c>
      <c r="AE6" s="46">
        <f t="shared" si="1"/>
        <v>2175874.4999999995</v>
      </c>
      <c r="AF6" s="46"/>
      <c r="AG6" s="52"/>
      <c r="AH6" s="53"/>
      <c r="AI6" s="41">
        <f t="shared" ref="AI6:AI22" si="6">AA6/100000</f>
        <v>1.19</v>
      </c>
      <c r="AJ6" s="50">
        <f t="shared" ref="AJ6:AJ22" si="7">(EXP((X6-3)*0.693147))*100</f>
        <v>50.000009027998082</v>
      </c>
      <c r="AK6" s="51">
        <f t="shared" si="2"/>
        <v>50000.00902799808</v>
      </c>
    </row>
    <row r="7" spans="1:44" x14ac:dyDescent="0.35">
      <c r="A7" t="s">
        <v>79</v>
      </c>
      <c r="B7" t="s">
        <v>183</v>
      </c>
      <c r="C7" s="5" t="s">
        <v>73</v>
      </c>
      <c r="D7" s="4" t="s">
        <v>78</v>
      </c>
      <c r="E7" s="10">
        <v>43577</v>
      </c>
      <c r="F7" s="5" t="s">
        <v>210</v>
      </c>
      <c r="G7" s="10">
        <v>43561</v>
      </c>
      <c r="H7" s="10">
        <v>43596</v>
      </c>
      <c r="I7" s="14">
        <v>4</v>
      </c>
      <c r="J7" s="14">
        <v>6.9</v>
      </c>
      <c r="K7" s="15">
        <v>8</v>
      </c>
      <c r="L7" s="15">
        <v>13.8</v>
      </c>
      <c r="M7" s="14">
        <v>39</v>
      </c>
      <c r="N7" s="14">
        <v>67.2</v>
      </c>
      <c r="O7" s="20">
        <f t="shared" si="3"/>
        <v>32.799999999999997</v>
      </c>
      <c r="P7" s="14">
        <v>7</v>
      </c>
      <c r="Q7" s="14">
        <v>12.1</v>
      </c>
      <c r="R7" s="33">
        <v>43596</v>
      </c>
      <c r="S7" s="34">
        <v>61</v>
      </c>
      <c r="T7" s="20">
        <v>49.4</v>
      </c>
      <c r="U7" s="15">
        <v>4.5</v>
      </c>
      <c r="V7" s="20">
        <v>3.5</v>
      </c>
      <c r="W7" s="19">
        <v>50.9</v>
      </c>
      <c r="X7" s="20">
        <v>2.6</v>
      </c>
      <c r="Y7" s="55">
        <f t="shared" si="4"/>
        <v>3.400537929583729</v>
      </c>
      <c r="Z7" s="57">
        <f t="shared" si="5"/>
        <v>76000</v>
      </c>
      <c r="AA7" s="35">
        <v>132000</v>
      </c>
      <c r="AB7" s="46"/>
      <c r="AC7" s="46"/>
      <c r="AD7" s="46">
        <f t="shared" si="0"/>
        <v>3013.4</v>
      </c>
      <c r="AE7" s="46">
        <f t="shared" si="1"/>
        <v>1099891</v>
      </c>
      <c r="AF7" s="46"/>
      <c r="AG7" s="46"/>
      <c r="AH7" s="46"/>
      <c r="AI7" s="41">
        <f t="shared" si="6"/>
        <v>1.32</v>
      </c>
      <c r="AJ7" s="50">
        <f t="shared" si="7"/>
        <v>75.785833799074126</v>
      </c>
      <c r="AK7" s="51">
        <f t="shared" si="2"/>
        <v>75785.833799074127</v>
      </c>
    </row>
    <row r="8" spans="1:44" x14ac:dyDescent="0.35">
      <c r="A8" t="s">
        <v>80</v>
      </c>
      <c r="B8" t="s">
        <v>184</v>
      </c>
      <c r="C8" s="5" t="s">
        <v>87</v>
      </c>
      <c r="D8" s="4" t="s">
        <v>322</v>
      </c>
      <c r="E8" s="10">
        <v>43577</v>
      </c>
      <c r="F8" s="5" t="s">
        <v>210</v>
      </c>
      <c r="G8" s="10">
        <v>43547</v>
      </c>
      <c r="H8" s="10">
        <v>43580</v>
      </c>
      <c r="I8" s="14">
        <v>4</v>
      </c>
      <c r="J8" s="18">
        <f>(I8/(I8+K8+M8+P8))*100</f>
        <v>10.526315789473683</v>
      </c>
      <c r="K8" s="15">
        <v>7</v>
      </c>
      <c r="L8" s="19">
        <f>(K8/(I8+K8+M8+P8))*100</f>
        <v>18.421052631578945</v>
      </c>
      <c r="M8" s="14">
        <v>26</v>
      </c>
      <c r="N8" s="18">
        <f>(M8/38)*100</f>
        <v>68.421052631578945</v>
      </c>
      <c r="O8" s="20">
        <f t="shared" si="3"/>
        <v>31.578947368421055</v>
      </c>
      <c r="P8" s="14">
        <v>1</v>
      </c>
      <c r="Q8" s="18">
        <f>(P8/38)*100</f>
        <v>2.6315789473684208</v>
      </c>
      <c r="R8" s="33">
        <v>43580</v>
      </c>
      <c r="S8" s="34">
        <v>45</v>
      </c>
      <c r="T8" s="20">
        <v>56.2</v>
      </c>
      <c r="U8" s="15">
        <v>4.5</v>
      </c>
      <c r="V8" s="20">
        <v>3.2</v>
      </c>
      <c r="W8" s="36" t="s">
        <v>380</v>
      </c>
      <c r="X8" s="20">
        <v>2.4</v>
      </c>
      <c r="Y8" s="55">
        <f t="shared" si="4"/>
        <v>3.5260688116675878</v>
      </c>
      <c r="Z8" s="57">
        <f t="shared" si="5"/>
        <v>66000</v>
      </c>
      <c r="AA8" s="35">
        <v>144000</v>
      </c>
      <c r="AB8" s="46"/>
      <c r="AC8" s="46"/>
      <c r="AD8" s="46">
        <f t="shared" si="0"/>
        <v>2529</v>
      </c>
      <c r="AE8" s="46">
        <f t="shared" si="1"/>
        <v>923085</v>
      </c>
      <c r="AF8" s="46"/>
      <c r="AG8" s="46"/>
      <c r="AH8" s="46"/>
      <c r="AI8" s="41">
        <f t="shared" si="6"/>
        <v>1.44</v>
      </c>
      <c r="AJ8" s="50">
        <f t="shared" si="7"/>
        <v>65.975402686153387</v>
      </c>
      <c r="AK8" s="51">
        <f t="shared" si="2"/>
        <v>65975.402686153393</v>
      </c>
    </row>
    <row r="9" spans="1:44" x14ac:dyDescent="0.35">
      <c r="A9" t="s">
        <v>88</v>
      </c>
      <c r="B9" t="s">
        <v>185</v>
      </c>
      <c r="C9" s="5" t="s">
        <v>99</v>
      </c>
      <c r="D9" s="4" t="s">
        <v>224</v>
      </c>
      <c r="E9" s="10">
        <v>43578</v>
      </c>
      <c r="F9" s="5" t="s">
        <v>210</v>
      </c>
      <c r="G9" s="10">
        <v>43571</v>
      </c>
      <c r="H9" s="10">
        <v>43599</v>
      </c>
      <c r="I9" s="14">
        <v>0</v>
      </c>
      <c r="J9" s="14">
        <v>0</v>
      </c>
      <c r="K9" s="15">
        <v>4</v>
      </c>
      <c r="L9" s="15">
        <v>9.3000000000000007</v>
      </c>
      <c r="M9" s="14">
        <v>38</v>
      </c>
      <c r="N9" s="14">
        <v>88.4</v>
      </c>
      <c r="O9" s="20">
        <f t="shared" si="3"/>
        <v>11.599999999999994</v>
      </c>
      <c r="P9" s="14">
        <v>1</v>
      </c>
      <c r="Q9" s="14">
        <v>2.2999999999999998</v>
      </c>
      <c r="R9" s="10">
        <v>43599</v>
      </c>
      <c r="S9" s="34">
        <v>45</v>
      </c>
      <c r="T9" s="20">
        <v>31.1</v>
      </c>
      <c r="U9" s="15">
        <v>3.9</v>
      </c>
      <c r="V9" s="20">
        <v>2.9</v>
      </c>
      <c r="W9" s="19">
        <v>45.1</v>
      </c>
      <c r="X9" s="20">
        <v>2</v>
      </c>
      <c r="Y9" s="55">
        <f t="shared" si="4"/>
        <v>3.0143552929770703</v>
      </c>
      <c r="Z9" s="57">
        <f t="shared" si="5"/>
        <v>50000</v>
      </c>
      <c r="AA9" s="35">
        <v>101000</v>
      </c>
      <c r="AB9" s="46"/>
      <c r="AC9" s="46"/>
      <c r="AD9" s="46">
        <f t="shared" si="0"/>
        <v>1399.5</v>
      </c>
      <c r="AE9" s="46">
        <f t="shared" si="1"/>
        <v>510817.5</v>
      </c>
      <c r="AF9" s="46"/>
      <c r="AG9" s="46"/>
      <c r="AH9" s="46"/>
      <c r="AI9" s="41">
        <f t="shared" si="6"/>
        <v>1.01</v>
      </c>
      <c r="AJ9" s="50">
        <f t="shared" si="7"/>
        <v>50.000009027998082</v>
      </c>
      <c r="AK9" s="51">
        <f t="shared" si="2"/>
        <v>50000.00902799808</v>
      </c>
    </row>
    <row r="10" spans="1:44" x14ac:dyDescent="0.35">
      <c r="A10" t="s">
        <v>109</v>
      </c>
      <c r="B10" t="s">
        <v>186</v>
      </c>
      <c r="C10" s="5" t="s">
        <v>108</v>
      </c>
      <c r="D10" s="4" t="s">
        <v>223</v>
      </c>
      <c r="E10" s="10">
        <v>43579</v>
      </c>
      <c r="F10" s="5" t="s">
        <v>210</v>
      </c>
      <c r="G10" s="10">
        <v>43558</v>
      </c>
      <c r="H10" s="10">
        <v>43587</v>
      </c>
      <c r="I10" s="14">
        <v>2</v>
      </c>
      <c r="J10" s="14">
        <v>2.9</v>
      </c>
      <c r="K10" s="15">
        <v>2</v>
      </c>
      <c r="L10" s="15">
        <v>2.9</v>
      </c>
      <c r="M10" s="14">
        <v>64</v>
      </c>
      <c r="N10" s="14">
        <v>91.4</v>
      </c>
      <c r="O10" s="20">
        <f t="shared" si="3"/>
        <v>8.5999999999999943</v>
      </c>
      <c r="P10" s="14">
        <v>2</v>
      </c>
      <c r="Q10" s="14">
        <v>2.9</v>
      </c>
      <c r="R10" s="33">
        <v>43587</v>
      </c>
      <c r="S10" s="34">
        <v>72</v>
      </c>
      <c r="T10" s="20">
        <v>50.2</v>
      </c>
      <c r="U10" s="15">
        <v>3.9</v>
      </c>
      <c r="V10" s="20">
        <v>3.1</v>
      </c>
      <c r="W10" s="19">
        <v>50.6</v>
      </c>
      <c r="X10" s="20">
        <v>1.7</v>
      </c>
      <c r="Y10" s="55">
        <f t="shared" si="4"/>
        <v>2.37851162325373</v>
      </c>
      <c r="Z10" s="57">
        <f t="shared" si="5"/>
        <v>41000</v>
      </c>
      <c r="AA10" s="35">
        <v>65000</v>
      </c>
      <c r="AB10" s="46"/>
      <c r="AC10" s="46"/>
      <c r="AD10" s="46">
        <f t="shared" si="0"/>
        <v>3614.4</v>
      </c>
      <c r="AE10" s="46">
        <f t="shared" si="1"/>
        <v>1319256</v>
      </c>
      <c r="AF10" s="46"/>
      <c r="AG10" s="46"/>
      <c r="AH10" s="46"/>
      <c r="AI10" s="41">
        <f t="shared" si="6"/>
        <v>0.65</v>
      </c>
      <c r="AJ10" s="50">
        <f t="shared" si="7"/>
        <v>40.612629350729037</v>
      </c>
      <c r="AK10" s="51">
        <f t="shared" si="2"/>
        <v>40612.629350729039</v>
      </c>
    </row>
    <row r="11" spans="1:44" x14ac:dyDescent="0.35">
      <c r="A11" t="s">
        <v>110</v>
      </c>
      <c r="B11" t="s">
        <v>187</v>
      </c>
      <c r="C11" s="5" t="s">
        <v>111</v>
      </c>
      <c r="D11" s="4" t="s">
        <v>177</v>
      </c>
      <c r="E11" s="10">
        <v>43584</v>
      </c>
      <c r="F11" s="5" t="s">
        <v>210</v>
      </c>
      <c r="G11" s="10">
        <v>43546</v>
      </c>
      <c r="H11" s="10">
        <v>43583</v>
      </c>
      <c r="I11" s="14">
        <v>2</v>
      </c>
      <c r="J11" s="28">
        <f>(I11/71)*100</f>
        <v>2.8169014084507045</v>
      </c>
      <c r="K11" s="15">
        <v>9</v>
      </c>
      <c r="L11" s="20">
        <f>(K11/71)*100</f>
        <v>12.676056338028168</v>
      </c>
      <c r="M11" s="14">
        <v>57</v>
      </c>
      <c r="N11" s="18">
        <f>(M11/71)*100</f>
        <v>80.281690140845072</v>
      </c>
      <c r="O11" s="20">
        <f t="shared" si="3"/>
        <v>19.718309859154928</v>
      </c>
      <c r="P11" s="14">
        <v>3</v>
      </c>
      <c r="Q11" s="18">
        <f>(P11/71)*100</f>
        <v>4.225352112676056</v>
      </c>
      <c r="R11" s="10">
        <v>43583</v>
      </c>
      <c r="S11" s="34">
        <v>86</v>
      </c>
      <c r="T11" s="20">
        <v>58.3</v>
      </c>
      <c r="U11" s="15">
        <v>3.7</v>
      </c>
      <c r="V11" s="20">
        <v>2.9</v>
      </c>
      <c r="W11" s="36" t="s">
        <v>380</v>
      </c>
      <c r="X11" s="20">
        <v>2.2999999999999998</v>
      </c>
      <c r="Y11" s="55">
        <f t="shared" si="4"/>
        <v>4.4382928515791473</v>
      </c>
      <c r="Z11" s="57">
        <f t="shared" si="5"/>
        <v>62000</v>
      </c>
      <c r="AA11" s="35">
        <v>271000</v>
      </c>
      <c r="AB11" s="46"/>
      <c r="AC11" s="46"/>
      <c r="AD11" s="46">
        <f t="shared" si="0"/>
        <v>5013.8</v>
      </c>
      <c r="AE11" s="46">
        <f t="shared" si="1"/>
        <v>1830037</v>
      </c>
      <c r="AF11" s="46"/>
      <c r="AG11" s="46"/>
      <c r="AH11" s="46"/>
      <c r="AI11" s="41">
        <f t="shared" si="6"/>
        <v>2.71</v>
      </c>
      <c r="AJ11" s="50">
        <f t="shared" si="7"/>
        <v>61.55722844758418</v>
      </c>
      <c r="AK11" s="51">
        <f t="shared" si="2"/>
        <v>61557.228447584181</v>
      </c>
    </row>
    <row r="12" spans="1:44" x14ac:dyDescent="0.35">
      <c r="A12" t="s">
        <v>112</v>
      </c>
      <c r="B12" t="s">
        <v>188</v>
      </c>
      <c r="C12" s="5" t="s">
        <v>119</v>
      </c>
      <c r="D12" s="4" t="s">
        <v>120</v>
      </c>
      <c r="E12" s="10">
        <v>43584</v>
      </c>
      <c r="F12" s="5" t="s">
        <v>210</v>
      </c>
      <c r="G12" s="10">
        <v>43559</v>
      </c>
      <c r="H12" s="10">
        <v>43592</v>
      </c>
      <c r="I12" s="14">
        <v>5</v>
      </c>
      <c r="J12" s="14">
        <v>9.8000000000000007</v>
      </c>
      <c r="K12" s="15">
        <v>4</v>
      </c>
      <c r="L12" s="15">
        <v>7.8</v>
      </c>
      <c r="M12" s="14">
        <v>42</v>
      </c>
      <c r="N12" s="14">
        <v>82.4</v>
      </c>
      <c r="O12" s="20">
        <f t="shared" si="3"/>
        <v>17.599999999999994</v>
      </c>
      <c r="P12" s="14">
        <v>0</v>
      </c>
      <c r="Q12" s="62">
        <v>0</v>
      </c>
      <c r="R12" s="33">
        <v>43592</v>
      </c>
      <c r="S12" s="38">
        <v>53</v>
      </c>
      <c r="T12" s="20">
        <v>61.1</v>
      </c>
      <c r="U12" s="15">
        <v>4.0999999999999996</v>
      </c>
      <c r="V12" s="20">
        <v>3.1</v>
      </c>
      <c r="W12" s="19">
        <v>68</v>
      </c>
      <c r="X12" s="20">
        <v>2.2000000000000002</v>
      </c>
      <c r="Y12" s="55">
        <f t="shared" si="4"/>
        <v>3.6415460290875239</v>
      </c>
      <c r="Z12" s="57">
        <f t="shared" si="5"/>
        <v>57000</v>
      </c>
      <c r="AA12" s="35">
        <v>156000</v>
      </c>
      <c r="AB12" s="46"/>
      <c r="AC12" s="46"/>
      <c r="AD12" s="46">
        <f t="shared" si="0"/>
        <v>3238.3</v>
      </c>
      <c r="AE12" s="46">
        <f t="shared" si="1"/>
        <v>1181979.5</v>
      </c>
      <c r="AF12" s="46"/>
      <c r="AG12" s="46"/>
      <c r="AH12" s="46"/>
      <c r="AI12" s="41">
        <f t="shared" si="6"/>
        <v>1.56</v>
      </c>
      <c r="AJ12" s="50">
        <f t="shared" si="7"/>
        <v>57.434926046208844</v>
      </c>
      <c r="AK12" s="51">
        <f t="shared" si="2"/>
        <v>57434.926046208842</v>
      </c>
    </row>
    <row r="13" spans="1:44" x14ac:dyDescent="0.35">
      <c r="A13" t="s">
        <v>121</v>
      </c>
      <c r="B13" t="s">
        <v>189</v>
      </c>
      <c r="C13" s="5" t="s">
        <v>129</v>
      </c>
      <c r="D13" s="4" t="s">
        <v>130</v>
      </c>
      <c r="E13" s="10">
        <v>43601</v>
      </c>
      <c r="F13" s="5" t="s">
        <v>210</v>
      </c>
      <c r="G13" s="10">
        <v>43549</v>
      </c>
      <c r="H13" s="10">
        <v>43579</v>
      </c>
      <c r="I13" s="14">
        <v>2</v>
      </c>
      <c r="J13" s="14">
        <v>5.9</v>
      </c>
      <c r="K13" s="15">
        <v>6</v>
      </c>
      <c r="L13" s="15">
        <v>17.600000000000001</v>
      </c>
      <c r="M13" s="14">
        <v>23</v>
      </c>
      <c r="N13" s="14">
        <v>67.599999999999994</v>
      </c>
      <c r="O13" s="20">
        <f t="shared" si="3"/>
        <v>32.400000000000006</v>
      </c>
      <c r="P13" s="14">
        <v>3</v>
      </c>
      <c r="Q13" s="62">
        <v>8.8000000000000007</v>
      </c>
      <c r="R13" s="33">
        <v>43579</v>
      </c>
      <c r="S13" s="37">
        <v>36</v>
      </c>
      <c r="T13" s="20">
        <v>34.6</v>
      </c>
      <c r="U13" s="15">
        <v>4.5</v>
      </c>
      <c r="V13" s="20">
        <v>3.6</v>
      </c>
      <c r="W13" s="19">
        <v>38.5</v>
      </c>
      <c r="X13" s="20">
        <v>2.6</v>
      </c>
      <c r="Y13" s="55">
        <f t="shared" si="4"/>
        <v>3.7824085649273735</v>
      </c>
      <c r="Z13" s="57">
        <f t="shared" si="5"/>
        <v>76000</v>
      </c>
      <c r="AA13" s="35">
        <v>172000</v>
      </c>
      <c r="AB13" s="46"/>
      <c r="AC13" s="46"/>
      <c r="AD13" s="46">
        <f t="shared" si="0"/>
        <v>1245.6000000000001</v>
      </c>
      <c r="AE13" s="46">
        <f t="shared" si="1"/>
        <v>454644.00000000006</v>
      </c>
      <c r="AF13" s="46"/>
      <c r="AG13" s="46"/>
      <c r="AH13" s="46"/>
      <c r="AI13" s="41">
        <f t="shared" si="6"/>
        <v>1.72</v>
      </c>
      <c r="AJ13" s="50">
        <f t="shared" si="7"/>
        <v>75.785833799074126</v>
      </c>
      <c r="AK13" s="51">
        <f t="shared" si="2"/>
        <v>75785.833799074127</v>
      </c>
    </row>
    <row r="14" spans="1:44" x14ac:dyDescent="0.35">
      <c r="A14" t="s">
        <v>131</v>
      </c>
      <c r="B14" t="s">
        <v>190</v>
      </c>
      <c r="C14" s="5" t="s">
        <v>140</v>
      </c>
      <c r="D14" s="4" t="s">
        <v>141</v>
      </c>
      <c r="E14" s="10">
        <v>43601</v>
      </c>
      <c r="F14" s="5" t="s">
        <v>210</v>
      </c>
      <c r="G14" s="10">
        <v>43557</v>
      </c>
      <c r="H14" s="10">
        <v>43592</v>
      </c>
      <c r="I14" s="14">
        <v>4</v>
      </c>
      <c r="J14" s="14">
        <v>7.7</v>
      </c>
      <c r="K14" s="15">
        <v>12</v>
      </c>
      <c r="L14" s="15">
        <v>23.1</v>
      </c>
      <c r="M14" s="14">
        <v>33</v>
      </c>
      <c r="N14" s="14">
        <v>63.5</v>
      </c>
      <c r="O14" s="20">
        <f t="shared" si="3"/>
        <v>36.5</v>
      </c>
      <c r="P14" s="14">
        <v>3</v>
      </c>
      <c r="Q14" s="62">
        <v>5.8</v>
      </c>
      <c r="R14" s="33">
        <v>43592</v>
      </c>
      <c r="S14" s="37">
        <v>57</v>
      </c>
      <c r="T14" s="20">
        <v>55.5</v>
      </c>
      <c r="U14" s="15">
        <v>4.9000000000000004</v>
      </c>
      <c r="V14" s="20">
        <v>3.7</v>
      </c>
      <c r="W14" s="19">
        <v>57.1</v>
      </c>
      <c r="X14" s="20">
        <v>3.3</v>
      </c>
      <c r="Y14" s="55">
        <f t="shared" si="4"/>
        <v>4.1890338243900169</v>
      </c>
      <c r="Z14" s="57">
        <f t="shared" si="5"/>
        <v>123000</v>
      </c>
      <c r="AA14" s="35">
        <v>228000</v>
      </c>
      <c r="AB14" s="46"/>
      <c r="AC14" s="46"/>
      <c r="AD14" s="46">
        <f t="shared" si="0"/>
        <v>3163.5</v>
      </c>
      <c r="AE14" s="46">
        <f t="shared" si="1"/>
        <v>1154677.5</v>
      </c>
      <c r="AF14" s="46"/>
      <c r="AG14" s="46"/>
      <c r="AH14" s="46"/>
      <c r="AI14" s="41">
        <f t="shared" si="6"/>
        <v>2.2799999999999998</v>
      </c>
      <c r="AJ14" s="50">
        <f t="shared" si="7"/>
        <v>123.11443466563074</v>
      </c>
      <c r="AK14" s="51">
        <f t="shared" si="2"/>
        <v>123114.43466563075</v>
      </c>
    </row>
    <row r="15" spans="1:44" x14ac:dyDescent="0.35">
      <c r="A15" t="s">
        <v>142</v>
      </c>
      <c r="B15" t="s">
        <v>191</v>
      </c>
      <c r="C15" s="5" t="s">
        <v>145</v>
      </c>
      <c r="D15" s="4" t="s">
        <v>146</v>
      </c>
      <c r="E15" s="10">
        <v>43591</v>
      </c>
      <c r="F15" s="5" t="s">
        <v>210</v>
      </c>
      <c r="G15" s="10">
        <v>43571</v>
      </c>
      <c r="H15" s="10">
        <v>43593</v>
      </c>
      <c r="I15" s="14">
        <v>0</v>
      </c>
      <c r="J15" s="14">
        <v>0</v>
      </c>
      <c r="K15" s="15">
        <v>4</v>
      </c>
      <c r="L15" s="15">
        <v>16</v>
      </c>
      <c r="M15" s="14">
        <v>20</v>
      </c>
      <c r="N15" s="14">
        <v>80</v>
      </c>
      <c r="O15" s="20">
        <f t="shared" si="3"/>
        <v>20</v>
      </c>
      <c r="P15" s="14">
        <v>1</v>
      </c>
      <c r="Q15" s="62">
        <v>4</v>
      </c>
      <c r="R15" s="33">
        <v>43593</v>
      </c>
      <c r="S15" s="37">
        <v>28</v>
      </c>
      <c r="T15" s="20">
        <v>35.1</v>
      </c>
      <c r="U15" s="15">
        <v>4.5</v>
      </c>
      <c r="V15" s="20">
        <v>3.4</v>
      </c>
      <c r="W15" s="19">
        <v>39.9</v>
      </c>
      <c r="X15" s="20">
        <v>2.5</v>
      </c>
      <c r="Y15" s="55">
        <f t="shared" si="4"/>
        <v>3.6040713236688608</v>
      </c>
      <c r="Z15" s="57">
        <f t="shared" si="5"/>
        <v>71000</v>
      </c>
      <c r="AA15" s="35">
        <v>152000</v>
      </c>
      <c r="AB15" s="46"/>
      <c r="AC15" s="46"/>
      <c r="AD15" s="46">
        <f t="shared" si="0"/>
        <v>982.80000000000007</v>
      </c>
      <c r="AE15" s="46">
        <f t="shared" si="1"/>
        <v>358722</v>
      </c>
      <c r="AF15" s="46"/>
      <c r="AG15" s="46"/>
      <c r="AH15" s="46"/>
      <c r="AI15" s="41">
        <f t="shared" si="6"/>
        <v>1.52</v>
      </c>
      <c r="AJ15" s="50">
        <f t="shared" si="7"/>
        <v>70.71068450241313</v>
      </c>
      <c r="AK15" s="51">
        <f t="shared" si="2"/>
        <v>70710.684502413133</v>
      </c>
      <c r="AL15" s="2"/>
      <c r="AM15" s="2"/>
      <c r="AN15" s="2"/>
      <c r="AO15" s="2"/>
      <c r="AP15" s="2"/>
      <c r="AQ15" s="2"/>
      <c r="AR15" s="2"/>
    </row>
    <row r="16" spans="1:44" x14ac:dyDescent="0.35">
      <c r="A16" t="s">
        <v>147</v>
      </c>
      <c r="B16" t="s">
        <v>192</v>
      </c>
      <c r="C16" s="5" t="s">
        <v>149</v>
      </c>
      <c r="D16" s="4" t="s">
        <v>150</v>
      </c>
      <c r="E16" s="10">
        <v>43593</v>
      </c>
      <c r="F16" s="5" t="s">
        <v>210</v>
      </c>
      <c r="G16" s="10">
        <v>43546</v>
      </c>
      <c r="H16" s="10">
        <v>43577</v>
      </c>
      <c r="I16" s="14">
        <v>1</v>
      </c>
      <c r="J16" s="14">
        <v>2.8</v>
      </c>
      <c r="K16" s="15">
        <v>4</v>
      </c>
      <c r="L16" s="15">
        <v>11.1</v>
      </c>
      <c r="M16" s="14">
        <v>27</v>
      </c>
      <c r="N16" s="14">
        <v>75</v>
      </c>
      <c r="O16" s="20">
        <f t="shared" si="3"/>
        <v>25</v>
      </c>
      <c r="P16" s="14">
        <v>4</v>
      </c>
      <c r="Q16" s="62">
        <v>11.1</v>
      </c>
      <c r="R16" s="33">
        <v>43577</v>
      </c>
      <c r="S16" s="37">
        <v>44</v>
      </c>
      <c r="T16" s="20">
        <v>33.5</v>
      </c>
      <c r="U16" s="15">
        <v>3.9</v>
      </c>
      <c r="V16" s="20">
        <v>3.3</v>
      </c>
      <c r="W16" s="19">
        <v>33.5</v>
      </c>
      <c r="X16" s="20">
        <v>2.2000000000000002</v>
      </c>
      <c r="Y16" s="55">
        <f t="shared" si="4"/>
        <v>3.918386234446348</v>
      </c>
      <c r="Z16" s="57">
        <f t="shared" si="5"/>
        <v>57000</v>
      </c>
      <c r="AA16" s="35">
        <v>189000</v>
      </c>
      <c r="AB16" s="46"/>
      <c r="AC16" s="46"/>
      <c r="AD16" s="46">
        <f t="shared" si="0"/>
        <v>1474</v>
      </c>
      <c r="AE16" s="46">
        <f t="shared" si="1"/>
        <v>538010</v>
      </c>
      <c r="AF16" s="46"/>
      <c r="AG16" s="46"/>
      <c r="AH16" s="46"/>
      <c r="AI16" s="41">
        <f t="shared" si="6"/>
        <v>1.89</v>
      </c>
      <c r="AJ16" s="50">
        <f t="shared" si="7"/>
        <v>57.434926046208844</v>
      </c>
      <c r="AK16" s="51">
        <f t="shared" si="2"/>
        <v>57434.926046208842</v>
      </c>
    </row>
    <row r="17" spans="1:37" x14ac:dyDescent="0.35">
      <c r="A17" t="s">
        <v>151</v>
      </c>
      <c r="B17" t="s">
        <v>193</v>
      </c>
      <c r="C17" s="5" t="s">
        <v>155</v>
      </c>
      <c r="D17" s="4" t="s">
        <v>156</v>
      </c>
      <c r="E17" s="10">
        <v>43593</v>
      </c>
      <c r="F17" s="5" t="s">
        <v>210</v>
      </c>
      <c r="G17" s="10">
        <v>43549</v>
      </c>
      <c r="H17" s="10">
        <v>43577</v>
      </c>
      <c r="I17" s="14">
        <v>1</v>
      </c>
      <c r="J17" s="14">
        <v>1.9</v>
      </c>
      <c r="K17" s="15">
        <v>11</v>
      </c>
      <c r="L17" s="15">
        <v>20.8</v>
      </c>
      <c r="M17" s="14">
        <v>38</v>
      </c>
      <c r="N17" s="14">
        <v>71.7</v>
      </c>
      <c r="O17" s="20">
        <f t="shared" si="3"/>
        <v>28.299999999999997</v>
      </c>
      <c r="P17" s="14">
        <v>3</v>
      </c>
      <c r="Q17" s="14">
        <v>5.7</v>
      </c>
      <c r="R17" s="33">
        <v>43577</v>
      </c>
      <c r="S17" s="34">
        <v>62</v>
      </c>
      <c r="T17" s="20">
        <v>44.6</v>
      </c>
      <c r="U17" s="15">
        <v>4.4000000000000004</v>
      </c>
      <c r="V17" s="20">
        <v>3.4</v>
      </c>
      <c r="W17" s="19">
        <v>45.7</v>
      </c>
      <c r="X17" s="20">
        <v>2.8</v>
      </c>
      <c r="Y17" s="55">
        <f t="shared" si="4"/>
        <v>4.3504972470841334</v>
      </c>
      <c r="Z17" s="57">
        <f t="shared" si="5"/>
        <v>87000</v>
      </c>
      <c r="AA17" s="35">
        <v>255000</v>
      </c>
      <c r="AB17" s="46"/>
      <c r="AC17" s="46"/>
      <c r="AD17" s="46">
        <f t="shared" si="0"/>
        <v>2765.2000000000003</v>
      </c>
      <c r="AE17" s="46">
        <f t="shared" si="1"/>
        <v>1009298.0000000001</v>
      </c>
      <c r="AF17" s="46"/>
      <c r="AG17" s="46"/>
      <c r="AH17" s="46"/>
      <c r="AI17" s="41">
        <f t="shared" si="6"/>
        <v>2.5499999999999998</v>
      </c>
      <c r="AJ17" s="50">
        <f t="shared" si="7"/>
        <v>87.055059473343704</v>
      </c>
      <c r="AK17" s="51">
        <f t="shared" si="2"/>
        <v>87055.059473343703</v>
      </c>
    </row>
    <row r="18" spans="1:37" x14ac:dyDescent="0.35">
      <c r="A18" t="s">
        <v>157</v>
      </c>
      <c r="B18" t="s">
        <v>194</v>
      </c>
      <c r="C18" s="5" t="s">
        <v>158</v>
      </c>
      <c r="D18" s="4" t="s">
        <v>159</v>
      </c>
      <c r="E18" s="10">
        <v>43593</v>
      </c>
      <c r="F18" s="5" t="s">
        <v>210</v>
      </c>
      <c r="G18" s="10">
        <v>43552</v>
      </c>
      <c r="H18" s="10">
        <v>43580</v>
      </c>
      <c r="I18" s="14">
        <v>4</v>
      </c>
      <c r="J18" s="14">
        <v>10.5</v>
      </c>
      <c r="K18" s="15">
        <v>6</v>
      </c>
      <c r="L18" s="15">
        <v>15.8</v>
      </c>
      <c r="M18" s="14">
        <v>27</v>
      </c>
      <c r="N18" s="14">
        <v>71.099999999999994</v>
      </c>
      <c r="O18" s="20">
        <f t="shared" si="3"/>
        <v>28.900000000000006</v>
      </c>
      <c r="P18" s="14">
        <v>1</v>
      </c>
      <c r="Q18" s="14">
        <v>2.6</v>
      </c>
      <c r="R18" s="33">
        <v>43580</v>
      </c>
      <c r="S18" s="34">
        <v>40</v>
      </c>
      <c r="T18" s="20">
        <v>44.5</v>
      </c>
      <c r="U18" s="15">
        <v>3.6</v>
      </c>
      <c r="V18" s="20">
        <v>2.9</v>
      </c>
      <c r="W18" s="19">
        <v>53.1</v>
      </c>
      <c r="X18" s="20">
        <v>2.8</v>
      </c>
      <c r="Y18" s="55">
        <f t="shared" si="4"/>
        <v>3.8155754288625725</v>
      </c>
      <c r="Z18" s="57">
        <f t="shared" si="5"/>
        <v>87000</v>
      </c>
      <c r="AA18" s="35">
        <v>176000</v>
      </c>
      <c r="AB18" s="46"/>
      <c r="AC18" s="46"/>
      <c r="AD18" s="46">
        <f t="shared" si="0"/>
        <v>1780</v>
      </c>
      <c r="AE18" s="46">
        <f t="shared" si="1"/>
        <v>649700</v>
      </c>
      <c r="AF18" s="46"/>
      <c r="AG18" s="46"/>
      <c r="AH18" s="46"/>
      <c r="AI18" s="41">
        <f t="shared" si="6"/>
        <v>1.76</v>
      </c>
      <c r="AJ18" s="50">
        <f t="shared" si="7"/>
        <v>87.055059473343704</v>
      </c>
      <c r="AK18" s="51">
        <f t="shared" si="2"/>
        <v>87055.059473343703</v>
      </c>
    </row>
    <row r="19" spans="1:37" x14ac:dyDescent="0.35">
      <c r="A19" t="s">
        <v>161</v>
      </c>
      <c r="B19" t="s">
        <v>195</v>
      </c>
      <c r="C19" s="5" t="s">
        <v>162</v>
      </c>
      <c r="D19" s="4" t="s">
        <v>163</v>
      </c>
      <c r="E19" s="10">
        <v>43595</v>
      </c>
      <c r="F19" s="5" t="s">
        <v>210</v>
      </c>
      <c r="G19" s="10">
        <v>43564</v>
      </c>
      <c r="H19" s="10">
        <v>43586</v>
      </c>
      <c r="I19" s="14">
        <v>3</v>
      </c>
      <c r="J19" s="14">
        <v>6.1</v>
      </c>
      <c r="K19" s="15">
        <v>8</v>
      </c>
      <c r="L19" s="15">
        <v>16.3</v>
      </c>
      <c r="M19" s="14">
        <v>36</v>
      </c>
      <c r="N19" s="14">
        <v>73.5</v>
      </c>
      <c r="O19" s="20">
        <f t="shared" si="3"/>
        <v>26.5</v>
      </c>
      <c r="P19" s="14">
        <v>2</v>
      </c>
      <c r="Q19" s="14">
        <v>4.0999999999999996</v>
      </c>
      <c r="R19" s="33">
        <v>43586</v>
      </c>
      <c r="S19" s="34">
        <v>54</v>
      </c>
      <c r="T19" s="20">
        <v>49</v>
      </c>
      <c r="U19" s="15">
        <v>4.2</v>
      </c>
      <c r="V19" s="20">
        <v>3.2</v>
      </c>
      <c r="W19" s="19">
        <v>51.2</v>
      </c>
      <c r="X19" s="20">
        <v>2.5</v>
      </c>
      <c r="Y19" s="55">
        <f t="shared" si="4"/>
        <v>3.5360529002402097</v>
      </c>
      <c r="Z19" s="57">
        <f t="shared" si="5"/>
        <v>71000</v>
      </c>
      <c r="AA19" s="35">
        <v>145000</v>
      </c>
      <c r="AB19" s="46"/>
      <c r="AC19" s="46"/>
      <c r="AD19" s="46">
        <f t="shared" si="0"/>
        <v>2646</v>
      </c>
      <c r="AE19" s="46">
        <f t="shared" si="1"/>
        <v>965790</v>
      </c>
      <c r="AF19" s="46"/>
      <c r="AG19" s="46"/>
      <c r="AH19" s="46"/>
      <c r="AI19" s="41">
        <f t="shared" si="6"/>
        <v>1.45</v>
      </c>
      <c r="AJ19" s="50">
        <f t="shared" si="7"/>
        <v>70.71068450241313</v>
      </c>
      <c r="AK19" s="51">
        <f t="shared" si="2"/>
        <v>70710.684502413133</v>
      </c>
    </row>
    <row r="20" spans="1:37" x14ac:dyDescent="0.35">
      <c r="A20" t="s">
        <v>160</v>
      </c>
      <c r="B20" t="s">
        <v>196</v>
      </c>
      <c r="C20" s="5" t="s">
        <v>164</v>
      </c>
      <c r="D20" s="4" t="s">
        <v>165</v>
      </c>
      <c r="E20" s="10">
        <v>43595</v>
      </c>
      <c r="F20" s="5" t="s">
        <v>210</v>
      </c>
      <c r="G20" s="10">
        <v>43542</v>
      </c>
      <c r="H20" s="10">
        <v>43574</v>
      </c>
      <c r="I20" s="14">
        <v>1</v>
      </c>
      <c r="J20" s="14">
        <v>2.6</v>
      </c>
      <c r="K20" s="15">
        <v>4</v>
      </c>
      <c r="L20" s="15">
        <v>10.3</v>
      </c>
      <c r="M20" s="14">
        <v>30</v>
      </c>
      <c r="N20" s="14">
        <v>76.900000000000006</v>
      </c>
      <c r="O20" s="20">
        <f t="shared" si="3"/>
        <v>23.099999999999994</v>
      </c>
      <c r="P20" s="14">
        <v>4</v>
      </c>
      <c r="Q20" s="14">
        <v>10.3</v>
      </c>
      <c r="R20" s="33">
        <v>43574</v>
      </c>
      <c r="S20" s="34">
        <v>41</v>
      </c>
      <c r="T20" s="20">
        <v>52.6</v>
      </c>
      <c r="U20" s="15">
        <v>4.9000000000000004</v>
      </c>
      <c r="V20" s="20">
        <v>3.4</v>
      </c>
      <c r="W20" s="15">
        <v>52.9</v>
      </c>
      <c r="X20" s="20">
        <v>2.2000000000000002</v>
      </c>
      <c r="Y20" s="55">
        <f t="shared" si="4"/>
        <v>3.400537929583729</v>
      </c>
      <c r="Z20" s="57">
        <f t="shared" si="5"/>
        <v>57000</v>
      </c>
      <c r="AA20" s="35">
        <v>132000</v>
      </c>
      <c r="AB20" s="46"/>
      <c r="AC20" s="46"/>
      <c r="AD20" s="46">
        <f t="shared" si="0"/>
        <v>2156.6</v>
      </c>
      <c r="AE20" s="46">
        <f t="shared" si="1"/>
        <v>787159</v>
      </c>
      <c r="AF20" s="46"/>
      <c r="AG20" s="46"/>
      <c r="AH20" s="46"/>
      <c r="AI20" s="41">
        <f t="shared" si="6"/>
        <v>1.32</v>
      </c>
      <c r="AJ20" s="50">
        <f t="shared" si="7"/>
        <v>57.434926046208844</v>
      </c>
      <c r="AK20" s="51">
        <f t="shared" si="2"/>
        <v>57434.926046208842</v>
      </c>
    </row>
    <row r="21" spans="1:37" x14ac:dyDescent="0.35">
      <c r="A21" t="s">
        <v>166</v>
      </c>
      <c r="B21" t="s">
        <v>197</v>
      </c>
      <c r="C21" s="5" t="s">
        <v>171</v>
      </c>
      <c r="D21" s="4" t="s">
        <v>172</v>
      </c>
      <c r="E21" s="10">
        <v>43599</v>
      </c>
      <c r="F21" s="5" t="s">
        <v>210</v>
      </c>
      <c r="G21" s="10">
        <v>43180</v>
      </c>
      <c r="H21" s="10">
        <v>43573</v>
      </c>
      <c r="I21" s="14">
        <v>5</v>
      </c>
      <c r="J21" s="14">
        <v>9.8000000000000007</v>
      </c>
      <c r="K21" s="15">
        <v>7</v>
      </c>
      <c r="L21" s="15">
        <v>13.7</v>
      </c>
      <c r="M21" s="14">
        <v>38</v>
      </c>
      <c r="N21" s="14">
        <v>74.5</v>
      </c>
      <c r="O21" s="20">
        <f t="shared" si="3"/>
        <v>25.5</v>
      </c>
      <c r="P21" s="14">
        <v>1</v>
      </c>
      <c r="Q21" s="14">
        <v>2</v>
      </c>
      <c r="R21" s="10">
        <v>43573</v>
      </c>
      <c r="S21" s="34">
        <v>55</v>
      </c>
      <c r="T21" s="20">
        <v>36</v>
      </c>
      <c r="U21" s="15">
        <v>5.0999999999999996</v>
      </c>
      <c r="V21" s="20">
        <v>3.6</v>
      </c>
      <c r="W21" s="15">
        <v>38.700000000000003</v>
      </c>
      <c r="X21" s="20">
        <v>2.7</v>
      </c>
      <c r="Y21" s="55">
        <f t="shared" si="4"/>
        <v>3.7311832415722002</v>
      </c>
      <c r="Z21" s="57">
        <f t="shared" si="5"/>
        <v>81000</v>
      </c>
      <c r="AA21" s="35">
        <v>166000</v>
      </c>
      <c r="AB21" s="46"/>
      <c r="AC21" s="46"/>
      <c r="AD21" s="46">
        <f t="shared" si="0"/>
        <v>1980</v>
      </c>
      <c r="AE21" s="46">
        <f t="shared" si="1"/>
        <v>722700</v>
      </c>
      <c r="AF21" s="46"/>
      <c r="AG21" s="46"/>
      <c r="AH21" s="46"/>
      <c r="AI21" s="41">
        <f t="shared" si="6"/>
        <v>1.66</v>
      </c>
      <c r="AJ21" s="50">
        <f t="shared" si="7"/>
        <v>81.225244035431132</v>
      </c>
      <c r="AK21" s="51">
        <f t="shared" si="2"/>
        <v>81225.244035431126</v>
      </c>
    </row>
    <row r="22" spans="1:37" x14ac:dyDescent="0.35">
      <c r="A22" t="s">
        <v>173</v>
      </c>
      <c r="B22" t="s">
        <v>198</v>
      </c>
      <c r="C22" s="5" t="s">
        <v>174</v>
      </c>
      <c r="D22" s="4" t="s">
        <v>175</v>
      </c>
      <c r="E22" s="10">
        <v>43599</v>
      </c>
      <c r="F22" s="5" t="s">
        <v>210</v>
      </c>
      <c r="G22" s="10">
        <v>43552</v>
      </c>
      <c r="H22" s="10">
        <v>43581</v>
      </c>
      <c r="I22" s="14">
        <v>3</v>
      </c>
      <c r="J22" s="14">
        <v>5.8</v>
      </c>
      <c r="K22" s="15">
        <v>3</v>
      </c>
      <c r="L22" s="15">
        <v>5.8</v>
      </c>
      <c r="M22" s="14">
        <v>43</v>
      </c>
      <c r="N22" s="14">
        <v>82.7</v>
      </c>
      <c r="O22" s="20">
        <f t="shared" si="3"/>
        <v>17.299999999999997</v>
      </c>
      <c r="P22" s="14">
        <v>3</v>
      </c>
      <c r="Q22" s="14">
        <v>5.8</v>
      </c>
      <c r="R22" s="33">
        <v>43581</v>
      </c>
      <c r="S22" s="34">
        <v>61</v>
      </c>
      <c r="T22" s="20">
        <v>66.599999999999994</v>
      </c>
      <c r="U22" s="15">
        <v>3.7</v>
      </c>
      <c r="V22" s="20">
        <v>2.9</v>
      </c>
      <c r="W22" s="15">
        <v>64.599999999999994</v>
      </c>
      <c r="X22" s="20">
        <v>1.9</v>
      </c>
      <c r="Y22" s="55">
        <f t="shared" si="4"/>
        <v>3.7824085649273735</v>
      </c>
      <c r="Z22" s="57">
        <f t="shared" si="5"/>
        <v>47000</v>
      </c>
      <c r="AA22" s="35">
        <v>172000</v>
      </c>
      <c r="AB22" s="46"/>
      <c r="AC22" s="46"/>
      <c r="AD22" s="46">
        <f t="shared" si="0"/>
        <v>4062.5999999999995</v>
      </c>
      <c r="AE22" s="46">
        <f t="shared" si="1"/>
        <v>1482848.9999999998</v>
      </c>
      <c r="AF22" s="46"/>
      <c r="AG22" s="46"/>
      <c r="AH22" s="46"/>
      <c r="AI22" s="41">
        <f t="shared" si="6"/>
        <v>1.72</v>
      </c>
      <c r="AJ22" s="50">
        <f t="shared" si="7"/>
        <v>46.651658842602515</v>
      </c>
      <c r="AK22" s="51">
        <f t="shared" si="2"/>
        <v>46651.658842602512</v>
      </c>
    </row>
    <row r="23" spans="1:37" x14ac:dyDescent="0.35">
      <c r="C23"/>
      <c r="D23"/>
      <c r="F23"/>
      <c r="I23"/>
      <c r="J23"/>
      <c r="K23"/>
      <c r="L23"/>
      <c r="M23"/>
      <c r="N23"/>
      <c r="O23"/>
      <c r="P23" s="63"/>
      <c r="Q23" s="63"/>
      <c r="V23"/>
    </row>
    <row r="24" spans="1:37" x14ac:dyDescent="0.35">
      <c r="C24"/>
      <c r="D24"/>
      <c r="F24"/>
      <c r="I24"/>
      <c r="J24"/>
      <c r="K24"/>
      <c r="L24"/>
      <c r="M24"/>
      <c r="N24"/>
      <c r="O24"/>
      <c r="P24" s="63"/>
      <c r="Q24" s="63"/>
      <c r="V24"/>
      <c r="AD24" s="42">
        <f>AVERAGE(AD2:AD22)</f>
        <v>2753.6699999999996</v>
      </c>
      <c r="AE24" s="42">
        <f>AD24*365</f>
        <v>1005089.5499999998</v>
      </c>
    </row>
    <row r="25" spans="1:37" ht="14.5" customHeight="1" x14ac:dyDescent="0.35">
      <c r="C25"/>
      <c r="D25"/>
      <c r="F25"/>
      <c r="I25"/>
      <c r="J25"/>
      <c r="K25"/>
      <c r="L25"/>
      <c r="M25"/>
      <c r="N25"/>
      <c r="O25"/>
      <c r="P25" s="63"/>
      <c r="Q25" s="63"/>
      <c r="V25"/>
      <c r="Y25" s="93" t="s">
        <v>391</v>
      </c>
      <c r="Z25" s="93"/>
    </row>
    <row r="26" spans="1:37" ht="14.5" customHeight="1" x14ac:dyDescent="0.35">
      <c r="C26"/>
      <c r="D26"/>
      <c r="F26"/>
      <c r="I26"/>
      <c r="J26"/>
      <c r="K26"/>
      <c r="L26"/>
      <c r="M26"/>
      <c r="N26"/>
      <c r="O26"/>
      <c r="P26" s="63"/>
      <c r="Q26" s="63"/>
      <c r="R26" s="2"/>
      <c r="S26" s="94" t="s">
        <v>381</v>
      </c>
      <c r="T26" s="94"/>
      <c r="U26" s="94"/>
      <c r="V26" s="94"/>
      <c r="W26" s="94"/>
      <c r="Y26" s="93"/>
      <c r="Z26" s="93"/>
    </row>
    <row r="27" spans="1:37" x14ac:dyDescent="0.35">
      <c r="C27"/>
      <c r="D27"/>
      <c r="F27"/>
      <c r="I27"/>
      <c r="J27"/>
      <c r="K27"/>
      <c r="L27"/>
      <c r="M27"/>
      <c r="N27"/>
      <c r="O27"/>
      <c r="P27" s="63"/>
      <c r="Q27" s="63"/>
      <c r="R27" s="2"/>
      <c r="S27" s="94"/>
      <c r="T27" s="94"/>
      <c r="U27" s="94"/>
      <c r="V27" s="94"/>
      <c r="W27" s="94"/>
      <c r="Y27" s="93"/>
      <c r="Z27" s="93"/>
    </row>
    <row r="28" spans="1:37" x14ac:dyDescent="0.35">
      <c r="C28"/>
      <c r="D28"/>
      <c r="F28"/>
      <c r="I28"/>
      <c r="J28"/>
      <c r="K28"/>
      <c r="L28"/>
      <c r="M28"/>
      <c r="N28"/>
      <c r="O28"/>
      <c r="P28" s="63"/>
      <c r="Q28" s="63"/>
      <c r="R28" s="2"/>
      <c r="S28" s="94"/>
      <c r="T28" s="94"/>
      <c r="U28" s="94"/>
      <c r="V28" s="94"/>
      <c r="W28" s="94"/>
    </row>
    <row r="29" spans="1:37" x14ac:dyDescent="0.35">
      <c r="C29"/>
      <c r="D29"/>
      <c r="F29"/>
      <c r="I29"/>
      <c r="J29"/>
      <c r="K29"/>
      <c r="L29"/>
      <c r="M29"/>
      <c r="N29"/>
      <c r="O29"/>
      <c r="P29" s="63"/>
      <c r="Q29" s="64"/>
      <c r="R29" s="2"/>
      <c r="S29" s="94"/>
      <c r="T29" s="94"/>
      <c r="U29" s="94"/>
      <c r="V29" s="94"/>
      <c r="W29" s="94"/>
    </row>
    <row r="30" spans="1:37" x14ac:dyDescent="0.35">
      <c r="C30"/>
      <c r="D30"/>
      <c r="F30"/>
      <c r="I30"/>
      <c r="J30"/>
      <c r="K30"/>
      <c r="L30"/>
      <c r="M30"/>
      <c r="N30"/>
      <c r="O30"/>
      <c r="P30" s="63"/>
      <c r="Q30" s="64"/>
      <c r="R30" s="2"/>
      <c r="S30" s="94"/>
      <c r="T30" s="94"/>
      <c r="U30" s="94"/>
      <c r="V30" s="94"/>
      <c r="W30" s="94"/>
    </row>
    <row r="31" spans="1:37" x14ac:dyDescent="0.35">
      <c r="C31"/>
      <c r="D31"/>
      <c r="F31"/>
      <c r="I31"/>
      <c r="J31"/>
      <c r="K31"/>
      <c r="L31"/>
      <c r="M31"/>
      <c r="N31"/>
      <c r="O31"/>
      <c r="P31" s="63"/>
      <c r="Q31" s="64"/>
      <c r="R31" s="2"/>
      <c r="S31" s="94"/>
      <c r="T31" s="94"/>
      <c r="U31" s="94"/>
      <c r="V31" s="94"/>
      <c r="W31" s="94"/>
    </row>
    <row r="32" spans="1:37" x14ac:dyDescent="0.35">
      <c r="C32"/>
      <c r="D32"/>
      <c r="F32"/>
      <c r="I32"/>
      <c r="J32"/>
      <c r="K32"/>
      <c r="L32"/>
      <c r="M32"/>
      <c r="N32"/>
      <c r="O32"/>
      <c r="P32" s="63"/>
      <c r="Q32" s="64"/>
      <c r="R32" s="2"/>
      <c r="S32" s="94"/>
      <c r="T32" s="94"/>
      <c r="U32" s="94"/>
      <c r="V32" s="94"/>
      <c r="W32" s="94"/>
    </row>
    <row r="33" spans="16:37" customFormat="1" x14ac:dyDescent="0.35">
      <c r="P33" s="63"/>
      <c r="Q33" s="64"/>
      <c r="R33" s="2"/>
      <c r="S33" s="94"/>
      <c r="T33" s="94"/>
      <c r="U33" s="94"/>
      <c r="V33" s="94"/>
      <c r="W33" s="94"/>
      <c r="X33" s="21"/>
      <c r="Z33" s="42"/>
      <c r="AB33" s="42"/>
      <c r="AC33" s="42"/>
      <c r="AD33" s="42"/>
      <c r="AE33" s="42"/>
      <c r="AF33" s="42"/>
      <c r="AG33" s="42"/>
      <c r="AH33" s="45"/>
      <c r="AI33" s="40"/>
      <c r="AJ33" s="43"/>
      <c r="AK33" s="42"/>
    </row>
    <row r="34" spans="16:37" customFormat="1" x14ac:dyDescent="0.35">
      <c r="P34" s="63"/>
      <c r="Q34" s="64"/>
      <c r="R34" s="2"/>
      <c r="S34" s="2"/>
      <c r="T34" s="2"/>
      <c r="U34" s="2"/>
      <c r="V34" s="2"/>
      <c r="W34" s="2"/>
      <c r="X34" s="21"/>
      <c r="Z34" s="42"/>
      <c r="AB34" s="42"/>
      <c r="AC34" s="42"/>
      <c r="AD34" s="42"/>
      <c r="AE34" s="42"/>
      <c r="AF34" s="42"/>
      <c r="AG34" s="42"/>
      <c r="AH34" s="45"/>
      <c r="AI34" s="40"/>
      <c r="AJ34" s="43"/>
      <c r="AK34" s="42"/>
    </row>
    <row r="35" spans="16:37" customFormat="1" x14ac:dyDescent="0.35">
      <c r="P35" s="63"/>
      <c r="Q35" s="64"/>
      <c r="R35" s="2"/>
      <c r="S35" s="2"/>
      <c r="T35" s="2"/>
      <c r="U35" s="2"/>
      <c r="V35" s="2"/>
      <c r="W35" s="2"/>
      <c r="X35" s="21"/>
      <c r="Z35" s="42"/>
      <c r="AB35" s="42"/>
      <c r="AC35" s="42"/>
      <c r="AD35" s="42"/>
      <c r="AE35" s="42"/>
      <c r="AF35" s="42"/>
      <c r="AG35" s="42"/>
      <c r="AH35" s="45"/>
      <c r="AI35" s="40"/>
      <c r="AJ35" s="43"/>
      <c r="AK35" s="42"/>
    </row>
    <row r="36" spans="16:37" customFormat="1" x14ac:dyDescent="0.35">
      <c r="P36" s="63"/>
      <c r="Q36" s="64"/>
      <c r="R36" s="2"/>
      <c r="S36" s="2"/>
      <c r="T36" s="2"/>
      <c r="U36" s="2"/>
      <c r="V36" s="2"/>
      <c r="W36" s="2"/>
      <c r="X36" s="21"/>
      <c r="Z36" s="42"/>
      <c r="AB36" s="42"/>
      <c r="AC36" s="42"/>
      <c r="AD36" s="42"/>
      <c r="AE36" s="42"/>
      <c r="AF36" s="42"/>
      <c r="AG36" s="42"/>
      <c r="AH36" s="45"/>
      <c r="AI36" s="40"/>
      <c r="AJ36" s="43"/>
      <c r="AK36" s="42"/>
    </row>
    <row r="37" spans="16:37" customFormat="1" x14ac:dyDescent="0.35">
      <c r="P37" s="63"/>
      <c r="Q37" s="64"/>
      <c r="R37" s="2"/>
      <c r="S37" s="2"/>
      <c r="T37" s="2"/>
      <c r="U37" s="2"/>
      <c r="V37" s="2"/>
      <c r="W37" s="2"/>
      <c r="X37" s="21"/>
      <c r="Z37" s="42"/>
      <c r="AB37" s="42"/>
      <c r="AC37" s="42"/>
      <c r="AD37" s="42"/>
      <c r="AE37" s="42"/>
      <c r="AF37" s="42"/>
      <c r="AG37" s="42"/>
      <c r="AH37" s="45"/>
      <c r="AI37" s="40"/>
      <c r="AJ37" s="43"/>
      <c r="AK37" s="42"/>
    </row>
    <row r="38" spans="16:37" customFormat="1" x14ac:dyDescent="0.35">
      <c r="P38" s="63"/>
      <c r="Q38" s="63"/>
      <c r="T38" s="21"/>
      <c r="X38" s="21"/>
      <c r="Z38" s="42"/>
      <c r="AB38" s="42"/>
      <c r="AC38" s="42"/>
      <c r="AD38" s="42"/>
      <c r="AE38" s="42"/>
      <c r="AF38" s="42"/>
      <c r="AG38" s="42"/>
      <c r="AH38" s="45"/>
      <c r="AI38" s="40"/>
      <c r="AJ38" s="43"/>
      <c r="AK38" s="42"/>
    </row>
    <row r="39" spans="16:37" customFormat="1" x14ac:dyDescent="0.35">
      <c r="P39" s="63"/>
      <c r="Q39" s="63"/>
      <c r="T39" s="21"/>
      <c r="X39" s="21"/>
      <c r="Z39" s="42"/>
      <c r="AB39" s="42"/>
      <c r="AC39" s="42"/>
      <c r="AD39" s="42"/>
      <c r="AE39" s="42"/>
      <c r="AF39" s="42"/>
      <c r="AG39" s="42"/>
      <c r="AH39" s="45"/>
      <c r="AI39" s="40"/>
      <c r="AJ39" s="43"/>
      <c r="AK39" s="42"/>
    </row>
    <row r="40" spans="16:37" customFormat="1" x14ac:dyDescent="0.35">
      <c r="P40" s="63"/>
      <c r="Q40" s="63"/>
      <c r="T40" s="21"/>
      <c r="X40" s="21"/>
      <c r="Z40" s="42"/>
      <c r="AB40" s="42"/>
      <c r="AC40" s="42"/>
      <c r="AD40" s="42"/>
      <c r="AE40" s="42"/>
      <c r="AF40" s="42"/>
      <c r="AG40" s="42"/>
      <c r="AH40" s="45"/>
      <c r="AI40" s="40"/>
      <c r="AJ40" s="43"/>
      <c r="AK40" s="42"/>
    </row>
    <row r="41" spans="16:37" customFormat="1" x14ac:dyDescent="0.35">
      <c r="P41" s="63"/>
      <c r="Q41" s="63"/>
      <c r="T41" s="21"/>
      <c r="X41" s="21"/>
      <c r="Z41" s="42"/>
      <c r="AB41" s="42"/>
      <c r="AC41" s="42"/>
      <c r="AD41" s="42"/>
      <c r="AE41" s="42"/>
      <c r="AF41" s="42"/>
      <c r="AG41" s="42"/>
      <c r="AH41" s="45"/>
      <c r="AI41" s="40"/>
      <c r="AJ41" s="43"/>
      <c r="AK41" s="42"/>
    </row>
    <row r="42" spans="16:37" customFormat="1" x14ac:dyDescent="0.35">
      <c r="P42" s="63"/>
      <c r="Q42" s="63"/>
      <c r="T42" s="21"/>
      <c r="X42" s="21"/>
      <c r="Z42" s="42"/>
      <c r="AB42" s="42"/>
      <c r="AC42" s="42"/>
      <c r="AD42" s="42"/>
      <c r="AE42" s="42"/>
      <c r="AF42" s="42"/>
      <c r="AG42" s="42"/>
      <c r="AH42" s="45"/>
      <c r="AI42" s="40"/>
      <c r="AJ42" s="43"/>
      <c r="AK42" s="42"/>
    </row>
    <row r="43" spans="16:37" customFormat="1" x14ac:dyDescent="0.35">
      <c r="P43" s="63"/>
      <c r="Q43" s="63"/>
      <c r="T43" s="21"/>
      <c r="X43" s="21"/>
      <c r="Z43" s="42"/>
      <c r="AB43" s="42"/>
      <c r="AC43" s="42"/>
      <c r="AD43" s="42"/>
      <c r="AE43" s="42"/>
      <c r="AF43" s="42"/>
      <c r="AG43" s="42"/>
      <c r="AH43" s="45"/>
      <c r="AI43" s="40"/>
      <c r="AJ43" s="43"/>
      <c r="AK43" s="42"/>
    </row>
    <row r="44" spans="16:37" customFormat="1" x14ac:dyDescent="0.35">
      <c r="P44" s="63"/>
      <c r="Q44" s="63"/>
      <c r="T44" s="21"/>
      <c r="X44" s="21"/>
      <c r="Z44" s="42"/>
      <c r="AB44" s="42"/>
      <c r="AC44" s="42"/>
      <c r="AD44" s="42"/>
      <c r="AE44" s="42"/>
      <c r="AF44" s="42"/>
      <c r="AG44" s="42"/>
      <c r="AH44" s="45"/>
      <c r="AI44" s="40"/>
      <c r="AJ44" s="43"/>
      <c r="AK44" s="42"/>
    </row>
    <row r="45" spans="16:37" customFormat="1" x14ac:dyDescent="0.35">
      <c r="P45" s="63"/>
      <c r="Q45" s="63"/>
      <c r="T45" s="21"/>
      <c r="X45" s="21"/>
      <c r="Z45" s="42"/>
      <c r="AB45" s="42"/>
      <c r="AC45" s="42"/>
      <c r="AD45" s="42"/>
      <c r="AE45" s="42"/>
      <c r="AF45" s="42"/>
      <c r="AG45" s="42"/>
      <c r="AH45" s="45"/>
      <c r="AI45" s="40"/>
      <c r="AJ45" s="43"/>
      <c r="AK45" s="42"/>
    </row>
    <row r="46" spans="16:37" customFormat="1" x14ac:dyDescent="0.35">
      <c r="P46" s="63"/>
      <c r="Q46" s="63"/>
      <c r="T46" s="21"/>
      <c r="X46" s="21"/>
      <c r="Z46" s="42"/>
      <c r="AB46" s="42"/>
      <c r="AC46" s="42"/>
      <c r="AD46" s="42"/>
      <c r="AE46" s="42"/>
      <c r="AF46" s="42"/>
      <c r="AG46" s="42"/>
      <c r="AH46" s="45"/>
      <c r="AI46" s="40"/>
      <c r="AJ46" s="43"/>
      <c r="AK46" s="42"/>
    </row>
    <row r="47" spans="16:37" customFormat="1" x14ac:dyDescent="0.35">
      <c r="P47" s="63"/>
      <c r="Q47" s="63"/>
      <c r="T47" s="21"/>
      <c r="X47" s="21"/>
      <c r="Z47" s="42"/>
      <c r="AB47" s="42"/>
      <c r="AC47" s="42"/>
      <c r="AD47" s="42"/>
      <c r="AE47" s="42"/>
      <c r="AF47" s="42"/>
      <c r="AG47" s="42"/>
      <c r="AH47" s="45"/>
      <c r="AI47" s="40"/>
      <c r="AJ47" s="43"/>
      <c r="AK47" s="42"/>
    </row>
    <row r="48" spans="16:37" customFormat="1" x14ac:dyDescent="0.35">
      <c r="P48" s="63"/>
      <c r="Q48" s="63"/>
      <c r="T48" s="21"/>
      <c r="X48" s="21"/>
      <c r="Z48" s="42"/>
      <c r="AB48" s="42"/>
      <c r="AC48" s="42"/>
      <c r="AD48" s="42"/>
      <c r="AE48" s="42"/>
      <c r="AF48" s="42"/>
      <c r="AG48" s="42"/>
      <c r="AH48" s="45"/>
      <c r="AI48" s="40"/>
      <c r="AJ48" s="43"/>
      <c r="AK48" s="42"/>
    </row>
    <row r="49" spans="16:37" customFormat="1" x14ac:dyDescent="0.35">
      <c r="P49" s="63"/>
      <c r="Q49" s="63"/>
      <c r="T49" s="21"/>
      <c r="X49" s="21"/>
      <c r="Z49" s="42"/>
      <c r="AB49" s="42"/>
      <c r="AC49" s="42"/>
      <c r="AD49" s="42"/>
      <c r="AE49" s="42"/>
      <c r="AF49" s="42"/>
      <c r="AG49" s="42"/>
      <c r="AH49" s="45"/>
      <c r="AI49" s="40"/>
      <c r="AJ49" s="43"/>
      <c r="AK49" s="42"/>
    </row>
    <row r="50" spans="16:37" customFormat="1" x14ac:dyDescent="0.35">
      <c r="P50" s="63"/>
      <c r="Q50" s="63"/>
      <c r="T50" s="21"/>
      <c r="X50" s="21"/>
      <c r="Z50" s="42"/>
      <c r="AB50" s="42"/>
      <c r="AC50" s="42"/>
      <c r="AD50" s="42"/>
      <c r="AE50" s="42"/>
      <c r="AF50" s="42"/>
      <c r="AG50" s="42"/>
      <c r="AH50" s="45"/>
      <c r="AI50" s="40"/>
      <c r="AJ50" s="43"/>
      <c r="AK50" s="42"/>
    </row>
    <row r="51" spans="16:37" customFormat="1" x14ac:dyDescent="0.35">
      <c r="P51" s="63"/>
      <c r="Q51" s="63"/>
      <c r="T51" s="21"/>
      <c r="X51" s="21"/>
      <c r="Z51" s="42"/>
      <c r="AB51" s="42"/>
      <c r="AC51" s="42"/>
      <c r="AD51" s="42"/>
      <c r="AE51" s="42"/>
      <c r="AF51" s="42"/>
      <c r="AG51" s="42"/>
      <c r="AH51" s="45"/>
      <c r="AI51" s="40"/>
      <c r="AJ51" s="43"/>
      <c r="AK51" s="42"/>
    </row>
    <row r="52" spans="16:37" customFormat="1" x14ac:dyDescent="0.35">
      <c r="P52" s="63"/>
      <c r="Q52" s="63"/>
      <c r="T52" s="21"/>
      <c r="X52" s="21"/>
      <c r="Z52" s="42"/>
      <c r="AB52" s="42"/>
      <c r="AC52" s="42"/>
      <c r="AD52" s="42"/>
      <c r="AE52" s="42"/>
      <c r="AF52" s="42"/>
      <c r="AG52" s="42"/>
      <c r="AH52" s="45"/>
      <c r="AI52" s="40"/>
      <c r="AJ52" s="43"/>
      <c r="AK52" s="42"/>
    </row>
    <row r="53" spans="16:37" customFormat="1" x14ac:dyDescent="0.35">
      <c r="P53" s="63"/>
      <c r="Q53" s="63"/>
      <c r="T53" s="21"/>
      <c r="X53" s="21"/>
      <c r="Z53" s="42"/>
      <c r="AB53" s="42"/>
      <c r="AC53" s="42"/>
      <c r="AD53" s="42"/>
      <c r="AE53" s="42"/>
      <c r="AF53" s="42"/>
      <c r="AG53" s="42"/>
      <c r="AH53" s="45"/>
      <c r="AI53" s="40"/>
      <c r="AJ53" s="43"/>
      <c r="AK53" s="42"/>
    </row>
    <row r="54" spans="16:37" customFormat="1" x14ac:dyDescent="0.35">
      <c r="P54" s="63"/>
      <c r="Q54" s="63"/>
      <c r="T54" s="21"/>
      <c r="X54" s="21"/>
      <c r="Z54" s="42"/>
      <c r="AB54" s="42"/>
      <c r="AC54" s="42"/>
      <c r="AD54" s="42"/>
      <c r="AE54" s="42"/>
      <c r="AF54" s="42"/>
      <c r="AG54" s="42"/>
      <c r="AH54" s="45"/>
      <c r="AI54" s="40"/>
      <c r="AJ54" s="43"/>
      <c r="AK54" s="42"/>
    </row>
    <row r="55" spans="16:37" customFormat="1" x14ac:dyDescent="0.35">
      <c r="P55" s="63"/>
      <c r="Q55" s="63"/>
      <c r="T55" s="21"/>
      <c r="X55" s="21"/>
      <c r="Z55" s="42"/>
      <c r="AB55" s="42"/>
      <c r="AC55" s="42"/>
      <c r="AD55" s="42"/>
      <c r="AE55" s="42"/>
      <c r="AF55" s="42"/>
      <c r="AG55" s="42"/>
      <c r="AH55" s="45"/>
      <c r="AI55" s="40"/>
      <c r="AJ55" s="43"/>
      <c r="AK55" s="42"/>
    </row>
    <row r="56" spans="16:37" customFormat="1" x14ac:dyDescent="0.35">
      <c r="P56" s="63"/>
      <c r="Q56" s="63"/>
      <c r="T56" s="21"/>
      <c r="X56" s="21"/>
      <c r="Z56" s="42"/>
      <c r="AB56" s="42"/>
      <c r="AC56" s="42"/>
      <c r="AD56" s="42"/>
      <c r="AE56" s="42"/>
      <c r="AF56" s="42"/>
      <c r="AG56" s="42"/>
      <c r="AH56" s="45"/>
      <c r="AI56" s="40"/>
      <c r="AJ56" s="43"/>
      <c r="AK56" s="42"/>
    </row>
    <row r="57" spans="16:37" customFormat="1" x14ac:dyDescent="0.35">
      <c r="P57" s="63"/>
      <c r="Q57" s="63"/>
      <c r="T57" s="21"/>
      <c r="X57" s="21"/>
      <c r="Z57" s="42"/>
      <c r="AB57" s="42"/>
      <c r="AC57" s="42"/>
      <c r="AD57" s="42"/>
      <c r="AE57" s="42"/>
      <c r="AF57" s="42"/>
      <c r="AG57" s="42"/>
      <c r="AH57" s="45"/>
      <c r="AI57" s="40"/>
      <c r="AJ57" s="43"/>
      <c r="AK57" s="42"/>
    </row>
    <row r="58" spans="16:37" customFormat="1" x14ac:dyDescent="0.35">
      <c r="P58" s="63"/>
      <c r="Q58" s="63"/>
      <c r="T58" s="21"/>
      <c r="X58" s="21"/>
      <c r="Z58" s="42"/>
      <c r="AB58" s="42"/>
      <c r="AC58" s="42"/>
      <c r="AD58" s="42"/>
      <c r="AE58" s="42"/>
      <c r="AF58" s="42"/>
      <c r="AG58" s="42"/>
      <c r="AH58" s="45"/>
      <c r="AI58" s="40"/>
      <c r="AJ58" s="43"/>
      <c r="AK58" s="42"/>
    </row>
    <row r="59" spans="16:37" customFormat="1" x14ac:dyDescent="0.35">
      <c r="P59" s="63"/>
      <c r="Q59" s="63"/>
      <c r="T59" s="21"/>
      <c r="X59" s="21"/>
      <c r="Z59" s="42"/>
      <c r="AB59" s="42"/>
      <c r="AC59" s="42"/>
      <c r="AD59" s="42"/>
      <c r="AE59" s="42"/>
      <c r="AF59" s="42"/>
      <c r="AG59" s="42"/>
      <c r="AH59" s="45"/>
      <c r="AI59" s="40"/>
      <c r="AJ59" s="43"/>
      <c r="AK59" s="42"/>
    </row>
    <row r="60" spans="16:37" customFormat="1" x14ac:dyDescent="0.35">
      <c r="P60" s="63"/>
      <c r="Q60" s="63"/>
      <c r="T60" s="21"/>
      <c r="X60" s="21"/>
      <c r="Z60" s="42"/>
      <c r="AB60" s="42"/>
      <c r="AC60" s="42"/>
      <c r="AD60" s="42"/>
      <c r="AE60" s="42"/>
      <c r="AF60" s="42"/>
      <c r="AG60" s="42"/>
      <c r="AH60" s="45"/>
      <c r="AI60" s="40"/>
      <c r="AJ60" s="43"/>
      <c r="AK60" s="42"/>
    </row>
    <row r="61" spans="16:37" customFormat="1" x14ac:dyDescent="0.35">
      <c r="P61" s="63"/>
      <c r="Q61" s="63"/>
      <c r="T61" s="21"/>
      <c r="X61" s="21"/>
      <c r="Z61" s="42"/>
      <c r="AB61" s="42"/>
      <c r="AC61" s="42"/>
      <c r="AD61" s="42"/>
      <c r="AE61" s="42"/>
      <c r="AF61" s="42"/>
      <c r="AG61" s="42"/>
      <c r="AH61" s="45"/>
      <c r="AI61" s="40"/>
      <c r="AJ61" s="43"/>
      <c r="AK61" s="42"/>
    </row>
    <row r="62" spans="16:37" customFormat="1" x14ac:dyDescent="0.35">
      <c r="P62" s="63"/>
      <c r="Q62" s="63"/>
      <c r="T62" s="21"/>
      <c r="X62" s="21"/>
      <c r="Z62" s="42"/>
      <c r="AB62" s="42"/>
      <c r="AC62" s="42"/>
      <c r="AD62" s="42"/>
      <c r="AE62" s="42"/>
      <c r="AF62" s="42"/>
      <c r="AG62" s="42"/>
      <c r="AH62" s="45"/>
      <c r="AI62" s="40"/>
      <c r="AJ62" s="43"/>
      <c r="AK62" s="42"/>
    </row>
    <row r="63" spans="16:37" customFormat="1" x14ac:dyDescent="0.35">
      <c r="P63" s="63"/>
      <c r="Q63" s="63"/>
      <c r="T63" s="21"/>
      <c r="X63" s="21"/>
      <c r="Z63" s="42"/>
      <c r="AB63" s="42"/>
      <c r="AC63" s="42"/>
      <c r="AD63" s="42"/>
      <c r="AE63" s="42"/>
      <c r="AF63" s="42"/>
      <c r="AG63" s="42"/>
      <c r="AH63" s="45"/>
      <c r="AI63" s="40"/>
      <c r="AJ63" s="43"/>
      <c r="AK63" s="42"/>
    </row>
    <row r="64" spans="16:37" customFormat="1" x14ac:dyDescent="0.35">
      <c r="P64" s="63"/>
      <c r="Q64" s="63"/>
      <c r="T64" s="21"/>
      <c r="X64" s="21"/>
      <c r="Z64" s="42"/>
      <c r="AB64" s="42"/>
      <c r="AC64" s="42"/>
      <c r="AD64" s="42"/>
      <c r="AE64" s="42"/>
      <c r="AF64" s="42"/>
      <c r="AG64" s="42"/>
      <c r="AH64" s="45"/>
      <c r="AI64" s="40"/>
      <c r="AJ64" s="43"/>
      <c r="AK64" s="42"/>
    </row>
    <row r="65" spans="16:37" customFormat="1" x14ac:dyDescent="0.35">
      <c r="P65" s="63"/>
      <c r="Q65" s="63"/>
      <c r="T65" s="21"/>
      <c r="X65" s="21"/>
      <c r="Z65" s="42"/>
      <c r="AB65" s="42"/>
      <c r="AC65" s="42"/>
      <c r="AD65" s="42"/>
      <c r="AE65" s="42"/>
      <c r="AF65" s="42"/>
      <c r="AG65" s="42"/>
      <c r="AH65" s="45"/>
      <c r="AI65" s="40"/>
      <c r="AJ65" s="43"/>
      <c r="AK65" s="42"/>
    </row>
    <row r="66" spans="16:37" customFormat="1" x14ac:dyDescent="0.35">
      <c r="P66" s="63"/>
      <c r="Q66" s="63"/>
      <c r="T66" s="21"/>
      <c r="X66" s="21"/>
      <c r="Z66" s="42"/>
      <c r="AB66" s="42"/>
      <c r="AC66" s="42"/>
      <c r="AD66" s="42"/>
      <c r="AE66" s="42"/>
      <c r="AF66" s="42"/>
      <c r="AG66" s="42"/>
      <c r="AH66" s="45"/>
      <c r="AI66" s="40"/>
      <c r="AJ66" s="43"/>
      <c r="AK66" s="42"/>
    </row>
    <row r="67" spans="16:37" customFormat="1" x14ac:dyDescent="0.35">
      <c r="P67" s="63"/>
      <c r="Q67" s="63"/>
      <c r="T67" s="21"/>
      <c r="X67" s="21"/>
      <c r="Z67" s="42"/>
      <c r="AB67" s="42"/>
      <c r="AC67" s="42"/>
      <c r="AD67" s="42"/>
      <c r="AE67" s="42"/>
      <c r="AF67" s="42"/>
      <c r="AG67" s="42"/>
      <c r="AH67" s="45"/>
      <c r="AI67" s="40"/>
      <c r="AJ67" s="43"/>
      <c r="AK67" s="42"/>
    </row>
    <row r="68" spans="16:37" customFormat="1" x14ac:dyDescent="0.35">
      <c r="P68" s="63"/>
      <c r="Q68" s="63"/>
      <c r="T68" s="21"/>
      <c r="X68" s="21"/>
      <c r="Z68" s="42"/>
      <c r="AB68" s="42"/>
      <c r="AC68" s="42"/>
      <c r="AD68" s="42"/>
      <c r="AE68" s="42"/>
      <c r="AF68" s="42"/>
      <c r="AG68" s="42"/>
      <c r="AH68" s="45"/>
      <c r="AI68" s="40"/>
      <c r="AJ68" s="43"/>
      <c r="AK68" s="42"/>
    </row>
    <row r="69" spans="16:37" customFormat="1" x14ac:dyDescent="0.35">
      <c r="P69" s="63"/>
      <c r="Q69" s="63"/>
      <c r="T69" s="21"/>
      <c r="X69" s="21"/>
      <c r="Z69" s="42"/>
      <c r="AB69" s="42"/>
      <c r="AC69" s="42"/>
      <c r="AD69" s="42"/>
      <c r="AE69" s="42"/>
      <c r="AF69" s="42"/>
      <c r="AG69" s="42"/>
      <c r="AH69" s="45"/>
      <c r="AI69" s="40"/>
      <c r="AJ69" s="43"/>
      <c r="AK69" s="42"/>
    </row>
    <row r="70" spans="16:37" customFormat="1" x14ac:dyDescent="0.35">
      <c r="P70" s="63"/>
      <c r="Q70" s="63"/>
      <c r="T70" s="21"/>
      <c r="X70" s="21"/>
      <c r="Z70" s="42"/>
      <c r="AB70" s="42"/>
      <c r="AC70" s="42"/>
      <c r="AD70" s="42"/>
      <c r="AE70" s="42"/>
      <c r="AF70" s="42"/>
      <c r="AG70" s="42"/>
      <c r="AH70" s="45"/>
      <c r="AI70" s="40"/>
      <c r="AJ70" s="43"/>
      <c r="AK70" s="42"/>
    </row>
    <row r="71" spans="16:37" customFormat="1" x14ac:dyDescent="0.35">
      <c r="P71" s="63"/>
      <c r="Q71" s="63"/>
      <c r="T71" s="21"/>
      <c r="X71" s="21"/>
      <c r="Z71" s="42"/>
      <c r="AB71" s="42"/>
      <c r="AC71" s="42"/>
      <c r="AD71" s="42"/>
      <c r="AE71" s="42"/>
      <c r="AF71" s="42"/>
      <c r="AG71" s="42"/>
      <c r="AH71" s="45"/>
      <c r="AI71" s="40"/>
      <c r="AJ71" s="43"/>
      <c r="AK71" s="42"/>
    </row>
    <row r="72" spans="16:37" customFormat="1" x14ac:dyDescent="0.35">
      <c r="P72" s="63"/>
      <c r="Q72" s="63"/>
      <c r="T72" s="21"/>
      <c r="X72" s="21"/>
      <c r="Z72" s="42"/>
      <c r="AB72" s="42"/>
      <c r="AC72" s="42"/>
      <c r="AD72" s="42"/>
      <c r="AE72" s="42"/>
      <c r="AF72" s="42"/>
      <c r="AG72" s="42"/>
      <c r="AH72" s="45"/>
      <c r="AI72" s="40"/>
      <c r="AJ72" s="43"/>
      <c r="AK72" s="42"/>
    </row>
    <row r="73" spans="16:37" customFormat="1" x14ac:dyDescent="0.35">
      <c r="P73" s="63"/>
      <c r="Q73" s="63"/>
      <c r="T73" s="21"/>
      <c r="X73" s="21"/>
      <c r="Z73" s="42"/>
      <c r="AB73" s="42"/>
      <c r="AC73" s="42"/>
      <c r="AD73" s="42"/>
      <c r="AE73" s="42"/>
      <c r="AF73" s="42"/>
      <c r="AG73" s="42"/>
      <c r="AH73" s="45"/>
      <c r="AI73" s="40"/>
      <c r="AJ73" s="43"/>
      <c r="AK73" s="42"/>
    </row>
    <row r="74" spans="16:37" customFormat="1" x14ac:dyDescent="0.35">
      <c r="P74" s="63"/>
      <c r="Q74" s="63"/>
      <c r="T74" s="21"/>
      <c r="X74" s="21"/>
      <c r="Z74" s="42"/>
      <c r="AB74" s="42"/>
      <c r="AC74" s="42"/>
      <c r="AD74" s="42"/>
      <c r="AE74" s="42"/>
      <c r="AF74" s="42"/>
      <c r="AG74" s="42"/>
      <c r="AH74" s="45"/>
      <c r="AI74" s="40"/>
      <c r="AJ74" s="43"/>
      <c r="AK74" s="42"/>
    </row>
    <row r="75" spans="16:37" customFormat="1" x14ac:dyDescent="0.35">
      <c r="P75" s="63"/>
      <c r="Q75" s="63"/>
      <c r="T75" s="21"/>
      <c r="X75" s="21"/>
      <c r="Z75" s="42"/>
      <c r="AB75" s="42"/>
      <c r="AC75" s="42"/>
      <c r="AD75" s="42"/>
      <c r="AE75" s="42"/>
      <c r="AF75" s="42"/>
      <c r="AG75" s="42"/>
      <c r="AH75" s="45"/>
      <c r="AI75" s="40"/>
      <c r="AJ75" s="43"/>
      <c r="AK75" s="42"/>
    </row>
    <row r="76" spans="16:37" customFormat="1" x14ac:dyDescent="0.35">
      <c r="P76" s="63"/>
      <c r="Q76" s="63"/>
      <c r="T76" s="21"/>
      <c r="X76" s="21"/>
      <c r="Z76" s="42"/>
      <c r="AB76" s="42"/>
      <c r="AC76" s="42"/>
      <c r="AD76" s="42"/>
      <c r="AE76" s="42"/>
      <c r="AF76" s="42"/>
      <c r="AG76" s="42"/>
      <c r="AH76" s="45"/>
      <c r="AI76" s="40"/>
      <c r="AJ76" s="43"/>
      <c r="AK76" s="42"/>
    </row>
    <row r="77" spans="16:37" customFormat="1" x14ac:dyDescent="0.35">
      <c r="P77" s="63"/>
      <c r="Q77" s="63"/>
      <c r="T77" s="21"/>
      <c r="X77" s="21"/>
      <c r="Z77" s="42"/>
      <c r="AB77" s="42"/>
      <c r="AC77" s="42"/>
      <c r="AD77" s="42"/>
      <c r="AE77" s="42"/>
      <c r="AF77" s="42"/>
      <c r="AG77" s="42"/>
      <c r="AH77" s="45"/>
      <c r="AI77" s="40"/>
      <c r="AJ77" s="43"/>
      <c r="AK77" s="42"/>
    </row>
    <row r="78" spans="16:37" customFormat="1" x14ac:dyDescent="0.35">
      <c r="P78" s="63"/>
      <c r="Q78" s="63"/>
      <c r="T78" s="21"/>
      <c r="X78" s="21"/>
      <c r="Z78" s="42"/>
      <c r="AB78" s="42"/>
      <c r="AC78" s="42"/>
      <c r="AD78" s="42"/>
      <c r="AE78" s="42"/>
      <c r="AF78" s="42"/>
      <c r="AG78" s="42"/>
      <c r="AH78" s="45"/>
      <c r="AI78" s="40"/>
      <c r="AJ78" s="43"/>
      <c r="AK78" s="42"/>
    </row>
    <row r="79" spans="16:37" customFormat="1" x14ac:dyDescent="0.35">
      <c r="P79" s="63"/>
      <c r="Q79" s="63"/>
      <c r="T79" s="21"/>
      <c r="X79" s="21"/>
      <c r="Z79" s="42"/>
      <c r="AB79" s="42"/>
      <c r="AC79" s="42"/>
      <c r="AD79" s="42"/>
      <c r="AE79" s="42"/>
      <c r="AF79" s="42"/>
      <c r="AG79" s="42"/>
      <c r="AH79" s="45"/>
      <c r="AI79" s="40"/>
      <c r="AJ79" s="43"/>
      <c r="AK79" s="42"/>
    </row>
    <row r="80" spans="16:37" customFormat="1" x14ac:dyDescent="0.35">
      <c r="P80" s="63"/>
      <c r="Q80" s="63"/>
      <c r="T80" s="21"/>
      <c r="X80" s="21"/>
      <c r="Z80" s="42"/>
      <c r="AB80" s="42"/>
      <c r="AC80" s="42"/>
      <c r="AD80" s="42"/>
      <c r="AE80" s="42"/>
      <c r="AF80" s="42"/>
      <c r="AG80" s="42"/>
      <c r="AH80" s="45"/>
      <c r="AI80" s="40"/>
      <c r="AJ80" s="43"/>
      <c r="AK80" s="42"/>
    </row>
    <row r="81" spans="16:37" customFormat="1" x14ac:dyDescent="0.35">
      <c r="P81" s="63"/>
      <c r="Q81" s="63"/>
      <c r="T81" s="21"/>
      <c r="X81" s="21"/>
      <c r="Z81" s="42"/>
      <c r="AB81" s="42"/>
      <c r="AC81" s="42"/>
      <c r="AD81" s="42"/>
      <c r="AE81" s="42"/>
      <c r="AF81" s="42"/>
      <c r="AG81" s="42"/>
      <c r="AH81" s="45"/>
      <c r="AI81" s="40"/>
      <c r="AJ81" s="43"/>
      <c r="AK81" s="42"/>
    </row>
    <row r="82" spans="16:37" customFormat="1" x14ac:dyDescent="0.35">
      <c r="P82" s="63"/>
      <c r="Q82" s="63"/>
      <c r="T82" s="21"/>
      <c r="X82" s="21"/>
      <c r="Z82" s="42"/>
      <c r="AB82" s="42"/>
      <c r="AC82" s="42"/>
      <c r="AD82" s="42"/>
      <c r="AE82" s="42"/>
      <c r="AF82" s="42"/>
      <c r="AG82" s="42"/>
      <c r="AH82" s="45"/>
      <c r="AI82" s="40"/>
      <c r="AJ82" s="43"/>
      <c r="AK82" s="42"/>
    </row>
    <row r="83" spans="16:37" customFormat="1" x14ac:dyDescent="0.35">
      <c r="P83" s="63"/>
      <c r="Q83" s="63"/>
      <c r="T83" s="21"/>
      <c r="X83" s="21"/>
      <c r="Z83" s="42"/>
      <c r="AB83" s="42"/>
      <c r="AC83" s="42"/>
      <c r="AD83" s="42"/>
      <c r="AE83" s="42"/>
      <c r="AF83" s="42"/>
      <c r="AG83" s="42"/>
      <c r="AH83" s="45"/>
      <c r="AI83" s="40"/>
      <c r="AJ83" s="43"/>
      <c r="AK83" s="42"/>
    </row>
    <row r="84" spans="16:37" customFormat="1" x14ac:dyDescent="0.35">
      <c r="P84" s="63"/>
      <c r="Q84" s="63"/>
      <c r="T84" s="21"/>
      <c r="X84" s="21"/>
      <c r="Z84" s="42"/>
      <c r="AB84" s="42"/>
      <c r="AC84" s="42"/>
      <c r="AD84" s="42"/>
      <c r="AE84" s="42"/>
      <c r="AF84" s="42"/>
      <c r="AG84" s="42"/>
      <c r="AH84" s="45"/>
      <c r="AI84" s="40"/>
      <c r="AJ84" s="43"/>
      <c r="AK84" s="42"/>
    </row>
    <row r="85" spans="16:37" customFormat="1" x14ac:dyDescent="0.35">
      <c r="P85" s="63"/>
      <c r="Q85" s="63"/>
      <c r="T85" s="21"/>
      <c r="X85" s="21"/>
      <c r="Z85" s="42"/>
      <c r="AB85" s="42"/>
      <c r="AC85" s="42"/>
      <c r="AD85" s="42"/>
      <c r="AE85" s="42"/>
      <c r="AF85" s="42"/>
      <c r="AG85" s="42"/>
      <c r="AH85" s="45"/>
      <c r="AI85" s="40"/>
      <c r="AJ85" s="43"/>
      <c r="AK85" s="42"/>
    </row>
    <row r="86" spans="16:37" customFormat="1" x14ac:dyDescent="0.35">
      <c r="P86" s="63"/>
      <c r="Q86" s="63"/>
      <c r="T86" s="21"/>
      <c r="X86" s="21"/>
      <c r="Z86" s="42"/>
      <c r="AB86" s="42"/>
      <c r="AC86" s="42"/>
      <c r="AD86" s="42"/>
      <c r="AE86" s="42"/>
      <c r="AF86" s="42"/>
      <c r="AG86" s="42"/>
      <c r="AH86" s="45"/>
      <c r="AI86" s="40"/>
      <c r="AJ86" s="43"/>
      <c r="AK86" s="42"/>
    </row>
    <row r="87" spans="16:37" customFormat="1" x14ac:dyDescent="0.35">
      <c r="P87" s="63"/>
      <c r="Q87" s="63"/>
      <c r="T87" s="21"/>
      <c r="X87" s="21"/>
      <c r="Z87" s="42"/>
      <c r="AB87" s="42"/>
      <c r="AC87" s="42"/>
      <c r="AD87" s="42"/>
      <c r="AE87" s="42"/>
      <c r="AF87" s="42"/>
      <c r="AG87" s="42"/>
      <c r="AH87" s="45"/>
      <c r="AI87" s="40"/>
      <c r="AJ87" s="43"/>
      <c r="AK87" s="42"/>
    </row>
    <row r="88" spans="16:37" customFormat="1" x14ac:dyDescent="0.35">
      <c r="P88" s="63"/>
      <c r="Q88" s="63"/>
      <c r="T88" s="21"/>
      <c r="X88" s="21"/>
      <c r="Z88" s="42"/>
      <c r="AB88" s="42"/>
      <c r="AC88" s="42"/>
      <c r="AD88" s="42"/>
      <c r="AE88" s="42"/>
      <c r="AF88" s="42"/>
      <c r="AG88" s="42"/>
      <c r="AH88" s="45"/>
      <c r="AI88" s="40"/>
      <c r="AJ88" s="43"/>
      <c r="AK88" s="42"/>
    </row>
    <row r="89" spans="16:37" customFormat="1" x14ac:dyDescent="0.35">
      <c r="P89" s="63"/>
      <c r="Q89" s="63"/>
      <c r="T89" s="21"/>
      <c r="X89" s="21"/>
      <c r="Z89" s="42"/>
      <c r="AB89" s="42"/>
      <c r="AC89" s="42"/>
      <c r="AD89" s="42"/>
      <c r="AE89" s="42"/>
      <c r="AF89" s="42"/>
      <c r="AG89" s="42"/>
      <c r="AH89" s="45"/>
      <c r="AI89" s="40"/>
      <c r="AJ89" s="43"/>
      <c r="AK89" s="42"/>
    </row>
    <row r="90" spans="16:37" customFormat="1" x14ac:dyDescent="0.35">
      <c r="P90" s="63"/>
      <c r="Q90" s="63"/>
      <c r="T90" s="21"/>
      <c r="X90" s="21"/>
      <c r="Z90" s="42"/>
      <c r="AB90" s="42"/>
      <c r="AC90" s="42"/>
      <c r="AD90" s="42"/>
      <c r="AE90" s="42"/>
      <c r="AF90" s="42"/>
      <c r="AG90" s="42"/>
      <c r="AH90" s="45"/>
      <c r="AI90" s="40"/>
      <c r="AJ90" s="43"/>
      <c r="AK90" s="4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6F5A-B339-468E-ADC3-97784B7C0793}">
  <dimension ref="A1:AT91"/>
  <sheetViews>
    <sheetView tabSelected="1" topLeftCell="B55" zoomScale="74" workbookViewId="0">
      <selection activeCell="D95" sqref="D95"/>
    </sheetView>
  </sheetViews>
  <sheetFormatPr defaultRowHeight="14.5" x14ac:dyDescent="0.35"/>
  <cols>
    <col min="1" max="1" width="26.26953125" customWidth="1"/>
    <col min="2" max="2" width="13.26953125" customWidth="1"/>
    <col min="3" max="3" width="29.453125" customWidth="1"/>
    <col min="4" max="4" width="14.26953125" customWidth="1"/>
    <col min="30" max="30" width="5.26953125" customWidth="1"/>
    <col min="31" max="31" width="8.7265625" hidden="1" customWidth="1"/>
    <col min="33" max="33" width="19.81640625" customWidth="1"/>
    <col min="34" max="34" width="27.90625" customWidth="1"/>
    <col min="35" max="35" width="27.26953125" customWidth="1"/>
    <col min="36" max="36" width="41.1796875" customWidth="1"/>
    <col min="37" max="37" width="16.7265625" customWidth="1"/>
    <col min="38" max="38" width="18.26953125" customWidth="1"/>
    <col min="41" max="41" width="16.26953125" customWidth="1"/>
    <col min="42" max="42" width="18.81640625" customWidth="1"/>
    <col min="43" max="43" width="19" customWidth="1"/>
    <col min="44" max="44" width="24" bestFit="1" customWidth="1"/>
    <col min="45" max="45" width="20.26953125" customWidth="1"/>
    <col min="46" max="46" width="12.1796875" customWidth="1"/>
  </cols>
  <sheetData>
    <row r="1" spans="1:37" ht="29" x14ac:dyDescent="0.35">
      <c r="A1" s="6" t="s">
        <v>176</v>
      </c>
      <c r="B1" s="39" t="s">
        <v>379</v>
      </c>
    </row>
    <row r="2" spans="1:37" x14ac:dyDescent="0.35">
      <c r="A2" s="10">
        <v>43558</v>
      </c>
      <c r="B2" s="10">
        <v>43591</v>
      </c>
      <c r="C2" t="s">
        <v>481</v>
      </c>
      <c r="D2">
        <f t="shared" ref="D2:D21" si="0">B2-A2</f>
        <v>33</v>
      </c>
      <c r="F2">
        <v>-28</v>
      </c>
      <c r="AE2" s="72"/>
      <c r="AG2" s="72"/>
      <c r="AH2" s="72"/>
      <c r="AI2" s="72"/>
      <c r="AJ2" s="72"/>
    </row>
    <row r="3" spans="1:37" x14ac:dyDescent="0.35">
      <c r="A3" s="10">
        <v>43558</v>
      </c>
      <c r="B3" s="33">
        <v>43584</v>
      </c>
      <c r="C3" t="s">
        <v>481</v>
      </c>
      <c r="D3">
        <f t="shared" si="0"/>
        <v>26</v>
      </c>
      <c r="F3">
        <v>-26</v>
      </c>
      <c r="AE3" s="72"/>
    </row>
    <row r="4" spans="1:37" x14ac:dyDescent="0.35">
      <c r="A4" s="10">
        <v>43565</v>
      </c>
      <c r="B4" s="10">
        <v>43553</v>
      </c>
      <c r="C4" t="s">
        <v>482</v>
      </c>
      <c r="D4">
        <f t="shared" si="0"/>
        <v>-12</v>
      </c>
      <c r="F4">
        <v>-22</v>
      </c>
      <c r="AE4" s="72"/>
    </row>
    <row r="5" spans="1:37" x14ac:dyDescent="0.35">
      <c r="A5" s="10">
        <v>43565</v>
      </c>
      <c r="B5" s="15"/>
      <c r="C5" t="s">
        <v>380</v>
      </c>
      <c r="F5">
        <v>-21</v>
      </c>
      <c r="AE5" s="72"/>
      <c r="AG5" s="72">
        <v>50</v>
      </c>
      <c r="AH5" s="72" t="s">
        <v>483</v>
      </c>
      <c r="AI5" s="71" t="s">
        <v>484</v>
      </c>
      <c r="AJ5" s="71" t="str">
        <f>_xlfn.CONCAT(AG5, " (",AH5,"); ",AI5)</f>
        <v>50 (45.7-54.3); 33.5-68.0</v>
      </c>
      <c r="AK5" s="71"/>
    </row>
    <row r="6" spans="1:37" x14ac:dyDescent="0.35">
      <c r="A6" s="10">
        <v>43570</v>
      </c>
      <c r="B6" s="33">
        <v>43542</v>
      </c>
      <c r="C6" t="s">
        <v>482</v>
      </c>
      <c r="D6">
        <f t="shared" si="0"/>
        <v>-28</v>
      </c>
      <c r="F6">
        <v>-18</v>
      </c>
      <c r="AG6" s="72">
        <v>46.9</v>
      </c>
      <c r="AH6" s="72" t="s">
        <v>485</v>
      </c>
      <c r="AI6" s="71" t="s">
        <v>486</v>
      </c>
      <c r="AJ6" s="71" t="str">
        <f>_xlfn.CONCAT(AG6, " (",AH6,"); ",AI6)</f>
        <v>46.9 (39.8-53.9); 38.5-56.3</v>
      </c>
    </row>
    <row r="7" spans="1:37" x14ac:dyDescent="0.35">
      <c r="A7" s="10">
        <v>43577</v>
      </c>
      <c r="B7" s="33">
        <v>43596</v>
      </c>
      <c r="C7" t="s">
        <v>481</v>
      </c>
      <c r="D7">
        <f t="shared" si="0"/>
        <v>19</v>
      </c>
      <c r="F7">
        <v>-16</v>
      </c>
      <c r="AG7" s="72">
        <v>49.4</v>
      </c>
      <c r="AH7" s="72" t="s">
        <v>487</v>
      </c>
      <c r="AI7" s="71" t="s">
        <v>484</v>
      </c>
      <c r="AJ7" s="71" t="str">
        <f>_xlfn.CONCAT(AG7, " (",AH7,"); ",AI7)</f>
        <v>49.4 (43.1-55.7); 33.5-68.0</v>
      </c>
    </row>
    <row r="8" spans="1:37" x14ac:dyDescent="0.35">
      <c r="A8" s="10">
        <v>43577</v>
      </c>
      <c r="B8" s="33">
        <v>43580</v>
      </c>
      <c r="C8" t="s">
        <v>481</v>
      </c>
      <c r="D8">
        <f t="shared" si="0"/>
        <v>3</v>
      </c>
      <c r="F8">
        <v>-16</v>
      </c>
      <c r="AG8" s="72">
        <v>53</v>
      </c>
      <c r="AH8" s="72" t="s">
        <v>488</v>
      </c>
      <c r="AI8" s="71" t="s">
        <v>489</v>
      </c>
      <c r="AJ8" s="71" t="str">
        <f>_xlfn.CONCAT(AG8, " (",AH8,"); ",AI8)</f>
        <v>53 (43.5-62.5); 38.7-67.7</v>
      </c>
    </row>
    <row r="9" spans="1:37" x14ac:dyDescent="0.35">
      <c r="A9" s="10">
        <v>43578</v>
      </c>
      <c r="B9" s="10">
        <v>43599</v>
      </c>
      <c r="C9" t="s">
        <v>481</v>
      </c>
      <c r="D9">
        <f t="shared" si="0"/>
        <v>21</v>
      </c>
      <c r="F9">
        <v>-13</v>
      </c>
    </row>
    <row r="10" spans="1:37" x14ac:dyDescent="0.35">
      <c r="A10" s="10">
        <v>43579</v>
      </c>
      <c r="B10" s="33">
        <v>43587</v>
      </c>
      <c r="C10" t="s">
        <v>481</v>
      </c>
      <c r="D10">
        <f t="shared" si="0"/>
        <v>8</v>
      </c>
      <c r="F10">
        <v>-12</v>
      </c>
    </row>
    <row r="11" spans="1:37" x14ac:dyDescent="0.35">
      <c r="A11" s="10">
        <v>43584</v>
      </c>
      <c r="B11" s="10">
        <v>43583</v>
      </c>
      <c r="C11" t="s">
        <v>482</v>
      </c>
      <c r="D11">
        <f t="shared" si="0"/>
        <v>-1</v>
      </c>
      <c r="F11">
        <v>-9</v>
      </c>
      <c r="AC11" s="72"/>
    </row>
    <row r="12" spans="1:37" x14ac:dyDescent="0.35">
      <c r="A12" s="10">
        <v>43584</v>
      </c>
      <c r="B12" s="33">
        <v>43592</v>
      </c>
      <c r="C12" t="s">
        <v>481</v>
      </c>
      <c r="D12">
        <f t="shared" si="0"/>
        <v>8</v>
      </c>
      <c r="F12">
        <v>-9</v>
      </c>
      <c r="H12">
        <f>AVERAGE(F2:F21)</f>
        <v>-3.55</v>
      </c>
      <c r="AC12" s="72"/>
    </row>
    <row r="13" spans="1:37" x14ac:dyDescent="0.35">
      <c r="A13" s="10">
        <v>43601</v>
      </c>
      <c r="B13" s="33">
        <v>43579</v>
      </c>
      <c r="C13" t="s">
        <v>482</v>
      </c>
      <c r="D13">
        <f t="shared" si="0"/>
        <v>-22</v>
      </c>
      <c r="F13">
        <v>-1</v>
      </c>
      <c r="AC13" s="72"/>
      <c r="AE13" s="72"/>
      <c r="AG13" s="71"/>
      <c r="AJ13" s="71"/>
      <c r="AK13" s="72"/>
    </row>
    <row r="14" spans="1:37" x14ac:dyDescent="0.35">
      <c r="A14" s="10">
        <v>43601</v>
      </c>
      <c r="B14" s="33">
        <v>43592</v>
      </c>
      <c r="C14" t="s">
        <v>482</v>
      </c>
      <c r="D14">
        <f t="shared" si="0"/>
        <v>-9</v>
      </c>
      <c r="F14">
        <v>2</v>
      </c>
      <c r="AC14" s="72"/>
      <c r="AE14" s="72"/>
      <c r="AF14" s="72"/>
      <c r="AG14" s="72"/>
      <c r="AH14" s="72"/>
      <c r="AI14" s="72"/>
      <c r="AJ14" s="71"/>
      <c r="AK14" s="71"/>
    </row>
    <row r="15" spans="1:37" x14ac:dyDescent="0.35">
      <c r="A15" s="10">
        <v>43591</v>
      </c>
      <c r="B15" s="33">
        <v>43593</v>
      </c>
      <c r="C15" t="s">
        <v>481</v>
      </c>
      <c r="D15">
        <f t="shared" si="0"/>
        <v>2</v>
      </c>
      <c r="F15">
        <v>3</v>
      </c>
      <c r="AE15" s="72"/>
      <c r="AG15" s="71"/>
    </row>
    <row r="16" spans="1:37" x14ac:dyDescent="0.35">
      <c r="A16" s="10">
        <v>43593</v>
      </c>
      <c r="B16" s="33">
        <v>43577</v>
      </c>
      <c r="C16" t="s">
        <v>482</v>
      </c>
      <c r="D16">
        <f t="shared" si="0"/>
        <v>-16</v>
      </c>
      <c r="F16">
        <v>8</v>
      </c>
      <c r="AC16" s="72"/>
      <c r="AD16" s="72"/>
      <c r="AE16" s="72"/>
      <c r="AF16" s="72"/>
      <c r="AG16" s="71"/>
    </row>
    <row r="17" spans="1:44" x14ac:dyDescent="0.35">
      <c r="A17" s="10">
        <v>43593</v>
      </c>
      <c r="B17" s="33">
        <v>43577</v>
      </c>
      <c r="C17" t="s">
        <v>482</v>
      </c>
      <c r="D17">
        <f t="shared" si="0"/>
        <v>-16</v>
      </c>
      <c r="F17">
        <v>8</v>
      </c>
    </row>
    <row r="18" spans="1:44" x14ac:dyDescent="0.35">
      <c r="A18" s="10">
        <v>43593</v>
      </c>
      <c r="B18" s="33">
        <v>43580</v>
      </c>
      <c r="C18" t="s">
        <v>482</v>
      </c>
      <c r="D18">
        <f t="shared" si="0"/>
        <v>-13</v>
      </c>
      <c r="F18">
        <v>19</v>
      </c>
    </row>
    <row r="19" spans="1:44" x14ac:dyDescent="0.35">
      <c r="A19" s="10">
        <v>43595</v>
      </c>
      <c r="B19" s="33">
        <v>43586</v>
      </c>
      <c r="C19" t="s">
        <v>482</v>
      </c>
      <c r="D19">
        <f t="shared" si="0"/>
        <v>-9</v>
      </c>
      <c r="F19">
        <v>21</v>
      </c>
    </row>
    <row r="20" spans="1:44" x14ac:dyDescent="0.35">
      <c r="A20" s="10">
        <v>43595</v>
      </c>
      <c r="B20" s="33">
        <v>43574</v>
      </c>
      <c r="C20" t="s">
        <v>482</v>
      </c>
      <c r="D20">
        <f t="shared" si="0"/>
        <v>-21</v>
      </c>
      <c r="F20">
        <v>26</v>
      </c>
    </row>
    <row r="21" spans="1:44" x14ac:dyDescent="0.35">
      <c r="A21" s="10">
        <v>43599</v>
      </c>
      <c r="B21" s="10">
        <v>43573</v>
      </c>
      <c r="C21" t="s">
        <v>482</v>
      </c>
      <c r="D21">
        <f t="shared" si="0"/>
        <v>-26</v>
      </c>
      <c r="F21">
        <v>33</v>
      </c>
    </row>
    <row r="22" spans="1:44" x14ac:dyDescent="0.35">
      <c r="A22" s="10">
        <v>43599</v>
      </c>
      <c r="B22" s="33">
        <v>43581</v>
      </c>
      <c r="C22" t="s">
        <v>482</v>
      </c>
      <c r="D22">
        <f>B22-A22</f>
        <v>-18</v>
      </c>
    </row>
    <row r="24" spans="1:44" x14ac:dyDescent="0.35">
      <c r="AG24" s="31" t="s">
        <v>375</v>
      </c>
      <c r="AH24" s="32" t="s">
        <v>376</v>
      </c>
      <c r="AJ24" t="s">
        <v>490</v>
      </c>
      <c r="AO24" t="s">
        <v>494</v>
      </c>
    </row>
    <row r="25" spans="1:44" ht="29" x14ac:dyDescent="0.35">
      <c r="AF25" s="96" t="s">
        <v>525</v>
      </c>
      <c r="AG25" s="97">
        <v>71</v>
      </c>
      <c r="AH25" s="98">
        <v>39.4</v>
      </c>
      <c r="AJ25">
        <f>AG25*AH25</f>
        <v>2797.4</v>
      </c>
      <c r="AP25" s="83" t="s">
        <v>508</v>
      </c>
      <c r="AQ25" s="83" t="s">
        <v>509</v>
      </c>
      <c r="AR25" s="83" t="s">
        <v>510</v>
      </c>
    </row>
    <row r="26" spans="1:44" x14ac:dyDescent="0.35">
      <c r="B26" s="2"/>
      <c r="AF26" s="96" t="s">
        <v>526</v>
      </c>
      <c r="AG26" s="97">
        <v>58</v>
      </c>
      <c r="AH26" s="98">
        <v>50.2</v>
      </c>
      <c r="AJ26">
        <f t="shared" ref="AJ26:AJ44" si="1">AG26*AH26</f>
        <v>2911.6000000000004</v>
      </c>
      <c r="AP26">
        <v>156</v>
      </c>
      <c r="AQ26" s="42">
        <v>14723</v>
      </c>
      <c r="AR26" s="42">
        <v>13647</v>
      </c>
    </row>
    <row r="27" spans="1:44" x14ac:dyDescent="0.35">
      <c r="B27" s="2"/>
      <c r="AG27" s="34">
        <v>74</v>
      </c>
      <c r="AH27" s="20">
        <v>31.6</v>
      </c>
      <c r="AJ27">
        <f t="shared" si="1"/>
        <v>2338.4</v>
      </c>
    </row>
    <row r="28" spans="1:44" x14ac:dyDescent="0.35">
      <c r="B28" s="2"/>
      <c r="AG28" s="34">
        <v>93</v>
      </c>
      <c r="AH28" s="20">
        <v>64.099999999999994</v>
      </c>
      <c r="AJ28">
        <f t="shared" si="1"/>
        <v>5961.2999999999993</v>
      </c>
    </row>
    <row r="29" spans="1:44" ht="43.5" x14ac:dyDescent="0.35">
      <c r="B29" s="2"/>
      <c r="AF29" s="96" t="s">
        <v>532</v>
      </c>
      <c r="AG29" s="97">
        <v>61</v>
      </c>
      <c r="AH29" s="98">
        <v>49.4</v>
      </c>
      <c r="AJ29">
        <f t="shared" si="1"/>
        <v>3013.4</v>
      </c>
      <c r="AP29" s="84" t="s">
        <v>511</v>
      </c>
      <c r="AQ29" s="78">
        <f>AQ26/AP26</f>
        <v>94.378205128205124</v>
      </c>
      <c r="AR29" s="77">
        <f>AR26/AP26</f>
        <v>87.480769230769226</v>
      </c>
    </row>
    <row r="30" spans="1:44" x14ac:dyDescent="0.35">
      <c r="B30" s="2"/>
      <c r="AF30" s="96" t="s">
        <v>527</v>
      </c>
      <c r="AG30" s="97">
        <v>45</v>
      </c>
      <c r="AH30" s="98">
        <v>56.2</v>
      </c>
      <c r="AJ30">
        <f t="shared" si="1"/>
        <v>2529</v>
      </c>
    </row>
    <row r="31" spans="1:44" x14ac:dyDescent="0.35">
      <c r="B31" s="2"/>
      <c r="AG31" s="34">
        <v>45</v>
      </c>
      <c r="AH31" s="20">
        <v>31.1</v>
      </c>
      <c r="AJ31">
        <f t="shared" si="1"/>
        <v>1399.5</v>
      </c>
    </row>
    <row r="32" spans="1:44" x14ac:dyDescent="0.35">
      <c r="B32" s="2"/>
      <c r="AF32" s="96" t="s">
        <v>528</v>
      </c>
      <c r="AG32" s="97">
        <v>72</v>
      </c>
      <c r="AH32" s="98">
        <v>50.2</v>
      </c>
      <c r="AJ32">
        <f t="shared" si="1"/>
        <v>3614.4</v>
      </c>
    </row>
    <row r="33" spans="2:45" x14ac:dyDescent="0.35">
      <c r="B33" s="2"/>
      <c r="AG33" s="34">
        <v>86</v>
      </c>
      <c r="AH33" s="20">
        <v>58.3</v>
      </c>
      <c r="AJ33">
        <f t="shared" si="1"/>
        <v>5013.8</v>
      </c>
    </row>
    <row r="34" spans="2:45" ht="37" customHeight="1" x14ac:dyDescent="0.35">
      <c r="B34" s="2"/>
      <c r="AF34" s="96" t="s">
        <v>529</v>
      </c>
      <c r="AG34" s="99">
        <v>53</v>
      </c>
      <c r="AH34" s="98">
        <v>61.1</v>
      </c>
      <c r="AJ34">
        <f t="shared" si="1"/>
        <v>3238.3</v>
      </c>
      <c r="AP34" s="83" t="s">
        <v>506</v>
      </c>
      <c r="AQ34" s="83" t="s">
        <v>507</v>
      </c>
    </row>
    <row r="35" spans="2:45" x14ac:dyDescent="0.35">
      <c r="B35" s="2"/>
      <c r="AF35" s="96" t="s">
        <v>530</v>
      </c>
      <c r="AG35" s="100">
        <v>36</v>
      </c>
      <c r="AH35" s="98">
        <v>34.6</v>
      </c>
      <c r="AJ35">
        <f t="shared" si="1"/>
        <v>1245.6000000000001</v>
      </c>
      <c r="AP35">
        <v>147</v>
      </c>
      <c r="AQ35" s="80">
        <v>187490768</v>
      </c>
    </row>
    <row r="36" spans="2:45" x14ac:dyDescent="0.35">
      <c r="B36" s="2"/>
      <c r="AG36" s="37">
        <v>57</v>
      </c>
      <c r="AH36" s="20">
        <v>55.5</v>
      </c>
      <c r="AJ36">
        <f t="shared" si="1"/>
        <v>3163.5</v>
      </c>
    </row>
    <row r="37" spans="2:45" x14ac:dyDescent="0.35">
      <c r="AG37" s="37">
        <v>28</v>
      </c>
      <c r="AH37" s="20">
        <v>35.1</v>
      </c>
      <c r="AJ37">
        <f t="shared" si="1"/>
        <v>982.80000000000007</v>
      </c>
    </row>
    <row r="38" spans="2:45" ht="43.5" x14ac:dyDescent="0.35">
      <c r="AG38" s="37">
        <v>44</v>
      </c>
      <c r="AH38" s="20">
        <v>33.5</v>
      </c>
      <c r="AJ38">
        <f t="shared" si="1"/>
        <v>1474</v>
      </c>
      <c r="AP38" s="84" t="s">
        <v>512</v>
      </c>
      <c r="AQ38" s="76">
        <f>AQ35/AP35</f>
        <v>1275447.4013605441</v>
      </c>
    </row>
    <row r="39" spans="2:45" x14ac:dyDescent="0.35">
      <c r="AF39" s="96" t="s">
        <v>531</v>
      </c>
      <c r="AG39" s="97">
        <v>62</v>
      </c>
      <c r="AH39" s="98">
        <v>44.6</v>
      </c>
      <c r="AJ39">
        <f t="shared" si="1"/>
        <v>2765.2000000000003</v>
      </c>
    </row>
    <row r="40" spans="2:45" x14ac:dyDescent="0.35">
      <c r="AG40" s="34">
        <v>40</v>
      </c>
      <c r="AH40" s="20">
        <v>44.5</v>
      </c>
      <c r="AJ40">
        <f t="shared" si="1"/>
        <v>1780</v>
      </c>
    </row>
    <row r="41" spans="2:45" x14ac:dyDescent="0.35">
      <c r="AG41" s="34">
        <v>54</v>
      </c>
      <c r="AH41" s="20">
        <v>49</v>
      </c>
      <c r="AJ41">
        <f t="shared" si="1"/>
        <v>2646</v>
      </c>
    </row>
    <row r="42" spans="2:45" x14ac:dyDescent="0.35">
      <c r="AG42" s="34">
        <v>41</v>
      </c>
      <c r="AH42" s="20">
        <v>52.6</v>
      </c>
      <c r="AJ42">
        <f t="shared" si="1"/>
        <v>2156.6</v>
      </c>
      <c r="AP42" s="94" t="s">
        <v>513</v>
      </c>
      <c r="AQ42" s="94"/>
      <c r="AR42" s="94"/>
      <c r="AS42" s="94"/>
    </row>
    <row r="43" spans="2:45" x14ac:dyDescent="0.35">
      <c r="AG43" s="34">
        <v>55</v>
      </c>
      <c r="AH43" s="20">
        <v>36</v>
      </c>
      <c r="AJ43">
        <f t="shared" si="1"/>
        <v>1980</v>
      </c>
      <c r="AP43" s="94"/>
      <c r="AQ43" s="94"/>
      <c r="AR43" s="94"/>
      <c r="AS43" s="94"/>
    </row>
    <row r="44" spans="2:45" x14ac:dyDescent="0.35">
      <c r="AG44" s="34">
        <v>61</v>
      </c>
      <c r="AH44" s="20">
        <v>66.599999999999994</v>
      </c>
      <c r="AJ44">
        <f t="shared" si="1"/>
        <v>4062.5999999999995</v>
      </c>
      <c r="AP44" s="94"/>
      <c r="AQ44" s="94"/>
      <c r="AR44" s="94"/>
      <c r="AS44" s="94"/>
    </row>
    <row r="45" spans="2:45" x14ac:dyDescent="0.35">
      <c r="AI45" s="73" t="s">
        <v>499</v>
      </c>
      <c r="AP45" s="94"/>
      <c r="AQ45" s="94"/>
      <c r="AR45" s="94"/>
      <c r="AS45" s="94"/>
    </row>
    <row r="46" spans="2:45" x14ac:dyDescent="0.35">
      <c r="AG46" s="79">
        <f>AVERAGE(AG25:AG44)</f>
        <v>56.8</v>
      </c>
      <c r="AH46" s="21">
        <f>AVERAGE(AH25:AH44)</f>
        <v>47.180000000000007</v>
      </c>
      <c r="AI46" s="75">
        <f>AH46*365</f>
        <v>17220.7</v>
      </c>
      <c r="AP46" s="94"/>
      <c r="AQ46" s="94"/>
      <c r="AR46" s="94"/>
      <c r="AS46" s="94"/>
    </row>
    <row r="47" spans="2:45" x14ac:dyDescent="0.35">
      <c r="AJ47" t="s">
        <v>497</v>
      </c>
      <c r="AP47" s="94"/>
      <c r="AQ47" s="94"/>
      <c r="AR47" s="94"/>
      <c r="AS47" s="94"/>
    </row>
    <row r="48" spans="2:45" x14ac:dyDescent="0.35">
      <c r="AH48" t="s">
        <v>491</v>
      </c>
      <c r="AI48" s="74" t="s">
        <v>492</v>
      </c>
      <c r="AJ48" t="s">
        <v>498</v>
      </c>
      <c r="AK48" s="78">
        <f>AI46/2.2</f>
        <v>7827.590909090909</v>
      </c>
      <c r="AL48" t="s">
        <v>504</v>
      </c>
    </row>
    <row r="49" spans="34:46" x14ac:dyDescent="0.35">
      <c r="AI49" s="74" t="s">
        <v>493</v>
      </c>
      <c r="AJ49" t="s">
        <v>496</v>
      </c>
      <c r="AP49" s="73" t="s">
        <v>500</v>
      </c>
      <c r="AQ49" s="76">
        <f>AQ38/AQ29</f>
        <v>13514.215486806012</v>
      </c>
      <c r="AR49" t="s">
        <v>502</v>
      </c>
      <c r="AS49" s="81">
        <f>AQ49/2.2</f>
        <v>6142.8252212754596</v>
      </c>
      <c r="AT49" t="s">
        <v>503</v>
      </c>
    </row>
    <row r="50" spans="34:46" x14ac:dyDescent="0.35">
      <c r="AP50" s="73" t="s">
        <v>501</v>
      </c>
      <c r="AQ50" s="76">
        <f>AQ38/AR29</f>
        <v>14579.746069630313</v>
      </c>
      <c r="AR50" t="s">
        <v>502</v>
      </c>
      <c r="AS50" s="82">
        <f>AQ50/2.2</f>
        <v>6627.1573043774142</v>
      </c>
      <c r="AT50" t="s">
        <v>503</v>
      </c>
    </row>
    <row r="51" spans="34:46" x14ac:dyDescent="0.35">
      <c r="AH51" t="s">
        <v>495</v>
      </c>
    </row>
    <row r="53" spans="34:46" x14ac:dyDescent="0.35">
      <c r="AI53" s="74" t="s">
        <v>523</v>
      </c>
    </row>
    <row r="54" spans="34:46" x14ac:dyDescent="0.35">
      <c r="AI54" s="74" t="s">
        <v>505</v>
      </c>
      <c r="AJ54" t="s">
        <v>524</v>
      </c>
    </row>
    <row r="60" spans="34:46" ht="15" thickBot="1" x14ac:dyDescent="0.4"/>
    <row r="61" spans="34:46" ht="43.5" x14ac:dyDescent="0.35">
      <c r="AI61" s="85"/>
      <c r="AJ61" s="86" t="s">
        <v>515</v>
      </c>
      <c r="AK61" s="87" t="s">
        <v>516</v>
      </c>
      <c r="AL61" s="88" t="s">
        <v>517</v>
      </c>
    </row>
    <row r="62" spans="34:46" ht="16" thickBot="1" x14ac:dyDescent="0.4">
      <c r="AI62" s="89" t="s">
        <v>514</v>
      </c>
      <c r="AJ62" s="90">
        <v>170.7</v>
      </c>
      <c r="AK62" s="91">
        <v>79</v>
      </c>
      <c r="AL62" s="92">
        <v>149000</v>
      </c>
    </row>
    <row r="63" spans="34:46" x14ac:dyDescent="0.35">
      <c r="AI63" t="s">
        <v>518</v>
      </c>
    </row>
    <row r="64" spans="34:46" x14ac:dyDescent="0.35">
      <c r="AJ64" s="5" t="s">
        <v>520</v>
      </c>
      <c r="AK64" s="42">
        <f>79*365</f>
        <v>28835</v>
      </c>
    </row>
    <row r="65" spans="1:37" ht="29" x14ac:dyDescent="0.35">
      <c r="B65" s="31" t="s">
        <v>375</v>
      </c>
      <c r="C65" s="32" t="s">
        <v>376</v>
      </c>
      <c r="E65" t="s">
        <v>490</v>
      </c>
      <c r="AJ65" t="s">
        <v>519</v>
      </c>
      <c r="AK65" s="76">
        <f>(AK62*365)/2.2</f>
        <v>13106.81818181818</v>
      </c>
    </row>
    <row r="66" spans="1:37" x14ac:dyDescent="0.35">
      <c r="A66" s="96" t="s">
        <v>525</v>
      </c>
      <c r="B66" s="97">
        <v>71</v>
      </c>
      <c r="C66" s="98">
        <v>39.4</v>
      </c>
      <c r="E66">
        <f>B66*C66</f>
        <v>2797.4</v>
      </c>
    </row>
    <row r="67" spans="1:37" x14ac:dyDescent="0.35">
      <c r="A67" s="96" t="s">
        <v>526</v>
      </c>
      <c r="B67" s="97">
        <v>58</v>
      </c>
      <c r="C67" s="98">
        <v>50.2</v>
      </c>
      <c r="E67">
        <f t="shared" ref="E67:E73" si="2">B67*C67</f>
        <v>2911.6000000000004</v>
      </c>
      <c r="AK67" t="s">
        <v>521</v>
      </c>
    </row>
    <row r="68" spans="1:37" x14ac:dyDescent="0.35">
      <c r="A68" s="96" t="s">
        <v>532</v>
      </c>
      <c r="B68" s="97">
        <v>61</v>
      </c>
      <c r="C68" s="98">
        <v>49.4</v>
      </c>
      <c r="E68">
        <f t="shared" si="2"/>
        <v>3013.4</v>
      </c>
      <c r="AK68" t="s">
        <v>522</v>
      </c>
    </row>
    <row r="69" spans="1:37" x14ac:dyDescent="0.35">
      <c r="A69" s="96" t="s">
        <v>527</v>
      </c>
      <c r="B69" s="97">
        <v>45</v>
      </c>
      <c r="C69" s="98">
        <v>56.2</v>
      </c>
      <c r="E69">
        <f t="shared" si="2"/>
        <v>2529</v>
      </c>
    </row>
    <row r="70" spans="1:37" x14ac:dyDescent="0.35">
      <c r="A70" s="96" t="s">
        <v>528</v>
      </c>
      <c r="B70" s="97">
        <v>72</v>
      </c>
      <c r="C70" s="98">
        <v>50.2</v>
      </c>
      <c r="E70">
        <f t="shared" si="2"/>
        <v>3614.4</v>
      </c>
    </row>
    <row r="71" spans="1:37" x14ac:dyDescent="0.35">
      <c r="A71" s="96" t="s">
        <v>529</v>
      </c>
      <c r="B71" s="99">
        <v>53</v>
      </c>
      <c r="C71" s="98">
        <v>61.1</v>
      </c>
      <c r="E71">
        <f t="shared" si="2"/>
        <v>3238.3</v>
      </c>
    </row>
    <row r="72" spans="1:37" x14ac:dyDescent="0.35">
      <c r="A72" s="96" t="s">
        <v>530</v>
      </c>
      <c r="B72" s="100">
        <v>36</v>
      </c>
      <c r="C72" s="98">
        <v>34.6</v>
      </c>
      <c r="E72">
        <f t="shared" si="2"/>
        <v>1245.6000000000001</v>
      </c>
    </row>
    <row r="73" spans="1:37" x14ac:dyDescent="0.35">
      <c r="A73" s="96" t="s">
        <v>531</v>
      </c>
      <c r="B73" s="97">
        <v>62</v>
      </c>
      <c r="C73" s="98">
        <v>44.6</v>
      </c>
      <c r="E73">
        <f t="shared" si="2"/>
        <v>2765.2000000000003</v>
      </c>
    </row>
    <row r="74" spans="1:37" x14ac:dyDescent="0.35">
      <c r="D74" s="73" t="s">
        <v>499</v>
      </c>
    </row>
    <row r="75" spans="1:37" x14ac:dyDescent="0.35">
      <c r="B75" s="40">
        <f>AVERAGE(B66:B73)</f>
        <v>57.25</v>
      </c>
      <c r="C75" s="21">
        <f>AVERAGE(C66:C73)</f>
        <v>48.212500000000006</v>
      </c>
      <c r="D75" s="75">
        <f>C75*365</f>
        <v>17597.562500000004</v>
      </c>
    </row>
    <row r="76" spans="1:37" x14ac:dyDescent="0.35">
      <c r="E76" t="s">
        <v>533</v>
      </c>
    </row>
    <row r="77" spans="1:37" x14ac:dyDescent="0.35">
      <c r="C77" t="s">
        <v>491</v>
      </c>
      <c r="D77" s="74" t="s">
        <v>492</v>
      </c>
      <c r="E77" t="s">
        <v>535</v>
      </c>
    </row>
    <row r="78" spans="1:37" x14ac:dyDescent="0.35">
      <c r="D78" s="74" t="s">
        <v>493</v>
      </c>
      <c r="E78" t="s">
        <v>534</v>
      </c>
    </row>
    <row r="80" spans="1:37" x14ac:dyDescent="0.35">
      <c r="C80" t="s">
        <v>536</v>
      </c>
    </row>
    <row r="82" spans="3:7" x14ac:dyDescent="0.35">
      <c r="D82" s="74" t="s">
        <v>523</v>
      </c>
    </row>
    <row r="83" spans="3:7" x14ac:dyDescent="0.35">
      <c r="D83" s="74" t="s">
        <v>505</v>
      </c>
      <c r="E83" t="s">
        <v>524</v>
      </c>
    </row>
    <row r="89" spans="3:7" x14ac:dyDescent="0.35">
      <c r="F89" s="78">
        <f>D75/2.2</f>
        <v>7998.8920454545469</v>
      </c>
      <c r="G89" t="s">
        <v>504</v>
      </c>
    </row>
    <row r="90" spans="3:7" x14ac:dyDescent="0.35">
      <c r="C90" t="s">
        <v>537</v>
      </c>
      <c r="D90" s="80">
        <v>23948</v>
      </c>
    </row>
    <row r="91" spans="3:7" x14ac:dyDescent="0.35">
      <c r="D91" s="42">
        <f>D90/2.2</f>
        <v>10885.454545454544</v>
      </c>
    </row>
  </sheetData>
  <sortState xmlns:xlrd2="http://schemas.microsoft.com/office/spreadsheetml/2017/richdata2" ref="F2:F22">
    <sortCondition ref="F2:F22"/>
  </sortState>
  <mergeCells count="1">
    <mergeCell ref="AP42:AS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customWidth="1"/>
    <col min="4" max="4" width="11.81640625" customWidth="1"/>
    <col min="5" max="5" width="12.453125" customWidth="1"/>
    <col min="6" max="6" width="16.08984375" customWidth="1"/>
    <col min="7" max="7" width="13.54296875" customWidth="1"/>
  </cols>
  <sheetData>
    <row r="1" spans="1:7" ht="72.5" x14ac:dyDescent="0.35">
      <c r="A1" s="1" t="s">
        <v>18</v>
      </c>
      <c r="B1" s="13" t="s">
        <v>202</v>
      </c>
      <c r="C1" s="13" t="s">
        <v>204</v>
      </c>
      <c r="D1" s="13" t="s">
        <v>399</v>
      </c>
      <c r="E1" s="11" t="s">
        <v>390</v>
      </c>
      <c r="F1" s="32" t="s">
        <v>400</v>
      </c>
      <c r="G1" s="65" t="s">
        <v>401</v>
      </c>
    </row>
    <row r="2" spans="1:7" x14ac:dyDescent="0.35">
      <c r="A2" t="s">
        <v>22</v>
      </c>
      <c r="B2" s="15">
        <v>12.3</v>
      </c>
      <c r="C2" s="15">
        <v>23.1</v>
      </c>
      <c r="D2" s="20">
        <v>36.9</v>
      </c>
      <c r="E2" s="19">
        <v>42</v>
      </c>
      <c r="F2" s="20">
        <v>3.1</v>
      </c>
      <c r="G2" s="66">
        <v>4.3448284969974411</v>
      </c>
    </row>
    <row r="3" spans="1:7" x14ac:dyDescent="0.35">
      <c r="A3" t="s">
        <v>23</v>
      </c>
      <c r="B3" s="15" t="s">
        <v>380</v>
      </c>
      <c r="C3" s="15" t="s">
        <v>380</v>
      </c>
      <c r="D3" s="15" t="s">
        <v>380</v>
      </c>
      <c r="E3" s="19">
        <v>56.3</v>
      </c>
      <c r="F3" s="20">
        <v>2.1</v>
      </c>
      <c r="G3" s="66">
        <v>3.3673710656485296</v>
      </c>
    </row>
    <row r="4" spans="1:7" x14ac:dyDescent="0.35">
      <c r="A4" t="s">
        <v>40</v>
      </c>
      <c r="B4" s="15">
        <v>4.8</v>
      </c>
      <c r="C4" s="15">
        <v>14.5</v>
      </c>
      <c r="D4" s="20">
        <v>25.799999999999997</v>
      </c>
      <c r="E4" s="19">
        <v>44.7</v>
      </c>
      <c r="F4" s="20">
        <v>2.9</v>
      </c>
      <c r="G4" s="66">
        <v>4.9671686075326278</v>
      </c>
    </row>
    <row r="5" spans="1:7" x14ac:dyDescent="0.35">
      <c r="A5" t="s">
        <v>41</v>
      </c>
      <c r="B5" s="15" t="s">
        <v>380</v>
      </c>
      <c r="C5" s="15" t="s">
        <v>380</v>
      </c>
      <c r="D5" s="15" t="s">
        <v>380</v>
      </c>
      <c r="E5" s="15" t="s">
        <v>380</v>
      </c>
      <c r="F5" s="15" t="s">
        <v>380</v>
      </c>
      <c r="G5" s="15" t="s">
        <v>380</v>
      </c>
    </row>
    <row r="6" spans="1:7" x14ac:dyDescent="0.35">
      <c r="A6" t="s">
        <v>68</v>
      </c>
      <c r="B6" s="15">
        <v>5.7</v>
      </c>
      <c r="C6" s="15">
        <v>5.7</v>
      </c>
      <c r="D6" s="20">
        <v>25.700000000000003</v>
      </c>
      <c r="E6" s="19">
        <v>67.7</v>
      </c>
      <c r="F6" s="20">
        <v>2</v>
      </c>
      <c r="G6" s="66">
        <v>3.2509615735332189</v>
      </c>
    </row>
    <row r="7" spans="1:7" x14ac:dyDescent="0.35">
      <c r="A7" t="s">
        <v>79</v>
      </c>
      <c r="B7" s="15">
        <v>6.9</v>
      </c>
      <c r="C7" s="15">
        <v>13.8</v>
      </c>
      <c r="D7" s="20">
        <v>32.799999999999997</v>
      </c>
      <c r="E7" s="19">
        <v>50.9</v>
      </c>
      <c r="F7" s="20">
        <v>2.6</v>
      </c>
      <c r="G7" s="66">
        <v>3.400537929583729</v>
      </c>
    </row>
    <row r="8" spans="1:7" x14ac:dyDescent="0.35">
      <c r="A8" t="s">
        <v>80</v>
      </c>
      <c r="B8" s="20">
        <v>10.526315789473683</v>
      </c>
      <c r="C8" s="19">
        <v>18.420000000000002</v>
      </c>
      <c r="D8" s="20">
        <v>31.578947368421055</v>
      </c>
      <c r="E8" s="36" t="s">
        <v>380</v>
      </c>
      <c r="F8" s="20">
        <v>2.4</v>
      </c>
      <c r="G8" s="66">
        <v>3.5260688116675878</v>
      </c>
    </row>
    <row r="9" spans="1:7" x14ac:dyDescent="0.35">
      <c r="A9" t="s">
        <v>88</v>
      </c>
      <c r="B9" s="15">
        <v>0</v>
      </c>
      <c r="C9" s="15">
        <v>9.3000000000000007</v>
      </c>
      <c r="D9" s="20">
        <v>11.599999999999994</v>
      </c>
      <c r="E9" s="19">
        <v>45.1</v>
      </c>
      <c r="F9" s="20">
        <v>2</v>
      </c>
      <c r="G9" s="66">
        <v>3.0143552929770703</v>
      </c>
    </row>
    <row r="10" spans="1:7" x14ac:dyDescent="0.35">
      <c r="A10" t="s">
        <v>109</v>
      </c>
      <c r="B10" s="15">
        <v>2.9</v>
      </c>
      <c r="C10" s="15">
        <v>2.9</v>
      </c>
      <c r="D10" s="20">
        <v>8.5999999999999943</v>
      </c>
      <c r="E10" s="19">
        <v>50.6</v>
      </c>
      <c r="F10" s="20">
        <v>1.7</v>
      </c>
      <c r="G10" s="66">
        <v>2.37851162325373</v>
      </c>
    </row>
    <row r="11" spans="1:7" x14ac:dyDescent="0.35">
      <c r="A11" t="s">
        <v>110</v>
      </c>
      <c r="B11" s="67">
        <v>2.8169014084507045</v>
      </c>
      <c r="C11" s="20">
        <v>12.7</v>
      </c>
      <c r="D11" s="20">
        <v>19.718309859154928</v>
      </c>
      <c r="E11" s="36" t="s">
        <v>380</v>
      </c>
      <c r="F11" s="20">
        <v>2.2999999999999998</v>
      </c>
      <c r="G11" s="66">
        <v>4.4382928515791473</v>
      </c>
    </row>
    <row r="12" spans="1:7" x14ac:dyDescent="0.35">
      <c r="A12" t="s">
        <v>112</v>
      </c>
      <c r="B12" s="15">
        <v>9.8000000000000007</v>
      </c>
      <c r="C12" s="15">
        <v>7.8</v>
      </c>
      <c r="D12" s="20">
        <v>17.599999999999994</v>
      </c>
      <c r="E12" s="19">
        <v>68</v>
      </c>
      <c r="F12" s="20">
        <v>2.2000000000000002</v>
      </c>
      <c r="G12" s="66">
        <v>3.6415460290875239</v>
      </c>
    </row>
    <row r="13" spans="1:7" x14ac:dyDescent="0.35">
      <c r="A13" t="s">
        <v>121</v>
      </c>
      <c r="B13" s="15">
        <v>5.9</v>
      </c>
      <c r="C13" s="15">
        <v>17.600000000000001</v>
      </c>
      <c r="D13" s="20">
        <v>32.400000000000006</v>
      </c>
      <c r="E13" s="19">
        <v>38.5</v>
      </c>
      <c r="F13" s="20">
        <v>2.6</v>
      </c>
      <c r="G13" s="66">
        <v>3.7824085649273735</v>
      </c>
    </row>
    <row r="14" spans="1:7" x14ac:dyDescent="0.35">
      <c r="A14" t="s">
        <v>131</v>
      </c>
      <c r="B14" s="15">
        <v>7.7</v>
      </c>
      <c r="C14" s="15">
        <v>23.1</v>
      </c>
      <c r="D14" s="20">
        <v>36.5</v>
      </c>
      <c r="E14" s="19">
        <v>57.1</v>
      </c>
      <c r="F14" s="20">
        <v>3.3</v>
      </c>
      <c r="G14" s="66">
        <v>4.1890338243900169</v>
      </c>
    </row>
    <row r="15" spans="1:7" x14ac:dyDescent="0.35">
      <c r="A15" t="s">
        <v>142</v>
      </c>
      <c r="B15" s="15">
        <v>0</v>
      </c>
      <c r="C15" s="15">
        <v>16</v>
      </c>
      <c r="D15" s="20">
        <v>20</v>
      </c>
      <c r="E15" s="19">
        <v>39.9</v>
      </c>
      <c r="F15" s="20">
        <v>2.5</v>
      </c>
      <c r="G15" s="66">
        <v>3.6040713236688608</v>
      </c>
    </row>
    <row r="16" spans="1:7" x14ac:dyDescent="0.35">
      <c r="A16" t="s">
        <v>147</v>
      </c>
      <c r="B16" s="15">
        <v>2.8</v>
      </c>
      <c r="C16" s="15">
        <v>11.1</v>
      </c>
      <c r="D16" s="20">
        <v>25</v>
      </c>
      <c r="E16" s="19">
        <v>33.5</v>
      </c>
      <c r="F16" s="20">
        <v>2.2000000000000002</v>
      </c>
      <c r="G16" s="66">
        <v>3.918386234446348</v>
      </c>
    </row>
    <row r="17" spans="1:7" x14ac:dyDescent="0.35">
      <c r="A17" t="s">
        <v>151</v>
      </c>
      <c r="B17" s="15">
        <v>1.9</v>
      </c>
      <c r="C17" s="15">
        <v>20.8</v>
      </c>
      <c r="D17" s="20">
        <v>28.299999999999997</v>
      </c>
      <c r="E17" s="19">
        <v>45.7</v>
      </c>
      <c r="F17" s="20">
        <v>2.8</v>
      </c>
      <c r="G17" s="66">
        <v>4.3504972470841334</v>
      </c>
    </row>
    <row r="18" spans="1:7" x14ac:dyDescent="0.35">
      <c r="A18" t="s">
        <v>157</v>
      </c>
      <c r="B18" s="15">
        <v>10.5</v>
      </c>
      <c r="C18" s="15">
        <v>15.8</v>
      </c>
      <c r="D18" s="20">
        <v>28.900000000000006</v>
      </c>
      <c r="E18" s="19">
        <v>53.1</v>
      </c>
      <c r="F18" s="20">
        <v>2.8</v>
      </c>
      <c r="G18" s="66">
        <v>3.8155754288625725</v>
      </c>
    </row>
    <row r="19" spans="1:7" x14ac:dyDescent="0.35">
      <c r="A19" t="s">
        <v>161</v>
      </c>
      <c r="B19" s="15">
        <v>6.1</v>
      </c>
      <c r="C19" s="15">
        <v>16.3</v>
      </c>
      <c r="D19" s="20">
        <v>26.5</v>
      </c>
      <c r="E19" s="19">
        <v>51.2</v>
      </c>
      <c r="F19" s="20">
        <v>2.5</v>
      </c>
      <c r="G19" s="66">
        <v>3.5360529002402097</v>
      </c>
    </row>
    <row r="20" spans="1:7" x14ac:dyDescent="0.35">
      <c r="A20" t="s">
        <v>160</v>
      </c>
      <c r="B20" s="15">
        <v>2.6</v>
      </c>
      <c r="C20" s="15">
        <v>10.3</v>
      </c>
      <c r="D20" s="20">
        <v>23.099999999999994</v>
      </c>
      <c r="E20" s="15">
        <v>52.9</v>
      </c>
      <c r="F20" s="20">
        <v>2.2000000000000002</v>
      </c>
      <c r="G20" s="66">
        <v>3.400537929583729</v>
      </c>
    </row>
    <row r="21" spans="1:7" x14ac:dyDescent="0.35">
      <c r="A21" t="s">
        <v>166</v>
      </c>
      <c r="B21" s="15">
        <v>9.8000000000000007</v>
      </c>
      <c r="C21" s="15">
        <v>13.7</v>
      </c>
      <c r="D21" s="20">
        <v>25.5</v>
      </c>
      <c r="E21" s="15">
        <v>38.700000000000003</v>
      </c>
      <c r="F21" s="20">
        <v>2.7</v>
      </c>
      <c r="G21" s="66">
        <v>3.7311832415722002</v>
      </c>
    </row>
    <row r="22" spans="1:7" x14ac:dyDescent="0.35">
      <c r="A22" t="s">
        <v>173</v>
      </c>
      <c r="B22" s="15">
        <v>5.8</v>
      </c>
      <c r="C22" s="15">
        <v>5.8</v>
      </c>
      <c r="D22" s="20">
        <v>17.299999999999997</v>
      </c>
      <c r="E22" s="15">
        <v>64.599999999999994</v>
      </c>
      <c r="F22" s="20">
        <v>1.9</v>
      </c>
      <c r="G22" s="66">
        <v>3.7824085649273735</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t="s">
        <v>61</v>
      </c>
      <c r="B2" s="68" t="s">
        <v>62</v>
      </c>
      <c r="C2" t="s">
        <v>405</v>
      </c>
    </row>
    <row r="3" spans="1:3" ht="90" customHeight="1" x14ac:dyDescent="0.35">
      <c r="A3" t="s">
        <v>402</v>
      </c>
      <c r="B3" s="68" t="s">
        <v>167</v>
      </c>
      <c r="C3" t="s">
        <v>403</v>
      </c>
    </row>
    <row r="4" spans="1:3" ht="72" customHeight="1" x14ac:dyDescent="0.35">
      <c r="A4" t="s">
        <v>324</v>
      </c>
      <c r="B4" t="s">
        <v>117</v>
      </c>
      <c r="C4" s="2" t="s">
        <v>325</v>
      </c>
    </row>
    <row r="5" spans="1:3" ht="61.5" customHeight="1" x14ac:dyDescent="0.35">
      <c r="A5" t="s">
        <v>326</v>
      </c>
      <c r="B5" s="2" t="s">
        <v>70</v>
      </c>
      <c r="C5" s="2" t="s">
        <v>327</v>
      </c>
    </row>
    <row r="6" spans="1:3" x14ac:dyDescent="0.35">
      <c r="A6" t="s">
        <v>1</v>
      </c>
      <c r="B6" t="s">
        <v>2</v>
      </c>
      <c r="C6" t="s">
        <v>3</v>
      </c>
    </row>
    <row r="7" spans="1:3" x14ac:dyDescent="0.35">
      <c r="A7" t="s">
        <v>4</v>
      </c>
      <c r="B7" t="s">
        <v>5</v>
      </c>
      <c r="C7" t="s">
        <v>6</v>
      </c>
    </row>
    <row r="8" spans="1:3" x14ac:dyDescent="0.35">
      <c r="A8" t="s">
        <v>7</v>
      </c>
      <c r="B8" t="s">
        <v>8</v>
      </c>
      <c r="C8" t="s">
        <v>9</v>
      </c>
    </row>
    <row r="9" spans="1:3" ht="51" customHeight="1" x14ac:dyDescent="0.35">
      <c r="A9" t="s">
        <v>10</v>
      </c>
      <c r="B9" t="s">
        <v>11</v>
      </c>
      <c r="C9" s="2" t="s">
        <v>12</v>
      </c>
    </row>
    <row r="16" spans="1:3" x14ac:dyDescent="0.35">
      <c r="C16" t="s">
        <v>328</v>
      </c>
    </row>
    <row r="17" spans="2:3" ht="15" thickBot="1" x14ac:dyDescent="0.4">
      <c r="B17" s="1" t="s">
        <v>211</v>
      </c>
    </row>
    <row r="18" spans="2:3" ht="15" thickBot="1" x14ac:dyDescent="0.4">
      <c r="B18" s="26">
        <v>863</v>
      </c>
    </row>
    <row r="19" spans="2:3" ht="15" thickBot="1" x14ac:dyDescent="0.4">
      <c r="B19" s="24">
        <v>836</v>
      </c>
    </row>
    <row r="20" spans="2:3" ht="15" thickBot="1" x14ac:dyDescent="0.4">
      <c r="B20" s="26">
        <v>741</v>
      </c>
    </row>
    <row r="21" spans="2:3" ht="15" thickBot="1" x14ac:dyDescent="0.4">
      <c r="B21" s="26">
        <v>32</v>
      </c>
    </row>
    <row r="22" spans="2:3" ht="15" thickBot="1" x14ac:dyDescent="0.4">
      <c r="B22" s="26">
        <v>82</v>
      </c>
      <c r="C22" s="27" t="s">
        <v>329</v>
      </c>
    </row>
    <row r="23" spans="2:3" x14ac:dyDescent="0.35">
      <c r="B23" s="24">
        <v>31</v>
      </c>
    </row>
    <row r="24" spans="2:3" x14ac:dyDescent="0.35">
      <c r="B24" s="24">
        <v>1003</v>
      </c>
    </row>
    <row r="25" spans="2:3" x14ac:dyDescent="0.35">
      <c r="B25" s="24">
        <v>838</v>
      </c>
    </row>
    <row r="26" spans="2:3" x14ac:dyDescent="0.35">
      <c r="B26" s="24">
        <v>63</v>
      </c>
    </row>
    <row r="27" spans="2:3" ht="15" thickBot="1" x14ac:dyDescent="0.4">
      <c r="B27" s="25">
        <v>59</v>
      </c>
    </row>
    <row r="28" spans="2:3" ht="15" thickBot="1" x14ac:dyDescent="0.4">
      <c r="B28" s="26">
        <v>69</v>
      </c>
      <c r="C28" s="26">
        <v>863</v>
      </c>
    </row>
    <row r="29" spans="2:3" ht="15" thickBot="1" x14ac:dyDescent="0.4">
      <c r="B29" s="25">
        <v>1010</v>
      </c>
      <c r="C29" s="26">
        <v>741</v>
      </c>
    </row>
    <row r="30" spans="2:3" ht="15" thickBot="1" x14ac:dyDescent="0.4">
      <c r="B30" s="25">
        <v>842</v>
      </c>
      <c r="C30" s="26">
        <v>32</v>
      </c>
    </row>
    <row r="31" spans="2:3" ht="15" thickBot="1" x14ac:dyDescent="0.4">
      <c r="B31" s="26">
        <v>40</v>
      </c>
      <c r="C31" s="26">
        <v>82</v>
      </c>
    </row>
    <row r="32" spans="2:3" ht="15" thickBot="1" x14ac:dyDescent="0.4">
      <c r="B32" s="25">
        <v>97</v>
      </c>
      <c r="C32" s="26">
        <v>69</v>
      </c>
    </row>
    <row r="33" spans="2:3" ht="15" thickBot="1" x14ac:dyDescent="0.4">
      <c r="B33" s="26">
        <v>74</v>
      </c>
      <c r="C33" s="26">
        <v>40</v>
      </c>
    </row>
    <row r="34" spans="2:3" ht="15" thickBot="1" x14ac:dyDescent="0.4">
      <c r="B34" s="25">
        <v>86</v>
      </c>
      <c r="C34" s="26">
        <v>74</v>
      </c>
    </row>
    <row r="35" spans="2:3" ht="15" thickBot="1" x14ac:dyDescent="0.4">
      <c r="B35" s="25">
        <v>93</v>
      </c>
      <c r="C35" s="26">
        <v>85</v>
      </c>
    </row>
    <row r="36" spans="2:3" ht="15" thickBot="1" x14ac:dyDescent="0.4">
      <c r="B36" s="25">
        <v>75</v>
      </c>
      <c r="C36" s="26">
        <v>42</v>
      </c>
    </row>
    <row r="37" spans="2:3" ht="15" thickBot="1" x14ac:dyDescent="0.4">
      <c r="B37" s="26">
        <v>85</v>
      </c>
      <c r="C37" s="26">
        <v>17</v>
      </c>
    </row>
    <row r="38" spans="2:3" ht="15" thickBot="1" x14ac:dyDescent="0.4">
      <c r="B38" s="26">
        <v>42</v>
      </c>
    </row>
    <row r="39" spans="2:3" ht="15" thickBot="1" x14ac:dyDescent="0.4">
      <c r="B39" s="26">
        <v>17</v>
      </c>
    </row>
    <row r="40" spans="2:3" x14ac:dyDescent="0.35">
      <c r="B40" s="25">
        <v>98</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t="s">
        <v>61</v>
      </c>
      <c r="B2" s="68" t="s">
        <v>62</v>
      </c>
      <c r="C2" t="s">
        <v>404</v>
      </c>
    </row>
    <row r="3" spans="1:3" ht="90" customHeight="1" x14ac:dyDescent="0.35">
      <c r="A3" t="s">
        <v>402</v>
      </c>
      <c r="B3" s="68" t="s">
        <v>167</v>
      </c>
      <c r="C3" t="s">
        <v>403</v>
      </c>
    </row>
    <row r="4" spans="1:3" x14ac:dyDescent="0.35">
      <c r="A4" t="s">
        <v>326</v>
      </c>
      <c r="B4" t="s">
        <v>70</v>
      </c>
      <c r="C4" t="s">
        <v>333</v>
      </c>
    </row>
    <row r="5" spans="1:3" x14ac:dyDescent="0.35">
      <c r="A5"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406</v>
      </c>
    </row>
    <row r="3" spans="1:3" ht="90" customHeight="1" x14ac:dyDescent="0.35">
      <c r="A3" t="s">
        <v>402</v>
      </c>
      <c r="B3" s="68" t="s">
        <v>167</v>
      </c>
      <c r="C3" t="s">
        <v>407</v>
      </c>
    </row>
    <row r="4" spans="1:3" x14ac:dyDescent="0.35">
      <c r="A4" t="s">
        <v>24</v>
      </c>
      <c r="B4" t="s">
        <v>25</v>
      </c>
      <c r="C4" t="s">
        <v>26</v>
      </c>
    </row>
    <row r="5" spans="1:3" s="2" customFormat="1" ht="36" customHeight="1" x14ac:dyDescent="0.35">
      <c r="A5" s="2" t="s">
        <v>27</v>
      </c>
      <c r="B5" s="2" t="s">
        <v>28</v>
      </c>
      <c r="C5" s="2" t="s">
        <v>29</v>
      </c>
    </row>
    <row r="6" spans="1:3" x14ac:dyDescent="0.35">
      <c r="A6" t="s">
        <v>30</v>
      </c>
      <c r="B6" t="s">
        <v>31</v>
      </c>
      <c r="C6" t="s">
        <v>32</v>
      </c>
    </row>
    <row r="7" spans="1:3" x14ac:dyDescent="0.35">
      <c r="A7" t="s">
        <v>1</v>
      </c>
      <c r="B7" t="s">
        <v>2</v>
      </c>
      <c r="C7" t="s">
        <v>33</v>
      </c>
    </row>
    <row r="8" spans="1:3" x14ac:dyDescent="0.35">
      <c r="A8" t="s">
        <v>34</v>
      </c>
      <c r="B8" t="s">
        <v>35</v>
      </c>
      <c r="C8" t="s">
        <v>36</v>
      </c>
    </row>
    <row r="9" spans="1:3" x14ac:dyDescent="0.35">
      <c r="A9" t="s">
        <v>37</v>
      </c>
      <c r="B9" t="s">
        <v>38</v>
      </c>
      <c r="C9" t="s">
        <v>39</v>
      </c>
    </row>
    <row r="12" spans="1:3" x14ac:dyDescent="0.35">
      <c r="B12" s="1" t="s">
        <v>212</v>
      </c>
    </row>
    <row r="13" spans="1:3" x14ac:dyDescent="0.35">
      <c r="B13" s="5" t="s">
        <v>213</v>
      </c>
    </row>
    <row r="14" spans="1:3" x14ac:dyDescent="0.35">
      <c r="B14" s="5">
        <v>26</v>
      </c>
    </row>
    <row r="15" spans="1:3" x14ac:dyDescent="0.35">
      <c r="B15" s="5">
        <v>18</v>
      </c>
    </row>
    <row r="16" spans="1:3" x14ac:dyDescent="0.35">
      <c r="B16" s="5">
        <v>4</v>
      </c>
    </row>
    <row r="17" spans="2:2" x14ac:dyDescent="0.35">
      <c r="B17" s="5">
        <v>9</v>
      </c>
    </row>
    <row r="18" spans="2:2" x14ac:dyDescent="0.35">
      <c r="B18" s="5">
        <v>15</v>
      </c>
    </row>
    <row r="19" spans="2:2" x14ac:dyDescent="0.35">
      <c r="B19" s="5">
        <v>57</v>
      </c>
    </row>
    <row r="20" spans="2:2" x14ac:dyDescent="0.35">
      <c r="B20" s="5">
        <v>47</v>
      </c>
    </row>
    <row r="21" spans="2:2" x14ac:dyDescent="0.35">
      <c r="B21" s="5" t="s">
        <v>214</v>
      </c>
    </row>
    <row r="22" spans="2:2" x14ac:dyDescent="0.35">
      <c r="B22" s="5">
        <v>19</v>
      </c>
    </row>
    <row r="23" spans="2:2" x14ac:dyDescent="0.35">
      <c r="B23" s="5">
        <v>12</v>
      </c>
    </row>
    <row r="24" spans="2:2" x14ac:dyDescent="0.35">
      <c r="B24" s="5">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t="s">
        <v>61</v>
      </c>
      <c r="B2" s="68" t="s">
        <v>62</v>
      </c>
      <c r="C2" t="s">
        <v>408</v>
      </c>
    </row>
    <row r="3" spans="1:3" ht="90" customHeight="1" x14ac:dyDescent="0.35">
      <c r="A3" t="s">
        <v>402</v>
      </c>
      <c r="B3" s="68" t="s">
        <v>167</v>
      </c>
      <c r="C3" t="s">
        <v>409</v>
      </c>
    </row>
    <row r="4" spans="1:3" x14ac:dyDescent="0.35">
      <c r="A4" t="s">
        <v>42</v>
      </c>
      <c r="B4" t="s">
        <v>43</v>
      </c>
      <c r="C4" t="s">
        <v>320</v>
      </c>
    </row>
    <row r="5" spans="1:3" ht="41.5" customHeight="1" x14ac:dyDescent="0.35">
      <c r="A5" t="s">
        <v>44</v>
      </c>
      <c r="B5" s="2" t="s">
        <v>54</v>
      </c>
      <c r="C5" t="s">
        <v>45</v>
      </c>
    </row>
    <row r="6" spans="1:3" ht="52.5" customHeight="1" x14ac:dyDescent="0.35">
      <c r="A6" t="s">
        <v>27</v>
      </c>
      <c r="B6" s="2" t="s">
        <v>46</v>
      </c>
      <c r="C6" t="s">
        <v>47</v>
      </c>
    </row>
    <row r="7" spans="1:3" ht="57" customHeight="1" x14ac:dyDescent="0.35">
      <c r="A7" t="s">
        <v>48</v>
      </c>
      <c r="B7" t="s">
        <v>52</v>
      </c>
      <c r="C7" s="2" t="s">
        <v>321</v>
      </c>
    </row>
    <row r="8" spans="1:3" ht="40" customHeight="1" x14ac:dyDescent="0.35">
      <c r="A8" t="s">
        <v>50</v>
      </c>
      <c r="B8" s="2" t="s">
        <v>49</v>
      </c>
      <c r="C8" t="s">
        <v>51</v>
      </c>
    </row>
    <row r="9" spans="1:3" x14ac:dyDescent="0.35">
      <c r="A9" t="s">
        <v>55</v>
      </c>
      <c r="B9" t="s">
        <v>53</v>
      </c>
      <c r="C9" t="s">
        <v>56</v>
      </c>
    </row>
    <row r="10" spans="1:3" ht="40" customHeight="1" x14ac:dyDescent="0.35">
      <c r="A10" t="s">
        <v>14</v>
      </c>
      <c r="B10" s="2" t="s">
        <v>57</v>
      </c>
      <c r="C10"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mast and subclin mast ID (7a+b)</vt:lpstr>
      <vt:lpstr>DHIA_stats_econ</vt:lpstr>
      <vt:lpstr>DHIA info_and_stats</vt:lpstr>
      <vt:lpstr>nov. 2023 USDA comparison</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2024-06-20T18:57:11Z</dcterms:modified>
</cp:coreProperties>
</file>