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3.bin" ContentType="application/vnd.openxmlformats-officedocument.oleObject"/>
  <Override PartName="/xl/drawings/drawing4.xml" ContentType="application/vnd.openxmlformats-officedocument.drawing+xml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jpalof\Documents\Current projects\Tanner\2021-2022\CSA estimates\"/>
    </mc:Choice>
  </mc:AlternateContent>
  <xr:revisionPtr revIDLastSave="0" documentId="13_ncr:1_{E0064754-2874-4F9C-98DE-D90721A0AB58}" xr6:coauthVersionLast="47" xr6:coauthVersionMax="47" xr10:uidLastSave="{00000000-0000-0000-0000-000000000000}"/>
  <bookViews>
    <workbookView xWindow="28680" yWindow="-120" windowWidth="29040" windowHeight="15840" tabRatio="601" xr2:uid="{00000000-000D-0000-FFFF-FFFF00000000}"/>
  </bookViews>
  <sheets>
    <sheet name="Estimates 3 S_Nstrata_Just TC" sheetId="31" r:id="rId1"/>
    <sheet name="parameter history" sheetId="21" r:id="rId2"/>
    <sheet name="Estimates 3 S-original" sheetId="12" r:id="rId3"/>
    <sheet name="Est-w RKC data_New_strata_j" sheetId="30" r:id="rId4"/>
    <sheet name="Estimates 3 S_Nstrata_TC-old ca" sheetId="26" r:id="rId5"/>
    <sheet name="read me" sheetId="20" r:id="rId6"/>
  </sheets>
  <definedNames>
    <definedName name="solver_adj" localSheetId="0" hidden="1">'Estimates 3 S_Nstrata_Just TC'!$P$10:$P$35,'Estimates 3 S_Nstrata_Just TC'!$P$2:$P$3</definedName>
    <definedName name="solver_adj" localSheetId="4" hidden="1">'Estimates 3 S_Nstrata_TC-old ca'!$P$11:$P$27,'Estimates 3 S_Nstrata_TC-old ca'!$P$2:$P$3</definedName>
    <definedName name="solver_adj" localSheetId="2" hidden="1">'Estimates 3 S-original'!$P$11:$P$27,'Estimates 3 S-original'!$P$2:$P$3</definedName>
    <definedName name="solver_adj" localSheetId="3" hidden="1">'Est-w RKC data_New_strata_j'!$P$11:$P$27,'Est-w RKC data_New_strata_j'!$P$2:$P$3</definedName>
    <definedName name="solver_cvg" localSheetId="0" hidden="1">0.0001</definedName>
    <definedName name="solver_cvg" localSheetId="4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4" hidden="1">1</definedName>
    <definedName name="solver_drv" localSheetId="2" hidden="1">1</definedName>
    <definedName name="solver_drv" localSheetId="3" hidden="1">1</definedName>
    <definedName name="solver_eng" localSheetId="0" hidden="1">1</definedName>
    <definedName name="solver_eng" localSheetId="4" hidden="1">1</definedName>
    <definedName name="solver_eng" localSheetId="2" hidden="1">1</definedName>
    <definedName name="solver_eng" localSheetId="3" hidden="1">1</definedName>
    <definedName name="solver_est" localSheetId="0" hidden="1">1</definedName>
    <definedName name="solver_est" localSheetId="4" hidden="1">1</definedName>
    <definedName name="solver_est" localSheetId="2" hidden="1">1</definedName>
    <definedName name="solver_est" localSheetId="3" hidden="1">1</definedName>
    <definedName name="solver_itr" localSheetId="0" hidden="1">100</definedName>
    <definedName name="solver_itr" localSheetId="4" hidden="1">100</definedName>
    <definedName name="solver_itr" localSheetId="2" hidden="1">100</definedName>
    <definedName name="solver_itr" localSheetId="3" hidden="1">100</definedName>
    <definedName name="solver_lhs1" localSheetId="0" hidden="1">'Estimates 3 S_Nstrata_Just TC'!$P$10:$P$35</definedName>
    <definedName name="solver_lhs1" localSheetId="4" hidden="1">'Estimates 3 S_Nstrata_TC-old ca'!$P$12:$P$26</definedName>
    <definedName name="solver_lhs1" localSheetId="2" hidden="1">'Estimates 3 S-original'!$P$12:$P$26</definedName>
    <definedName name="solver_lhs1" localSheetId="3" hidden="1">'Est-w RKC data_New_strata_j'!$P$12:$P$26</definedName>
    <definedName name="solver_lhs2" localSheetId="0" hidden="1">'Estimates 3 S_Nstrata_Just TC'!$P$11:$P$24</definedName>
    <definedName name="solver_lhs2" localSheetId="4" hidden="1">'Estimates 3 S_Nstrata_TC-old ca'!$P$12:$P$25</definedName>
    <definedName name="solver_lhs2" localSheetId="2" hidden="1">'Estimates 3 S-original'!$P$12:$P$25</definedName>
    <definedName name="solver_lhs2" localSheetId="3" hidden="1">'Est-w RKC data_New_strata_j'!$P$12:$P$25</definedName>
    <definedName name="solver_lin" localSheetId="0" hidden="1">2</definedName>
    <definedName name="solver_lin" localSheetId="4" hidden="1">2</definedName>
    <definedName name="solver_lin" localSheetId="2" hidden="1">2</definedName>
    <definedName name="solver_lin" localSheetId="3" hidden="1">2</definedName>
    <definedName name="solver_mip" localSheetId="0" hidden="1">2147483647</definedName>
    <definedName name="solver_mip" localSheetId="4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4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4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4" hidden="1">2</definedName>
    <definedName name="solver_msl" localSheetId="2" hidden="1">2</definedName>
    <definedName name="solver_msl" localSheetId="3" hidden="1">2</definedName>
    <definedName name="solver_neg" localSheetId="0" hidden="1">2</definedName>
    <definedName name="solver_neg" localSheetId="4" hidden="1">2</definedName>
    <definedName name="solver_neg" localSheetId="2" hidden="1">2</definedName>
    <definedName name="solver_neg" localSheetId="3" hidden="1">2</definedName>
    <definedName name="solver_nod" localSheetId="0" hidden="1">2147483647</definedName>
    <definedName name="solver_nod" localSheetId="4" hidden="1">2147483647</definedName>
    <definedName name="solver_nod" localSheetId="2" hidden="1">2147483647</definedName>
    <definedName name="solver_nod" localSheetId="3" hidden="1">2147483647</definedName>
    <definedName name="solver_num" localSheetId="0" hidden="1">1</definedName>
    <definedName name="solver_num" localSheetId="4" hidden="1">1</definedName>
    <definedName name="solver_num" localSheetId="2" hidden="1">1</definedName>
    <definedName name="solver_num" localSheetId="3" hidden="1">1</definedName>
    <definedName name="solver_nwt" localSheetId="0" hidden="1">1</definedName>
    <definedName name="solver_nwt" localSheetId="4" hidden="1">1</definedName>
    <definedName name="solver_nwt" localSheetId="2" hidden="1">1</definedName>
    <definedName name="solver_nwt" localSheetId="3" hidden="1">1</definedName>
    <definedName name="solver_opt" localSheetId="0" hidden="1">'Estimates 3 S_Nstrata_Just TC'!$S$2</definedName>
    <definedName name="solver_opt" localSheetId="4" hidden="1">'Estimates 3 S_Nstrata_TC-old ca'!$S$2</definedName>
    <definedName name="solver_opt" localSheetId="2" hidden="1">'Estimates 3 S-original'!$S$2</definedName>
    <definedName name="solver_opt" localSheetId="3" hidden="1">'Est-w RKC data_New_strata_j'!$S$2</definedName>
    <definedName name="solver_pre" localSheetId="0" hidden="1">0.000001</definedName>
    <definedName name="solver_pre" localSheetId="4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4" hidden="1">1</definedName>
    <definedName name="solver_rbv" localSheetId="2" hidden="1">1</definedName>
    <definedName name="solver_rbv" localSheetId="3" hidden="1">1</definedName>
    <definedName name="solver_rel1" localSheetId="0" hidden="1">3</definedName>
    <definedName name="solver_rel1" localSheetId="4" hidden="1">3</definedName>
    <definedName name="solver_rel1" localSheetId="2" hidden="1">3</definedName>
    <definedName name="solver_rel1" localSheetId="3" hidden="1">3</definedName>
    <definedName name="solver_rel2" localSheetId="0" hidden="1">3</definedName>
    <definedName name="solver_rel2" localSheetId="4" hidden="1">3</definedName>
    <definedName name="solver_rel2" localSheetId="2" hidden="1">3</definedName>
    <definedName name="solver_rel2" localSheetId="3" hidden="1">3</definedName>
    <definedName name="solver_rhs1" localSheetId="0" hidden="1">0.1</definedName>
    <definedName name="solver_rhs1" localSheetId="4" hidden="1">0.1</definedName>
    <definedName name="solver_rhs1" localSheetId="2" hidden="1">0.1</definedName>
    <definedName name="solver_rhs1" localSheetId="3" hidden="1">0.1</definedName>
    <definedName name="solver_rhs2" localSheetId="0" hidden="1">0.1</definedName>
    <definedName name="solver_rhs2" localSheetId="4" hidden="1">0.1</definedName>
    <definedName name="solver_rhs2" localSheetId="2" hidden="1">0.1</definedName>
    <definedName name="solver_rhs2" localSheetId="3" hidden="1">0.1</definedName>
    <definedName name="solver_rlx" localSheetId="0" hidden="1">1</definedName>
    <definedName name="solver_rlx" localSheetId="4" hidden="1">1</definedName>
    <definedName name="solver_rlx" localSheetId="2" hidden="1">1</definedName>
    <definedName name="solver_rlx" localSheetId="3" hidden="1">1</definedName>
    <definedName name="solver_rsd" localSheetId="0" hidden="1">0</definedName>
    <definedName name="solver_rsd" localSheetId="4" hidden="1">0</definedName>
    <definedName name="solver_rsd" localSheetId="2" hidden="1">0</definedName>
    <definedName name="solver_rsd" localSheetId="3" hidden="1">0</definedName>
    <definedName name="solver_scl" localSheetId="0" hidden="1">2</definedName>
    <definedName name="solver_scl" localSheetId="4" hidden="1">2</definedName>
    <definedName name="solver_scl" localSheetId="2" hidden="1">2</definedName>
    <definedName name="solver_scl" localSheetId="3" hidden="1">2</definedName>
    <definedName name="solver_sho" localSheetId="0" hidden="1">2</definedName>
    <definedName name="solver_sho" localSheetId="4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4" hidden="1">100</definedName>
    <definedName name="solver_ssz" localSheetId="2" hidden="1">100</definedName>
    <definedName name="solver_ssz" localSheetId="3" hidden="1">100</definedName>
    <definedName name="solver_tim" localSheetId="0" hidden="1">100</definedName>
    <definedName name="solver_tim" localSheetId="4" hidden="1">100</definedName>
    <definedName name="solver_tim" localSheetId="2" hidden="1">100</definedName>
    <definedName name="solver_tim" localSheetId="3" hidden="1">100</definedName>
    <definedName name="solver_tol" localSheetId="0" hidden="1">0.05</definedName>
    <definedName name="solver_tol" localSheetId="4" hidden="1">0.05</definedName>
    <definedName name="solver_tol" localSheetId="2" hidden="1">0.05</definedName>
    <definedName name="solver_tol" localSheetId="3" hidden="1">0.05</definedName>
    <definedName name="solver_typ" localSheetId="0" hidden="1">2</definedName>
    <definedName name="solver_typ" localSheetId="4" hidden="1">2</definedName>
    <definedName name="solver_typ" localSheetId="2" hidden="1">2</definedName>
    <definedName name="solver_typ" localSheetId="3" hidden="1">2</definedName>
    <definedName name="solver_val" localSheetId="0" hidden="1">0</definedName>
    <definedName name="solver_val" localSheetId="4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4" hidden="1">3</definedName>
    <definedName name="solver_ver" localSheetId="2" hidden="1">3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5" i="31" l="1"/>
  <c r="N35" i="31"/>
  <c r="O35" i="31"/>
  <c r="Q35" i="31" s="1"/>
  <c r="AA35" i="31"/>
  <c r="M34" i="31"/>
  <c r="N34" i="31"/>
  <c r="O34" i="31"/>
  <c r="Q34" i="31" s="1"/>
  <c r="U34" i="31" s="1"/>
  <c r="AA34" i="31"/>
  <c r="U35" i="31" l="1"/>
  <c r="M33" i="31"/>
  <c r="N33" i="31"/>
  <c r="O33" i="31"/>
  <c r="Q33" i="31" s="1"/>
  <c r="U33" i="31" l="1"/>
  <c r="AA33" i="31"/>
  <c r="M32" i="31" l="1"/>
  <c r="N32" i="31"/>
  <c r="O32" i="31"/>
  <c r="Q32" i="31" s="1"/>
  <c r="AA32" i="31"/>
  <c r="U32" i="31" l="1"/>
  <c r="M31" i="31"/>
  <c r="N31" i="31"/>
  <c r="O31" i="31"/>
  <c r="Q31" i="31" s="1"/>
  <c r="U31" i="31" l="1"/>
  <c r="AA31" i="31"/>
  <c r="F9" i="21" l="1"/>
  <c r="G9" i="21"/>
  <c r="M30" i="31"/>
  <c r="N30" i="31"/>
  <c r="O30" i="31"/>
  <c r="Q30" i="31" s="1"/>
  <c r="AA30" i="31"/>
  <c r="K9" i="21"/>
  <c r="L9" i="21"/>
  <c r="K8" i="21"/>
  <c r="L8" i="21"/>
  <c r="L7" i="21"/>
  <c r="F8" i="21"/>
  <c r="G8" i="21"/>
  <c r="K6" i="21"/>
  <c r="K7" i="21"/>
  <c r="K5" i="21"/>
  <c r="U30" i="31" l="1"/>
  <c r="O29" i="31"/>
  <c r="Q29" i="31" s="1"/>
  <c r="N29" i="31"/>
  <c r="M29" i="31"/>
  <c r="U29" i="31" l="1"/>
  <c r="AA29" i="31"/>
  <c r="M28" i="31" l="1"/>
  <c r="N28" i="31"/>
  <c r="O28" i="31"/>
  <c r="Q28" i="31" s="1"/>
  <c r="AA28" i="31"/>
  <c r="U28" i="31" l="1"/>
  <c r="O27" i="31"/>
  <c r="Q27" i="31" s="1"/>
  <c r="M27" i="31"/>
  <c r="N27" i="31"/>
  <c r="U27" i="31" l="1"/>
  <c r="O26" i="31"/>
  <c r="Q26" i="31" s="1"/>
  <c r="AA27" i="31"/>
  <c r="O25" i="31"/>
  <c r="AA26" i="31"/>
  <c r="O24" i="31"/>
  <c r="Q24" i="31" s="1"/>
  <c r="N26" i="31"/>
  <c r="M26" i="31"/>
  <c r="AI25" i="31"/>
  <c r="AA25" i="31"/>
  <c r="O23" i="31"/>
  <c r="Q23" i="31" s="1"/>
  <c r="N25" i="31"/>
  <c r="M25" i="31"/>
  <c r="AI24" i="31"/>
  <c r="AA24" i="31"/>
  <c r="O22" i="31"/>
  <c r="Q22" i="31" s="1"/>
  <c r="N24" i="31"/>
  <c r="M24" i="31"/>
  <c r="AI23" i="31"/>
  <c r="AA23" i="31"/>
  <c r="O21" i="31"/>
  <c r="Q21" i="31" s="1"/>
  <c r="N23" i="31"/>
  <c r="M23" i="31"/>
  <c r="AI22" i="31"/>
  <c r="AA22" i="31"/>
  <c r="O20" i="31"/>
  <c r="Q20" i="31" s="1"/>
  <c r="N22" i="31"/>
  <c r="M22" i="31"/>
  <c r="AI21" i="31"/>
  <c r="AA21" i="31"/>
  <c r="O19" i="31"/>
  <c r="Q19" i="31" s="1"/>
  <c r="N21" i="31"/>
  <c r="M21" i="31"/>
  <c r="AI20" i="31"/>
  <c r="AA20" i="31"/>
  <c r="O18" i="31"/>
  <c r="Q18" i="31" s="1"/>
  <c r="N20" i="31"/>
  <c r="M20" i="31"/>
  <c r="AL19" i="31"/>
  <c r="AI19" i="31"/>
  <c r="AA19" i="31"/>
  <c r="O17" i="31"/>
  <c r="Q17" i="31" s="1"/>
  <c r="N19" i="31"/>
  <c r="M19" i="31"/>
  <c r="AL18" i="31"/>
  <c r="AI18" i="31"/>
  <c r="AA18" i="31"/>
  <c r="O16" i="31"/>
  <c r="Q16" i="31" s="1"/>
  <c r="N18" i="31"/>
  <c r="M18" i="31"/>
  <c r="AL17" i="31"/>
  <c r="AI17" i="31"/>
  <c r="AA17" i="31"/>
  <c r="O15" i="31"/>
  <c r="Q15" i="31" s="1"/>
  <c r="N17" i="31"/>
  <c r="M17" i="31"/>
  <c r="AL16" i="31"/>
  <c r="AI16" i="31"/>
  <c r="AA16" i="31"/>
  <c r="O14" i="31"/>
  <c r="Q14" i="31" s="1"/>
  <c r="N16" i="31"/>
  <c r="M16" i="31"/>
  <c r="AL15" i="31"/>
  <c r="AI15" i="31"/>
  <c r="AA15" i="31"/>
  <c r="O13" i="31"/>
  <c r="Q13" i="31" s="1"/>
  <c r="N15" i="31"/>
  <c r="M15" i="31"/>
  <c r="AL14" i="31"/>
  <c r="AI14" i="31"/>
  <c r="AA14" i="31"/>
  <c r="O12" i="31"/>
  <c r="N14" i="31"/>
  <c r="M14" i="31"/>
  <c r="AL13" i="31"/>
  <c r="AI13" i="31"/>
  <c r="AA13" i="31"/>
  <c r="O11" i="31"/>
  <c r="S13" i="31" s="1"/>
  <c r="AK13" i="31" s="1"/>
  <c r="N13" i="31"/>
  <c r="M13" i="31"/>
  <c r="AL12" i="31"/>
  <c r="AI12" i="31"/>
  <c r="AA12" i="31"/>
  <c r="O10" i="31"/>
  <c r="S12" i="31" s="1"/>
  <c r="AK12" i="31" s="1"/>
  <c r="AL11" i="31"/>
  <c r="AK11" i="31"/>
  <c r="AA11" i="31"/>
  <c r="K11" i="31"/>
  <c r="AI11" i="31" s="1"/>
  <c r="AL10" i="31"/>
  <c r="AK10" i="31"/>
  <c r="AA10" i="31"/>
  <c r="Q8" i="31"/>
  <c r="O3" i="31"/>
  <c r="O2" i="31"/>
  <c r="AB35" i="31" s="1"/>
  <c r="AA26" i="26"/>
  <c r="R34" i="31" l="1"/>
  <c r="V34" i="31" s="1"/>
  <c r="R35" i="31"/>
  <c r="AB33" i="31"/>
  <c r="AB34" i="31"/>
  <c r="R32" i="31"/>
  <c r="V32" i="31" s="1"/>
  <c r="R33" i="31"/>
  <c r="AB31" i="31"/>
  <c r="AB32" i="31"/>
  <c r="R30" i="31"/>
  <c r="V30" i="31" s="1"/>
  <c r="R31" i="31"/>
  <c r="AB29" i="31"/>
  <c r="AB30" i="31"/>
  <c r="R28" i="31"/>
  <c r="V28" i="31" s="1"/>
  <c r="R29" i="31"/>
  <c r="AB27" i="31"/>
  <c r="AB28" i="31"/>
  <c r="R25" i="31"/>
  <c r="R16" i="31"/>
  <c r="V16" i="31" s="1"/>
  <c r="R19" i="31"/>
  <c r="Q25" i="31"/>
  <c r="R26" i="31" s="1"/>
  <c r="R14" i="31"/>
  <c r="R21" i="31"/>
  <c r="R17" i="31"/>
  <c r="R23" i="31"/>
  <c r="R20" i="31"/>
  <c r="R15" i="31"/>
  <c r="R24" i="31"/>
  <c r="R22" i="31"/>
  <c r="R27" i="31"/>
  <c r="R18" i="31"/>
  <c r="V18" i="31" s="1"/>
  <c r="AB23" i="31"/>
  <c r="Q12" i="31"/>
  <c r="R12" i="31"/>
  <c r="V12" i="31" s="1"/>
  <c r="AC11" i="31"/>
  <c r="AB10" i="31"/>
  <c r="AC10" i="31"/>
  <c r="AB19" i="31"/>
  <c r="AB11" i="31"/>
  <c r="U26" i="31"/>
  <c r="AB26" i="31"/>
  <c r="U17" i="31"/>
  <c r="W13" i="31"/>
  <c r="U16" i="31"/>
  <c r="AB18" i="31"/>
  <c r="U18" i="31"/>
  <c r="U13" i="31"/>
  <c r="AB13" i="31"/>
  <c r="U14" i="31"/>
  <c r="AB14" i="31"/>
  <c r="U23" i="31"/>
  <c r="U15" i="31"/>
  <c r="AB15" i="31"/>
  <c r="AB22" i="31"/>
  <c r="U22" i="31"/>
  <c r="U19" i="31"/>
  <c r="AB20" i="31"/>
  <c r="AB24" i="31"/>
  <c r="U24" i="31"/>
  <c r="AB16" i="31"/>
  <c r="U20" i="31"/>
  <c r="AB21" i="31"/>
  <c r="U21" i="31"/>
  <c r="AB17" i="31"/>
  <c r="W12" i="31"/>
  <c r="AA26" i="30"/>
  <c r="AI25" i="30"/>
  <c r="V35" i="31" l="1"/>
  <c r="V33" i="31"/>
  <c r="V31" i="31"/>
  <c r="V29" i="31"/>
  <c r="AB25" i="31"/>
  <c r="U25" i="31"/>
  <c r="AB12" i="31"/>
  <c r="AB3" i="31" s="1"/>
  <c r="R13" i="31"/>
  <c r="U12" i="31"/>
  <c r="Y12" i="31" s="1"/>
  <c r="AC12" i="31"/>
  <c r="T12" i="31"/>
  <c r="AD10" i="31"/>
  <c r="AE10" i="31" s="1"/>
  <c r="AD11" i="31"/>
  <c r="AE11" i="31" s="1"/>
  <c r="V27" i="31"/>
  <c r="V14" i="31"/>
  <c r="V20" i="31"/>
  <c r="V25" i="31"/>
  <c r="V19" i="31"/>
  <c r="V22" i="31"/>
  <c r="V15" i="31"/>
  <c r="V17" i="31"/>
  <c r="V21" i="31"/>
  <c r="V24" i="31"/>
  <c r="V26" i="31"/>
  <c r="V23" i="31"/>
  <c r="O27" i="30"/>
  <c r="Q25" i="30" s="1"/>
  <c r="O26" i="30"/>
  <c r="Q24" i="30" s="1"/>
  <c r="AA25" i="30"/>
  <c r="O25" i="30"/>
  <c r="Q23" i="30" s="1"/>
  <c r="U23" i="30" s="1"/>
  <c r="N25" i="30"/>
  <c r="M25" i="30"/>
  <c r="AI24" i="30"/>
  <c r="AA24" i="30"/>
  <c r="O24" i="30"/>
  <c r="Q22" i="30" s="1"/>
  <c r="N24" i="30"/>
  <c r="M24" i="30"/>
  <c r="AI23" i="30"/>
  <c r="AA23" i="30"/>
  <c r="O23" i="30"/>
  <c r="Q21" i="30" s="1"/>
  <c r="U21" i="30" s="1"/>
  <c r="N23" i="30"/>
  <c r="M23" i="30"/>
  <c r="AI22" i="30"/>
  <c r="AA22" i="30"/>
  <c r="O22" i="30"/>
  <c r="Q20" i="30" s="1"/>
  <c r="N22" i="30"/>
  <c r="M22" i="30"/>
  <c r="AI21" i="30"/>
  <c r="AA21" i="30"/>
  <c r="O21" i="30"/>
  <c r="Q19" i="30" s="1"/>
  <c r="N21" i="30"/>
  <c r="M21" i="30"/>
  <c r="AI20" i="30"/>
  <c r="AA20" i="30"/>
  <c r="O20" i="30"/>
  <c r="Q18" i="30" s="1"/>
  <c r="N20" i="30"/>
  <c r="M20" i="30"/>
  <c r="AI19" i="30"/>
  <c r="AA19" i="30"/>
  <c r="O19" i="30"/>
  <c r="Q17" i="30" s="1"/>
  <c r="N19" i="30"/>
  <c r="M19" i="30"/>
  <c r="AL18" i="30"/>
  <c r="AI18" i="30"/>
  <c r="AA18" i="30"/>
  <c r="O18" i="30"/>
  <c r="Q16" i="30" s="1"/>
  <c r="N18" i="30"/>
  <c r="M18" i="30"/>
  <c r="AL17" i="30"/>
  <c r="AI17" i="30"/>
  <c r="AA17" i="30"/>
  <c r="O17" i="30"/>
  <c r="Q15" i="30" s="1"/>
  <c r="N17" i="30"/>
  <c r="M17" i="30"/>
  <c r="AL16" i="30"/>
  <c r="AI16" i="30"/>
  <c r="AA16" i="30"/>
  <c r="O16" i="30"/>
  <c r="Q14" i="30" s="1"/>
  <c r="N16" i="30"/>
  <c r="M16" i="30"/>
  <c r="AL15" i="30"/>
  <c r="AI15" i="30"/>
  <c r="AA15" i="30"/>
  <c r="O15" i="30"/>
  <c r="Q13" i="30" s="1"/>
  <c r="N15" i="30"/>
  <c r="M15" i="30"/>
  <c r="AL14" i="30"/>
  <c r="AI14" i="30"/>
  <c r="AA14" i="30"/>
  <c r="O14" i="30"/>
  <c r="Q12" i="30" s="1"/>
  <c r="N14" i="30"/>
  <c r="M14" i="30"/>
  <c r="AL13" i="30"/>
  <c r="AI13" i="30"/>
  <c r="AA13" i="30"/>
  <c r="O13" i="30"/>
  <c r="Q11" i="30" s="1"/>
  <c r="N13" i="30"/>
  <c r="M13" i="30"/>
  <c r="AL12" i="30"/>
  <c r="AI12" i="30"/>
  <c r="AA12" i="30"/>
  <c r="O12" i="30"/>
  <c r="R11" i="30" s="1"/>
  <c r="V11" i="30" s="1"/>
  <c r="N12" i="30"/>
  <c r="M12" i="30"/>
  <c r="AL11" i="30"/>
  <c r="AI11" i="30"/>
  <c r="AA11" i="30"/>
  <c r="O11" i="30"/>
  <c r="S11" i="30" s="1"/>
  <c r="AL10" i="30"/>
  <c r="AK10" i="30"/>
  <c r="AA10" i="30"/>
  <c r="K10" i="30"/>
  <c r="AI10" i="30" s="1"/>
  <c r="AL9" i="30"/>
  <c r="AK9" i="30"/>
  <c r="AA9" i="30"/>
  <c r="Q7" i="30"/>
  <c r="O3" i="30"/>
  <c r="O2" i="30"/>
  <c r="AB23" i="30" s="1"/>
  <c r="AD12" i="31" l="1"/>
  <c r="S14" i="31"/>
  <c r="T13" i="31"/>
  <c r="AC13" i="31"/>
  <c r="AD13" i="31" s="1"/>
  <c r="AE13" i="31" s="1"/>
  <c r="V13" i="31"/>
  <c r="Y13" i="31" s="1"/>
  <c r="AB13" i="30"/>
  <c r="AB17" i="30"/>
  <c r="R20" i="30"/>
  <c r="V20" i="30" s="1"/>
  <c r="AB24" i="30"/>
  <c r="AB11" i="30"/>
  <c r="AB18" i="30"/>
  <c r="U11" i="30"/>
  <c r="U16" i="30"/>
  <c r="AB16" i="30"/>
  <c r="AB15" i="30"/>
  <c r="U15" i="30"/>
  <c r="W11" i="30"/>
  <c r="T11" i="30"/>
  <c r="AK11" i="30"/>
  <c r="AC11" i="30"/>
  <c r="U17" i="30"/>
  <c r="U18" i="30"/>
  <c r="R19" i="30"/>
  <c r="V19" i="30" s="1"/>
  <c r="S12" i="30"/>
  <c r="W12" i="30" s="1"/>
  <c r="R13" i="30"/>
  <c r="U12" i="30"/>
  <c r="AB12" i="30"/>
  <c r="R15" i="30"/>
  <c r="U14" i="30"/>
  <c r="AB14" i="30"/>
  <c r="R17" i="30"/>
  <c r="R21" i="30"/>
  <c r="U20" i="30"/>
  <c r="R16" i="30"/>
  <c r="AB25" i="30"/>
  <c r="U25" i="30"/>
  <c r="R14" i="30"/>
  <c r="AB20" i="30"/>
  <c r="R23" i="30"/>
  <c r="U22" i="30"/>
  <c r="AB22" i="30"/>
  <c r="AC10" i="30"/>
  <c r="AC9" i="30"/>
  <c r="AB10" i="30"/>
  <c r="AB9" i="30"/>
  <c r="U13" i="30"/>
  <c r="R25" i="30"/>
  <c r="R12" i="30"/>
  <c r="R18" i="30"/>
  <c r="R24" i="30"/>
  <c r="AB19" i="30"/>
  <c r="U19" i="30"/>
  <c r="AB21" i="30"/>
  <c r="U24" i="30"/>
  <c r="R22" i="30"/>
  <c r="O27" i="26"/>
  <c r="Q25" i="26" s="1"/>
  <c r="O26" i="26"/>
  <c r="AA25" i="26"/>
  <c r="O25" i="26"/>
  <c r="Q23" i="26" s="1"/>
  <c r="U23" i="26" s="1"/>
  <c r="N25" i="26"/>
  <c r="M25" i="26"/>
  <c r="AI24" i="26"/>
  <c r="AA24" i="26"/>
  <c r="Q24" i="26"/>
  <c r="O24" i="26"/>
  <c r="Q22" i="26" s="1"/>
  <c r="N24" i="26"/>
  <c r="M24" i="26"/>
  <c r="AI23" i="26"/>
  <c r="AA23" i="26"/>
  <c r="O23" i="26"/>
  <c r="Q21" i="26" s="1"/>
  <c r="N23" i="26"/>
  <c r="M23" i="26"/>
  <c r="AI22" i="26"/>
  <c r="AA22" i="26"/>
  <c r="O22" i="26"/>
  <c r="Q20" i="26" s="1"/>
  <c r="N22" i="26"/>
  <c r="M22" i="26"/>
  <c r="AI21" i="26"/>
  <c r="AA21" i="26"/>
  <c r="O21" i="26"/>
  <c r="Q19" i="26" s="1"/>
  <c r="N21" i="26"/>
  <c r="M21" i="26"/>
  <c r="AI20" i="26"/>
  <c r="AA20" i="26"/>
  <c r="O20" i="26"/>
  <c r="Q18" i="26" s="1"/>
  <c r="N20" i="26"/>
  <c r="M20" i="26"/>
  <c r="AI19" i="26"/>
  <c r="AA19" i="26"/>
  <c r="O19" i="26"/>
  <c r="Q17" i="26" s="1"/>
  <c r="N19" i="26"/>
  <c r="M19" i="26"/>
  <c r="AL18" i="26"/>
  <c r="AI18" i="26"/>
  <c r="AA18" i="26"/>
  <c r="O18" i="26"/>
  <c r="Q16" i="26" s="1"/>
  <c r="N18" i="26"/>
  <c r="M18" i="26"/>
  <c r="AL17" i="26"/>
  <c r="AI17" i="26"/>
  <c r="AA17" i="26"/>
  <c r="O17" i="26"/>
  <c r="Q15" i="26" s="1"/>
  <c r="N17" i="26"/>
  <c r="M17" i="26"/>
  <c r="AL16" i="26"/>
  <c r="AI16" i="26"/>
  <c r="AA16" i="26"/>
  <c r="O16" i="26"/>
  <c r="Q14" i="26" s="1"/>
  <c r="U14" i="26" s="1"/>
  <c r="N16" i="26"/>
  <c r="M16" i="26"/>
  <c r="AL15" i="26"/>
  <c r="AI15" i="26"/>
  <c r="AA15" i="26"/>
  <c r="O15" i="26"/>
  <c r="Q13" i="26" s="1"/>
  <c r="N15" i="26"/>
  <c r="M15" i="26"/>
  <c r="AL14" i="26"/>
  <c r="AI14" i="26"/>
  <c r="AA14" i="26"/>
  <c r="O14" i="26"/>
  <c r="Q12" i="26" s="1"/>
  <c r="N14" i="26"/>
  <c r="M14" i="26"/>
  <c r="AL13" i="26"/>
  <c r="AI13" i="26"/>
  <c r="AA13" i="26"/>
  <c r="O13" i="26"/>
  <c r="R12" i="26" s="1"/>
  <c r="V12" i="26" s="1"/>
  <c r="N13" i="26"/>
  <c r="M13" i="26"/>
  <c r="AL12" i="26"/>
  <c r="AI12" i="26"/>
  <c r="AA12" i="26"/>
  <c r="O12" i="26"/>
  <c r="S12" i="26" s="1"/>
  <c r="N12" i="26"/>
  <c r="M12" i="26"/>
  <c r="AL11" i="26"/>
  <c r="AI11" i="26"/>
  <c r="AA11" i="26"/>
  <c r="O11" i="26"/>
  <c r="S11" i="26" s="1"/>
  <c r="AL10" i="26"/>
  <c r="AK10" i="26"/>
  <c r="AA10" i="26"/>
  <c r="K10" i="26"/>
  <c r="AI10" i="26" s="1"/>
  <c r="AL9" i="26"/>
  <c r="AK9" i="26"/>
  <c r="AA9" i="26"/>
  <c r="Q7" i="26"/>
  <c r="O3" i="26"/>
  <c r="O2" i="26"/>
  <c r="AC10" i="26" l="1"/>
  <c r="AE12" i="31"/>
  <c r="AC14" i="31"/>
  <c r="W14" i="31"/>
  <c r="Y14" i="31" s="1"/>
  <c r="T14" i="31"/>
  <c r="S15" i="31"/>
  <c r="AK14" i="31"/>
  <c r="AH13" i="31"/>
  <c r="Y11" i="30"/>
  <c r="AD11" i="30"/>
  <c r="AE11" i="30" s="1"/>
  <c r="T12" i="30"/>
  <c r="AD10" i="30"/>
  <c r="AE10" i="30" s="1"/>
  <c r="AK12" i="30"/>
  <c r="V22" i="30"/>
  <c r="V13" i="30"/>
  <c r="V24" i="30"/>
  <c r="V14" i="30"/>
  <c r="V21" i="30"/>
  <c r="V18" i="30"/>
  <c r="V17" i="30"/>
  <c r="S13" i="30"/>
  <c r="AC13" i="30" s="1"/>
  <c r="V12" i="30"/>
  <c r="Y12" i="30" s="1"/>
  <c r="AC12" i="30"/>
  <c r="AD9" i="30"/>
  <c r="AE9" i="30" s="1"/>
  <c r="V15" i="30"/>
  <c r="V25" i="30"/>
  <c r="V23" i="30"/>
  <c r="V16" i="30"/>
  <c r="R21" i="26"/>
  <c r="V21" i="26" s="1"/>
  <c r="AB9" i="26"/>
  <c r="AC9" i="26"/>
  <c r="AB25" i="26"/>
  <c r="AB10" i="26"/>
  <c r="AD10" i="26" s="1"/>
  <c r="AE10" i="26" s="1"/>
  <c r="AB24" i="26"/>
  <c r="U17" i="26"/>
  <c r="R18" i="26"/>
  <c r="V18" i="26" s="1"/>
  <c r="U25" i="26"/>
  <c r="R11" i="26"/>
  <c r="V11" i="26" s="1"/>
  <c r="R25" i="26"/>
  <c r="V25" i="26" s="1"/>
  <c r="U24" i="26"/>
  <c r="Q11" i="26"/>
  <c r="AB11" i="26" s="1"/>
  <c r="R16" i="26"/>
  <c r="U15" i="26"/>
  <c r="AB15" i="26"/>
  <c r="R14" i="26"/>
  <c r="U13" i="26"/>
  <c r="T12" i="26"/>
  <c r="AB12" i="26"/>
  <c r="AB16" i="26"/>
  <c r="R17" i="26"/>
  <c r="R13" i="26"/>
  <c r="R19" i="26"/>
  <c r="U18" i="26"/>
  <c r="AB19" i="26"/>
  <c r="R20" i="26"/>
  <c r="U19" i="26"/>
  <c r="U22" i="26"/>
  <c r="R23" i="26"/>
  <c r="AB22" i="26"/>
  <c r="AB13" i="26"/>
  <c r="AB14" i="26"/>
  <c r="AK11" i="26"/>
  <c r="W11" i="26"/>
  <c r="R15" i="26"/>
  <c r="U16" i="26"/>
  <c r="AB18" i="26"/>
  <c r="AK12" i="26"/>
  <c r="W12" i="26"/>
  <c r="U12" i="26"/>
  <c r="AC12" i="26"/>
  <c r="S13" i="26"/>
  <c r="AB21" i="26"/>
  <c r="U21" i="26"/>
  <c r="R22" i="26"/>
  <c r="AB17" i="26"/>
  <c r="AB20" i="26"/>
  <c r="AB23" i="26"/>
  <c r="R24" i="26"/>
  <c r="U20" i="26"/>
  <c r="G5" i="21"/>
  <c r="C6" i="21"/>
  <c r="F7" i="21" s="1"/>
  <c r="D6" i="21"/>
  <c r="G7" i="21" s="1"/>
  <c r="C5" i="21"/>
  <c r="F5" i="21" s="1"/>
  <c r="N25" i="12"/>
  <c r="M25" i="12"/>
  <c r="F6" i="21" l="1"/>
  <c r="G6" i="21"/>
  <c r="AK15" i="31"/>
  <c r="S16" i="31"/>
  <c r="W15" i="31"/>
  <c r="Y15" i="31" s="1"/>
  <c r="T15" i="31"/>
  <c r="AC15" i="31"/>
  <c r="AH14" i="31"/>
  <c r="AD14" i="31"/>
  <c r="S14" i="30"/>
  <c r="AC14" i="30" s="1"/>
  <c r="T13" i="30"/>
  <c r="AH12" i="30"/>
  <c r="AD12" i="30"/>
  <c r="AE12" i="30" s="1"/>
  <c r="AH13" i="30"/>
  <c r="AD13" i="30"/>
  <c r="AE13" i="30" s="1"/>
  <c r="AK13" i="30"/>
  <c r="W13" i="30"/>
  <c r="Y13" i="30" s="1"/>
  <c r="AD9" i="26"/>
  <c r="AE9" i="26" s="1"/>
  <c r="U11" i="26"/>
  <c r="Y11" i="26" s="1"/>
  <c r="T11" i="26"/>
  <c r="AC11" i="26"/>
  <c r="AD11" i="26" s="1"/>
  <c r="AE11" i="26" s="1"/>
  <c r="AK13" i="26"/>
  <c r="W13" i="26"/>
  <c r="Y12" i="26"/>
  <c r="V16" i="26"/>
  <c r="V14" i="26"/>
  <c r="AD12" i="26"/>
  <c r="AE12" i="26" s="1"/>
  <c r="V23" i="26"/>
  <c r="V20" i="26"/>
  <c r="V24" i="26"/>
  <c r="V22" i="26"/>
  <c r="V19" i="26"/>
  <c r="S14" i="26"/>
  <c r="T14" i="26" s="1"/>
  <c r="V13" i="26"/>
  <c r="AC13" i="26"/>
  <c r="V17" i="26"/>
  <c r="V15" i="26"/>
  <c r="T13" i="26"/>
  <c r="F6" i="20"/>
  <c r="G6" i="20" s="1"/>
  <c r="O27" i="12"/>
  <c r="Q25" i="12" s="1"/>
  <c r="AI22" i="12"/>
  <c r="AI23" i="12"/>
  <c r="AI24" i="12"/>
  <c r="M24" i="12"/>
  <c r="N24" i="12"/>
  <c r="AA25" i="12"/>
  <c r="O2" i="12"/>
  <c r="AC9" i="12" s="1"/>
  <c r="O3" i="12"/>
  <c r="O26" i="12"/>
  <c r="Q24" i="12" s="1"/>
  <c r="U24" i="12" s="1"/>
  <c r="AA24" i="12"/>
  <c r="M23" i="12"/>
  <c r="N23" i="12"/>
  <c r="O23" i="12"/>
  <c r="Q21" i="12" s="1"/>
  <c r="AA23" i="12"/>
  <c r="AI21" i="12"/>
  <c r="N12" i="12"/>
  <c r="O11" i="12"/>
  <c r="S11" i="12" s="1"/>
  <c r="M22" i="12"/>
  <c r="N22" i="12"/>
  <c r="O22" i="12"/>
  <c r="Q20" i="12" s="1"/>
  <c r="AA22" i="12"/>
  <c r="K10" i="12"/>
  <c r="AI10" i="12" s="1"/>
  <c r="AI11" i="12"/>
  <c r="AI12" i="12"/>
  <c r="AI13" i="12"/>
  <c r="AI14" i="12"/>
  <c r="AI15" i="12"/>
  <c r="AI16" i="12"/>
  <c r="AI17" i="12"/>
  <c r="AI18" i="12"/>
  <c r="AI19" i="12"/>
  <c r="AI20" i="12"/>
  <c r="O14" i="12"/>
  <c r="Q12" i="12" s="1"/>
  <c r="U12" i="12" s="1"/>
  <c r="O13" i="12"/>
  <c r="R12" i="12" s="1"/>
  <c r="O12" i="12"/>
  <c r="R11" i="12" s="1"/>
  <c r="V11" i="12" s="1"/>
  <c r="O15" i="12"/>
  <c r="Q13" i="12" s="1"/>
  <c r="O16" i="12"/>
  <c r="Q14" i="12" s="1"/>
  <c r="O17" i="12"/>
  <c r="Q15" i="12" s="1"/>
  <c r="O18" i="12"/>
  <c r="Q16" i="12" s="1"/>
  <c r="O19" i="12"/>
  <c r="Q17" i="12" s="1"/>
  <c r="O20" i="12"/>
  <c r="Q18" i="12" s="1"/>
  <c r="O21" i="12"/>
  <c r="Q19" i="12" s="1"/>
  <c r="O24" i="12"/>
  <c r="Q22" i="12" s="1"/>
  <c r="O25" i="12"/>
  <c r="Q23" i="12" s="1"/>
  <c r="M21" i="12"/>
  <c r="N21" i="12"/>
  <c r="AA21" i="12"/>
  <c r="M13" i="12"/>
  <c r="N13" i="12"/>
  <c r="M14" i="12"/>
  <c r="N14" i="12"/>
  <c r="M15" i="12"/>
  <c r="N15" i="12"/>
  <c r="M16" i="12"/>
  <c r="N16" i="12"/>
  <c r="M17" i="12"/>
  <c r="N17" i="12"/>
  <c r="M18" i="12"/>
  <c r="N18" i="12"/>
  <c r="M19" i="12"/>
  <c r="N19" i="12"/>
  <c r="M20" i="12"/>
  <c r="N20" i="12"/>
  <c r="M12" i="12"/>
  <c r="AA20" i="12"/>
  <c r="AA19" i="12"/>
  <c r="AK10" i="12"/>
  <c r="AK9" i="12"/>
  <c r="AA18" i="12"/>
  <c r="AA17" i="12"/>
  <c r="AA16" i="12"/>
  <c r="AA15" i="12"/>
  <c r="AA14" i="12"/>
  <c r="AA13" i="12"/>
  <c r="AA12" i="12"/>
  <c r="AA11" i="12"/>
  <c r="AA10" i="12"/>
  <c r="AA9" i="12"/>
  <c r="Q7" i="12"/>
  <c r="AL18" i="12"/>
  <c r="AL17" i="12"/>
  <c r="AL16" i="12"/>
  <c r="AL15" i="12"/>
  <c r="AL14" i="12"/>
  <c r="AL13" i="12"/>
  <c r="AL12" i="12"/>
  <c r="AL11" i="12"/>
  <c r="AL10" i="12"/>
  <c r="AL9" i="12"/>
  <c r="AE14" i="31" l="1"/>
  <c r="AD15" i="31"/>
  <c r="AE15" i="31" s="1"/>
  <c r="AH15" i="31"/>
  <c r="W16" i="31"/>
  <c r="Y16" i="31" s="1"/>
  <c r="AK16" i="31"/>
  <c r="T16" i="31"/>
  <c r="AC16" i="31"/>
  <c r="S17" i="31"/>
  <c r="T14" i="30"/>
  <c r="W14" i="30"/>
  <c r="Y14" i="30" s="1"/>
  <c r="S15" i="30"/>
  <c r="AK15" i="30" s="1"/>
  <c r="AK14" i="30"/>
  <c r="AH14" i="30"/>
  <c r="AD14" i="30"/>
  <c r="AE14" i="30" s="1"/>
  <c r="AH12" i="26"/>
  <c r="Y13" i="26"/>
  <c r="AH13" i="26"/>
  <c r="AD13" i="26"/>
  <c r="AE13" i="26" s="1"/>
  <c r="AK14" i="26"/>
  <c r="W14" i="26"/>
  <c r="Y14" i="26" s="1"/>
  <c r="S15" i="26"/>
  <c r="AC14" i="26"/>
  <c r="R20" i="12"/>
  <c r="R22" i="12"/>
  <c r="V22" i="12" s="1"/>
  <c r="AB22" i="12"/>
  <c r="AB13" i="12"/>
  <c r="R16" i="12"/>
  <c r="R17" i="12"/>
  <c r="AB9" i="12"/>
  <c r="AD9" i="12" s="1"/>
  <c r="AE9" i="12" s="1"/>
  <c r="AC11" i="12"/>
  <c r="R23" i="12"/>
  <c r="R21" i="12"/>
  <c r="AB21" i="12"/>
  <c r="AB16" i="12"/>
  <c r="AB20" i="12"/>
  <c r="AB15" i="12"/>
  <c r="AB19" i="12"/>
  <c r="AB14" i="12"/>
  <c r="R15" i="12"/>
  <c r="R25" i="12"/>
  <c r="V25" i="12" s="1"/>
  <c r="R13" i="12"/>
  <c r="R24" i="12"/>
  <c r="S12" i="12"/>
  <c r="AK12" i="12" s="1"/>
  <c r="AB17" i="12"/>
  <c r="R19" i="12"/>
  <c r="V12" i="12"/>
  <c r="AB10" i="12"/>
  <c r="AC10" i="12"/>
  <c r="U18" i="12"/>
  <c r="R14" i="12"/>
  <c r="AB12" i="12"/>
  <c r="AB18" i="12"/>
  <c r="R18" i="12"/>
  <c r="AB24" i="12"/>
  <c r="AB23" i="12"/>
  <c r="U25" i="12"/>
  <c r="AB25" i="12"/>
  <c r="U22" i="12"/>
  <c r="U20" i="12"/>
  <c r="U19" i="12"/>
  <c r="U13" i="12"/>
  <c r="W11" i="12"/>
  <c r="AK11" i="12"/>
  <c r="U16" i="12"/>
  <c r="U23" i="12"/>
  <c r="U15" i="12"/>
  <c r="Q11" i="12"/>
  <c r="AB11" i="12" s="1"/>
  <c r="U17" i="12"/>
  <c r="U14" i="12"/>
  <c r="U21" i="12"/>
  <c r="AH16" i="31" l="1"/>
  <c r="AD16" i="31"/>
  <c r="AE16" i="31" s="1"/>
  <c r="AK17" i="31"/>
  <c r="W17" i="31"/>
  <c r="Y17" i="31" s="1"/>
  <c r="S18" i="31"/>
  <c r="AC17" i="31"/>
  <c r="T17" i="31"/>
  <c r="AC15" i="30"/>
  <c r="AH15" i="30" s="1"/>
  <c r="W15" i="30"/>
  <c r="Y15" i="30" s="1"/>
  <c r="T15" i="30"/>
  <c r="S16" i="30"/>
  <c r="AK16" i="30" s="1"/>
  <c r="AD14" i="26"/>
  <c r="AE14" i="26" s="1"/>
  <c r="AH14" i="26"/>
  <c r="AK15" i="26"/>
  <c r="W15" i="26"/>
  <c r="Y15" i="26" s="1"/>
  <c r="T15" i="26"/>
  <c r="S16" i="26"/>
  <c r="AC15" i="26"/>
  <c r="AD10" i="12"/>
  <c r="AE10" i="12" s="1"/>
  <c r="V13" i="12"/>
  <c r="V15" i="12"/>
  <c r="T12" i="12"/>
  <c r="V18" i="12"/>
  <c r="S13" i="12"/>
  <c r="S14" i="12" s="1"/>
  <c r="AC12" i="12"/>
  <c r="AD12" i="12" s="1"/>
  <c r="AE12" i="12" s="1"/>
  <c r="W12" i="12"/>
  <c r="Y12" i="12" s="1"/>
  <c r="V19" i="12"/>
  <c r="V20" i="12"/>
  <c r="V17" i="12"/>
  <c r="V23" i="12"/>
  <c r="V16" i="12"/>
  <c r="V21" i="12"/>
  <c r="AD11" i="12"/>
  <c r="AE11" i="12" s="1"/>
  <c r="U11" i="12"/>
  <c r="Y11" i="12" s="1"/>
  <c r="T11" i="12"/>
  <c r="V24" i="12"/>
  <c r="V14" i="12"/>
  <c r="AD17" i="31" l="1"/>
  <c r="AE17" i="31" s="1"/>
  <c r="AH17" i="31"/>
  <c r="AF17" i="31"/>
  <c r="AG17" i="31" s="1"/>
  <c r="AK18" i="31"/>
  <c r="AC18" i="31"/>
  <c r="T18" i="31"/>
  <c r="S19" i="31"/>
  <c r="W18" i="31"/>
  <c r="Y18" i="31" s="1"/>
  <c r="S17" i="30"/>
  <c r="AK17" i="30" s="1"/>
  <c r="T16" i="30"/>
  <c r="AC16" i="30"/>
  <c r="AH16" i="30" s="1"/>
  <c r="W16" i="30"/>
  <c r="Y16" i="30" s="1"/>
  <c r="AD15" i="30"/>
  <c r="AE15" i="30" s="1"/>
  <c r="AH15" i="26"/>
  <c r="AD15" i="26"/>
  <c r="AE15" i="26" s="1"/>
  <c r="AK16" i="26"/>
  <c r="W16" i="26"/>
  <c r="Y16" i="26" s="1"/>
  <c r="T16" i="26"/>
  <c r="AC16" i="26"/>
  <c r="S17" i="26"/>
  <c r="AC13" i="12"/>
  <c r="S15" i="12"/>
  <c r="AK14" i="12"/>
  <c r="AC14" i="12"/>
  <c r="AH14" i="12" s="1"/>
  <c r="T14" i="12"/>
  <c r="T13" i="12"/>
  <c r="AK13" i="12"/>
  <c r="AH12" i="12"/>
  <c r="W13" i="12"/>
  <c r="Y13" i="12" s="1"/>
  <c r="W14" i="12"/>
  <c r="Y14" i="12" s="1"/>
  <c r="AH13" i="12"/>
  <c r="AD13" i="12"/>
  <c r="AE13" i="12" s="1"/>
  <c r="W19" i="31" l="1"/>
  <c r="Y19" i="31" s="1"/>
  <c r="S20" i="31"/>
  <c r="T19" i="31"/>
  <c r="AK19" i="31"/>
  <c r="AC19" i="31"/>
  <c r="AF18" i="31"/>
  <c r="AG18" i="31" s="1"/>
  <c r="AD18" i="31"/>
  <c r="AE18" i="31" s="1"/>
  <c r="AH18" i="31"/>
  <c r="AD16" i="30"/>
  <c r="AE16" i="30" s="1"/>
  <c r="AF16" i="30"/>
  <c r="AG16" i="30" s="1"/>
  <c r="W17" i="30"/>
  <c r="Y17" i="30" s="1"/>
  <c r="S18" i="30"/>
  <c r="AK18" i="30" s="1"/>
  <c r="T17" i="30"/>
  <c r="AC17" i="30"/>
  <c r="AF17" i="30" s="1"/>
  <c r="AG17" i="30" s="1"/>
  <c r="AK17" i="26"/>
  <c r="W17" i="26"/>
  <c r="Y17" i="26" s="1"/>
  <c r="T17" i="26"/>
  <c r="AC17" i="26"/>
  <c r="S18" i="26"/>
  <c r="AD16" i="26"/>
  <c r="AE16" i="26" s="1"/>
  <c r="AH16" i="26"/>
  <c r="AF16" i="26"/>
  <c r="AG16" i="26" s="1"/>
  <c r="AD14" i="12"/>
  <c r="AE14" i="12" s="1"/>
  <c r="S16" i="12"/>
  <c r="T16" i="12" s="1"/>
  <c r="AC15" i="12"/>
  <c r="AK15" i="12"/>
  <c r="W15" i="12"/>
  <c r="Y15" i="12" s="1"/>
  <c r="T15" i="12"/>
  <c r="AD19" i="31" l="1"/>
  <c r="AE19" i="31" s="1"/>
  <c r="AF19" i="31"/>
  <c r="AG19" i="31" s="1"/>
  <c r="AH19" i="31"/>
  <c r="W20" i="31"/>
  <c r="Y20" i="31" s="1"/>
  <c r="S21" i="31"/>
  <c r="T20" i="31"/>
  <c r="AC20" i="31"/>
  <c r="AC18" i="30"/>
  <c r="AD18" i="30" s="1"/>
  <c r="AE18" i="30" s="1"/>
  <c r="AH17" i="30"/>
  <c r="AD17" i="30"/>
  <c r="AE17" i="30" s="1"/>
  <c r="T18" i="30"/>
  <c r="S19" i="30"/>
  <c r="AC19" i="30" s="1"/>
  <c r="W18" i="30"/>
  <c r="Y18" i="30" s="1"/>
  <c r="W18" i="26"/>
  <c r="Y18" i="26" s="1"/>
  <c r="AK18" i="26"/>
  <c r="S19" i="26"/>
  <c r="AC18" i="26"/>
  <c r="T18" i="26"/>
  <c r="AF17" i="26"/>
  <c r="AG17" i="26" s="1"/>
  <c r="AD17" i="26"/>
  <c r="AE17" i="26" s="1"/>
  <c r="AH17" i="26"/>
  <c r="S17" i="12"/>
  <c r="AC16" i="12"/>
  <c r="AD16" i="12" s="1"/>
  <c r="AE16" i="12" s="1"/>
  <c r="AK16" i="12"/>
  <c r="W16" i="12"/>
  <c r="Y16" i="12" s="1"/>
  <c r="AH15" i="12"/>
  <c r="AD15" i="12"/>
  <c r="AE15" i="12" s="1"/>
  <c r="AH20" i="31" l="1"/>
  <c r="AD20" i="31"/>
  <c r="AE20" i="31" s="1"/>
  <c r="AF20" i="31"/>
  <c r="AG20" i="31" s="1"/>
  <c r="W21" i="31"/>
  <c r="Y21" i="31" s="1"/>
  <c r="T21" i="31"/>
  <c r="AC21" i="31"/>
  <c r="AC3" i="31" s="1"/>
  <c r="S22" i="31"/>
  <c r="AH18" i="30"/>
  <c r="AF18" i="30"/>
  <c r="AG18" i="30" s="1"/>
  <c r="T19" i="30"/>
  <c r="S20" i="30"/>
  <c r="T20" i="30" s="1"/>
  <c r="W19" i="30"/>
  <c r="Y19" i="30" s="1"/>
  <c r="AD19" i="30"/>
  <c r="AE19" i="30" s="1"/>
  <c r="AH19" i="30"/>
  <c r="AF19" i="30"/>
  <c r="AG19" i="30" s="1"/>
  <c r="AH18" i="26"/>
  <c r="AF18" i="26"/>
  <c r="AG18" i="26" s="1"/>
  <c r="AD18" i="26"/>
  <c r="AE18" i="26" s="1"/>
  <c r="W19" i="26"/>
  <c r="Y19" i="26" s="1"/>
  <c r="T19" i="26"/>
  <c r="AC19" i="26"/>
  <c r="S20" i="26"/>
  <c r="AF16" i="12"/>
  <c r="AG16" i="12" s="1"/>
  <c r="S18" i="12"/>
  <c r="W18" i="12" s="1"/>
  <c r="Y18" i="12" s="1"/>
  <c r="AC17" i="12"/>
  <c r="AH17" i="12" s="1"/>
  <c r="W17" i="12"/>
  <c r="Y17" i="12" s="1"/>
  <c r="AK17" i="12"/>
  <c r="AH16" i="12"/>
  <c r="T17" i="12"/>
  <c r="W22" i="31" l="1"/>
  <c r="Y22" i="31" s="1"/>
  <c r="AC22" i="31"/>
  <c r="S23" i="31"/>
  <c r="T22" i="31"/>
  <c r="AF21" i="31"/>
  <c r="AG21" i="31" s="1"/>
  <c r="AD21" i="31"/>
  <c r="AH21" i="31"/>
  <c r="AC20" i="30"/>
  <c r="AD20" i="30" s="1"/>
  <c r="AE20" i="30" s="1"/>
  <c r="S21" i="30"/>
  <c r="W21" i="30" s="1"/>
  <c r="Y21" i="30" s="1"/>
  <c r="W20" i="30"/>
  <c r="Y20" i="30" s="1"/>
  <c r="AH19" i="26"/>
  <c r="AF19" i="26"/>
  <c r="AG19" i="26" s="1"/>
  <c r="AD19" i="26"/>
  <c r="AE19" i="26" s="1"/>
  <c r="W20" i="26"/>
  <c r="Y20" i="26" s="1"/>
  <c r="T20" i="26"/>
  <c r="AC20" i="26"/>
  <c r="S21" i="26"/>
  <c r="AF17" i="12"/>
  <c r="AG17" i="12" s="1"/>
  <c r="S19" i="12"/>
  <c r="AC18" i="12"/>
  <c r="AF18" i="12" s="1"/>
  <c r="AG18" i="12" s="1"/>
  <c r="T18" i="12"/>
  <c r="AD17" i="12"/>
  <c r="AE17" i="12" s="1"/>
  <c r="AK18" i="12"/>
  <c r="AE21" i="31" l="1"/>
  <c r="AD3" i="31"/>
  <c r="W23" i="31"/>
  <c r="Y23" i="31" s="1"/>
  <c r="AC23" i="31"/>
  <c r="S24" i="31"/>
  <c r="T23" i="31"/>
  <c r="AD22" i="31"/>
  <c r="AE22" i="31" s="1"/>
  <c r="AH22" i="31"/>
  <c r="AF20" i="30"/>
  <c r="AG20" i="30" s="1"/>
  <c r="AH20" i="30"/>
  <c r="AC21" i="30"/>
  <c r="AD21" i="30" s="1"/>
  <c r="AE21" i="30" s="1"/>
  <c r="S22" i="30"/>
  <c r="T22" i="30" s="1"/>
  <c r="T21" i="30"/>
  <c r="AF20" i="26"/>
  <c r="AG20" i="26" s="1"/>
  <c r="AD20" i="26"/>
  <c r="AE20" i="26" s="1"/>
  <c r="AH20" i="26"/>
  <c r="W21" i="26"/>
  <c r="Y21" i="26" s="1"/>
  <c r="T21" i="26"/>
  <c r="AC21" i="26"/>
  <c r="S22" i="26"/>
  <c r="AD18" i="12"/>
  <c r="AE18" i="12" s="1"/>
  <c r="AH18" i="12"/>
  <c r="S20" i="12"/>
  <c r="AC19" i="12"/>
  <c r="AH19" i="12" s="1"/>
  <c r="W19" i="12"/>
  <c r="Y19" i="12" s="1"/>
  <c r="T19" i="12"/>
  <c r="AC24" i="31" l="1"/>
  <c r="S25" i="31"/>
  <c r="T24" i="31"/>
  <c r="W24" i="31"/>
  <c r="Y24" i="31" s="1"/>
  <c r="AD23" i="31"/>
  <c r="AE23" i="31" s="1"/>
  <c r="AH23" i="31"/>
  <c r="AC22" i="30"/>
  <c r="AH22" i="30" s="1"/>
  <c r="W22" i="30"/>
  <c r="Y22" i="30" s="1"/>
  <c r="S23" i="30"/>
  <c r="W23" i="30" s="1"/>
  <c r="Y23" i="30" s="1"/>
  <c r="AH21" i="30"/>
  <c r="W22" i="26"/>
  <c r="Y22" i="26" s="1"/>
  <c r="T22" i="26"/>
  <c r="AC22" i="26"/>
  <c r="S23" i="26"/>
  <c r="AH21" i="26"/>
  <c r="AD21" i="26"/>
  <c r="AE21" i="26" s="1"/>
  <c r="AD19" i="12"/>
  <c r="AE19" i="12" s="1"/>
  <c r="AF19" i="12"/>
  <c r="AG19" i="12" s="1"/>
  <c r="S21" i="12"/>
  <c r="AC20" i="12"/>
  <c r="W20" i="12"/>
  <c r="Y20" i="12" s="1"/>
  <c r="T20" i="12"/>
  <c r="T25" i="31" l="1"/>
  <c r="AC25" i="31"/>
  <c r="W25" i="31"/>
  <c r="Y25" i="31" s="1"/>
  <c r="S26" i="31"/>
  <c r="AH24" i="31"/>
  <c r="AD24" i="31"/>
  <c r="AE24" i="31" s="1"/>
  <c r="AD22" i="30"/>
  <c r="AE22" i="30" s="1"/>
  <c r="S24" i="30"/>
  <c r="S25" i="30" s="1"/>
  <c r="T23" i="30"/>
  <c r="AC23" i="30"/>
  <c r="AE28" i="30" s="1"/>
  <c r="AE29" i="30" s="1"/>
  <c r="AH22" i="26"/>
  <c r="AD22" i="26"/>
  <c r="AE22" i="26" s="1"/>
  <c r="W23" i="26"/>
  <c r="Y23" i="26" s="1"/>
  <c r="AC23" i="26"/>
  <c r="T23" i="26"/>
  <c r="S24" i="26"/>
  <c r="W21" i="12"/>
  <c r="Y21" i="12" s="1"/>
  <c r="AF20" i="12"/>
  <c r="AG20" i="12" s="1"/>
  <c r="AD20" i="12"/>
  <c r="AE20" i="12" s="1"/>
  <c r="AH20" i="12"/>
  <c r="T21" i="12"/>
  <c r="S22" i="12"/>
  <c r="W22" i="12" s="1"/>
  <c r="Y22" i="12" s="1"/>
  <c r="AC21" i="12"/>
  <c r="AH21" i="12" s="1"/>
  <c r="S27" i="31" l="1"/>
  <c r="S28" i="31" s="1"/>
  <c r="S29" i="31" s="1"/>
  <c r="S30" i="31" s="1"/>
  <c r="S31" i="31" s="1"/>
  <c r="S32" i="31" s="1"/>
  <c r="S33" i="31" s="1"/>
  <c r="S34" i="31" s="1"/>
  <c r="S35" i="31" s="1"/>
  <c r="AC26" i="31"/>
  <c r="T26" i="31"/>
  <c r="W26" i="31"/>
  <c r="Y26" i="31" s="1"/>
  <c r="AD25" i="31"/>
  <c r="AE25" i="31" s="1"/>
  <c r="AH25" i="31"/>
  <c r="AD23" i="30"/>
  <c r="AE23" i="30" s="1"/>
  <c r="AH23" i="30"/>
  <c r="T24" i="30"/>
  <c r="W24" i="30"/>
  <c r="Y24" i="30" s="1"/>
  <c r="AC24" i="30"/>
  <c r="AD24" i="30" s="1"/>
  <c r="AE24" i="30" s="1"/>
  <c r="W25" i="30"/>
  <c r="Y25" i="30" s="1"/>
  <c r="T25" i="30"/>
  <c r="AC25" i="30"/>
  <c r="W24" i="26"/>
  <c r="Y24" i="26" s="1"/>
  <c r="AC24" i="26"/>
  <c r="S25" i="26"/>
  <c r="T24" i="26"/>
  <c r="AH23" i="26"/>
  <c r="AD23" i="26"/>
  <c r="AE23" i="26" s="1"/>
  <c r="AE28" i="26"/>
  <c r="AE29" i="26" s="1"/>
  <c r="AD21" i="12"/>
  <c r="AE21" i="12" s="1"/>
  <c r="T22" i="12"/>
  <c r="S23" i="12"/>
  <c r="W23" i="12" s="1"/>
  <c r="Y23" i="12" s="1"/>
  <c r="AC22" i="12"/>
  <c r="AH22" i="12" s="1"/>
  <c r="T35" i="31" l="1"/>
  <c r="W35" i="31"/>
  <c r="Y35" i="31" s="1"/>
  <c r="AC35" i="31"/>
  <c r="AD35" i="31" s="1"/>
  <c r="AE35" i="31" s="1"/>
  <c r="W34" i="31"/>
  <c r="Y34" i="31" s="1"/>
  <c r="T34" i="31"/>
  <c r="AC34" i="31"/>
  <c r="AD34" i="31" s="1"/>
  <c r="AE34" i="31" s="1"/>
  <c r="W33" i="31"/>
  <c r="Y33" i="31" s="1"/>
  <c r="T33" i="31"/>
  <c r="AC33" i="31"/>
  <c r="AD33" i="31" s="1"/>
  <c r="AE33" i="31" s="1"/>
  <c r="W32" i="31"/>
  <c r="Y32" i="31" s="1"/>
  <c r="T32" i="31"/>
  <c r="AC32" i="31"/>
  <c r="AD32" i="31" s="1"/>
  <c r="AE32" i="31" s="1"/>
  <c r="W31" i="31"/>
  <c r="Y31" i="31" s="1"/>
  <c r="T31" i="31"/>
  <c r="AC31" i="31"/>
  <c r="AD31" i="31" s="1"/>
  <c r="AE31" i="31" s="1"/>
  <c r="W30" i="31"/>
  <c r="Y30" i="31" s="1"/>
  <c r="AC30" i="31"/>
  <c r="AD30" i="31" s="1"/>
  <c r="AE30" i="31" s="1"/>
  <c r="T30" i="31"/>
  <c r="T29" i="31"/>
  <c r="W29" i="31"/>
  <c r="Y29" i="31" s="1"/>
  <c r="AC29" i="31"/>
  <c r="AD29" i="31" s="1"/>
  <c r="AE29" i="31" s="1"/>
  <c r="AE38" i="31" s="1"/>
  <c r="W28" i="31"/>
  <c r="Y28" i="31" s="1"/>
  <c r="AC28" i="31"/>
  <c r="AD28" i="31" s="1"/>
  <c r="AE28" i="31" s="1"/>
  <c r="T28" i="31"/>
  <c r="W27" i="31"/>
  <c r="Y27" i="31" s="1"/>
  <c r="T27" i="31"/>
  <c r="AC27" i="31"/>
  <c r="AD27" i="31" s="1"/>
  <c r="AE27" i="31" s="1"/>
  <c r="AD26" i="31"/>
  <c r="AE26" i="31" s="1"/>
  <c r="AH26" i="31"/>
  <c r="S2" i="30"/>
  <c r="AH24" i="30"/>
  <c r="AD25" i="30"/>
  <c r="AE25" i="30" s="1"/>
  <c r="AH25" i="30"/>
  <c r="W25" i="26"/>
  <c r="Y25" i="26" s="1"/>
  <c r="S2" i="26" s="1"/>
  <c r="T25" i="26"/>
  <c r="AC25" i="26"/>
  <c r="AD24" i="26"/>
  <c r="AE24" i="26" s="1"/>
  <c r="AH24" i="26"/>
  <c r="AD22" i="12"/>
  <c r="AE22" i="12" s="1"/>
  <c r="T23" i="12"/>
  <c r="S24" i="12"/>
  <c r="W24" i="12" s="1"/>
  <c r="Y24" i="12" s="1"/>
  <c r="AC23" i="12"/>
  <c r="AE28" i="12" s="1"/>
  <c r="AE29" i="12" s="1"/>
  <c r="S2" i="31" l="1"/>
  <c r="AH25" i="26"/>
  <c r="AD25" i="26"/>
  <c r="AE25" i="26" s="1"/>
  <c r="T24" i="12"/>
  <c r="AH23" i="12"/>
  <c r="AD23" i="12"/>
  <c r="AE23" i="12" s="1"/>
  <c r="AC24" i="12"/>
  <c r="S25" i="12"/>
  <c r="AC25" i="12" l="1"/>
  <c r="W25" i="12"/>
  <c r="Y25" i="12" s="1"/>
  <c r="S2" i="12" s="1"/>
  <c r="T25" i="12"/>
  <c r="AH24" i="12"/>
  <c r="AD24" i="12"/>
  <c r="AE24" i="12" s="1"/>
  <c r="AH25" i="12" l="1"/>
  <c r="AD25" i="12"/>
  <c r="AE25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C2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Don’t match but I think Chris is only using project 8 data here.</t>
        </r>
      </text>
    </comment>
  </commentList>
</comments>
</file>

<file path=xl/sharedStrings.xml><?xml version="1.0" encoding="utf-8"?>
<sst xmlns="http://schemas.openxmlformats.org/spreadsheetml/2006/main" count="291" uniqueCount="100">
  <si>
    <t>Recruit</t>
  </si>
  <si>
    <t>Year</t>
  </si>
  <si>
    <t>Survey Year</t>
  </si>
  <si>
    <t>Catch Year</t>
  </si>
  <si>
    <t>Pre-recruit</t>
  </si>
  <si>
    <t>Post-recruit</t>
  </si>
  <si>
    <t>Catch (Number)</t>
  </si>
  <si>
    <t>Catch Mid-Date</t>
  </si>
  <si>
    <t>Survey Mid-Date</t>
  </si>
  <si>
    <t>Mature Weight</t>
  </si>
  <si>
    <t>Legal Weight</t>
  </si>
  <si>
    <t>Prerecruit Weight</t>
  </si>
  <si>
    <t>Catch=&gt;Survey Tau</t>
  </si>
  <si>
    <t>Survey Tau</t>
  </si>
  <si>
    <t>Survival</t>
  </si>
  <si>
    <t>Prerecruit Abundance</t>
  </si>
  <si>
    <t>Legal Abundance</t>
  </si>
  <si>
    <t>Mature Abundance</t>
  </si>
  <si>
    <t>GHL (Pounds)</t>
  </si>
  <si>
    <t>Parameters</t>
  </si>
  <si>
    <t>Estimated</t>
  </si>
  <si>
    <t>2004/05</t>
  </si>
  <si>
    <t>2003/04</t>
  </si>
  <si>
    <t>1996/97</t>
  </si>
  <si>
    <t>1997/98</t>
  </si>
  <si>
    <t>1998/99</t>
  </si>
  <si>
    <t>1999/00</t>
  </si>
  <si>
    <t>2000/01</t>
  </si>
  <si>
    <t>2001/02</t>
  </si>
  <si>
    <t>2002/03</t>
  </si>
  <si>
    <t>2005/06</t>
  </si>
  <si>
    <t>2006/07</t>
  </si>
  <si>
    <t>2007/08</t>
  </si>
  <si>
    <t>2008/09</t>
  </si>
  <si>
    <t>2009/10</t>
  </si>
  <si>
    <t>2010/11</t>
  </si>
  <si>
    <t>2011/12</t>
  </si>
  <si>
    <t>Title</t>
  </si>
  <si>
    <t>Objective Function</t>
  </si>
  <si>
    <t>Area</t>
  </si>
  <si>
    <t>q</t>
  </si>
  <si>
    <t>nat mort of pre-recruits</t>
  </si>
  <si>
    <t>Location#</t>
  </si>
  <si>
    <t>Survival/Nat Mort</t>
  </si>
  <si>
    <t>Holkham Bay</t>
  </si>
  <si>
    <t>RKCS</t>
  </si>
  <si>
    <t>TCS</t>
  </si>
  <si>
    <t>make sure to use project # to not over inflat CPUE</t>
  </si>
  <si>
    <t>pre-recruits</t>
  </si>
  <si>
    <t>recruits</t>
  </si>
  <si>
    <t>post recruits</t>
  </si>
  <si>
    <t>2012/13</t>
  </si>
  <si>
    <t>absolute?</t>
  </si>
  <si>
    <t>sum of estimated</t>
  </si>
  <si>
    <t>log diff bn estimate and actual -squared</t>
  </si>
  <si>
    <t>Catch (in lbs)</t>
  </si>
  <si>
    <t>data is sorted by project and pot number so inflation should not be occuring</t>
  </si>
  <si>
    <t>Survey mid-date</t>
  </si>
  <si>
    <t>RKCS mid-dates</t>
  </si>
  <si>
    <t>TCS mi-date</t>
  </si>
  <si>
    <t>post</t>
  </si>
  <si>
    <t>recruit</t>
  </si>
  <si>
    <t>pre</t>
  </si>
  <si>
    <t>from TCS_CPUE2_2013</t>
  </si>
  <si>
    <t>CSA model parmeters</t>
  </si>
  <si>
    <t>Location</t>
  </si>
  <si>
    <t>survival</t>
  </si>
  <si>
    <t>difference from previous year</t>
  </si>
  <si>
    <t>HB</t>
  </si>
  <si>
    <t>- maybe chris is only including Holkham tanner crab</t>
  </si>
  <si>
    <t>- these match the long term data file output from 2011 in the folder general/data tables</t>
  </si>
  <si>
    <t>- confirmed using HB from long term data.JMP file - chris was only using the Project 8 data for CPUE from 2002-2007, 2009 used both for 2008, and ? For 2010, 2011</t>
  </si>
  <si>
    <t xml:space="preserve">Move to read me tab once this is fully figured out. </t>
  </si>
  <si>
    <t>- mine include both area</t>
  </si>
  <si>
    <t>2013/14</t>
  </si>
  <si>
    <t>catch (lbs from fish tickets</t>
  </si>
  <si>
    <t xml:space="preserve">Sigma plot file </t>
  </si>
  <si>
    <t>Old CSA legal biomass</t>
  </si>
  <si>
    <t>Old catch</t>
  </si>
  <si>
    <t>Only Tanner crab survey</t>
  </si>
  <si>
    <t>updated:</t>
  </si>
  <si>
    <t>survey</t>
  </si>
  <si>
    <t>2014/15</t>
  </si>
  <si>
    <t>current year, catch already updated last year - reflects fish ticket numbers</t>
  </si>
  <si>
    <t>2015/16</t>
  </si>
  <si>
    <t xml:space="preserve">Biomass </t>
  </si>
  <si>
    <t xml:space="preserve">Legal </t>
  </si>
  <si>
    <t>Mature</t>
  </si>
  <si>
    <t>% change</t>
  </si>
  <si>
    <t>fishery</t>
  </si>
  <si>
    <t>2016/17</t>
  </si>
  <si>
    <t>baseline average</t>
  </si>
  <si>
    <t>fishery years</t>
  </si>
  <si>
    <t>1997-2006</t>
  </si>
  <si>
    <t>2017/18</t>
  </si>
  <si>
    <t>2018/19</t>
  </si>
  <si>
    <t>2019/20</t>
  </si>
  <si>
    <t>2020/21</t>
  </si>
  <si>
    <t>21/22</t>
  </si>
  <si>
    <t>2021/22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</si>
</sst>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_(* #,##0_);_(* \(#,##0\);_(* &quot;-&quot;??_);_(@_)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u/>
      <sz val="11"/>
      <color theme="1"/>
      <name val="Calibri"/>
      <family val="2"/>
      <scheme val="minor"/>
    </font>
    <font>
      <b/>
      <sz val="10"/>
      <color theme="3" tint="0.3999755851924192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trike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9" tint="-0.499984740745262"/>
      <name val="Arial"/>
      <family val="2"/>
    </font>
    <font>
      <sz val="10"/>
      <color rgb="FF333333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DDDDDD"/>
      </top>
      <bottom/>
      <diagonal/>
    </border>
  </borders>
  <cellStyleXfs count="4403">
    <xf numFmtId="0" fontId="0" fillId="0" borderId="0"/>
    <xf numFmtId="9" fontId="8" fillId="0" borderId="0" applyFont="0" applyFill="0" applyBorder="0" applyAlignment="0" applyProtection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43" fontId="18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20" fillId="0" borderId="0" applyNumberFormat="0" applyFill="0" applyBorder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3" fillId="0" borderId="0" applyNumberFormat="0" applyFill="0" applyBorder="0" applyAlignment="0" applyProtection="0"/>
    <xf numFmtId="0" fontId="24" fillId="15" borderId="0" applyNumberFormat="0" applyBorder="0" applyAlignment="0" applyProtection="0"/>
    <xf numFmtId="0" fontId="25" fillId="16" borderId="0" applyNumberFormat="0" applyBorder="0" applyAlignment="0" applyProtection="0"/>
    <xf numFmtId="0" fontId="26" fillId="17" borderId="0" applyNumberFormat="0" applyBorder="0" applyAlignment="0" applyProtection="0"/>
    <xf numFmtId="0" fontId="27" fillId="18" borderId="7" applyNumberFormat="0" applyAlignment="0" applyProtection="0"/>
    <xf numFmtId="0" fontId="28" fillId="19" borderId="8" applyNumberFormat="0" applyAlignment="0" applyProtection="0"/>
    <xf numFmtId="0" fontId="29" fillId="19" borderId="7" applyNumberFormat="0" applyAlignment="0" applyProtection="0"/>
    <xf numFmtId="0" fontId="30" fillId="0" borderId="9" applyNumberFormat="0" applyFill="0" applyAlignment="0" applyProtection="0"/>
    <xf numFmtId="0" fontId="31" fillId="20" borderId="10" applyNumberFormat="0" applyAlignment="0" applyProtection="0"/>
    <xf numFmtId="0" fontId="1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3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3" fillId="25" borderId="0" applyNumberFormat="0" applyBorder="0" applyAlignment="0" applyProtection="0"/>
    <xf numFmtId="0" fontId="3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3" fillId="29" borderId="0" applyNumberFormat="0" applyBorder="0" applyAlignment="0" applyProtection="0"/>
    <xf numFmtId="0" fontId="3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3" fillId="33" borderId="0" applyNumberFormat="0" applyBorder="0" applyAlignment="0" applyProtection="0"/>
    <xf numFmtId="0" fontId="3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3" fillId="37" borderId="0" applyNumberFormat="0" applyBorder="0" applyAlignment="0" applyProtection="0"/>
    <xf numFmtId="0" fontId="33" fillId="38" borderId="0" applyNumberFormat="0" applyBorder="0" applyAlignment="0" applyProtection="0"/>
    <xf numFmtId="0" fontId="3" fillId="39" borderId="0" applyNumberFormat="0" applyBorder="0" applyAlignment="0" applyProtection="0"/>
    <xf numFmtId="0" fontId="3" fillId="40" borderId="0" applyNumberFormat="0" applyBorder="0" applyAlignment="0" applyProtection="0"/>
    <xf numFmtId="0" fontId="33" fillId="41" borderId="0" applyNumberFormat="0" applyBorder="0" applyAlignment="0" applyProtection="0"/>
    <xf numFmtId="0" fontId="33" fillId="42" borderId="0" applyNumberFormat="0" applyBorder="0" applyAlignment="0" applyProtection="0"/>
    <xf numFmtId="0" fontId="3" fillId="43" borderId="0" applyNumberFormat="0" applyBorder="0" applyAlignment="0" applyProtection="0"/>
    <xf numFmtId="0" fontId="3" fillId="44" borderId="0" applyNumberFormat="0" applyBorder="0" applyAlignment="0" applyProtection="0"/>
    <xf numFmtId="0" fontId="33" fillId="45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8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21" borderId="11" applyNumberFormat="0" applyFont="0" applyAlignment="0" applyProtection="0"/>
    <xf numFmtId="0" fontId="3" fillId="0" borderId="0"/>
    <xf numFmtId="0" fontId="3" fillId="21" borderId="11" applyNumberFormat="0" applyFont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9" borderId="0" applyNumberFormat="0" applyBorder="0" applyAlignment="0" applyProtection="0"/>
    <xf numFmtId="0" fontId="3" fillId="40" borderId="0" applyNumberFormat="0" applyBorder="0" applyAlignment="0" applyProtection="0"/>
    <xf numFmtId="0" fontId="3" fillId="43" borderId="0" applyNumberFormat="0" applyBorder="0" applyAlignment="0" applyProtection="0"/>
    <xf numFmtId="0" fontId="3" fillId="44" borderId="0" applyNumberFormat="0" applyBorder="0" applyAlignment="0" applyProtection="0"/>
    <xf numFmtId="0" fontId="3" fillId="0" borderId="0"/>
    <xf numFmtId="0" fontId="3" fillId="21" borderId="11" applyNumberFormat="0" applyFont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9" borderId="0" applyNumberFormat="0" applyBorder="0" applyAlignment="0" applyProtection="0"/>
    <xf numFmtId="0" fontId="3" fillId="40" borderId="0" applyNumberFormat="0" applyBorder="0" applyAlignment="0" applyProtection="0"/>
    <xf numFmtId="0" fontId="3" fillId="43" borderId="0" applyNumberFormat="0" applyBorder="0" applyAlignment="0" applyProtection="0"/>
    <xf numFmtId="0" fontId="3" fillId="44" borderId="0" applyNumberFormat="0" applyBorder="0" applyAlignment="0" applyProtection="0"/>
    <xf numFmtId="0" fontId="3" fillId="0" borderId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9" borderId="0" applyNumberFormat="0" applyBorder="0" applyAlignment="0" applyProtection="0"/>
    <xf numFmtId="0" fontId="3" fillId="40" borderId="0" applyNumberFormat="0" applyBorder="0" applyAlignment="0" applyProtection="0"/>
    <xf numFmtId="0" fontId="3" fillId="43" borderId="0" applyNumberFormat="0" applyBorder="0" applyAlignment="0" applyProtection="0"/>
    <xf numFmtId="0" fontId="3" fillId="4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1" borderId="11" applyNumberFormat="0" applyFont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3" fillId="35" borderId="0" applyNumberFormat="0" applyBorder="0" applyAlignment="0" applyProtection="0"/>
    <xf numFmtId="0" fontId="3" fillId="39" borderId="0" applyNumberFormat="0" applyBorder="0" applyAlignment="0" applyProtection="0"/>
    <xf numFmtId="0" fontId="3" fillId="43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32" borderId="0" applyNumberFormat="0" applyBorder="0" applyAlignment="0" applyProtection="0"/>
    <xf numFmtId="0" fontId="3" fillId="36" borderId="0" applyNumberFormat="0" applyBorder="0" applyAlignment="0" applyProtection="0"/>
    <xf numFmtId="0" fontId="3" fillId="40" borderId="0" applyNumberFormat="0" applyBorder="0" applyAlignment="0" applyProtection="0"/>
    <xf numFmtId="0" fontId="3" fillId="44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1" borderId="11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21" borderId="11" applyNumberFormat="0" applyFont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</cellStyleXfs>
  <cellXfs count="10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5" fontId="0" fillId="0" borderId="0" xfId="0" applyNumberFormat="1"/>
    <xf numFmtId="3" fontId="0" fillId="0" borderId="0" xfId="0" applyNumberFormat="1"/>
    <xf numFmtId="2" fontId="0" fillId="0" borderId="0" xfId="0" applyNumberFormat="1"/>
    <xf numFmtId="0" fontId="0" fillId="0" borderId="0" xfId="0" applyAlignment="1"/>
    <xf numFmtId="0" fontId="0" fillId="0" borderId="0" xfId="0" applyBorder="1"/>
    <xf numFmtId="9" fontId="0" fillId="0" borderId="0" xfId="0" applyNumberFormat="1"/>
    <xf numFmtId="15" fontId="0" fillId="2" borderId="0" xfId="0" applyNumberFormat="1" applyFill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9" fontId="0" fillId="0" borderId="0" xfId="0" applyNumberFormat="1" applyFill="1" applyBorder="1"/>
    <xf numFmtId="2" fontId="0" fillId="2" borderId="0" xfId="0" applyNumberFormat="1" applyFill="1"/>
    <xf numFmtId="2" fontId="0" fillId="3" borderId="0" xfId="0" applyNumberFormat="1" applyFill="1"/>
    <xf numFmtId="2" fontId="8" fillId="3" borderId="0" xfId="0" applyNumberFormat="1" applyFont="1" applyFill="1"/>
    <xf numFmtId="3" fontId="0" fillId="0" borderId="0" xfId="0" applyNumberFormat="1" applyAlignment="1"/>
    <xf numFmtId="3" fontId="0" fillId="4" borderId="0" xfId="0" applyNumberFormat="1" applyFill="1"/>
    <xf numFmtId="15" fontId="0" fillId="4" borderId="0" xfId="0" applyNumberFormat="1" applyFill="1"/>
    <xf numFmtId="0" fontId="9" fillId="0" borderId="0" xfId="0" applyFont="1"/>
    <xf numFmtId="9" fontId="0" fillId="0" borderId="0" xfId="1" applyFont="1"/>
    <xf numFmtId="0" fontId="10" fillId="0" borderId="0" xfId="2"/>
    <xf numFmtId="0" fontId="9" fillId="0" borderId="0" xfId="3" applyFill="1"/>
    <xf numFmtId="0" fontId="10" fillId="5" borderId="0" xfId="2" applyFill="1"/>
    <xf numFmtId="0" fontId="10" fillId="0" borderId="0" xfId="2" applyAlignment="1">
      <alignment horizontal="right"/>
    </xf>
    <xf numFmtId="0" fontId="11" fillId="7" borderId="1" xfId="2" applyFont="1" applyFill="1" applyBorder="1"/>
    <xf numFmtId="0" fontId="14" fillId="0" borderId="1" xfId="2" applyFont="1" applyBorder="1" applyAlignment="1">
      <alignment horizontal="center"/>
    </xf>
    <xf numFmtId="0" fontId="10" fillId="0" borderId="0" xfId="7" applyFill="1"/>
    <xf numFmtId="0" fontId="0" fillId="7" borderId="0" xfId="0" applyFill="1"/>
    <xf numFmtId="0" fontId="9" fillId="0" borderId="0" xfId="0" applyFont="1" applyBorder="1"/>
    <xf numFmtId="15" fontId="0" fillId="6" borderId="0" xfId="0" applyNumberFormat="1" applyFill="1"/>
    <xf numFmtId="14" fontId="0" fillId="0" borderId="0" xfId="0" applyNumberFormat="1"/>
    <xf numFmtId="2" fontId="0" fillId="9" borderId="0" xfId="0" applyNumberFormat="1" applyFill="1"/>
    <xf numFmtId="0" fontId="15" fillId="0" borderId="0" xfId="6" applyFont="1"/>
    <xf numFmtId="0" fontId="9" fillId="0" borderId="0" xfId="3"/>
    <xf numFmtId="2" fontId="0" fillId="6" borderId="0" xfId="0" applyNumberFormat="1" applyFill="1"/>
    <xf numFmtId="0" fontId="12" fillId="0" borderId="0" xfId="4" applyFont="1"/>
    <xf numFmtId="0" fontId="9" fillId="0" borderId="0" xfId="3"/>
    <xf numFmtId="0" fontId="13" fillId="0" borderId="0" xfId="3" applyFont="1"/>
    <xf numFmtId="3" fontId="0" fillId="6" borderId="0" xfId="0" applyNumberFormat="1" applyFill="1"/>
    <xf numFmtId="0" fontId="0" fillId="0" borderId="0" xfId="0" applyFill="1"/>
    <xf numFmtId="0" fontId="8" fillId="0" borderId="0" xfId="0" applyFont="1"/>
    <xf numFmtId="0" fontId="8" fillId="7" borderId="0" xfId="9" applyFill="1"/>
    <xf numFmtId="0" fontId="8" fillId="0" borderId="0" xfId="11"/>
    <xf numFmtId="0" fontId="8" fillId="0" borderId="0" xfId="11" applyFont="1"/>
    <xf numFmtId="0" fontId="8" fillId="0" borderId="0" xfId="0" quotePrefix="1" applyFont="1"/>
    <xf numFmtId="2" fontId="0" fillId="10" borderId="0" xfId="0" applyNumberFormat="1" applyFill="1"/>
    <xf numFmtId="2" fontId="0" fillId="11" borderId="0" xfId="0" applyNumberFormat="1" applyFill="1"/>
    <xf numFmtId="15" fontId="8" fillId="11" borderId="0" xfId="0" quotePrefix="1" applyNumberFormat="1" applyFont="1" applyFill="1"/>
    <xf numFmtId="0" fontId="8" fillId="10" borderId="0" xfId="0" quotePrefix="1" applyFont="1" applyFill="1"/>
    <xf numFmtId="15" fontId="0" fillId="10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2" fontId="8" fillId="0" borderId="0" xfId="14" applyNumberFormat="1"/>
    <xf numFmtId="2" fontId="8" fillId="12" borderId="0" xfId="14" applyNumberFormat="1" applyFill="1"/>
    <xf numFmtId="0" fontId="0" fillId="0" borderId="0" xfId="0" applyAlignment="1">
      <alignment horizontal="center" vertical="center" wrapText="1"/>
    </xf>
    <xf numFmtId="0" fontId="8" fillId="0" borderId="0" xfId="0" applyFont="1" applyFill="1" applyBorder="1"/>
    <xf numFmtId="0" fontId="0" fillId="13" borderId="0" xfId="0" applyFill="1"/>
    <xf numFmtId="3" fontId="0" fillId="13" borderId="0" xfId="0" applyNumberFormat="1" applyFill="1"/>
    <xf numFmtId="15" fontId="0" fillId="13" borderId="0" xfId="0" applyNumberFormat="1" applyFill="1"/>
    <xf numFmtId="0" fontId="8" fillId="0" borderId="0" xfId="0" applyFont="1" applyFill="1"/>
    <xf numFmtId="0" fontId="0" fillId="0" borderId="0" xfId="0" applyFill="1" applyBorder="1"/>
    <xf numFmtId="15" fontId="0" fillId="0" borderId="0" xfId="0" applyNumberFormat="1" applyFill="1"/>
    <xf numFmtId="2" fontId="0" fillId="0" borderId="0" xfId="0" applyNumberFormat="1" applyFill="1"/>
    <xf numFmtId="0" fontId="8" fillId="0" borderId="0" xfId="0" quotePrefix="1" applyFont="1" applyFill="1"/>
    <xf numFmtId="15" fontId="8" fillId="0" borderId="0" xfId="0" quotePrefix="1" applyNumberFormat="1" applyFont="1" applyFill="1"/>
    <xf numFmtId="0" fontId="0" fillId="6" borderId="0" xfId="0" applyFill="1"/>
    <xf numFmtId="165" fontId="6" fillId="14" borderId="0" xfId="17" applyNumberFormat="1" applyFont="1" applyFill="1"/>
    <xf numFmtId="0" fontId="0" fillId="0" borderId="2" xfId="0" applyBorder="1"/>
    <xf numFmtId="0" fontId="0" fillId="0" borderId="3" xfId="0" applyBorder="1"/>
    <xf numFmtId="0" fontId="0" fillId="7" borderId="3" xfId="0" applyFill="1" applyBorder="1"/>
    <xf numFmtId="0" fontId="8" fillId="7" borderId="3" xfId="9" applyFill="1" applyBorder="1"/>
    <xf numFmtId="0" fontId="8" fillId="0" borderId="0" xfId="11" applyFill="1"/>
    <xf numFmtId="0" fontId="19" fillId="0" borderId="0" xfId="2" applyFont="1"/>
    <xf numFmtId="0" fontId="5" fillId="0" borderId="0" xfId="2" applyFont="1"/>
    <xf numFmtId="165" fontId="5" fillId="14" borderId="0" xfId="17" applyNumberFormat="1" applyFont="1" applyFill="1"/>
    <xf numFmtId="165" fontId="4" fillId="0" borderId="0" xfId="17" applyNumberFormat="1" applyFont="1"/>
    <xf numFmtId="9" fontId="8" fillId="0" borderId="0" xfId="1"/>
    <xf numFmtId="165" fontId="0" fillId="6" borderId="0" xfId="17" applyNumberFormat="1" applyFont="1" applyFill="1"/>
    <xf numFmtId="165" fontId="34" fillId="0" borderId="0" xfId="17" applyNumberFormat="1" applyFont="1" applyBorder="1" applyAlignment="1">
      <alignment vertical="center"/>
    </xf>
    <xf numFmtId="165" fontId="8" fillId="6" borderId="0" xfId="17" applyNumberFormat="1" applyFont="1" applyFill="1"/>
    <xf numFmtId="165" fontId="0" fillId="0" borderId="0" xfId="17" applyNumberFormat="1" applyFont="1"/>
    <xf numFmtId="165" fontId="3" fillId="46" borderId="0" xfId="17" applyNumberFormat="1" applyFont="1" applyFill="1" applyBorder="1"/>
    <xf numFmtId="0" fontId="3" fillId="0" borderId="0" xfId="2" applyFont="1"/>
    <xf numFmtId="14" fontId="10" fillId="0" borderId="0" xfId="2" applyNumberFormat="1"/>
    <xf numFmtId="14" fontId="0" fillId="0" borderId="0" xfId="0" applyNumberFormat="1" applyFill="1"/>
    <xf numFmtId="165" fontId="3" fillId="14" borderId="0" xfId="17" applyNumberFormat="1" applyFont="1" applyFill="1"/>
    <xf numFmtId="0" fontId="3" fillId="0" borderId="0" xfId="1017"/>
    <xf numFmtId="3" fontId="8" fillId="6" borderId="0" xfId="543" applyNumberFormat="1" applyFill="1"/>
    <xf numFmtId="0" fontId="8" fillId="0" borderId="0" xfId="14" applyFill="1"/>
    <xf numFmtId="0" fontId="3" fillId="0" borderId="0" xfId="1017"/>
    <xf numFmtId="0" fontId="3" fillId="0" borderId="0" xfId="1017"/>
    <xf numFmtId="0" fontId="3" fillId="0" borderId="0" xfId="1017"/>
    <xf numFmtId="0" fontId="2" fillId="0" borderId="0" xfId="4389"/>
    <xf numFmtId="1" fontId="0" fillId="0" borderId="0" xfId="0" applyNumberFormat="1" applyFont="1" applyFill="1"/>
    <xf numFmtId="0" fontId="35" fillId="0" borderId="0" xfId="0" applyFont="1"/>
    <xf numFmtId="0" fontId="35" fillId="47" borderId="13" xfId="0" applyFont="1" applyFill="1" applyBorder="1" applyAlignment="1">
      <alignment horizontal="right" vertical="top" wrapText="1"/>
    </xf>
    <xf numFmtId="0" fontId="1" fillId="0" borderId="0" xfId="2" applyFont="1"/>
    <xf numFmtId="0" fontId="0" fillId="0" borderId="0" xfId="0" applyAlignment="1">
      <alignment horizontal="center" vertical="center" wrapText="1"/>
    </xf>
    <xf numFmtId="0" fontId="9" fillId="8" borderId="0" xfId="3" applyFont="1" applyFill="1" applyBorder="1" applyAlignment="1">
      <alignment horizontal="center" vertical="center" wrapText="1"/>
    </xf>
    <xf numFmtId="0" fontId="9" fillId="8" borderId="1" xfId="3" applyFont="1" applyFill="1" applyBorder="1" applyAlignment="1">
      <alignment horizontal="center" vertical="center" wrapText="1"/>
    </xf>
    <xf numFmtId="15" fontId="0" fillId="0" borderId="0" xfId="0" applyNumberFormat="1" applyAlignment="1">
      <alignment horizontal="center" vertical="center" wrapText="1"/>
    </xf>
    <xf numFmtId="0" fontId="8" fillId="0" borderId="0" xfId="0" applyFont="1" applyAlignment="1">
      <alignment horizontal="center" wrapText="1"/>
    </xf>
  </cellXfs>
  <cellStyles count="4403">
    <cellStyle name="20% - Accent1" xfId="78" builtinId="30" customBuiltin="1"/>
    <cellStyle name="20% - Accent1 2" xfId="4123" xr:uid="{00000000-0005-0000-0000-000001000000}"/>
    <cellStyle name="20% - Accent1 3" xfId="4137" xr:uid="{00000000-0005-0000-0000-000002000000}"/>
    <cellStyle name="20% - Accent1 4" xfId="4192" xr:uid="{00000000-0005-0000-0000-000003000000}"/>
    <cellStyle name="20% - Accent1 5" xfId="4362" xr:uid="{00000000-0005-0000-0000-000004000000}"/>
    <cellStyle name="20% - Accent1 6" xfId="4391" xr:uid="{00000000-0005-0000-0000-000005000000}"/>
    <cellStyle name="20% - Accent2" xfId="82" builtinId="34" customBuiltin="1"/>
    <cellStyle name="20% - Accent2 2" xfId="4125" xr:uid="{00000000-0005-0000-0000-000007000000}"/>
    <cellStyle name="20% - Accent2 3" xfId="4139" xr:uid="{00000000-0005-0000-0000-000008000000}"/>
    <cellStyle name="20% - Accent2 4" xfId="4194" xr:uid="{00000000-0005-0000-0000-000009000000}"/>
    <cellStyle name="20% - Accent2 5" xfId="4363" xr:uid="{00000000-0005-0000-0000-00000A000000}"/>
    <cellStyle name="20% - Accent2 6" xfId="4393" xr:uid="{00000000-0005-0000-0000-00000B000000}"/>
    <cellStyle name="20% - Accent3" xfId="86" builtinId="38" customBuiltin="1"/>
    <cellStyle name="20% - Accent3 2" xfId="4127" xr:uid="{00000000-0005-0000-0000-00000D000000}"/>
    <cellStyle name="20% - Accent3 3" xfId="4141" xr:uid="{00000000-0005-0000-0000-00000E000000}"/>
    <cellStyle name="20% - Accent3 4" xfId="4196" xr:uid="{00000000-0005-0000-0000-00000F000000}"/>
    <cellStyle name="20% - Accent3 5" xfId="4364" xr:uid="{00000000-0005-0000-0000-000010000000}"/>
    <cellStyle name="20% - Accent3 6" xfId="4395" xr:uid="{00000000-0005-0000-0000-000011000000}"/>
    <cellStyle name="20% - Accent4" xfId="90" builtinId="42" customBuiltin="1"/>
    <cellStyle name="20% - Accent4 2" xfId="4129" xr:uid="{00000000-0005-0000-0000-000013000000}"/>
    <cellStyle name="20% - Accent4 3" xfId="4143" xr:uid="{00000000-0005-0000-0000-000014000000}"/>
    <cellStyle name="20% - Accent4 4" xfId="4198" xr:uid="{00000000-0005-0000-0000-000015000000}"/>
    <cellStyle name="20% - Accent4 5" xfId="4365" xr:uid="{00000000-0005-0000-0000-000016000000}"/>
    <cellStyle name="20% - Accent4 6" xfId="4397" xr:uid="{00000000-0005-0000-0000-000017000000}"/>
    <cellStyle name="20% - Accent5" xfId="94" builtinId="46" customBuiltin="1"/>
    <cellStyle name="20% - Accent5 2" xfId="4131" xr:uid="{00000000-0005-0000-0000-000019000000}"/>
    <cellStyle name="20% - Accent5 3" xfId="4145" xr:uid="{00000000-0005-0000-0000-00001A000000}"/>
    <cellStyle name="20% - Accent5 4" xfId="4200" xr:uid="{00000000-0005-0000-0000-00001B000000}"/>
    <cellStyle name="20% - Accent5 5" xfId="4366" xr:uid="{00000000-0005-0000-0000-00001C000000}"/>
    <cellStyle name="20% - Accent5 6" xfId="4399" xr:uid="{00000000-0005-0000-0000-00001D000000}"/>
    <cellStyle name="20% - Accent6" xfId="98" builtinId="50" customBuiltin="1"/>
    <cellStyle name="20% - Accent6 2" xfId="4133" xr:uid="{00000000-0005-0000-0000-00001F000000}"/>
    <cellStyle name="20% - Accent6 3" xfId="4147" xr:uid="{00000000-0005-0000-0000-000020000000}"/>
    <cellStyle name="20% - Accent6 4" xfId="4202" xr:uid="{00000000-0005-0000-0000-000021000000}"/>
    <cellStyle name="20% - Accent6 5" xfId="4367" xr:uid="{00000000-0005-0000-0000-000022000000}"/>
    <cellStyle name="20% - Accent6 6" xfId="4401" xr:uid="{00000000-0005-0000-0000-000023000000}"/>
    <cellStyle name="40% - Accent1" xfId="79" builtinId="31" customBuiltin="1"/>
    <cellStyle name="40% - Accent1 2" xfId="4124" xr:uid="{00000000-0005-0000-0000-000025000000}"/>
    <cellStyle name="40% - Accent1 3" xfId="4138" xr:uid="{00000000-0005-0000-0000-000026000000}"/>
    <cellStyle name="40% - Accent1 4" xfId="4193" xr:uid="{00000000-0005-0000-0000-000027000000}"/>
    <cellStyle name="40% - Accent1 5" xfId="4368" xr:uid="{00000000-0005-0000-0000-000028000000}"/>
    <cellStyle name="40% - Accent1 6" xfId="4392" xr:uid="{00000000-0005-0000-0000-000029000000}"/>
    <cellStyle name="40% - Accent2" xfId="83" builtinId="35" customBuiltin="1"/>
    <cellStyle name="40% - Accent2 2" xfId="4126" xr:uid="{00000000-0005-0000-0000-00002B000000}"/>
    <cellStyle name="40% - Accent2 3" xfId="4140" xr:uid="{00000000-0005-0000-0000-00002C000000}"/>
    <cellStyle name="40% - Accent2 4" xfId="4195" xr:uid="{00000000-0005-0000-0000-00002D000000}"/>
    <cellStyle name="40% - Accent2 5" xfId="4369" xr:uid="{00000000-0005-0000-0000-00002E000000}"/>
    <cellStyle name="40% - Accent2 6" xfId="4394" xr:uid="{00000000-0005-0000-0000-00002F000000}"/>
    <cellStyle name="40% - Accent3" xfId="87" builtinId="39" customBuiltin="1"/>
    <cellStyle name="40% - Accent3 2" xfId="4128" xr:uid="{00000000-0005-0000-0000-000031000000}"/>
    <cellStyle name="40% - Accent3 3" xfId="4142" xr:uid="{00000000-0005-0000-0000-000032000000}"/>
    <cellStyle name="40% - Accent3 4" xfId="4197" xr:uid="{00000000-0005-0000-0000-000033000000}"/>
    <cellStyle name="40% - Accent3 5" xfId="4370" xr:uid="{00000000-0005-0000-0000-000034000000}"/>
    <cellStyle name="40% - Accent3 6" xfId="4396" xr:uid="{00000000-0005-0000-0000-000035000000}"/>
    <cellStyle name="40% - Accent4" xfId="91" builtinId="43" customBuiltin="1"/>
    <cellStyle name="40% - Accent4 2" xfId="4130" xr:uid="{00000000-0005-0000-0000-000037000000}"/>
    <cellStyle name="40% - Accent4 3" xfId="4144" xr:uid="{00000000-0005-0000-0000-000038000000}"/>
    <cellStyle name="40% - Accent4 4" xfId="4199" xr:uid="{00000000-0005-0000-0000-000039000000}"/>
    <cellStyle name="40% - Accent4 5" xfId="4371" xr:uid="{00000000-0005-0000-0000-00003A000000}"/>
    <cellStyle name="40% - Accent4 6" xfId="4398" xr:uid="{00000000-0005-0000-0000-00003B000000}"/>
    <cellStyle name="40% - Accent5" xfId="95" builtinId="47" customBuiltin="1"/>
    <cellStyle name="40% - Accent5 2" xfId="4132" xr:uid="{00000000-0005-0000-0000-00003D000000}"/>
    <cellStyle name="40% - Accent5 3" xfId="4146" xr:uid="{00000000-0005-0000-0000-00003E000000}"/>
    <cellStyle name="40% - Accent5 4" xfId="4201" xr:uid="{00000000-0005-0000-0000-00003F000000}"/>
    <cellStyle name="40% - Accent5 5" xfId="4372" xr:uid="{00000000-0005-0000-0000-000040000000}"/>
    <cellStyle name="40% - Accent5 6" xfId="4400" xr:uid="{00000000-0005-0000-0000-000041000000}"/>
    <cellStyle name="40% - Accent6" xfId="99" builtinId="51" customBuiltin="1"/>
    <cellStyle name="40% - Accent6 2" xfId="4134" xr:uid="{00000000-0005-0000-0000-000043000000}"/>
    <cellStyle name="40% - Accent6 3" xfId="4148" xr:uid="{00000000-0005-0000-0000-000044000000}"/>
    <cellStyle name="40% - Accent6 4" xfId="4203" xr:uid="{00000000-0005-0000-0000-000045000000}"/>
    <cellStyle name="40% - Accent6 5" xfId="4373" xr:uid="{00000000-0005-0000-0000-000046000000}"/>
    <cellStyle name="40% - Accent6 6" xfId="4402" xr:uid="{00000000-0005-0000-0000-000047000000}"/>
    <cellStyle name="60% - Accent1" xfId="80" builtinId="32" customBuiltin="1"/>
    <cellStyle name="60% - Accent2" xfId="84" builtinId="36" customBuiltin="1"/>
    <cellStyle name="60% - Accent3" xfId="88" builtinId="40" customBuiltin="1"/>
    <cellStyle name="60% - Accent4" xfId="92" builtinId="44" customBuiltin="1"/>
    <cellStyle name="60% - Accent5" xfId="96" builtinId="48" customBuiltin="1"/>
    <cellStyle name="60% - Accent6" xfId="100" builtinId="52" customBuiltin="1"/>
    <cellStyle name="Accent1" xfId="77" builtinId="29" customBuiltin="1"/>
    <cellStyle name="Accent2" xfId="81" builtinId="33" customBuiltin="1"/>
    <cellStyle name="Accent3" xfId="85" builtinId="37" customBuiltin="1"/>
    <cellStyle name="Accent4" xfId="89" builtinId="41" customBuiltin="1"/>
    <cellStyle name="Accent5" xfId="93" builtinId="45" customBuiltin="1"/>
    <cellStyle name="Accent6" xfId="97" builtinId="49" customBuiltin="1"/>
    <cellStyle name="Bad" xfId="67" builtinId="27" customBuiltin="1"/>
    <cellStyle name="Calculation" xfId="71" builtinId="22" customBuiltin="1"/>
    <cellStyle name="Check Cell" xfId="73" builtinId="23" customBuiltin="1"/>
    <cellStyle name="Comma" xfId="17" builtinId="3"/>
    <cellStyle name="Comma 2" xfId="31" xr:uid="{00000000-0005-0000-0000-000058000000}"/>
    <cellStyle name="Comma 2 2" xfId="146" xr:uid="{00000000-0005-0000-0000-000059000000}"/>
    <cellStyle name="Comma 2 2 2" xfId="247" xr:uid="{00000000-0005-0000-0000-00005A000000}"/>
    <cellStyle name="Comma 2 2 3" xfId="297" xr:uid="{00000000-0005-0000-0000-00005B000000}"/>
    <cellStyle name="Comma 2 2 3 2" xfId="709" xr:uid="{00000000-0005-0000-0000-00005C000000}"/>
    <cellStyle name="Comma 2 2 3 2 2" xfId="1899" xr:uid="{00000000-0005-0000-0000-00005D000000}"/>
    <cellStyle name="Comma 2 2 3 2 2 2" xfId="3901" xr:uid="{00000000-0005-0000-0000-00005E000000}"/>
    <cellStyle name="Comma 2 2 3 2 3" xfId="2715" xr:uid="{00000000-0005-0000-0000-00005F000000}"/>
    <cellStyle name="Comma 2 2 3 3" xfId="1492" xr:uid="{00000000-0005-0000-0000-000060000000}"/>
    <cellStyle name="Comma 2 2 3 3 2" xfId="3494" xr:uid="{00000000-0005-0000-0000-000061000000}"/>
    <cellStyle name="Comma 2 2 3 4" xfId="2306" xr:uid="{00000000-0005-0000-0000-000062000000}"/>
    <cellStyle name="Comma 2 2 4" xfId="544" xr:uid="{00000000-0005-0000-0000-000063000000}"/>
    <cellStyle name="Comma 2 2 4 2" xfId="1736" xr:uid="{00000000-0005-0000-0000-000064000000}"/>
    <cellStyle name="Comma 2 2 4 2 2" xfId="3738" xr:uid="{00000000-0005-0000-0000-000065000000}"/>
    <cellStyle name="Comma 2 2 4 3" xfId="2552" xr:uid="{00000000-0005-0000-0000-000066000000}"/>
    <cellStyle name="Comma 2 2 5" xfId="993" xr:uid="{00000000-0005-0000-0000-000067000000}"/>
    <cellStyle name="Comma 2 2 5 2" xfId="2995" xr:uid="{00000000-0005-0000-0000-000068000000}"/>
    <cellStyle name="Comma 2 2 6" xfId="1122" xr:uid="{00000000-0005-0000-0000-000069000000}"/>
    <cellStyle name="Comma 2 2 6 2" xfId="3124" xr:uid="{00000000-0005-0000-0000-00006A000000}"/>
    <cellStyle name="Comma 2 2 7" xfId="1329" xr:uid="{00000000-0005-0000-0000-00006B000000}"/>
    <cellStyle name="Comma 2 2 7 2" xfId="3331" xr:uid="{00000000-0005-0000-0000-00006C000000}"/>
    <cellStyle name="Comma 2 2 8" xfId="2160" xr:uid="{00000000-0005-0000-0000-00006D000000}"/>
    <cellStyle name="Comma 2 2 9" xfId="4250" xr:uid="{00000000-0005-0000-0000-00006E000000}"/>
    <cellStyle name="Comma 2 3" xfId="234" xr:uid="{00000000-0005-0000-0000-00006F000000}"/>
    <cellStyle name="Comma 2 3 2" xfId="298" xr:uid="{00000000-0005-0000-0000-000070000000}"/>
    <cellStyle name="Comma 2 3 2 2" xfId="710" xr:uid="{00000000-0005-0000-0000-000071000000}"/>
    <cellStyle name="Comma 2 3 2 2 2" xfId="1900" xr:uid="{00000000-0005-0000-0000-000072000000}"/>
    <cellStyle name="Comma 2 3 2 2 2 2" xfId="3902" xr:uid="{00000000-0005-0000-0000-000073000000}"/>
    <cellStyle name="Comma 2 3 2 2 3" xfId="2716" xr:uid="{00000000-0005-0000-0000-000074000000}"/>
    <cellStyle name="Comma 2 3 2 3" xfId="1493" xr:uid="{00000000-0005-0000-0000-000075000000}"/>
    <cellStyle name="Comma 2 3 2 3 2" xfId="3495" xr:uid="{00000000-0005-0000-0000-000076000000}"/>
    <cellStyle name="Comma 2 3 2 4" xfId="2307" xr:uid="{00000000-0005-0000-0000-000077000000}"/>
    <cellStyle name="Comma 2 3 3" xfId="545" xr:uid="{00000000-0005-0000-0000-000078000000}"/>
    <cellStyle name="Comma 2 3 3 2" xfId="1737" xr:uid="{00000000-0005-0000-0000-000079000000}"/>
    <cellStyle name="Comma 2 3 3 2 2" xfId="3739" xr:uid="{00000000-0005-0000-0000-00007A000000}"/>
    <cellStyle name="Comma 2 3 3 3" xfId="2553" xr:uid="{00000000-0005-0000-0000-00007B000000}"/>
    <cellStyle name="Comma 2 3 4" xfId="1095" xr:uid="{00000000-0005-0000-0000-00007C000000}"/>
    <cellStyle name="Comma 2 3 4 2" xfId="3097" xr:uid="{00000000-0005-0000-0000-00007D000000}"/>
    <cellStyle name="Comma 2 3 5" xfId="1330" xr:uid="{00000000-0005-0000-0000-00007E000000}"/>
    <cellStyle name="Comma 2 3 5 2" xfId="3332" xr:uid="{00000000-0005-0000-0000-00007F000000}"/>
    <cellStyle name="Comma 2 3 6" xfId="2245" xr:uid="{00000000-0005-0000-0000-000080000000}"/>
    <cellStyle name="Comma 2 3 7" xfId="4249" xr:uid="{00000000-0005-0000-0000-000081000000}"/>
    <cellStyle name="Comma 2 4" xfId="4375" xr:uid="{00000000-0005-0000-0000-000082000000}"/>
    <cellStyle name="Comma 3" xfId="19" xr:uid="{00000000-0005-0000-0000-000083000000}"/>
    <cellStyle name="Comma 3 10" xfId="483" xr:uid="{00000000-0005-0000-0000-000084000000}"/>
    <cellStyle name="Comma 3 10 2" xfId="893" xr:uid="{00000000-0005-0000-0000-000085000000}"/>
    <cellStyle name="Comma 3 10 2 2" xfId="2083" xr:uid="{00000000-0005-0000-0000-000086000000}"/>
    <cellStyle name="Comma 3 10 2 2 2" xfId="4085" xr:uid="{00000000-0005-0000-0000-000087000000}"/>
    <cellStyle name="Comma 3 10 2 3" xfId="2899" xr:uid="{00000000-0005-0000-0000-000088000000}"/>
    <cellStyle name="Comma 3 10 3" xfId="1676" xr:uid="{00000000-0005-0000-0000-000089000000}"/>
    <cellStyle name="Comma 3 10 3 2" xfId="3678" xr:uid="{00000000-0005-0000-0000-00008A000000}"/>
    <cellStyle name="Comma 3 10 4" xfId="2492" xr:uid="{00000000-0005-0000-0000-00008B000000}"/>
    <cellStyle name="Comma 3 11" xfId="506" xr:uid="{00000000-0005-0000-0000-00008C000000}"/>
    <cellStyle name="Comma 3 11 2" xfId="916" xr:uid="{00000000-0005-0000-0000-00008D000000}"/>
    <cellStyle name="Comma 3 11 2 2" xfId="2105" xr:uid="{00000000-0005-0000-0000-00008E000000}"/>
    <cellStyle name="Comma 3 11 2 2 2" xfId="4107" xr:uid="{00000000-0005-0000-0000-00008F000000}"/>
    <cellStyle name="Comma 3 11 2 3" xfId="2922" xr:uid="{00000000-0005-0000-0000-000090000000}"/>
    <cellStyle name="Comma 3 11 3" xfId="1699" xr:uid="{00000000-0005-0000-0000-000091000000}"/>
    <cellStyle name="Comma 3 11 3 2" xfId="3701" xr:uid="{00000000-0005-0000-0000-000092000000}"/>
    <cellStyle name="Comma 3 11 4" xfId="2515" xr:uid="{00000000-0005-0000-0000-000093000000}"/>
    <cellStyle name="Comma 3 12" xfId="530" xr:uid="{00000000-0005-0000-0000-000094000000}"/>
    <cellStyle name="Comma 3 12 2" xfId="1723" xr:uid="{00000000-0005-0000-0000-000095000000}"/>
    <cellStyle name="Comma 3 12 2 2" xfId="3725" xr:uid="{00000000-0005-0000-0000-000096000000}"/>
    <cellStyle name="Comma 3 12 3" xfId="2539" xr:uid="{00000000-0005-0000-0000-000097000000}"/>
    <cellStyle name="Comma 3 13" xfId="966" xr:uid="{00000000-0005-0000-0000-000098000000}"/>
    <cellStyle name="Comma 3 13 2" xfId="2968" xr:uid="{00000000-0005-0000-0000-000099000000}"/>
    <cellStyle name="Comma 3 14" xfId="1018" xr:uid="{00000000-0005-0000-0000-00009A000000}"/>
    <cellStyle name="Comma 3 14 2" xfId="3020" xr:uid="{00000000-0005-0000-0000-00009B000000}"/>
    <cellStyle name="Comma 3 15" xfId="1067" xr:uid="{00000000-0005-0000-0000-00009C000000}"/>
    <cellStyle name="Comma 3 15 2" xfId="3069" xr:uid="{00000000-0005-0000-0000-00009D000000}"/>
    <cellStyle name="Comma 3 16" xfId="1269" xr:uid="{00000000-0005-0000-0000-00009E000000}"/>
    <cellStyle name="Comma 3 16 2" xfId="3271" xr:uid="{00000000-0005-0000-0000-00009F000000}"/>
    <cellStyle name="Comma 3 17" xfId="1316" xr:uid="{00000000-0005-0000-0000-0000A0000000}"/>
    <cellStyle name="Comma 3 17 2" xfId="3318" xr:uid="{00000000-0005-0000-0000-0000A1000000}"/>
    <cellStyle name="Comma 3 18" xfId="2153" xr:uid="{00000000-0005-0000-0000-0000A2000000}"/>
    <cellStyle name="Comma 3 19" xfId="4151" xr:uid="{00000000-0005-0000-0000-0000A3000000}"/>
    <cellStyle name="Comma 3 2" xfId="162" xr:uid="{00000000-0005-0000-0000-0000A4000000}"/>
    <cellStyle name="Comma 3 2 2" xfId="300" xr:uid="{00000000-0005-0000-0000-0000A5000000}"/>
    <cellStyle name="Comma 3 2 2 2" xfId="712" xr:uid="{00000000-0005-0000-0000-0000A6000000}"/>
    <cellStyle name="Comma 3 2 2 2 2" xfId="1902" xr:uid="{00000000-0005-0000-0000-0000A7000000}"/>
    <cellStyle name="Comma 3 2 2 2 2 2" xfId="3904" xr:uid="{00000000-0005-0000-0000-0000A8000000}"/>
    <cellStyle name="Comma 3 2 2 2 3" xfId="2718" xr:uid="{00000000-0005-0000-0000-0000A9000000}"/>
    <cellStyle name="Comma 3 2 2 3" xfId="1495" xr:uid="{00000000-0005-0000-0000-0000AA000000}"/>
    <cellStyle name="Comma 3 2 2 3 2" xfId="3497" xr:uid="{00000000-0005-0000-0000-0000AB000000}"/>
    <cellStyle name="Comma 3 2 2 4" xfId="2309" xr:uid="{00000000-0005-0000-0000-0000AC000000}"/>
    <cellStyle name="Comma 3 2 3" xfId="546" xr:uid="{00000000-0005-0000-0000-0000AD000000}"/>
    <cellStyle name="Comma 3 2 3 2" xfId="1738" xr:uid="{00000000-0005-0000-0000-0000AE000000}"/>
    <cellStyle name="Comma 3 2 3 2 2" xfId="3740" xr:uid="{00000000-0005-0000-0000-0000AF000000}"/>
    <cellStyle name="Comma 3 2 3 3" xfId="2554" xr:uid="{00000000-0005-0000-0000-0000B0000000}"/>
    <cellStyle name="Comma 3 2 4" xfId="988" xr:uid="{00000000-0005-0000-0000-0000B1000000}"/>
    <cellStyle name="Comma 3 2 4 2" xfId="2990" xr:uid="{00000000-0005-0000-0000-0000B2000000}"/>
    <cellStyle name="Comma 3 2 5" xfId="1079" xr:uid="{00000000-0005-0000-0000-0000B3000000}"/>
    <cellStyle name="Comma 3 2 5 2" xfId="3081" xr:uid="{00000000-0005-0000-0000-0000B4000000}"/>
    <cellStyle name="Comma 3 2 6" xfId="1331" xr:uid="{00000000-0005-0000-0000-0000B5000000}"/>
    <cellStyle name="Comma 3 2 6 2" xfId="3333" xr:uid="{00000000-0005-0000-0000-0000B6000000}"/>
    <cellStyle name="Comma 3 2 7" xfId="2176" xr:uid="{00000000-0005-0000-0000-0000B7000000}"/>
    <cellStyle name="Comma 3 2 8" xfId="4209" xr:uid="{00000000-0005-0000-0000-0000B8000000}"/>
    <cellStyle name="Comma 3 20" xfId="4374" xr:uid="{00000000-0005-0000-0000-0000B9000000}"/>
    <cellStyle name="Comma 3 21" xfId="139" xr:uid="{00000000-0005-0000-0000-0000BA000000}"/>
    <cellStyle name="Comma 3 3" xfId="175" xr:uid="{00000000-0005-0000-0000-0000BB000000}"/>
    <cellStyle name="Comma 3 3 2" xfId="301" xr:uid="{00000000-0005-0000-0000-0000BC000000}"/>
    <cellStyle name="Comma 3 3 2 2" xfId="713" xr:uid="{00000000-0005-0000-0000-0000BD000000}"/>
    <cellStyle name="Comma 3 3 2 2 2" xfId="1903" xr:uid="{00000000-0005-0000-0000-0000BE000000}"/>
    <cellStyle name="Comma 3 3 2 2 2 2" xfId="3905" xr:uid="{00000000-0005-0000-0000-0000BF000000}"/>
    <cellStyle name="Comma 3 3 2 2 3" xfId="2719" xr:uid="{00000000-0005-0000-0000-0000C0000000}"/>
    <cellStyle name="Comma 3 3 2 3" xfId="1496" xr:uid="{00000000-0005-0000-0000-0000C1000000}"/>
    <cellStyle name="Comma 3 3 2 3 2" xfId="3498" xr:uid="{00000000-0005-0000-0000-0000C2000000}"/>
    <cellStyle name="Comma 3 3 2 4" xfId="2310" xr:uid="{00000000-0005-0000-0000-0000C3000000}"/>
    <cellStyle name="Comma 3 3 3" xfId="547" xr:uid="{00000000-0005-0000-0000-0000C4000000}"/>
    <cellStyle name="Comma 3 3 3 2" xfId="1739" xr:uid="{00000000-0005-0000-0000-0000C5000000}"/>
    <cellStyle name="Comma 3 3 3 2 2" xfId="3741" xr:uid="{00000000-0005-0000-0000-0000C6000000}"/>
    <cellStyle name="Comma 3 3 3 3" xfId="2555" xr:uid="{00000000-0005-0000-0000-0000C7000000}"/>
    <cellStyle name="Comma 3 3 4" xfId="1002" xr:uid="{00000000-0005-0000-0000-0000C8000000}"/>
    <cellStyle name="Comma 3 3 4 2" xfId="3004" xr:uid="{00000000-0005-0000-0000-0000C9000000}"/>
    <cellStyle name="Comma 3 3 5" xfId="1081" xr:uid="{00000000-0005-0000-0000-0000CA000000}"/>
    <cellStyle name="Comma 3 3 5 2" xfId="3083" xr:uid="{00000000-0005-0000-0000-0000CB000000}"/>
    <cellStyle name="Comma 3 3 6" xfId="1332" xr:uid="{00000000-0005-0000-0000-0000CC000000}"/>
    <cellStyle name="Comma 3 3 6 2" xfId="3334" xr:uid="{00000000-0005-0000-0000-0000CD000000}"/>
    <cellStyle name="Comma 3 3 7" xfId="2189" xr:uid="{00000000-0005-0000-0000-0000CE000000}"/>
    <cellStyle name="Comma 3 3 8" xfId="4247" xr:uid="{00000000-0005-0000-0000-0000CF000000}"/>
    <cellStyle name="Comma 3 4" xfId="195" xr:uid="{00000000-0005-0000-0000-0000D0000000}"/>
    <cellStyle name="Comma 3 4 2" xfId="302" xr:uid="{00000000-0005-0000-0000-0000D1000000}"/>
    <cellStyle name="Comma 3 4 2 2" xfId="714" xr:uid="{00000000-0005-0000-0000-0000D2000000}"/>
    <cellStyle name="Comma 3 4 2 2 2" xfId="1904" xr:uid="{00000000-0005-0000-0000-0000D3000000}"/>
    <cellStyle name="Comma 3 4 2 2 2 2" xfId="3906" xr:uid="{00000000-0005-0000-0000-0000D4000000}"/>
    <cellStyle name="Comma 3 4 2 2 3" xfId="2720" xr:uid="{00000000-0005-0000-0000-0000D5000000}"/>
    <cellStyle name="Comma 3 4 2 3" xfId="1497" xr:uid="{00000000-0005-0000-0000-0000D6000000}"/>
    <cellStyle name="Comma 3 4 2 3 2" xfId="3499" xr:uid="{00000000-0005-0000-0000-0000D7000000}"/>
    <cellStyle name="Comma 3 4 2 4" xfId="2311" xr:uid="{00000000-0005-0000-0000-0000D8000000}"/>
    <cellStyle name="Comma 3 4 3" xfId="548" xr:uid="{00000000-0005-0000-0000-0000D9000000}"/>
    <cellStyle name="Comma 3 4 3 2" xfId="1740" xr:uid="{00000000-0005-0000-0000-0000DA000000}"/>
    <cellStyle name="Comma 3 4 3 2 2" xfId="3742" xr:uid="{00000000-0005-0000-0000-0000DB000000}"/>
    <cellStyle name="Comma 3 4 3 3" xfId="2556" xr:uid="{00000000-0005-0000-0000-0000DC000000}"/>
    <cellStyle name="Comma 3 4 4" xfId="1083" xr:uid="{00000000-0005-0000-0000-0000DD000000}"/>
    <cellStyle name="Comma 3 4 4 2" xfId="3085" xr:uid="{00000000-0005-0000-0000-0000DE000000}"/>
    <cellStyle name="Comma 3 4 5" xfId="1333" xr:uid="{00000000-0005-0000-0000-0000DF000000}"/>
    <cellStyle name="Comma 3 4 5 2" xfId="3335" xr:uid="{00000000-0005-0000-0000-0000E0000000}"/>
    <cellStyle name="Comma 3 4 6" xfId="2209" xr:uid="{00000000-0005-0000-0000-0000E1000000}"/>
    <cellStyle name="Comma 3 4 7" xfId="4248" xr:uid="{00000000-0005-0000-0000-0000E2000000}"/>
    <cellStyle name="Comma 3 5" xfId="218" xr:uid="{00000000-0005-0000-0000-0000E3000000}"/>
    <cellStyle name="Comma 3 5 2" xfId="303" xr:uid="{00000000-0005-0000-0000-0000E4000000}"/>
    <cellStyle name="Comma 3 5 2 2" xfId="715" xr:uid="{00000000-0005-0000-0000-0000E5000000}"/>
    <cellStyle name="Comma 3 5 2 2 2" xfId="1905" xr:uid="{00000000-0005-0000-0000-0000E6000000}"/>
    <cellStyle name="Comma 3 5 2 2 2 2" xfId="3907" xr:uid="{00000000-0005-0000-0000-0000E7000000}"/>
    <cellStyle name="Comma 3 5 2 2 3" xfId="2721" xr:uid="{00000000-0005-0000-0000-0000E8000000}"/>
    <cellStyle name="Comma 3 5 2 3" xfId="1498" xr:uid="{00000000-0005-0000-0000-0000E9000000}"/>
    <cellStyle name="Comma 3 5 2 3 2" xfId="3500" xr:uid="{00000000-0005-0000-0000-0000EA000000}"/>
    <cellStyle name="Comma 3 5 2 4" xfId="2312" xr:uid="{00000000-0005-0000-0000-0000EB000000}"/>
    <cellStyle name="Comma 3 5 3" xfId="549" xr:uid="{00000000-0005-0000-0000-0000EC000000}"/>
    <cellStyle name="Comma 3 5 3 2" xfId="1741" xr:uid="{00000000-0005-0000-0000-0000ED000000}"/>
    <cellStyle name="Comma 3 5 3 2 2" xfId="3743" xr:uid="{00000000-0005-0000-0000-0000EE000000}"/>
    <cellStyle name="Comma 3 5 3 3" xfId="2557" xr:uid="{00000000-0005-0000-0000-0000EF000000}"/>
    <cellStyle name="Comma 3 5 4" xfId="1107" xr:uid="{00000000-0005-0000-0000-0000F0000000}"/>
    <cellStyle name="Comma 3 5 4 2" xfId="3109" xr:uid="{00000000-0005-0000-0000-0000F1000000}"/>
    <cellStyle name="Comma 3 5 5" xfId="1334" xr:uid="{00000000-0005-0000-0000-0000F2000000}"/>
    <cellStyle name="Comma 3 5 5 2" xfId="3336" xr:uid="{00000000-0005-0000-0000-0000F3000000}"/>
    <cellStyle name="Comma 3 5 6" xfId="2230" xr:uid="{00000000-0005-0000-0000-0000F4000000}"/>
    <cellStyle name="Comma 3 5 7" xfId="4252" xr:uid="{00000000-0005-0000-0000-0000F5000000}"/>
    <cellStyle name="Comma 3 6" xfId="233" xr:uid="{00000000-0005-0000-0000-0000F6000000}"/>
    <cellStyle name="Comma 3 7" xfId="266" xr:uid="{00000000-0005-0000-0000-0000F7000000}"/>
    <cellStyle name="Comma 3 7 2" xfId="304" xr:uid="{00000000-0005-0000-0000-0000F8000000}"/>
    <cellStyle name="Comma 3 7 2 2" xfId="716" xr:uid="{00000000-0005-0000-0000-0000F9000000}"/>
    <cellStyle name="Comma 3 7 2 2 2" xfId="1906" xr:uid="{00000000-0005-0000-0000-0000FA000000}"/>
    <cellStyle name="Comma 3 7 2 2 2 2" xfId="3908" xr:uid="{00000000-0005-0000-0000-0000FB000000}"/>
    <cellStyle name="Comma 3 7 2 2 3" xfId="2722" xr:uid="{00000000-0005-0000-0000-0000FC000000}"/>
    <cellStyle name="Comma 3 7 2 3" xfId="1499" xr:uid="{00000000-0005-0000-0000-0000FD000000}"/>
    <cellStyle name="Comma 3 7 2 3 2" xfId="3501" xr:uid="{00000000-0005-0000-0000-0000FE000000}"/>
    <cellStyle name="Comma 3 7 2 4" xfId="2313" xr:uid="{00000000-0005-0000-0000-0000FF000000}"/>
    <cellStyle name="Comma 3 7 3" xfId="550" xr:uid="{00000000-0005-0000-0000-000000010000}"/>
    <cellStyle name="Comma 3 7 3 2" xfId="1742" xr:uid="{00000000-0005-0000-0000-000001010000}"/>
    <cellStyle name="Comma 3 7 3 2 2" xfId="3744" xr:uid="{00000000-0005-0000-0000-000002010000}"/>
    <cellStyle name="Comma 3 7 3 3" xfId="2558" xr:uid="{00000000-0005-0000-0000-000003010000}"/>
    <cellStyle name="Comma 3 7 4" xfId="1082" xr:uid="{00000000-0005-0000-0000-000004010000}"/>
    <cellStyle name="Comma 3 7 4 2" xfId="3084" xr:uid="{00000000-0005-0000-0000-000005010000}"/>
    <cellStyle name="Comma 3 7 5" xfId="1335" xr:uid="{00000000-0005-0000-0000-000006010000}"/>
    <cellStyle name="Comma 3 7 5 2" xfId="3337" xr:uid="{00000000-0005-0000-0000-000007010000}"/>
    <cellStyle name="Comma 3 7 6" xfId="2275" xr:uid="{00000000-0005-0000-0000-000008010000}"/>
    <cellStyle name="Comma 3 7 7" xfId="4251" xr:uid="{00000000-0005-0000-0000-000009010000}"/>
    <cellStyle name="Comma 3 8" xfId="285" xr:uid="{00000000-0005-0000-0000-00000A010000}"/>
    <cellStyle name="Comma 3 8 2" xfId="305" xr:uid="{00000000-0005-0000-0000-00000B010000}"/>
    <cellStyle name="Comma 3 8 2 2" xfId="717" xr:uid="{00000000-0005-0000-0000-00000C010000}"/>
    <cellStyle name="Comma 3 8 2 2 2" xfId="1907" xr:uid="{00000000-0005-0000-0000-00000D010000}"/>
    <cellStyle name="Comma 3 8 2 2 2 2" xfId="3909" xr:uid="{00000000-0005-0000-0000-00000E010000}"/>
    <cellStyle name="Comma 3 8 2 2 3" xfId="2723" xr:uid="{00000000-0005-0000-0000-00000F010000}"/>
    <cellStyle name="Comma 3 8 2 3" xfId="1500" xr:uid="{00000000-0005-0000-0000-000010010000}"/>
    <cellStyle name="Comma 3 8 2 3 2" xfId="3502" xr:uid="{00000000-0005-0000-0000-000011010000}"/>
    <cellStyle name="Comma 3 8 2 4" xfId="2314" xr:uid="{00000000-0005-0000-0000-000012010000}"/>
    <cellStyle name="Comma 3 8 3" xfId="551" xr:uid="{00000000-0005-0000-0000-000013010000}"/>
    <cellStyle name="Comma 3 8 3 2" xfId="1743" xr:uid="{00000000-0005-0000-0000-000014010000}"/>
    <cellStyle name="Comma 3 8 3 2 2" xfId="3745" xr:uid="{00000000-0005-0000-0000-000015010000}"/>
    <cellStyle name="Comma 3 8 3 3" xfId="2559" xr:uid="{00000000-0005-0000-0000-000016010000}"/>
    <cellStyle name="Comma 3 8 4" xfId="1093" xr:uid="{00000000-0005-0000-0000-000017010000}"/>
    <cellStyle name="Comma 3 8 4 2" xfId="3095" xr:uid="{00000000-0005-0000-0000-000018010000}"/>
    <cellStyle name="Comma 3 8 5" xfId="1336" xr:uid="{00000000-0005-0000-0000-000019010000}"/>
    <cellStyle name="Comma 3 8 5 2" xfId="3338" xr:uid="{00000000-0005-0000-0000-00001A010000}"/>
    <cellStyle name="Comma 3 8 6" xfId="2294" xr:uid="{00000000-0005-0000-0000-00001B010000}"/>
    <cellStyle name="Comma 3 8 7" xfId="4254" xr:uid="{00000000-0005-0000-0000-00001C010000}"/>
    <cellStyle name="Comma 3 9" xfId="299" xr:uid="{00000000-0005-0000-0000-00001D010000}"/>
    <cellStyle name="Comma 3 9 2" xfId="711" xr:uid="{00000000-0005-0000-0000-00001E010000}"/>
    <cellStyle name="Comma 3 9 2 2" xfId="1901" xr:uid="{00000000-0005-0000-0000-00001F010000}"/>
    <cellStyle name="Comma 3 9 2 2 2" xfId="3903" xr:uid="{00000000-0005-0000-0000-000020010000}"/>
    <cellStyle name="Comma 3 9 2 3" xfId="2717" xr:uid="{00000000-0005-0000-0000-000021010000}"/>
    <cellStyle name="Comma 3 9 3" xfId="1494" xr:uid="{00000000-0005-0000-0000-000022010000}"/>
    <cellStyle name="Comma 3 9 3 2" xfId="3496" xr:uid="{00000000-0005-0000-0000-000023010000}"/>
    <cellStyle name="Comma 3 9 4" xfId="2308" xr:uid="{00000000-0005-0000-0000-000024010000}"/>
    <cellStyle name="Comma 4" xfId="36" xr:uid="{00000000-0005-0000-0000-000025010000}"/>
    <cellStyle name="Comma 4 2" xfId="238" xr:uid="{00000000-0005-0000-0000-000026010000}"/>
    <cellStyle name="Comma 4 2 2" xfId="306" xr:uid="{00000000-0005-0000-0000-000027010000}"/>
    <cellStyle name="Comma 4 2 2 2" xfId="718" xr:uid="{00000000-0005-0000-0000-000028010000}"/>
    <cellStyle name="Comma 4 2 2 2 2" xfId="1908" xr:uid="{00000000-0005-0000-0000-000029010000}"/>
    <cellStyle name="Comma 4 2 2 2 2 2" xfId="3910" xr:uid="{00000000-0005-0000-0000-00002A010000}"/>
    <cellStyle name="Comma 4 2 2 2 3" xfId="2724" xr:uid="{00000000-0005-0000-0000-00002B010000}"/>
    <cellStyle name="Comma 4 2 2 3" xfId="1501" xr:uid="{00000000-0005-0000-0000-00002C010000}"/>
    <cellStyle name="Comma 4 2 2 3 2" xfId="3503" xr:uid="{00000000-0005-0000-0000-00002D010000}"/>
    <cellStyle name="Comma 4 2 2 4" xfId="2315" xr:uid="{00000000-0005-0000-0000-00002E010000}"/>
    <cellStyle name="Comma 4 2 3" xfId="552" xr:uid="{00000000-0005-0000-0000-00002F010000}"/>
    <cellStyle name="Comma 4 2 3 2" xfId="1744" xr:uid="{00000000-0005-0000-0000-000030010000}"/>
    <cellStyle name="Comma 4 2 3 2 2" xfId="3746" xr:uid="{00000000-0005-0000-0000-000031010000}"/>
    <cellStyle name="Comma 4 2 3 3" xfId="2560" xr:uid="{00000000-0005-0000-0000-000032010000}"/>
    <cellStyle name="Comma 4 2 4" xfId="1094" xr:uid="{00000000-0005-0000-0000-000033010000}"/>
    <cellStyle name="Comma 4 2 4 2" xfId="3096" xr:uid="{00000000-0005-0000-0000-000034010000}"/>
    <cellStyle name="Comma 4 2 5" xfId="1337" xr:uid="{00000000-0005-0000-0000-000035010000}"/>
    <cellStyle name="Comma 4 2 5 2" xfId="3339" xr:uid="{00000000-0005-0000-0000-000036010000}"/>
    <cellStyle name="Comma 4 2 6" xfId="2248" xr:uid="{00000000-0005-0000-0000-000037010000}"/>
    <cellStyle name="Comma 4 2 7" xfId="4230" xr:uid="{00000000-0005-0000-0000-000038010000}"/>
    <cellStyle name="Comma 4 3" xfId="251" xr:uid="{00000000-0005-0000-0000-000039010000}"/>
    <cellStyle name="Comma 4 3 2" xfId="307" xr:uid="{00000000-0005-0000-0000-00003A010000}"/>
    <cellStyle name="Comma 4 3 2 2" xfId="719" xr:uid="{00000000-0005-0000-0000-00003B010000}"/>
    <cellStyle name="Comma 4 3 2 2 2" xfId="1909" xr:uid="{00000000-0005-0000-0000-00003C010000}"/>
    <cellStyle name="Comma 4 3 2 2 2 2" xfId="3911" xr:uid="{00000000-0005-0000-0000-00003D010000}"/>
    <cellStyle name="Comma 4 3 2 2 3" xfId="2725" xr:uid="{00000000-0005-0000-0000-00003E010000}"/>
    <cellStyle name="Comma 4 3 2 3" xfId="1502" xr:uid="{00000000-0005-0000-0000-00003F010000}"/>
    <cellStyle name="Comma 4 3 2 3 2" xfId="3504" xr:uid="{00000000-0005-0000-0000-000040010000}"/>
    <cellStyle name="Comma 4 3 2 4" xfId="2316" xr:uid="{00000000-0005-0000-0000-000041010000}"/>
    <cellStyle name="Comma 4 3 3" xfId="553" xr:uid="{00000000-0005-0000-0000-000042010000}"/>
    <cellStyle name="Comma 4 3 3 2" xfId="1745" xr:uid="{00000000-0005-0000-0000-000043010000}"/>
    <cellStyle name="Comma 4 3 3 2 2" xfId="3747" xr:uid="{00000000-0005-0000-0000-000044010000}"/>
    <cellStyle name="Comma 4 3 3 3" xfId="2561" xr:uid="{00000000-0005-0000-0000-000045010000}"/>
    <cellStyle name="Comma 4 3 4" xfId="1084" xr:uid="{00000000-0005-0000-0000-000046010000}"/>
    <cellStyle name="Comma 4 3 4 2" xfId="3086" xr:uid="{00000000-0005-0000-0000-000047010000}"/>
    <cellStyle name="Comma 4 3 5" xfId="1338" xr:uid="{00000000-0005-0000-0000-000048010000}"/>
    <cellStyle name="Comma 4 3 5 2" xfId="3340" xr:uid="{00000000-0005-0000-0000-000049010000}"/>
    <cellStyle name="Comma 4 3 6" xfId="2260" xr:uid="{00000000-0005-0000-0000-00004A010000}"/>
    <cellStyle name="Comma 4 3 7" xfId="4253" xr:uid="{00000000-0005-0000-0000-00004B010000}"/>
    <cellStyle name="Comma 4 4" xfId="1031" xr:uid="{00000000-0005-0000-0000-00004C010000}"/>
    <cellStyle name="Comma 4 4 2" xfId="3033" xr:uid="{00000000-0005-0000-0000-00004D010000}"/>
    <cellStyle name="Comma 4 5" xfId="1053" xr:uid="{00000000-0005-0000-0000-00004E010000}"/>
    <cellStyle name="Comma 4 5 2" xfId="3055" xr:uid="{00000000-0005-0000-0000-00004F010000}"/>
    <cellStyle name="Comma 4 6" xfId="1097" xr:uid="{00000000-0005-0000-0000-000050010000}"/>
    <cellStyle name="Comma 4 6 2" xfId="3099" xr:uid="{00000000-0005-0000-0000-000051010000}"/>
    <cellStyle name="Comma 4 7" xfId="1292" xr:uid="{00000000-0005-0000-0000-000052010000}"/>
    <cellStyle name="Comma 4 7 2" xfId="3294" xr:uid="{00000000-0005-0000-0000-000053010000}"/>
    <cellStyle name="Comma 4 8" xfId="4169" xr:uid="{00000000-0005-0000-0000-000054010000}"/>
    <cellStyle name="Comma 4 9" xfId="211" xr:uid="{00000000-0005-0000-0000-000055010000}"/>
    <cellStyle name="Comma 5" xfId="49" xr:uid="{00000000-0005-0000-0000-000056010000}"/>
    <cellStyle name="Comma 5 2" xfId="932" xr:uid="{00000000-0005-0000-0000-000057010000}"/>
    <cellStyle name="Comma 5 2 2" xfId="4224" xr:uid="{00000000-0005-0000-0000-000058010000}"/>
    <cellStyle name="Comma 5 3" xfId="1005" xr:uid="{00000000-0005-0000-0000-000059010000}"/>
    <cellStyle name="Comma 5 3 2" xfId="3007" xr:uid="{00000000-0005-0000-0000-00005A010000}"/>
    <cellStyle name="Comma 5 4" xfId="1110" xr:uid="{00000000-0005-0000-0000-00005B010000}"/>
    <cellStyle name="Comma 5 4 2" xfId="3112" xr:uid="{00000000-0005-0000-0000-00005C010000}"/>
    <cellStyle name="Comma 5 5" xfId="4180" xr:uid="{00000000-0005-0000-0000-00005D010000}"/>
    <cellStyle name="Comma 5 6" xfId="930" xr:uid="{00000000-0005-0000-0000-00005E010000}"/>
    <cellStyle name="Comma 6" xfId="2118" xr:uid="{00000000-0005-0000-0000-00005F010000}"/>
    <cellStyle name="Comma 7" xfId="4150" xr:uid="{00000000-0005-0000-0000-000060010000}"/>
    <cellStyle name="Comma 8" xfId="102" xr:uid="{00000000-0005-0000-0000-000061010000}"/>
    <cellStyle name="Currency 2" xfId="235" xr:uid="{00000000-0005-0000-0000-000062010000}"/>
    <cellStyle name="Explanatory Text" xfId="75" builtinId="53" customBuiltin="1"/>
    <cellStyle name="Good" xfId="66" builtinId="26" customBuiltin="1"/>
    <cellStyle name="Heading 1" xfId="62" builtinId="16" customBuiltin="1"/>
    <cellStyle name="Heading 2" xfId="63" builtinId="17" customBuiltin="1"/>
    <cellStyle name="Heading 3" xfId="64" builtinId="18" customBuiltin="1"/>
    <cellStyle name="Heading 4" xfId="65" builtinId="19" customBuiltin="1"/>
    <cellStyle name="Input" xfId="69" builtinId="20" customBuiltin="1"/>
    <cellStyle name="Linked Cell" xfId="72" builtinId="24" customBuiltin="1"/>
    <cellStyle name="Neutral" xfId="68" builtinId="28" customBuiltin="1"/>
    <cellStyle name="Normal" xfId="0" builtinId="0"/>
    <cellStyle name="Normal 10" xfId="18" xr:uid="{00000000-0005-0000-0000-00006D010000}"/>
    <cellStyle name="Normal 10 10" xfId="1017" xr:uid="{00000000-0005-0000-0000-00006E010000}"/>
    <cellStyle name="Normal 10 10 2" xfId="3019" xr:uid="{00000000-0005-0000-0000-00006F010000}"/>
    <cellStyle name="Normal 10 11" xfId="1085" xr:uid="{00000000-0005-0000-0000-000070010000}"/>
    <cellStyle name="Normal 10 11 2" xfId="3087" xr:uid="{00000000-0005-0000-0000-000071010000}"/>
    <cellStyle name="Normal 10 12" xfId="1268" xr:uid="{00000000-0005-0000-0000-000072010000}"/>
    <cellStyle name="Normal 10 12 2" xfId="3270" xr:uid="{00000000-0005-0000-0000-000073010000}"/>
    <cellStyle name="Normal 10 13" xfId="1315" xr:uid="{00000000-0005-0000-0000-000074010000}"/>
    <cellStyle name="Normal 10 13 2" xfId="3317" xr:uid="{00000000-0005-0000-0000-000075010000}"/>
    <cellStyle name="Normal 10 14" xfId="2158" xr:uid="{00000000-0005-0000-0000-000076010000}"/>
    <cellStyle name="Normal 10 15" xfId="4149" xr:uid="{00000000-0005-0000-0000-000077010000}"/>
    <cellStyle name="Normal 10 16" xfId="144" xr:uid="{00000000-0005-0000-0000-000078010000}"/>
    <cellStyle name="Normal 10 2" xfId="185" xr:uid="{00000000-0005-0000-0000-000079010000}"/>
    <cellStyle name="Normal 10 2 2" xfId="209" xr:uid="{00000000-0005-0000-0000-00007A010000}"/>
    <cellStyle name="Normal 10 2 2 2" xfId="310" xr:uid="{00000000-0005-0000-0000-00007B010000}"/>
    <cellStyle name="Normal 10 2 2 2 2" xfId="722" xr:uid="{00000000-0005-0000-0000-00007C010000}"/>
    <cellStyle name="Normal 10 2 2 2 2 2" xfId="1912" xr:uid="{00000000-0005-0000-0000-00007D010000}"/>
    <cellStyle name="Normal 10 2 2 2 2 2 2" xfId="3914" xr:uid="{00000000-0005-0000-0000-00007E010000}"/>
    <cellStyle name="Normal 10 2 2 2 2 3" xfId="2728" xr:uid="{00000000-0005-0000-0000-00007F010000}"/>
    <cellStyle name="Normal 10 2 2 2 3" xfId="1505" xr:uid="{00000000-0005-0000-0000-000080010000}"/>
    <cellStyle name="Normal 10 2 2 2 3 2" xfId="3507" xr:uid="{00000000-0005-0000-0000-000081010000}"/>
    <cellStyle name="Normal 10 2 2 2 4" xfId="2319" xr:uid="{00000000-0005-0000-0000-000082010000}"/>
    <cellStyle name="Normal 10 2 2 3" xfId="555" xr:uid="{00000000-0005-0000-0000-000083010000}"/>
    <cellStyle name="Normal 10 2 2 3 2" xfId="1747" xr:uid="{00000000-0005-0000-0000-000084010000}"/>
    <cellStyle name="Normal 10 2 2 3 2 2" xfId="3749" xr:uid="{00000000-0005-0000-0000-000085010000}"/>
    <cellStyle name="Normal 10 2 2 3 3" xfId="2563" xr:uid="{00000000-0005-0000-0000-000086010000}"/>
    <cellStyle name="Normal 10 2 2 4" xfId="1080" xr:uid="{00000000-0005-0000-0000-000087010000}"/>
    <cellStyle name="Normal 10 2 2 4 2" xfId="3082" xr:uid="{00000000-0005-0000-0000-000088010000}"/>
    <cellStyle name="Normal 10 2 2 5" xfId="1340" xr:uid="{00000000-0005-0000-0000-000089010000}"/>
    <cellStyle name="Normal 10 2 2 5 2" xfId="3342" xr:uid="{00000000-0005-0000-0000-00008A010000}"/>
    <cellStyle name="Normal 10 2 2 6" xfId="2223" xr:uid="{00000000-0005-0000-0000-00008B010000}"/>
    <cellStyle name="Normal 10 2 2 7" xfId="4255" xr:uid="{00000000-0005-0000-0000-00008C010000}"/>
    <cellStyle name="Normal 10 2 3" xfId="309" xr:uid="{00000000-0005-0000-0000-00008D010000}"/>
    <cellStyle name="Normal 10 2 3 2" xfId="721" xr:uid="{00000000-0005-0000-0000-00008E010000}"/>
    <cellStyle name="Normal 10 2 3 2 2" xfId="1911" xr:uid="{00000000-0005-0000-0000-00008F010000}"/>
    <cellStyle name="Normal 10 2 3 2 2 2" xfId="3913" xr:uid="{00000000-0005-0000-0000-000090010000}"/>
    <cellStyle name="Normal 10 2 3 2 3" xfId="2727" xr:uid="{00000000-0005-0000-0000-000091010000}"/>
    <cellStyle name="Normal 10 2 3 3" xfId="1504" xr:uid="{00000000-0005-0000-0000-000092010000}"/>
    <cellStyle name="Normal 10 2 3 3 2" xfId="3506" xr:uid="{00000000-0005-0000-0000-000093010000}"/>
    <cellStyle name="Normal 10 2 3 4" xfId="2318" xr:uid="{00000000-0005-0000-0000-000094010000}"/>
    <cellStyle name="Normal 10 2 4" xfId="554" xr:uid="{00000000-0005-0000-0000-000095010000}"/>
    <cellStyle name="Normal 10 2 4 2" xfId="1746" xr:uid="{00000000-0005-0000-0000-000096010000}"/>
    <cellStyle name="Normal 10 2 4 2 2" xfId="3748" xr:uid="{00000000-0005-0000-0000-000097010000}"/>
    <cellStyle name="Normal 10 2 4 3" xfId="2562" xr:uid="{00000000-0005-0000-0000-000098010000}"/>
    <cellStyle name="Normal 10 2 5" xfId="1089" xr:uid="{00000000-0005-0000-0000-000099010000}"/>
    <cellStyle name="Normal 10 2 5 2" xfId="3091" xr:uid="{00000000-0005-0000-0000-00009A010000}"/>
    <cellStyle name="Normal 10 2 6" xfId="1339" xr:uid="{00000000-0005-0000-0000-00009B010000}"/>
    <cellStyle name="Normal 10 2 6 2" xfId="3341" xr:uid="{00000000-0005-0000-0000-00009C010000}"/>
    <cellStyle name="Normal 10 2 7" xfId="2199" xr:uid="{00000000-0005-0000-0000-00009D010000}"/>
    <cellStyle name="Normal 10 2 8" xfId="4211" xr:uid="{00000000-0005-0000-0000-00009E010000}"/>
    <cellStyle name="Normal 10 3" xfId="208" xr:uid="{00000000-0005-0000-0000-00009F010000}"/>
    <cellStyle name="Normal 10 3 2" xfId="311" xr:uid="{00000000-0005-0000-0000-0000A0010000}"/>
    <cellStyle name="Normal 10 3 2 2" xfId="723" xr:uid="{00000000-0005-0000-0000-0000A1010000}"/>
    <cellStyle name="Normal 10 3 2 2 2" xfId="1913" xr:uid="{00000000-0005-0000-0000-0000A2010000}"/>
    <cellStyle name="Normal 10 3 2 2 2 2" xfId="3915" xr:uid="{00000000-0005-0000-0000-0000A3010000}"/>
    <cellStyle name="Normal 10 3 2 2 3" xfId="2729" xr:uid="{00000000-0005-0000-0000-0000A4010000}"/>
    <cellStyle name="Normal 10 3 2 3" xfId="1506" xr:uid="{00000000-0005-0000-0000-0000A5010000}"/>
    <cellStyle name="Normal 10 3 2 3 2" xfId="3508" xr:uid="{00000000-0005-0000-0000-0000A6010000}"/>
    <cellStyle name="Normal 10 3 2 4" xfId="2320" xr:uid="{00000000-0005-0000-0000-0000A7010000}"/>
    <cellStyle name="Normal 10 3 3" xfId="556" xr:uid="{00000000-0005-0000-0000-0000A8010000}"/>
    <cellStyle name="Normal 10 3 3 2" xfId="1748" xr:uid="{00000000-0005-0000-0000-0000A9010000}"/>
    <cellStyle name="Normal 10 3 3 2 2" xfId="3750" xr:uid="{00000000-0005-0000-0000-0000AA010000}"/>
    <cellStyle name="Normal 10 3 3 3" xfId="2564" xr:uid="{00000000-0005-0000-0000-0000AB010000}"/>
    <cellStyle name="Normal 10 3 4" xfId="1106" xr:uid="{00000000-0005-0000-0000-0000AC010000}"/>
    <cellStyle name="Normal 10 3 4 2" xfId="3108" xr:uid="{00000000-0005-0000-0000-0000AD010000}"/>
    <cellStyle name="Normal 10 3 5" xfId="1341" xr:uid="{00000000-0005-0000-0000-0000AE010000}"/>
    <cellStyle name="Normal 10 3 5 2" xfId="3343" xr:uid="{00000000-0005-0000-0000-0000AF010000}"/>
    <cellStyle name="Normal 10 3 6" xfId="2222" xr:uid="{00000000-0005-0000-0000-0000B0010000}"/>
    <cellStyle name="Normal 10 3 7" xfId="4256" xr:uid="{00000000-0005-0000-0000-0000B1010000}"/>
    <cellStyle name="Normal 10 4" xfId="237" xr:uid="{00000000-0005-0000-0000-0000B2010000}"/>
    <cellStyle name="Normal 10 4 2" xfId="312" xr:uid="{00000000-0005-0000-0000-0000B3010000}"/>
    <cellStyle name="Normal 10 4 2 2" xfId="724" xr:uid="{00000000-0005-0000-0000-0000B4010000}"/>
    <cellStyle name="Normal 10 4 2 2 2" xfId="1914" xr:uid="{00000000-0005-0000-0000-0000B5010000}"/>
    <cellStyle name="Normal 10 4 2 2 2 2" xfId="3916" xr:uid="{00000000-0005-0000-0000-0000B6010000}"/>
    <cellStyle name="Normal 10 4 2 2 3" xfId="2730" xr:uid="{00000000-0005-0000-0000-0000B7010000}"/>
    <cellStyle name="Normal 10 4 2 3" xfId="1507" xr:uid="{00000000-0005-0000-0000-0000B8010000}"/>
    <cellStyle name="Normal 10 4 2 3 2" xfId="3509" xr:uid="{00000000-0005-0000-0000-0000B9010000}"/>
    <cellStyle name="Normal 10 4 2 4" xfId="2321" xr:uid="{00000000-0005-0000-0000-0000BA010000}"/>
    <cellStyle name="Normal 10 4 3" xfId="557" xr:uid="{00000000-0005-0000-0000-0000BB010000}"/>
    <cellStyle name="Normal 10 4 3 2" xfId="1749" xr:uid="{00000000-0005-0000-0000-0000BC010000}"/>
    <cellStyle name="Normal 10 4 3 2 2" xfId="3751" xr:uid="{00000000-0005-0000-0000-0000BD010000}"/>
    <cellStyle name="Normal 10 4 3 3" xfId="2565" xr:uid="{00000000-0005-0000-0000-0000BE010000}"/>
    <cellStyle name="Normal 10 4 4" xfId="1092" xr:uid="{00000000-0005-0000-0000-0000BF010000}"/>
    <cellStyle name="Normal 10 4 4 2" xfId="3094" xr:uid="{00000000-0005-0000-0000-0000C0010000}"/>
    <cellStyle name="Normal 10 4 5" xfId="1342" xr:uid="{00000000-0005-0000-0000-0000C1010000}"/>
    <cellStyle name="Normal 10 4 5 2" xfId="3344" xr:uid="{00000000-0005-0000-0000-0000C2010000}"/>
    <cellStyle name="Normal 10 4 6" xfId="2247" xr:uid="{00000000-0005-0000-0000-0000C3010000}"/>
    <cellStyle name="Normal 10 4 7" xfId="4257" xr:uid="{00000000-0005-0000-0000-0000C4010000}"/>
    <cellStyle name="Normal 10 5" xfId="265" xr:uid="{00000000-0005-0000-0000-0000C5010000}"/>
    <cellStyle name="Normal 10 5 2" xfId="313" xr:uid="{00000000-0005-0000-0000-0000C6010000}"/>
    <cellStyle name="Normal 10 5 2 2" xfId="725" xr:uid="{00000000-0005-0000-0000-0000C7010000}"/>
    <cellStyle name="Normal 10 5 2 2 2" xfId="1915" xr:uid="{00000000-0005-0000-0000-0000C8010000}"/>
    <cellStyle name="Normal 10 5 2 2 2 2" xfId="3917" xr:uid="{00000000-0005-0000-0000-0000C9010000}"/>
    <cellStyle name="Normal 10 5 2 2 3" xfId="2731" xr:uid="{00000000-0005-0000-0000-0000CA010000}"/>
    <cellStyle name="Normal 10 5 2 3" xfId="1508" xr:uid="{00000000-0005-0000-0000-0000CB010000}"/>
    <cellStyle name="Normal 10 5 2 3 2" xfId="3510" xr:uid="{00000000-0005-0000-0000-0000CC010000}"/>
    <cellStyle name="Normal 10 5 2 4" xfId="2322" xr:uid="{00000000-0005-0000-0000-0000CD010000}"/>
    <cellStyle name="Normal 10 5 3" xfId="558" xr:uid="{00000000-0005-0000-0000-0000CE010000}"/>
    <cellStyle name="Normal 10 5 3 2" xfId="1750" xr:uid="{00000000-0005-0000-0000-0000CF010000}"/>
    <cellStyle name="Normal 10 5 3 2 2" xfId="3752" xr:uid="{00000000-0005-0000-0000-0000D0010000}"/>
    <cellStyle name="Normal 10 5 3 3" xfId="2566" xr:uid="{00000000-0005-0000-0000-0000D1010000}"/>
    <cellStyle name="Normal 10 5 4" xfId="1091" xr:uid="{00000000-0005-0000-0000-0000D2010000}"/>
    <cellStyle name="Normal 10 5 4 2" xfId="3093" xr:uid="{00000000-0005-0000-0000-0000D3010000}"/>
    <cellStyle name="Normal 10 5 5" xfId="1343" xr:uid="{00000000-0005-0000-0000-0000D4010000}"/>
    <cellStyle name="Normal 10 5 5 2" xfId="3345" xr:uid="{00000000-0005-0000-0000-0000D5010000}"/>
    <cellStyle name="Normal 10 5 6" xfId="2274" xr:uid="{00000000-0005-0000-0000-0000D6010000}"/>
    <cellStyle name="Normal 10 5 7" xfId="4258" xr:uid="{00000000-0005-0000-0000-0000D7010000}"/>
    <cellStyle name="Normal 10 6" xfId="308" xr:uid="{00000000-0005-0000-0000-0000D8010000}"/>
    <cellStyle name="Normal 10 6 2" xfId="720" xr:uid="{00000000-0005-0000-0000-0000D9010000}"/>
    <cellStyle name="Normal 10 6 2 2" xfId="1910" xr:uid="{00000000-0005-0000-0000-0000DA010000}"/>
    <cellStyle name="Normal 10 6 2 2 2" xfId="3912" xr:uid="{00000000-0005-0000-0000-0000DB010000}"/>
    <cellStyle name="Normal 10 6 2 3" xfId="2726" xr:uid="{00000000-0005-0000-0000-0000DC010000}"/>
    <cellStyle name="Normal 10 6 3" xfId="1503" xr:uid="{00000000-0005-0000-0000-0000DD010000}"/>
    <cellStyle name="Normal 10 6 3 2" xfId="3505" xr:uid="{00000000-0005-0000-0000-0000DE010000}"/>
    <cellStyle name="Normal 10 6 4" xfId="2317" xr:uid="{00000000-0005-0000-0000-0000DF010000}"/>
    <cellStyle name="Normal 10 7" xfId="505" xr:uid="{00000000-0005-0000-0000-0000E0010000}"/>
    <cellStyle name="Normal 10 7 2" xfId="915" xr:uid="{00000000-0005-0000-0000-0000E1010000}"/>
    <cellStyle name="Normal 10 7 2 2" xfId="2104" xr:uid="{00000000-0005-0000-0000-0000E2010000}"/>
    <cellStyle name="Normal 10 7 2 2 2" xfId="4106" xr:uid="{00000000-0005-0000-0000-0000E3010000}"/>
    <cellStyle name="Normal 10 7 2 3" xfId="2921" xr:uid="{00000000-0005-0000-0000-0000E4010000}"/>
    <cellStyle name="Normal 10 7 3" xfId="1698" xr:uid="{00000000-0005-0000-0000-0000E5010000}"/>
    <cellStyle name="Normal 10 7 3 2" xfId="3700" xr:uid="{00000000-0005-0000-0000-0000E6010000}"/>
    <cellStyle name="Normal 10 7 4" xfId="2514" xr:uid="{00000000-0005-0000-0000-0000E7010000}"/>
    <cellStyle name="Normal 10 8" xfId="529" xr:uid="{00000000-0005-0000-0000-0000E8010000}"/>
    <cellStyle name="Normal 10 8 2" xfId="1722" xr:uid="{00000000-0005-0000-0000-0000E9010000}"/>
    <cellStyle name="Normal 10 8 2 2" xfId="3724" xr:uid="{00000000-0005-0000-0000-0000EA010000}"/>
    <cellStyle name="Normal 10 8 3" xfId="2538" xr:uid="{00000000-0005-0000-0000-0000EB010000}"/>
    <cellStyle name="Normal 10 9" xfId="978" xr:uid="{00000000-0005-0000-0000-0000EC010000}"/>
    <cellStyle name="Normal 10 9 2" xfId="2980" xr:uid="{00000000-0005-0000-0000-0000ED010000}"/>
    <cellStyle name="Normal 11" xfId="35" xr:uid="{00000000-0005-0000-0000-0000EE010000}"/>
    <cellStyle name="Normal 11 10" xfId="2208" xr:uid="{00000000-0005-0000-0000-0000EF010000}"/>
    <cellStyle name="Normal 11 11" xfId="4168" xr:uid="{00000000-0005-0000-0000-0000F0010000}"/>
    <cellStyle name="Normal 11 12" xfId="194" xr:uid="{00000000-0005-0000-0000-0000F1010000}"/>
    <cellStyle name="Normal 11 2" xfId="207" xr:uid="{00000000-0005-0000-0000-0000F2010000}"/>
    <cellStyle name="Normal 11 2 2" xfId="315" xr:uid="{00000000-0005-0000-0000-0000F3010000}"/>
    <cellStyle name="Normal 11 2 2 2" xfId="727" xr:uid="{00000000-0005-0000-0000-0000F4010000}"/>
    <cellStyle name="Normal 11 2 2 2 2" xfId="1917" xr:uid="{00000000-0005-0000-0000-0000F5010000}"/>
    <cellStyle name="Normal 11 2 2 2 2 2" xfId="3919" xr:uid="{00000000-0005-0000-0000-0000F6010000}"/>
    <cellStyle name="Normal 11 2 2 2 3" xfId="2733" xr:uid="{00000000-0005-0000-0000-0000F7010000}"/>
    <cellStyle name="Normal 11 2 2 3" xfId="1510" xr:uid="{00000000-0005-0000-0000-0000F8010000}"/>
    <cellStyle name="Normal 11 2 2 3 2" xfId="3512" xr:uid="{00000000-0005-0000-0000-0000F9010000}"/>
    <cellStyle name="Normal 11 2 2 4" xfId="2324" xr:uid="{00000000-0005-0000-0000-0000FA010000}"/>
    <cellStyle name="Normal 11 2 3" xfId="559" xr:uid="{00000000-0005-0000-0000-0000FB010000}"/>
    <cellStyle name="Normal 11 2 3 2" xfId="1751" xr:uid="{00000000-0005-0000-0000-0000FC010000}"/>
    <cellStyle name="Normal 11 2 3 2 2" xfId="3753" xr:uid="{00000000-0005-0000-0000-0000FD010000}"/>
    <cellStyle name="Normal 11 2 3 3" xfId="2567" xr:uid="{00000000-0005-0000-0000-0000FE010000}"/>
    <cellStyle name="Normal 11 2 4" xfId="1123" xr:uid="{00000000-0005-0000-0000-0000FF010000}"/>
    <cellStyle name="Normal 11 2 4 2" xfId="3125" xr:uid="{00000000-0005-0000-0000-000000020000}"/>
    <cellStyle name="Normal 11 2 5" xfId="1344" xr:uid="{00000000-0005-0000-0000-000001020000}"/>
    <cellStyle name="Normal 11 2 5 2" xfId="3346" xr:uid="{00000000-0005-0000-0000-000002020000}"/>
    <cellStyle name="Normal 11 2 6" xfId="2221" xr:uid="{00000000-0005-0000-0000-000003020000}"/>
    <cellStyle name="Normal 11 2 7" xfId="4219" xr:uid="{00000000-0005-0000-0000-000004020000}"/>
    <cellStyle name="Normal 11 3" xfId="273" xr:uid="{00000000-0005-0000-0000-000005020000}"/>
    <cellStyle name="Normal 11 3 2" xfId="316" xr:uid="{00000000-0005-0000-0000-000006020000}"/>
    <cellStyle name="Normal 11 3 2 2" xfId="728" xr:uid="{00000000-0005-0000-0000-000007020000}"/>
    <cellStyle name="Normal 11 3 2 2 2" xfId="1918" xr:uid="{00000000-0005-0000-0000-000008020000}"/>
    <cellStyle name="Normal 11 3 2 2 2 2" xfId="3920" xr:uid="{00000000-0005-0000-0000-000009020000}"/>
    <cellStyle name="Normal 11 3 2 2 3" xfId="2734" xr:uid="{00000000-0005-0000-0000-00000A020000}"/>
    <cellStyle name="Normal 11 3 2 3" xfId="1511" xr:uid="{00000000-0005-0000-0000-00000B020000}"/>
    <cellStyle name="Normal 11 3 2 3 2" xfId="3513" xr:uid="{00000000-0005-0000-0000-00000C020000}"/>
    <cellStyle name="Normal 11 3 2 4" xfId="2325" xr:uid="{00000000-0005-0000-0000-00000D020000}"/>
    <cellStyle name="Normal 11 3 3" xfId="560" xr:uid="{00000000-0005-0000-0000-00000E020000}"/>
    <cellStyle name="Normal 11 3 3 2" xfId="1752" xr:uid="{00000000-0005-0000-0000-00000F020000}"/>
    <cellStyle name="Normal 11 3 3 2 2" xfId="3754" xr:uid="{00000000-0005-0000-0000-000010020000}"/>
    <cellStyle name="Normal 11 3 3 3" xfId="2568" xr:uid="{00000000-0005-0000-0000-000011020000}"/>
    <cellStyle name="Normal 11 3 4" xfId="1124" xr:uid="{00000000-0005-0000-0000-000012020000}"/>
    <cellStyle name="Normal 11 3 4 2" xfId="3126" xr:uid="{00000000-0005-0000-0000-000013020000}"/>
    <cellStyle name="Normal 11 3 5" xfId="1345" xr:uid="{00000000-0005-0000-0000-000014020000}"/>
    <cellStyle name="Normal 11 3 5 2" xfId="3347" xr:uid="{00000000-0005-0000-0000-000015020000}"/>
    <cellStyle name="Normal 11 3 6" xfId="2282" xr:uid="{00000000-0005-0000-0000-000016020000}"/>
    <cellStyle name="Normal 11 3 7" xfId="4259" xr:uid="{00000000-0005-0000-0000-000017020000}"/>
    <cellStyle name="Normal 11 4" xfId="314" xr:uid="{00000000-0005-0000-0000-000018020000}"/>
    <cellStyle name="Normal 11 4 2" xfId="726" xr:uid="{00000000-0005-0000-0000-000019020000}"/>
    <cellStyle name="Normal 11 4 2 2" xfId="1916" xr:uid="{00000000-0005-0000-0000-00001A020000}"/>
    <cellStyle name="Normal 11 4 2 2 2" xfId="3918" xr:uid="{00000000-0005-0000-0000-00001B020000}"/>
    <cellStyle name="Normal 11 4 2 3" xfId="2732" xr:uid="{00000000-0005-0000-0000-00001C020000}"/>
    <cellStyle name="Normal 11 4 3" xfId="1509" xr:uid="{00000000-0005-0000-0000-00001D020000}"/>
    <cellStyle name="Normal 11 4 3 2" xfId="3511" xr:uid="{00000000-0005-0000-0000-00001E020000}"/>
    <cellStyle name="Normal 11 4 4" xfId="2323" xr:uid="{00000000-0005-0000-0000-00001F020000}"/>
    <cellStyle name="Normal 11 5" xfId="542" xr:uid="{00000000-0005-0000-0000-000020020000}"/>
    <cellStyle name="Normal 11 5 2" xfId="1735" xr:uid="{00000000-0005-0000-0000-000021020000}"/>
    <cellStyle name="Normal 11 5 2 2" xfId="3737" xr:uid="{00000000-0005-0000-0000-000022020000}"/>
    <cellStyle name="Normal 11 5 3" xfId="2551" xr:uid="{00000000-0005-0000-0000-000023020000}"/>
    <cellStyle name="Normal 11 6" xfId="1030" xr:uid="{00000000-0005-0000-0000-000024020000}"/>
    <cellStyle name="Normal 11 6 2" xfId="3032" xr:uid="{00000000-0005-0000-0000-000025020000}"/>
    <cellStyle name="Normal 11 7" xfId="1096" xr:uid="{00000000-0005-0000-0000-000026020000}"/>
    <cellStyle name="Normal 11 7 2" xfId="3098" xr:uid="{00000000-0005-0000-0000-000027020000}"/>
    <cellStyle name="Normal 11 8" xfId="1291" xr:uid="{00000000-0005-0000-0000-000028020000}"/>
    <cellStyle name="Normal 11 8 2" xfId="3293" xr:uid="{00000000-0005-0000-0000-000029020000}"/>
    <cellStyle name="Normal 11 9" xfId="1328" xr:uid="{00000000-0005-0000-0000-00002A020000}"/>
    <cellStyle name="Normal 11 9 2" xfId="3330" xr:uid="{00000000-0005-0000-0000-00002B020000}"/>
    <cellStyle name="Normal 12" xfId="48" xr:uid="{00000000-0005-0000-0000-00002C020000}"/>
    <cellStyle name="Normal 12 2" xfId="317" xr:uid="{00000000-0005-0000-0000-00002D020000}"/>
    <cellStyle name="Normal 12 2 2" xfId="729" xr:uid="{00000000-0005-0000-0000-00002E020000}"/>
    <cellStyle name="Normal 12 2 2 2" xfId="1919" xr:uid="{00000000-0005-0000-0000-00002F020000}"/>
    <cellStyle name="Normal 12 2 2 2 2" xfId="3921" xr:uid="{00000000-0005-0000-0000-000030020000}"/>
    <cellStyle name="Normal 12 2 2 3" xfId="2735" xr:uid="{00000000-0005-0000-0000-000031020000}"/>
    <cellStyle name="Normal 12 2 3" xfId="1512" xr:uid="{00000000-0005-0000-0000-000032020000}"/>
    <cellStyle name="Normal 12 2 3 2" xfId="3514" xr:uid="{00000000-0005-0000-0000-000033020000}"/>
    <cellStyle name="Normal 12 2 4" xfId="2326" xr:uid="{00000000-0005-0000-0000-000034020000}"/>
    <cellStyle name="Normal 12 2 5" xfId="4231" xr:uid="{00000000-0005-0000-0000-000035020000}"/>
    <cellStyle name="Normal 12 3" xfId="561" xr:uid="{00000000-0005-0000-0000-000036020000}"/>
    <cellStyle name="Normal 12 3 2" xfId="1753" xr:uid="{00000000-0005-0000-0000-000037020000}"/>
    <cellStyle name="Normal 12 3 2 2" xfId="3755" xr:uid="{00000000-0005-0000-0000-000038020000}"/>
    <cellStyle name="Normal 12 3 3" xfId="2569" xr:uid="{00000000-0005-0000-0000-000039020000}"/>
    <cellStyle name="Normal 12 4" xfId="1042" xr:uid="{00000000-0005-0000-0000-00003A020000}"/>
    <cellStyle name="Normal 12 4 2" xfId="3044" xr:uid="{00000000-0005-0000-0000-00003B020000}"/>
    <cellStyle name="Normal 12 5" xfId="1109" xr:uid="{00000000-0005-0000-0000-00003C020000}"/>
    <cellStyle name="Normal 12 5 2" xfId="3111" xr:uid="{00000000-0005-0000-0000-00003D020000}"/>
    <cellStyle name="Normal 12 6" xfId="1346" xr:uid="{00000000-0005-0000-0000-00003E020000}"/>
    <cellStyle name="Normal 12 6 2" xfId="3348" xr:uid="{00000000-0005-0000-0000-00003F020000}"/>
    <cellStyle name="Normal 12 7" xfId="2224" xr:uid="{00000000-0005-0000-0000-000040020000}"/>
    <cellStyle name="Normal 12 8" xfId="4179" xr:uid="{00000000-0005-0000-0000-000041020000}"/>
    <cellStyle name="Normal 12 9" xfId="210" xr:uid="{00000000-0005-0000-0000-000042020000}"/>
    <cellStyle name="Normal 13" xfId="518" xr:uid="{00000000-0005-0000-0000-000043020000}"/>
    <cellStyle name="Normal 13 2" xfId="928" xr:uid="{00000000-0005-0000-0000-000044020000}"/>
    <cellStyle name="Normal 13 2 2" xfId="1711" xr:uid="{00000000-0005-0000-0000-000045020000}"/>
    <cellStyle name="Normal 13 2 2 2" xfId="3713" xr:uid="{00000000-0005-0000-0000-000046020000}"/>
    <cellStyle name="Normal 13 2 3" xfId="2934" xr:uid="{00000000-0005-0000-0000-000047020000}"/>
    <cellStyle name="Normal 13 3" xfId="543" xr:uid="{00000000-0005-0000-0000-000048020000}"/>
    <cellStyle name="Normal 13 3 2" xfId="929" xr:uid="{00000000-0005-0000-0000-000049020000}"/>
    <cellStyle name="Normal 13 4" xfId="2527" xr:uid="{00000000-0005-0000-0000-00004A020000}"/>
    <cellStyle name="Normal 13 5" xfId="4204" xr:uid="{00000000-0005-0000-0000-00004B020000}"/>
    <cellStyle name="Normal 14" xfId="1304" xr:uid="{00000000-0005-0000-0000-00004C020000}"/>
    <cellStyle name="Normal 14 2" xfId="3306" xr:uid="{00000000-0005-0000-0000-00004D020000}"/>
    <cellStyle name="Normal 15" xfId="2117" xr:uid="{00000000-0005-0000-0000-00004E020000}"/>
    <cellStyle name="Normal 16" xfId="4119" xr:uid="{00000000-0005-0000-0000-00004F020000}"/>
    <cellStyle name="Normal 17" xfId="4121" xr:uid="{00000000-0005-0000-0000-000050020000}"/>
    <cellStyle name="Normal 18" xfId="4135" xr:uid="{00000000-0005-0000-0000-000051020000}"/>
    <cellStyle name="Normal 19" xfId="101" xr:uid="{00000000-0005-0000-0000-000052020000}"/>
    <cellStyle name="Normal 2" xfId="3" xr:uid="{00000000-0005-0000-0000-000053020000}"/>
    <cellStyle name="Normal 2 2" xfId="6" xr:uid="{00000000-0005-0000-0000-000054020000}"/>
    <cellStyle name="Normal 2 2 2" xfId="14" xr:uid="{00000000-0005-0000-0000-000055020000}"/>
    <cellStyle name="Normal 2 3" xfId="11" xr:uid="{00000000-0005-0000-0000-000056020000}"/>
    <cellStyle name="Normal 2 4" xfId="236" xr:uid="{00000000-0005-0000-0000-000057020000}"/>
    <cellStyle name="Normal 2 4 2" xfId="318" xr:uid="{00000000-0005-0000-0000-000058020000}"/>
    <cellStyle name="Normal 2 4 2 2" xfId="730" xr:uid="{00000000-0005-0000-0000-000059020000}"/>
    <cellStyle name="Normal 2 4 2 2 2" xfId="1920" xr:uid="{00000000-0005-0000-0000-00005A020000}"/>
    <cellStyle name="Normal 2 4 2 2 2 2" xfId="3922" xr:uid="{00000000-0005-0000-0000-00005B020000}"/>
    <cellStyle name="Normal 2 4 2 2 3" xfId="2736" xr:uid="{00000000-0005-0000-0000-00005C020000}"/>
    <cellStyle name="Normal 2 4 2 3" xfId="1513" xr:uid="{00000000-0005-0000-0000-00005D020000}"/>
    <cellStyle name="Normal 2 4 2 3 2" xfId="3515" xr:uid="{00000000-0005-0000-0000-00005E020000}"/>
    <cellStyle name="Normal 2 4 2 4" xfId="2327" xr:uid="{00000000-0005-0000-0000-00005F020000}"/>
    <cellStyle name="Normal 2 4 3" xfId="562" xr:uid="{00000000-0005-0000-0000-000060020000}"/>
    <cellStyle name="Normal 2 4 3 2" xfId="1754" xr:uid="{00000000-0005-0000-0000-000061020000}"/>
    <cellStyle name="Normal 2 4 3 2 2" xfId="3756" xr:uid="{00000000-0005-0000-0000-000062020000}"/>
    <cellStyle name="Normal 2 4 3 3" xfId="2570" xr:uid="{00000000-0005-0000-0000-000063020000}"/>
    <cellStyle name="Normal 2 4 4" xfId="1125" xr:uid="{00000000-0005-0000-0000-000064020000}"/>
    <cellStyle name="Normal 2 4 4 2" xfId="3127" xr:uid="{00000000-0005-0000-0000-000065020000}"/>
    <cellStyle name="Normal 2 4 5" xfId="1347" xr:uid="{00000000-0005-0000-0000-000066020000}"/>
    <cellStyle name="Normal 2 4 5 2" xfId="3349" xr:uid="{00000000-0005-0000-0000-000067020000}"/>
    <cellStyle name="Normal 2 4 6" xfId="2246" xr:uid="{00000000-0005-0000-0000-000068020000}"/>
    <cellStyle name="Normal 2 4 7" xfId="4260" xr:uid="{00000000-0005-0000-0000-000069020000}"/>
    <cellStyle name="Normal 20" xfId="4389" xr:uid="{00000000-0005-0000-0000-00006A020000}"/>
    <cellStyle name="Normal 3" xfId="4" xr:uid="{00000000-0005-0000-0000-00006B020000}"/>
    <cellStyle name="Normal 3 10" xfId="213" xr:uid="{00000000-0005-0000-0000-00006C020000}"/>
    <cellStyle name="Normal 3 10 2" xfId="320" xr:uid="{00000000-0005-0000-0000-00006D020000}"/>
    <cellStyle name="Normal 3 10 2 2" xfId="732" xr:uid="{00000000-0005-0000-0000-00006E020000}"/>
    <cellStyle name="Normal 3 10 2 2 2" xfId="1922" xr:uid="{00000000-0005-0000-0000-00006F020000}"/>
    <cellStyle name="Normal 3 10 2 2 2 2" xfId="3924" xr:uid="{00000000-0005-0000-0000-000070020000}"/>
    <cellStyle name="Normal 3 10 2 2 3" xfId="2738" xr:uid="{00000000-0005-0000-0000-000071020000}"/>
    <cellStyle name="Normal 3 10 2 3" xfId="1515" xr:uid="{00000000-0005-0000-0000-000072020000}"/>
    <cellStyle name="Normal 3 10 2 3 2" xfId="3517" xr:uid="{00000000-0005-0000-0000-000073020000}"/>
    <cellStyle name="Normal 3 10 2 4" xfId="2329" xr:uid="{00000000-0005-0000-0000-000074020000}"/>
    <cellStyle name="Normal 3 10 3" xfId="563" xr:uid="{00000000-0005-0000-0000-000075020000}"/>
    <cellStyle name="Normal 3 10 3 2" xfId="1755" xr:uid="{00000000-0005-0000-0000-000076020000}"/>
    <cellStyle name="Normal 3 10 3 2 2" xfId="3757" xr:uid="{00000000-0005-0000-0000-000077020000}"/>
    <cellStyle name="Normal 3 10 3 3" xfId="2571" xr:uid="{00000000-0005-0000-0000-000078020000}"/>
    <cellStyle name="Normal 3 10 4" xfId="1126" xr:uid="{00000000-0005-0000-0000-000079020000}"/>
    <cellStyle name="Normal 3 10 4 2" xfId="3128" xr:uid="{00000000-0005-0000-0000-00007A020000}"/>
    <cellStyle name="Normal 3 10 5" xfId="1348" xr:uid="{00000000-0005-0000-0000-00007B020000}"/>
    <cellStyle name="Normal 3 10 5 2" xfId="3350" xr:uid="{00000000-0005-0000-0000-00007C020000}"/>
    <cellStyle name="Normal 3 10 6" xfId="2225" xr:uid="{00000000-0005-0000-0000-00007D020000}"/>
    <cellStyle name="Normal 3 10 7" xfId="4261" xr:uid="{00000000-0005-0000-0000-00007E020000}"/>
    <cellStyle name="Normal 3 11" xfId="226" xr:uid="{00000000-0005-0000-0000-00007F020000}"/>
    <cellStyle name="Normal 3 11 2" xfId="321" xr:uid="{00000000-0005-0000-0000-000080020000}"/>
    <cellStyle name="Normal 3 11 2 2" xfId="733" xr:uid="{00000000-0005-0000-0000-000081020000}"/>
    <cellStyle name="Normal 3 11 2 2 2" xfId="1923" xr:uid="{00000000-0005-0000-0000-000082020000}"/>
    <cellStyle name="Normal 3 11 2 2 2 2" xfId="3925" xr:uid="{00000000-0005-0000-0000-000083020000}"/>
    <cellStyle name="Normal 3 11 2 2 3" xfId="2739" xr:uid="{00000000-0005-0000-0000-000084020000}"/>
    <cellStyle name="Normal 3 11 2 3" xfId="1516" xr:uid="{00000000-0005-0000-0000-000085020000}"/>
    <cellStyle name="Normal 3 11 2 3 2" xfId="3518" xr:uid="{00000000-0005-0000-0000-000086020000}"/>
    <cellStyle name="Normal 3 11 2 4" xfId="2330" xr:uid="{00000000-0005-0000-0000-000087020000}"/>
    <cellStyle name="Normal 3 11 3" xfId="564" xr:uid="{00000000-0005-0000-0000-000088020000}"/>
    <cellStyle name="Normal 3 11 3 2" xfId="1756" xr:uid="{00000000-0005-0000-0000-000089020000}"/>
    <cellStyle name="Normal 3 11 3 2 2" xfId="3758" xr:uid="{00000000-0005-0000-0000-00008A020000}"/>
    <cellStyle name="Normal 3 11 3 3" xfId="2572" xr:uid="{00000000-0005-0000-0000-00008B020000}"/>
    <cellStyle name="Normal 3 11 4" xfId="1127" xr:uid="{00000000-0005-0000-0000-00008C020000}"/>
    <cellStyle name="Normal 3 11 4 2" xfId="3129" xr:uid="{00000000-0005-0000-0000-00008D020000}"/>
    <cellStyle name="Normal 3 11 5" xfId="1349" xr:uid="{00000000-0005-0000-0000-00008E020000}"/>
    <cellStyle name="Normal 3 11 5 2" xfId="3351" xr:uid="{00000000-0005-0000-0000-00008F020000}"/>
    <cellStyle name="Normal 3 11 6" xfId="2238" xr:uid="{00000000-0005-0000-0000-000090020000}"/>
    <cellStyle name="Normal 3 11 7" xfId="4262" xr:uid="{00000000-0005-0000-0000-000091020000}"/>
    <cellStyle name="Normal 3 12" xfId="252" xr:uid="{00000000-0005-0000-0000-000092020000}"/>
    <cellStyle name="Normal 3 12 2" xfId="322" xr:uid="{00000000-0005-0000-0000-000093020000}"/>
    <cellStyle name="Normal 3 12 2 2" xfId="734" xr:uid="{00000000-0005-0000-0000-000094020000}"/>
    <cellStyle name="Normal 3 12 2 2 2" xfId="1924" xr:uid="{00000000-0005-0000-0000-000095020000}"/>
    <cellStyle name="Normal 3 12 2 2 2 2" xfId="3926" xr:uid="{00000000-0005-0000-0000-000096020000}"/>
    <cellStyle name="Normal 3 12 2 2 3" xfId="2740" xr:uid="{00000000-0005-0000-0000-000097020000}"/>
    <cellStyle name="Normal 3 12 2 3" xfId="1517" xr:uid="{00000000-0005-0000-0000-000098020000}"/>
    <cellStyle name="Normal 3 12 2 3 2" xfId="3519" xr:uid="{00000000-0005-0000-0000-000099020000}"/>
    <cellStyle name="Normal 3 12 2 4" xfId="2331" xr:uid="{00000000-0005-0000-0000-00009A020000}"/>
    <cellStyle name="Normal 3 12 3" xfId="565" xr:uid="{00000000-0005-0000-0000-00009B020000}"/>
    <cellStyle name="Normal 3 12 3 2" xfId="1757" xr:uid="{00000000-0005-0000-0000-00009C020000}"/>
    <cellStyle name="Normal 3 12 3 2 2" xfId="3759" xr:uid="{00000000-0005-0000-0000-00009D020000}"/>
    <cellStyle name="Normal 3 12 3 3" xfId="2573" xr:uid="{00000000-0005-0000-0000-00009E020000}"/>
    <cellStyle name="Normal 3 12 4" xfId="1128" xr:uid="{00000000-0005-0000-0000-00009F020000}"/>
    <cellStyle name="Normal 3 12 4 2" xfId="3130" xr:uid="{00000000-0005-0000-0000-0000A0020000}"/>
    <cellStyle name="Normal 3 12 5" xfId="1350" xr:uid="{00000000-0005-0000-0000-0000A1020000}"/>
    <cellStyle name="Normal 3 12 5 2" xfId="3352" xr:uid="{00000000-0005-0000-0000-0000A2020000}"/>
    <cellStyle name="Normal 3 12 6" xfId="2261" xr:uid="{00000000-0005-0000-0000-0000A3020000}"/>
    <cellStyle name="Normal 3 12 7" xfId="4263" xr:uid="{00000000-0005-0000-0000-0000A4020000}"/>
    <cellStyle name="Normal 3 13" xfId="286" xr:uid="{00000000-0005-0000-0000-0000A5020000}"/>
    <cellStyle name="Normal 3 13 2" xfId="323" xr:uid="{00000000-0005-0000-0000-0000A6020000}"/>
    <cellStyle name="Normal 3 13 2 2" xfId="735" xr:uid="{00000000-0005-0000-0000-0000A7020000}"/>
    <cellStyle name="Normal 3 13 2 2 2" xfId="1925" xr:uid="{00000000-0005-0000-0000-0000A8020000}"/>
    <cellStyle name="Normal 3 13 2 2 2 2" xfId="3927" xr:uid="{00000000-0005-0000-0000-0000A9020000}"/>
    <cellStyle name="Normal 3 13 2 2 3" xfId="2741" xr:uid="{00000000-0005-0000-0000-0000AA020000}"/>
    <cellStyle name="Normal 3 13 2 3" xfId="1518" xr:uid="{00000000-0005-0000-0000-0000AB020000}"/>
    <cellStyle name="Normal 3 13 2 3 2" xfId="3520" xr:uid="{00000000-0005-0000-0000-0000AC020000}"/>
    <cellStyle name="Normal 3 13 2 4" xfId="2332" xr:uid="{00000000-0005-0000-0000-0000AD020000}"/>
    <cellStyle name="Normal 3 13 3" xfId="566" xr:uid="{00000000-0005-0000-0000-0000AE020000}"/>
    <cellStyle name="Normal 3 13 3 2" xfId="1758" xr:uid="{00000000-0005-0000-0000-0000AF020000}"/>
    <cellStyle name="Normal 3 13 3 2 2" xfId="3760" xr:uid="{00000000-0005-0000-0000-0000B0020000}"/>
    <cellStyle name="Normal 3 13 3 3" xfId="2574" xr:uid="{00000000-0005-0000-0000-0000B1020000}"/>
    <cellStyle name="Normal 3 13 4" xfId="1129" xr:uid="{00000000-0005-0000-0000-0000B2020000}"/>
    <cellStyle name="Normal 3 13 4 2" xfId="3131" xr:uid="{00000000-0005-0000-0000-0000B3020000}"/>
    <cellStyle name="Normal 3 13 5" xfId="1351" xr:uid="{00000000-0005-0000-0000-0000B4020000}"/>
    <cellStyle name="Normal 3 13 5 2" xfId="3353" xr:uid="{00000000-0005-0000-0000-0000B5020000}"/>
    <cellStyle name="Normal 3 13 6" xfId="2295" xr:uid="{00000000-0005-0000-0000-0000B6020000}"/>
    <cellStyle name="Normal 3 13 7" xfId="4264" xr:uid="{00000000-0005-0000-0000-0000B7020000}"/>
    <cellStyle name="Normal 3 14" xfId="319" xr:uid="{00000000-0005-0000-0000-0000B8020000}"/>
    <cellStyle name="Normal 3 14 2" xfId="731" xr:uid="{00000000-0005-0000-0000-0000B9020000}"/>
    <cellStyle name="Normal 3 14 2 2" xfId="1921" xr:uid="{00000000-0005-0000-0000-0000BA020000}"/>
    <cellStyle name="Normal 3 14 2 2 2" xfId="3923" xr:uid="{00000000-0005-0000-0000-0000BB020000}"/>
    <cellStyle name="Normal 3 14 2 3" xfId="2737" xr:uid="{00000000-0005-0000-0000-0000BC020000}"/>
    <cellStyle name="Normal 3 14 3" xfId="1514" xr:uid="{00000000-0005-0000-0000-0000BD020000}"/>
    <cellStyle name="Normal 3 14 3 2" xfId="3516" xr:uid="{00000000-0005-0000-0000-0000BE020000}"/>
    <cellStyle name="Normal 3 14 4" xfId="2328" xr:uid="{00000000-0005-0000-0000-0000BF020000}"/>
    <cellStyle name="Normal 3 15" xfId="484" xr:uid="{00000000-0005-0000-0000-0000C0020000}"/>
    <cellStyle name="Normal 3 15 2" xfId="894" xr:uid="{00000000-0005-0000-0000-0000C1020000}"/>
    <cellStyle name="Normal 3 15 2 2" xfId="2084" xr:uid="{00000000-0005-0000-0000-0000C2020000}"/>
    <cellStyle name="Normal 3 15 2 2 2" xfId="4086" xr:uid="{00000000-0005-0000-0000-0000C3020000}"/>
    <cellStyle name="Normal 3 15 2 3" xfId="2900" xr:uid="{00000000-0005-0000-0000-0000C4020000}"/>
    <cellStyle name="Normal 3 15 3" xfId="1677" xr:uid="{00000000-0005-0000-0000-0000C5020000}"/>
    <cellStyle name="Normal 3 15 3 2" xfId="3679" xr:uid="{00000000-0005-0000-0000-0000C6020000}"/>
    <cellStyle name="Normal 3 15 4" xfId="2493" xr:uid="{00000000-0005-0000-0000-0000C7020000}"/>
    <cellStyle name="Normal 3 16" xfId="496" xr:uid="{00000000-0005-0000-0000-0000C8020000}"/>
    <cellStyle name="Normal 3 16 2" xfId="906" xr:uid="{00000000-0005-0000-0000-0000C9020000}"/>
    <cellStyle name="Normal 3 16 2 2" xfId="2095" xr:uid="{00000000-0005-0000-0000-0000CA020000}"/>
    <cellStyle name="Normal 3 16 2 2 2" xfId="4097" xr:uid="{00000000-0005-0000-0000-0000CB020000}"/>
    <cellStyle name="Normal 3 16 2 3" xfId="2912" xr:uid="{00000000-0005-0000-0000-0000CC020000}"/>
    <cellStyle name="Normal 3 16 3" xfId="1689" xr:uid="{00000000-0005-0000-0000-0000CD020000}"/>
    <cellStyle name="Normal 3 16 3 2" xfId="3691" xr:uid="{00000000-0005-0000-0000-0000CE020000}"/>
    <cellStyle name="Normal 3 16 4" xfId="2505" xr:uid="{00000000-0005-0000-0000-0000CF020000}"/>
    <cellStyle name="Normal 3 17" xfId="520" xr:uid="{00000000-0005-0000-0000-0000D0020000}"/>
    <cellStyle name="Normal 3 17 2" xfId="1713" xr:uid="{00000000-0005-0000-0000-0000D1020000}"/>
    <cellStyle name="Normal 3 17 2 2" xfId="3715" xr:uid="{00000000-0005-0000-0000-0000D2020000}"/>
    <cellStyle name="Normal 3 17 3" xfId="2529" xr:uid="{00000000-0005-0000-0000-0000D3020000}"/>
    <cellStyle name="Normal 3 18" xfId="933" xr:uid="{00000000-0005-0000-0000-0000D4020000}"/>
    <cellStyle name="Normal 3 18 2" xfId="2935" xr:uid="{00000000-0005-0000-0000-0000D5020000}"/>
    <cellStyle name="Normal 3 19" xfId="1008" xr:uid="{00000000-0005-0000-0000-0000D6020000}"/>
    <cellStyle name="Normal 3 19 2" xfId="3010" xr:uid="{00000000-0005-0000-0000-0000D7020000}"/>
    <cellStyle name="Normal 3 2" xfId="12" xr:uid="{00000000-0005-0000-0000-0000D8020000}"/>
    <cellStyle name="Normal 3 2 10" xfId="287" xr:uid="{00000000-0005-0000-0000-0000D9020000}"/>
    <cellStyle name="Normal 3 2 10 2" xfId="325" xr:uid="{00000000-0005-0000-0000-0000DA020000}"/>
    <cellStyle name="Normal 3 2 10 2 2" xfId="737" xr:uid="{00000000-0005-0000-0000-0000DB020000}"/>
    <cellStyle name="Normal 3 2 10 2 2 2" xfId="1927" xr:uid="{00000000-0005-0000-0000-0000DC020000}"/>
    <cellStyle name="Normal 3 2 10 2 2 2 2" xfId="3929" xr:uid="{00000000-0005-0000-0000-0000DD020000}"/>
    <cellStyle name="Normal 3 2 10 2 2 3" xfId="2743" xr:uid="{00000000-0005-0000-0000-0000DE020000}"/>
    <cellStyle name="Normal 3 2 10 2 3" xfId="1520" xr:uid="{00000000-0005-0000-0000-0000DF020000}"/>
    <cellStyle name="Normal 3 2 10 2 3 2" xfId="3522" xr:uid="{00000000-0005-0000-0000-0000E0020000}"/>
    <cellStyle name="Normal 3 2 10 2 4" xfId="2334" xr:uid="{00000000-0005-0000-0000-0000E1020000}"/>
    <cellStyle name="Normal 3 2 10 3" xfId="567" xr:uid="{00000000-0005-0000-0000-0000E2020000}"/>
    <cellStyle name="Normal 3 2 10 3 2" xfId="1759" xr:uid="{00000000-0005-0000-0000-0000E3020000}"/>
    <cellStyle name="Normal 3 2 10 3 2 2" xfId="3761" xr:uid="{00000000-0005-0000-0000-0000E4020000}"/>
    <cellStyle name="Normal 3 2 10 3 3" xfId="2575" xr:uid="{00000000-0005-0000-0000-0000E5020000}"/>
    <cellStyle name="Normal 3 2 10 4" xfId="1130" xr:uid="{00000000-0005-0000-0000-0000E6020000}"/>
    <cellStyle name="Normal 3 2 10 4 2" xfId="3132" xr:uid="{00000000-0005-0000-0000-0000E7020000}"/>
    <cellStyle name="Normal 3 2 10 5" xfId="1352" xr:uid="{00000000-0005-0000-0000-0000E8020000}"/>
    <cellStyle name="Normal 3 2 10 5 2" xfId="3354" xr:uid="{00000000-0005-0000-0000-0000E9020000}"/>
    <cellStyle name="Normal 3 2 10 6" xfId="2296" xr:uid="{00000000-0005-0000-0000-0000EA020000}"/>
    <cellStyle name="Normal 3 2 10 7" xfId="4265" xr:uid="{00000000-0005-0000-0000-0000EB020000}"/>
    <cellStyle name="Normal 3 2 11" xfId="324" xr:uid="{00000000-0005-0000-0000-0000EC020000}"/>
    <cellStyle name="Normal 3 2 11 2" xfId="736" xr:uid="{00000000-0005-0000-0000-0000ED020000}"/>
    <cellStyle name="Normal 3 2 11 2 2" xfId="1926" xr:uid="{00000000-0005-0000-0000-0000EE020000}"/>
    <cellStyle name="Normal 3 2 11 2 2 2" xfId="3928" xr:uid="{00000000-0005-0000-0000-0000EF020000}"/>
    <cellStyle name="Normal 3 2 11 2 3" xfId="2742" xr:uid="{00000000-0005-0000-0000-0000F0020000}"/>
    <cellStyle name="Normal 3 2 11 3" xfId="1519" xr:uid="{00000000-0005-0000-0000-0000F1020000}"/>
    <cellStyle name="Normal 3 2 11 3 2" xfId="3521" xr:uid="{00000000-0005-0000-0000-0000F2020000}"/>
    <cellStyle name="Normal 3 2 11 4" xfId="2333" xr:uid="{00000000-0005-0000-0000-0000F3020000}"/>
    <cellStyle name="Normal 3 2 12" xfId="485" xr:uid="{00000000-0005-0000-0000-0000F4020000}"/>
    <cellStyle name="Normal 3 2 12 2" xfId="895" xr:uid="{00000000-0005-0000-0000-0000F5020000}"/>
    <cellStyle name="Normal 3 2 12 2 2" xfId="2085" xr:uid="{00000000-0005-0000-0000-0000F6020000}"/>
    <cellStyle name="Normal 3 2 12 2 2 2" xfId="4087" xr:uid="{00000000-0005-0000-0000-0000F7020000}"/>
    <cellStyle name="Normal 3 2 12 2 3" xfId="2901" xr:uid="{00000000-0005-0000-0000-0000F8020000}"/>
    <cellStyle name="Normal 3 2 12 3" xfId="1678" xr:uid="{00000000-0005-0000-0000-0000F9020000}"/>
    <cellStyle name="Normal 3 2 12 3 2" xfId="3680" xr:uid="{00000000-0005-0000-0000-0000FA020000}"/>
    <cellStyle name="Normal 3 2 12 4" xfId="2494" xr:uid="{00000000-0005-0000-0000-0000FB020000}"/>
    <cellStyle name="Normal 3 2 13" xfId="500" xr:uid="{00000000-0005-0000-0000-0000FC020000}"/>
    <cellStyle name="Normal 3 2 13 2" xfId="910" xr:uid="{00000000-0005-0000-0000-0000FD020000}"/>
    <cellStyle name="Normal 3 2 13 2 2" xfId="2099" xr:uid="{00000000-0005-0000-0000-0000FE020000}"/>
    <cellStyle name="Normal 3 2 13 2 2 2" xfId="4101" xr:uid="{00000000-0005-0000-0000-0000FF020000}"/>
    <cellStyle name="Normal 3 2 13 2 3" xfId="2916" xr:uid="{00000000-0005-0000-0000-000000030000}"/>
    <cellStyle name="Normal 3 2 13 3" xfId="1693" xr:uid="{00000000-0005-0000-0000-000001030000}"/>
    <cellStyle name="Normal 3 2 13 3 2" xfId="3695" xr:uid="{00000000-0005-0000-0000-000002030000}"/>
    <cellStyle name="Normal 3 2 13 4" xfId="2509" xr:uid="{00000000-0005-0000-0000-000003030000}"/>
    <cellStyle name="Normal 3 2 14" xfId="522" xr:uid="{00000000-0005-0000-0000-000004030000}"/>
    <cellStyle name="Normal 3 2 14 2" xfId="1715" xr:uid="{00000000-0005-0000-0000-000005030000}"/>
    <cellStyle name="Normal 3 2 14 2 2" xfId="3717" xr:uid="{00000000-0005-0000-0000-000006030000}"/>
    <cellStyle name="Normal 3 2 14 3" xfId="2531" xr:uid="{00000000-0005-0000-0000-000007030000}"/>
    <cellStyle name="Normal 3 2 15" xfId="939" xr:uid="{00000000-0005-0000-0000-000008030000}"/>
    <cellStyle name="Normal 3 2 15 2" xfId="2941" xr:uid="{00000000-0005-0000-0000-000009030000}"/>
    <cellStyle name="Normal 3 2 16" xfId="1013" xr:uid="{00000000-0005-0000-0000-00000A030000}"/>
    <cellStyle name="Normal 3 2 16 2" xfId="3015" xr:uid="{00000000-0005-0000-0000-00000B030000}"/>
    <cellStyle name="Normal 3 2 17" xfId="1055" xr:uid="{00000000-0005-0000-0000-00000C030000}"/>
    <cellStyle name="Normal 3 2 17 2" xfId="3057" xr:uid="{00000000-0005-0000-0000-00000D030000}"/>
    <cellStyle name="Normal 3 2 18" xfId="1069" xr:uid="{00000000-0005-0000-0000-00000E030000}"/>
    <cellStyle name="Normal 3 2 18 2" xfId="3071" xr:uid="{00000000-0005-0000-0000-00000F030000}"/>
    <cellStyle name="Normal 3 2 19" xfId="1263" xr:uid="{00000000-0005-0000-0000-000010030000}"/>
    <cellStyle name="Normal 3 2 19 2" xfId="3265" xr:uid="{00000000-0005-0000-0000-000011030000}"/>
    <cellStyle name="Normal 3 2 2" xfId="27" xr:uid="{00000000-0005-0000-0000-000012030000}"/>
    <cellStyle name="Normal 3 2 2 10" xfId="1024" xr:uid="{00000000-0005-0000-0000-000013030000}"/>
    <cellStyle name="Normal 3 2 2 10 2" xfId="3026" xr:uid="{00000000-0005-0000-0000-000014030000}"/>
    <cellStyle name="Normal 3 2 2 11" xfId="1103" xr:uid="{00000000-0005-0000-0000-000015030000}"/>
    <cellStyle name="Normal 3 2 2 11 2" xfId="3105" xr:uid="{00000000-0005-0000-0000-000016030000}"/>
    <cellStyle name="Normal 3 2 2 12" xfId="1275" xr:uid="{00000000-0005-0000-0000-000017030000}"/>
    <cellStyle name="Normal 3 2 2 12 2" xfId="3277" xr:uid="{00000000-0005-0000-0000-000018030000}"/>
    <cellStyle name="Normal 3 2 2 13" xfId="1322" xr:uid="{00000000-0005-0000-0000-000019030000}"/>
    <cellStyle name="Normal 3 2 2 13 2" xfId="3324" xr:uid="{00000000-0005-0000-0000-00001A030000}"/>
    <cellStyle name="Normal 3 2 2 14" xfId="2137" xr:uid="{00000000-0005-0000-0000-00001B030000}"/>
    <cellStyle name="Normal 3 2 2 15" xfId="4175" xr:uid="{00000000-0005-0000-0000-00001C030000}"/>
    <cellStyle name="Normal 3 2 2 16" xfId="122" xr:uid="{00000000-0005-0000-0000-00001D030000}"/>
    <cellStyle name="Normal 3 2 2 2" xfId="158" xr:uid="{00000000-0005-0000-0000-00001E030000}"/>
    <cellStyle name="Normal 3 2 2 2 2" xfId="327" xr:uid="{00000000-0005-0000-0000-00001F030000}"/>
    <cellStyle name="Normal 3 2 2 2 2 2" xfId="739" xr:uid="{00000000-0005-0000-0000-000020030000}"/>
    <cellStyle name="Normal 3 2 2 2 2 2 2" xfId="1929" xr:uid="{00000000-0005-0000-0000-000021030000}"/>
    <cellStyle name="Normal 3 2 2 2 2 2 2 2" xfId="3931" xr:uid="{00000000-0005-0000-0000-000022030000}"/>
    <cellStyle name="Normal 3 2 2 2 2 2 3" xfId="2745" xr:uid="{00000000-0005-0000-0000-000023030000}"/>
    <cellStyle name="Normal 3 2 2 2 2 3" xfId="1522" xr:uid="{00000000-0005-0000-0000-000024030000}"/>
    <cellStyle name="Normal 3 2 2 2 2 3 2" xfId="3524" xr:uid="{00000000-0005-0000-0000-000025030000}"/>
    <cellStyle name="Normal 3 2 2 2 2 4" xfId="2336" xr:uid="{00000000-0005-0000-0000-000026030000}"/>
    <cellStyle name="Normal 3 2 2 2 3" xfId="568" xr:uid="{00000000-0005-0000-0000-000027030000}"/>
    <cellStyle name="Normal 3 2 2 2 3 2" xfId="1760" xr:uid="{00000000-0005-0000-0000-000028030000}"/>
    <cellStyle name="Normal 3 2 2 2 3 2 2" xfId="3762" xr:uid="{00000000-0005-0000-0000-000029030000}"/>
    <cellStyle name="Normal 3 2 2 2 3 3" xfId="2576" xr:uid="{00000000-0005-0000-0000-00002A030000}"/>
    <cellStyle name="Normal 3 2 2 2 4" xfId="984" xr:uid="{00000000-0005-0000-0000-00002B030000}"/>
    <cellStyle name="Normal 3 2 2 2 4 2" xfId="2986" xr:uid="{00000000-0005-0000-0000-00002C030000}"/>
    <cellStyle name="Normal 3 2 2 2 5" xfId="1131" xr:uid="{00000000-0005-0000-0000-00002D030000}"/>
    <cellStyle name="Normal 3 2 2 2 5 2" xfId="3133" xr:uid="{00000000-0005-0000-0000-00002E030000}"/>
    <cellStyle name="Normal 3 2 2 2 6" xfId="1353" xr:uid="{00000000-0005-0000-0000-00002F030000}"/>
    <cellStyle name="Normal 3 2 2 2 6 2" xfId="3355" xr:uid="{00000000-0005-0000-0000-000030030000}"/>
    <cellStyle name="Normal 3 2 2 2 7" xfId="2172" xr:uid="{00000000-0005-0000-0000-000031030000}"/>
    <cellStyle name="Normal 3 2 2 2 8" xfId="4233" xr:uid="{00000000-0005-0000-0000-000032030000}"/>
    <cellStyle name="Normal 3 2 2 3" xfId="191" xr:uid="{00000000-0005-0000-0000-000033030000}"/>
    <cellStyle name="Normal 3 2 2 3 2" xfId="328" xr:uid="{00000000-0005-0000-0000-000034030000}"/>
    <cellStyle name="Normal 3 2 2 3 2 2" xfId="740" xr:uid="{00000000-0005-0000-0000-000035030000}"/>
    <cellStyle name="Normal 3 2 2 3 2 2 2" xfId="1930" xr:uid="{00000000-0005-0000-0000-000036030000}"/>
    <cellStyle name="Normal 3 2 2 3 2 2 2 2" xfId="3932" xr:uid="{00000000-0005-0000-0000-000037030000}"/>
    <cellStyle name="Normal 3 2 2 3 2 2 3" xfId="2746" xr:uid="{00000000-0005-0000-0000-000038030000}"/>
    <cellStyle name="Normal 3 2 2 3 2 3" xfId="1523" xr:uid="{00000000-0005-0000-0000-000039030000}"/>
    <cellStyle name="Normal 3 2 2 3 2 3 2" xfId="3525" xr:uid="{00000000-0005-0000-0000-00003A030000}"/>
    <cellStyle name="Normal 3 2 2 3 2 4" xfId="2337" xr:uid="{00000000-0005-0000-0000-00003B030000}"/>
    <cellStyle name="Normal 3 2 2 3 3" xfId="569" xr:uid="{00000000-0005-0000-0000-00003C030000}"/>
    <cellStyle name="Normal 3 2 2 3 3 2" xfId="1761" xr:uid="{00000000-0005-0000-0000-00003D030000}"/>
    <cellStyle name="Normal 3 2 2 3 3 2 2" xfId="3763" xr:uid="{00000000-0005-0000-0000-00003E030000}"/>
    <cellStyle name="Normal 3 2 2 3 3 3" xfId="2577" xr:uid="{00000000-0005-0000-0000-00003F030000}"/>
    <cellStyle name="Normal 3 2 2 3 4" xfId="1132" xr:uid="{00000000-0005-0000-0000-000040030000}"/>
    <cellStyle name="Normal 3 2 2 3 4 2" xfId="3134" xr:uid="{00000000-0005-0000-0000-000041030000}"/>
    <cellStyle name="Normal 3 2 2 3 5" xfId="1354" xr:uid="{00000000-0005-0000-0000-000042030000}"/>
    <cellStyle name="Normal 3 2 2 3 5 2" xfId="3356" xr:uid="{00000000-0005-0000-0000-000043030000}"/>
    <cellStyle name="Normal 3 2 2 3 6" xfId="2205" xr:uid="{00000000-0005-0000-0000-000044030000}"/>
    <cellStyle name="Normal 3 2 2 3 7" xfId="4266" xr:uid="{00000000-0005-0000-0000-000045030000}"/>
    <cellStyle name="Normal 3 2 2 4" xfId="244" xr:uid="{00000000-0005-0000-0000-000046030000}"/>
    <cellStyle name="Normal 3 2 2 4 2" xfId="329" xr:uid="{00000000-0005-0000-0000-000047030000}"/>
    <cellStyle name="Normal 3 2 2 4 2 2" xfId="741" xr:uid="{00000000-0005-0000-0000-000048030000}"/>
    <cellStyle name="Normal 3 2 2 4 2 2 2" xfId="1931" xr:uid="{00000000-0005-0000-0000-000049030000}"/>
    <cellStyle name="Normal 3 2 2 4 2 2 2 2" xfId="3933" xr:uid="{00000000-0005-0000-0000-00004A030000}"/>
    <cellStyle name="Normal 3 2 2 4 2 2 3" xfId="2747" xr:uid="{00000000-0005-0000-0000-00004B030000}"/>
    <cellStyle name="Normal 3 2 2 4 2 3" xfId="1524" xr:uid="{00000000-0005-0000-0000-00004C030000}"/>
    <cellStyle name="Normal 3 2 2 4 2 3 2" xfId="3526" xr:uid="{00000000-0005-0000-0000-00004D030000}"/>
    <cellStyle name="Normal 3 2 2 4 2 4" xfId="2338" xr:uid="{00000000-0005-0000-0000-00004E030000}"/>
    <cellStyle name="Normal 3 2 2 4 3" xfId="570" xr:uid="{00000000-0005-0000-0000-00004F030000}"/>
    <cellStyle name="Normal 3 2 2 4 3 2" xfId="1762" xr:uid="{00000000-0005-0000-0000-000050030000}"/>
    <cellStyle name="Normal 3 2 2 4 3 2 2" xfId="3764" xr:uid="{00000000-0005-0000-0000-000051030000}"/>
    <cellStyle name="Normal 3 2 2 4 3 3" xfId="2578" xr:uid="{00000000-0005-0000-0000-000052030000}"/>
    <cellStyle name="Normal 3 2 2 4 4" xfId="1133" xr:uid="{00000000-0005-0000-0000-000053030000}"/>
    <cellStyle name="Normal 3 2 2 4 4 2" xfId="3135" xr:uid="{00000000-0005-0000-0000-000054030000}"/>
    <cellStyle name="Normal 3 2 2 4 5" xfId="1355" xr:uid="{00000000-0005-0000-0000-000055030000}"/>
    <cellStyle name="Normal 3 2 2 4 5 2" xfId="3357" xr:uid="{00000000-0005-0000-0000-000056030000}"/>
    <cellStyle name="Normal 3 2 2 4 6" xfId="2254" xr:uid="{00000000-0005-0000-0000-000057030000}"/>
    <cellStyle name="Normal 3 2 2 4 7" xfId="4267" xr:uid="{00000000-0005-0000-0000-000058030000}"/>
    <cellStyle name="Normal 3 2 2 5" xfId="269" xr:uid="{00000000-0005-0000-0000-000059030000}"/>
    <cellStyle name="Normal 3 2 2 5 2" xfId="330" xr:uid="{00000000-0005-0000-0000-00005A030000}"/>
    <cellStyle name="Normal 3 2 2 5 2 2" xfId="742" xr:uid="{00000000-0005-0000-0000-00005B030000}"/>
    <cellStyle name="Normal 3 2 2 5 2 2 2" xfId="1932" xr:uid="{00000000-0005-0000-0000-00005C030000}"/>
    <cellStyle name="Normal 3 2 2 5 2 2 2 2" xfId="3934" xr:uid="{00000000-0005-0000-0000-00005D030000}"/>
    <cellStyle name="Normal 3 2 2 5 2 2 3" xfId="2748" xr:uid="{00000000-0005-0000-0000-00005E030000}"/>
    <cellStyle name="Normal 3 2 2 5 2 3" xfId="1525" xr:uid="{00000000-0005-0000-0000-00005F030000}"/>
    <cellStyle name="Normal 3 2 2 5 2 3 2" xfId="3527" xr:uid="{00000000-0005-0000-0000-000060030000}"/>
    <cellStyle name="Normal 3 2 2 5 2 4" xfId="2339" xr:uid="{00000000-0005-0000-0000-000061030000}"/>
    <cellStyle name="Normal 3 2 2 5 3" xfId="571" xr:uid="{00000000-0005-0000-0000-000062030000}"/>
    <cellStyle name="Normal 3 2 2 5 3 2" xfId="1763" xr:uid="{00000000-0005-0000-0000-000063030000}"/>
    <cellStyle name="Normal 3 2 2 5 3 2 2" xfId="3765" xr:uid="{00000000-0005-0000-0000-000064030000}"/>
    <cellStyle name="Normal 3 2 2 5 3 3" xfId="2579" xr:uid="{00000000-0005-0000-0000-000065030000}"/>
    <cellStyle name="Normal 3 2 2 5 4" xfId="1134" xr:uid="{00000000-0005-0000-0000-000066030000}"/>
    <cellStyle name="Normal 3 2 2 5 4 2" xfId="3136" xr:uid="{00000000-0005-0000-0000-000067030000}"/>
    <cellStyle name="Normal 3 2 2 5 5" xfId="1356" xr:uid="{00000000-0005-0000-0000-000068030000}"/>
    <cellStyle name="Normal 3 2 2 5 5 2" xfId="3358" xr:uid="{00000000-0005-0000-0000-000069030000}"/>
    <cellStyle name="Normal 3 2 2 5 6" xfId="2278" xr:uid="{00000000-0005-0000-0000-00006A030000}"/>
    <cellStyle name="Normal 3 2 2 5 7" xfId="4268" xr:uid="{00000000-0005-0000-0000-00006B030000}"/>
    <cellStyle name="Normal 3 2 2 6" xfId="326" xr:uid="{00000000-0005-0000-0000-00006C030000}"/>
    <cellStyle name="Normal 3 2 2 6 2" xfId="738" xr:uid="{00000000-0005-0000-0000-00006D030000}"/>
    <cellStyle name="Normal 3 2 2 6 2 2" xfId="1928" xr:uid="{00000000-0005-0000-0000-00006E030000}"/>
    <cellStyle name="Normal 3 2 2 6 2 2 2" xfId="3930" xr:uid="{00000000-0005-0000-0000-00006F030000}"/>
    <cellStyle name="Normal 3 2 2 6 2 3" xfId="2744" xr:uid="{00000000-0005-0000-0000-000070030000}"/>
    <cellStyle name="Normal 3 2 2 6 3" xfId="1521" xr:uid="{00000000-0005-0000-0000-000071030000}"/>
    <cellStyle name="Normal 3 2 2 6 3 2" xfId="3523" xr:uid="{00000000-0005-0000-0000-000072030000}"/>
    <cellStyle name="Normal 3 2 2 6 4" xfId="2335" xr:uid="{00000000-0005-0000-0000-000073030000}"/>
    <cellStyle name="Normal 3 2 2 7" xfId="512" xr:uid="{00000000-0005-0000-0000-000074030000}"/>
    <cellStyle name="Normal 3 2 2 7 2" xfId="922" xr:uid="{00000000-0005-0000-0000-000075030000}"/>
    <cellStyle name="Normal 3 2 2 7 2 2" xfId="2111" xr:uid="{00000000-0005-0000-0000-000076030000}"/>
    <cellStyle name="Normal 3 2 2 7 2 2 2" xfId="4113" xr:uid="{00000000-0005-0000-0000-000077030000}"/>
    <cellStyle name="Normal 3 2 2 7 2 3" xfId="2928" xr:uid="{00000000-0005-0000-0000-000078030000}"/>
    <cellStyle name="Normal 3 2 2 7 3" xfId="1705" xr:uid="{00000000-0005-0000-0000-000079030000}"/>
    <cellStyle name="Normal 3 2 2 7 3 2" xfId="3707" xr:uid="{00000000-0005-0000-0000-00007A030000}"/>
    <cellStyle name="Normal 3 2 2 7 4" xfId="2521" xr:uid="{00000000-0005-0000-0000-00007B030000}"/>
    <cellStyle name="Normal 3 2 2 8" xfId="536" xr:uid="{00000000-0005-0000-0000-00007C030000}"/>
    <cellStyle name="Normal 3 2 2 8 2" xfId="1729" xr:uid="{00000000-0005-0000-0000-00007D030000}"/>
    <cellStyle name="Normal 3 2 2 8 2 2" xfId="3731" xr:uid="{00000000-0005-0000-0000-00007E030000}"/>
    <cellStyle name="Normal 3 2 2 8 3" xfId="2545" xr:uid="{00000000-0005-0000-0000-00007F030000}"/>
    <cellStyle name="Normal 3 2 2 9" xfId="951" xr:uid="{00000000-0005-0000-0000-000080030000}"/>
    <cellStyle name="Normal 3 2 2 9 2" xfId="2953" xr:uid="{00000000-0005-0000-0000-000081030000}"/>
    <cellStyle name="Normal 3 2 20" xfId="1308" xr:uid="{00000000-0005-0000-0000-000082030000}"/>
    <cellStyle name="Normal 3 2 20 2" xfId="3310" xr:uid="{00000000-0005-0000-0000-000083030000}"/>
    <cellStyle name="Normal 3 2 21" xfId="2125" xr:uid="{00000000-0005-0000-0000-000084030000}"/>
    <cellStyle name="Normal 3 2 22" xfId="4153" xr:uid="{00000000-0005-0000-0000-000085030000}"/>
    <cellStyle name="Normal 3 2 23" xfId="4377" xr:uid="{00000000-0005-0000-0000-000086030000}"/>
    <cellStyle name="Normal 3 2 24" xfId="109" xr:uid="{00000000-0005-0000-0000-000087030000}"/>
    <cellStyle name="Normal 3 2 3" xfId="42" xr:uid="{00000000-0005-0000-0000-000088030000}"/>
    <cellStyle name="Normal 3 2 3 10" xfId="1357" xr:uid="{00000000-0005-0000-0000-000089030000}"/>
    <cellStyle name="Normal 3 2 3 10 2" xfId="3359" xr:uid="{00000000-0005-0000-0000-00008A030000}"/>
    <cellStyle name="Normal 3 2 3 11" xfId="2154" xr:uid="{00000000-0005-0000-0000-00008B030000}"/>
    <cellStyle name="Normal 3 2 3 12" xfId="4186" xr:uid="{00000000-0005-0000-0000-00008C030000}"/>
    <cellStyle name="Normal 3 2 3 13" xfId="140" xr:uid="{00000000-0005-0000-0000-00008D030000}"/>
    <cellStyle name="Normal 3 2 3 2" xfId="201" xr:uid="{00000000-0005-0000-0000-00008E030000}"/>
    <cellStyle name="Normal 3 2 3 2 2" xfId="332" xr:uid="{00000000-0005-0000-0000-00008F030000}"/>
    <cellStyle name="Normal 3 2 3 2 2 2" xfId="744" xr:uid="{00000000-0005-0000-0000-000090030000}"/>
    <cellStyle name="Normal 3 2 3 2 2 2 2" xfId="1934" xr:uid="{00000000-0005-0000-0000-000091030000}"/>
    <cellStyle name="Normal 3 2 3 2 2 2 2 2" xfId="3936" xr:uid="{00000000-0005-0000-0000-000092030000}"/>
    <cellStyle name="Normal 3 2 3 2 2 2 3" xfId="2750" xr:uid="{00000000-0005-0000-0000-000093030000}"/>
    <cellStyle name="Normal 3 2 3 2 2 3" xfId="1527" xr:uid="{00000000-0005-0000-0000-000094030000}"/>
    <cellStyle name="Normal 3 2 3 2 2 3 2" xfId="3529" xr:uid="{00000000-0005-0000-0000-000095030000}"/>
    <cellStyle name="Normal 3 2 3 2 2 4" xfId="2341" xr:uid="{00000000-0005-0000-0000-000096030000}"/>
    <cellStyle name="Normal 3 2 3 2 3" xfId="573" xr:uid="{00000000-0005-0000-0000-000097030000}"/>
    <cellStyle name="Normal 3 2 3 2 3 2" xfId="1765" xr:uid="{00000000-0005-0000-0000-000098030000}"/>
    <cellStyle name="Normal 3 2 3 2 3 2 2" xfId="3767" xr:uid="{00000000-0005-0000-0000-000099030000}"/>
    <cellStyle name="Normal 3 2 3 2 3 3" xfId="2581" xr:uid="{00000000-0005-0000-0000-00009A030000}"/>
    <cellStyle name="Normal 3 2 3 2 4" xfId="1135" xr:uid="{00000000-0005-0000-0000-00009B030000}"/>
    <cellStyle name="Normal 3 2 3 2 4 2" xfId="3137" xr:uid="{00000000-0005-0000-0000-00009C030000}"/>
    <cellStyle name="Normal 3 2 3 2 5" xfId="1358" xr:uid="{00000000-0005-0000-0000-00009D030000}"/>
    <cellStyle name="Normal 3 2 3 2 5 2" xfId="3360" xr:uid="{00000000-0005-0000-0000-00009E030000}"/>
    <cellStyle name="Normal 3 2 3 2 6" xfId="2215" xr:uid="{00000000-0005-0000-0000-00009F030000}"/>
    <cellStyle name="Normal 3 2 3 2 7" xfId="4241" xr:uid="{00000000-0005-0000-0000-0000A0030000}"/>
    <cellStyle name="Normal 3 2 3 3" xfId="279" xr:uid="{00000000-0005-0000-0000-0000A1030000}"/>
    <cellStyle name="Normal 3 2 3 3 2" xfId="333" xr:uid="{00000000-0005-0000-0000-0000A2030000}"/>
    <cellStyle name="Normal 3 2 3 3 2 2" xfId="745" xr:uid="{00000000-0005-0000-0000-0000A3030000}"/>
    <cellStyle name="Normal 3 2 3 3 2 2 2" xfId="1935" xr:uid="{00000000-0005-0000-0000-0000A4030000}"/>
    <cellStyle name="Normal 3 2 3 3 2 2 2 2" xfId="3937" xr:uid="{00000000-0005-0000-0000-0000A5030000}"/>
    <cellStyle name="Normal 3 2 3 3 2 2 3" xfId="2751" xr:uid="{00000000-0005-0000-0000-0000A6030000}"/>
    <cellStyle name="Normal 3 2 3 3 2 3" xfId="1528" xr:uid="{00000000-0005-0000-0000-0000A7030000}"/>
    <cellStyle name="Normal 3 2 3 3 2 3 2" xfId="3530" xr:uid="{00000000-0005-0000-0000-0000A8030000}"/>
    <cellStyle name="Normal 3 2 3 3 2 4" xfId="2342" xr:uid="{00000000-0005-0000-0000-0000A9030000}"/>
    <cellStyle name="Normal 3 2 3 3 3" xfId="574" xr:uid="{00000000-0005-0000-0000-0000AA030000}"/>
    <cellStyle name="Normal 3 2 3 3 3 2" xfId="1766" xr:uid="{00000000-0005-0000-0000-0000AB030000}"/>
    <cellStyle name="Normal 3 2 3 3 3 2 2" xfId="3768" xr:uid="{00000000-0005-0000-0000-0000AC030000}"/>
    <cellStyle name="Normal 3 2 3 3 3 3" xfId="2582" xr:uid="{00000000-0005-0000-0000-0000AD030000}"/>
    <cellStyle name="Normal 3 2 3 3 4" xfId="1136" xr:uid="{00000000-0005-0000-0000-0000AE030000}"/>
    <cellStyle name="Normal 3 2 3 3 4 2" xfId="3138" xr:uid="{00000000-0005-0000-0000-0000AF030000}"/>
    <cellStyle name="Normal 3 2 3 3 5" xfId="1359" xr:uid="{00000000-0005-0000-0000-0000B0030000}"/>
    <cellStyle name="Normal 3 2 3 3 5 2" xfId="3361" xr:uid="{00000000-0005-0000-0000-0000B1030000}"/>
    <cellStyle name="Normal 3 2 3 3 6" xfId="2288" xr:uid="{00000000-0005-0000-0000-0000B2030000}"/>
    <cellStyle name="Normal 3 2 3 3 7" xfId="4269" xr:uid="{00000000-0005-0000-0000-0000B3030000}"/>
    <cellStyle name="Normal 3 2 3 4" xfId="331" xr:uid="{00000000-0005-0000-0000-0000B4030000}"/>
    <cellStyle name="Normal 3 2 3 4 2" xfId="743" xr:uid="{00000000-0005-0000-0000-0000B5030000}"/>
    <cellStyle name="Normal 3 2 3 4 2 2" xfId="1933" xr:uid="{00000000-0005-0000-0000-0000B6030000}"/>
    <cellStyle name="Normal 3 2 3 4 2 2 2" xfId="3935" xr:uid="{00000000-0005-0000-0000-0000B7030000}"/>
    <cellStyle name="Normal 3 2 3 4 2 3" xfId="2749" xr:uid="{00000000-0005-0000-0000-0000B8030000}"/>
    <cellStyle name="Normal 3 2 3 4 3" xfId="1526" xr:uid="{00000000-0005-0000-0000-0000B9030000}"/>
    <cellStyle name="Normal 3 2 3 4 3 2" xfId="3528" xr:uid="{00000000-0005-0000-0000-0000BA030000}"/>
    <cellStyle name="Normal 3 2 3 4 4" xfId="2340" xr:uid="{00000000-0005-0000-0000-0000BB030000}"/>
    <cellStyle name="Normal 3 2 3 5" xfId="572" xr:uid="{00000000-0005-0000-0000-0000BC030000}"/>
    <cellStyle name="Normal 3 2 3 5 2" xfId="1764" xr:uid="{00000000-0005-0000-0000-0000BD030000}"/>
    <cellStyle name="Normal 3 2 3 5 2 2" xfId="3766" xr:uid="{00000000-0005-0000-0000-0000BE030000}"/>
    <cellStyle name="Normal 3 2 3 5 3" xfId="2580" xr:uid="{00000000-0005-0000-0000-0000BF030000}"/>
    <cellStyle name="Normal 3 2 3 6" xfId="967" xr:uid="{00000000-0005-0000-0000-0000C0030000}"/>
    <cellStyle name="Normal 3 2 3 6 2" xfId="2969" xr:uid="{00000000-0005-0000-0000-0000C1030000}"/>
    <cellStyle name="Normal 3 2 3 7" xfId="1037" xr:uid="{00000000-0005-0000-0000-0000C2030000}"/>
    <cellStyle name="Normal 3 2 3 7 2" xfId="3039" xr:uid="{00000000-0005-0000-0000-0000C3030000}"/>
    <cellStyle name="Normal 3 2 3 8" xfId="1116" xr:uid="{00000000-0005-0000-0000-0000C4030000}"/>
    <cellStyle name="Normal 3 2 3 8 2" xfId="3118" xr:uid="{00000000-0005-0000-0000-0000C5030000}"/>
    <cellStyle name="Normal 3 2 3 9" xfId="1286" xr:uid="{00000000-0005-0000-0000-0000C6030000}"/>
    <cellStyle name="Normal 3 2 3 9 2" xfId="3288" xr:uid="{00000000-0005-0000-0000-0000C7030000}"/>
    <cellStyle name="Normal 3 2 4" xfId="55" xr:uid="{00000000-0005-0000-0000-0000C8030000}"/>
    <cellStyle name="Normal 3 2 4 10" xfId="4227" xr:uid="{00000000-0005-0000-0000-0000C9030000}"/>
    <cellStyle name="Normal 3 2 4 11" xfId="151" xr:uid="{00000000-0005-0000-0000-0000CA030000}"/>
    <cellStyle name="Normal 3 2 4 2" xfId="334" xr:uid="{00000000-0005-0000-0000-0000CB030000}"/>
    <cellStyle name="Normal 3 2 4 2 2" xfId="746" xr:uid="{00000000-0005-0000-0000-0000CC030000}"/>
    <cellStyle name="Normal 3 2 4 2 2 2" xfId="1936" xr:uid="{00000000-0005-0000-0000-0000CD030000}"/>
    <cellStyle name="Normal 3 2 4 2 2 2 2" xfId="3938" xr:uid="{00000000-0005-0000-0000-0000CE030000}"/>
    <cellStyle name="Normal 3 2 4 2 2 3" xfId="2752" xr:uid="{00000000-0005-0000-0000-0000CF030000}"/>
    <cellStyle name="Normal 3 2 4 2 3" xfId="1529" xr:uid="{00000000-0005-0000-0000-0000D0030000}"/>
    <cellStyle name="Normal 3 2 4 2 3 2" xfId="3531" xr:uid="{00000000-0005-0000-0000-0000D1030000}"/>
    <cellStyle name="Normal 3 2 4 2 4" xfId="2343" xr:uid="{00000000-0005-0000-0000-0000D2030000}"/>
    <cellStyle name="Normal 3 2 4 3" xfId="575" xr:uid="{00000000-0005-0000-0000-0000D3030000}"/>
    <cellStyle name="Normal 3 2 4 3 2" xfId="1767" xr:uid="{00000000-0005-0000-0000-0000D4030000}"/>
    <cellStyle name="Normal 3 2 4 3 2 2" xfId="3769" xr:uid="{00000000-0005-0000-0000-0000D5030000}"/>
    <cellStyle name="Normal 3 2 4 3 3" xfId="2583" xr:uid="{00000000-0005-0000-0000-0000D6030000}"/>
    <cellStyle name="Normal 3 2 4 4" xfId="975" xr:uid="{00000000-0005-0000-0000-0000D7030000}"/>
    <cellStyle name="Normal 3 2 4 4 2" xfId="2977" xr:uid="{00000000-0005-0000-0000-0000D8030000}"/>
    <cellStyle name="Normal 3 2 4 5" xfId="1048" xr:uid="{00000000-0005-0000-0000-0000D9030000}"/>
    <cellStyle name="Normal 3 2 4 5 2" xfId="3050" xr:uid="{00000000-0005-0000-0000-0000DA030000}"/>
    <cellStyle name="Normal 3 2 4 6" xfId="1137" xr:uid="{00000000-0005-0000-0000-0000DB030000}"/>
    <cellStyle name="Normal 3 2 4 6 2" xfId="3139" xr:uid="{00000000-0005-0000-0000-0000DC030000}"/>
    <cellStyle name="Normal 3 2 4 7" xfId="1298" xr:uid="{00000000-0005-0000-0000-0000DD030000}"/>
    <cellStyle name="Normal 3 2 4 7 2" xfId="3300" xr:uid="{00000000-0005-0000-0000-0000DE030000}"/>
    <cellStyle name="Normal 3 2 4 8" xfId="1360" xr:uid="{00000000-0005-0000-0000-0000DF030000}"/>
    <cellStyle name="Normal 3 2 4 8 2" xfId="3362" xr:uid="{00000000-0005-0000-0000-0000E0030000}"/>
    <cellStyle name="Normal 3 2 4 9" xfId="2165" xr:uid="{00000000-0005-0000-0000-0000E1030000}"/>
    <cellStyle name="Normal 3 2 5" xfId="168" xr:uid="{00000000-0005-0000-0000-0000E2030000}"/>
    <cellStyle name="Normal 3 2 5 2" xfId="335" xr:uid="{00000000-0005-0000-0000-0000E3030000}"/>
    <cellStyle name="Normal 3 2 5 2 2" xfId="747" xr:uid="{00000000-0005-0000-0000-0000E4030000}"/>
    <cellStyle name="Normal 3 2 5 2 2 2" xfId="1937" xr:uid="{00000000-0005-0000-0000-0000E5030000}"/>
    <cellStyle name="Normal 3 2 5 2 2 2 2" xfId="3939" xr:uid="{00000000-0005-0000-0000-0000E6030000}"/>
    <cellStyle name="Normal 3 2 5 2 2 3" xfId="2753" xr:uid="{00000000-0005-0000-0000-0000E7030000}"/>
    <cellStyle name="Normal 3 2 5 2 3" xfId="1530" xr:uid="{00000000-0005-0000-0000-0000E8030000}"/>
    <cellStyle name="Normal 3 2 5 2 3 2" xfId="3532" xr:uid="{00000000-0005-0000-0000-0000E9030000}"/>
    <cellStyle name="Normal 3 2 5 2 4" xfId="2344" xr:uid="{00000000-0005-0000-0000-0000EA030000}"/>
    <cellStyle name="Normal 3 2 5 3" xfId="576" xr:uid="{00000000-0005-0000-0000-0000EB030000}"/>
    <cellStyle name="Normal 3 2 5 3 2" xfId="1768" xr:uid="{00000000-0005-0000-0000-0000EC030000}"/>
    <cellStyle name="Normal 3 2 5 3 2 2" xfId="3770" xr:uid="{00000000-0005-0000-0000-0000ED030000}"/>
    <cellStyle name="Normal 3 2 5 3 3" xfId="2584" xr:uid="{00000000-0005-0000-0000-0000EE030000}"/>
    <cellStyle name="Normal 3 2 5 4" xfId="995" xr:uid="{00000000-0005-0000-0000-0000EF030000}"/>
    <cellStyle name="Normal 3 2 5 4 2" xfId="2997" xr:uid="{00000000-0005-0000-0000-0000F0030000}"/>
    <cellStyle name="Normal 3 2 5 5" xfId="1138" xr:uid="{00000000-0005-0000-0000-0000F1030000}"/>
    <cellStyle name="Normal 3 2 5 5 2" xfId="3140" xr:uid="{00000000-0005-0000-0000-0000F2030000}"/>
    <cellStyle name="Normal 3 2 5 6" xfId="1361" xr:uid="{00000000-0005-0000-0000-0000F3030000}"/>
    <cellStyle name="Normal 3 2 5 6 2" xfId="3363" xr:uid="{00000000-0005-0000-0000-0000F4030000}"/>
    <cellStyle name="Normal 3 2 5 7" xfId="2182" xr:uid="{00000000-0005-0000-0000-0000F5030000}"/>
    <cellStyle name="Normal 3 2 5 8" xfId="4270" xr:uid="{00000000-0005-0000-0000-0000F6030000}"/>
    <cellStyle name="Normal 3 2 6" xfId="182" xr:uid="{00000000-0005-0000-0000-0000F7030000}"/>
    <cellStyle name="Normal 3 2 6 2" xfId="336" xr:uid="{00000000-0005-0000-0000-0000F8030000}"/>
    <cellStyle name="Normal 3 2 6 2 2" xfId="748" xr:uid="{00000000-0005-0000-0000-0000F9030000}"/>
    <cellStyle name="Normal 3 2 6 2 2 2" xfId="1938" xr:uid="{00000000-0005-0000-0000-0000FA030000}"/>
    <cellStyle name="Normal 3 2 6 2 2 2 2" xfId="3940" xr:uid="{00000000-0005-0000-0000-0000FB030000}"/>
    <cellStyle name="Normal 3 2 6 2 2 3" xfId="2754" xr:uid="{00000000-0005-0000-0000-0000FC030000}"/>
    <cellStyle name="Normal 3 2 6 2 3" xfId="1531" xr:uid="{00000000-0005-0000-0000-0000FD030000}"/>
    <cellStyle name="Normal 3 2 6 2 3 2" xfId="3533" xr:uid="{00000000-0005-0000-0000-0000FE030000}"/>
    <cellStyle name="Normal 3 2 6 2 4" xfId="2345" xr:uid="{00000000-0005-0000-0000-0000FF030000}"/>
    <cellStyle name="Normal 3 2 6 3" xfId="577" xr:uid="{00000000-0005-0000-0000-000000040000}"/>
    <cellStyle name="Normal 3 2 6 3 2" xfId="1769" xr:uid="{00000000-0005-0000-0000-000001040000}"/>
    <cellStyle name="Normal 3 2 6 3 2 2" xfId="3771" xr:uid="{00000000-0005-0000-0000-000002040000}"/>
    <cellStyle name="Normal 3 2 6 3 3" xfId="2585" xr:uid="{00000000-0005-0000-0000-000003040000}"/>
    <cellStyle name="Normal 3 2 6 4" xfId="1139" xr:uid="{00000000-0005-0000-0000-000004040000}"/>
    <cellStyle name="Normal 3 2 6 4 2" xfId="3141" xr:uid="{00000000-0005-0000-0000-000005040000}"/>
    <cellStyle name="Normal 3 2 6 5" xfId="1362" xr:uid="{00000000-0005-0000-0000-000006040000}"/>
    <cellStyle name="Normal 3 2 6 5 2" xfId="3364" xr:uid="{00000000-0005-0000-0000-000007040000}"/>
    <cellStyle name="Normal 3 2 6 6" xfId="2196" xr:uid="{00000000-0005-0000-0000-000008040000}"/>
    <cellStyle name="Normal 3 2 6 7" xfId="4271" xr:uid="{00000000-0005-0000-0000-000009040000}"/>
    <cellStyle name="Normal 3 2 7" xfId="219" xr:uid="{00000000-0005-0000-0000-00000A040000}"/>
    <cellStyle name="Normal 3 2 7 2" xfId="337" xr:uid="{00000000-0005-0000-0000-00000B040000}"/>
    <cellStyle name="Normal 3 2 7 2 2" xfId="749" xr:uid="{00000000-0005-0000-0000-00000C040000}"/>
    <cellStyle name="Normal 3 2 7 2 2 2" xfId="1939" xr:uid="{00000000-0005-0000-0000-00000D040000}"/>
    <cellStyle name="Normal 3 2 7 2 2 2 2" xfId="3941" xr:uid="{00000000-0005-0000-0000-00000E040000}"/>
    <cellStyle name="Normal 3 2 7 2 2 3" xfId="2755" xr:uid="{00000000-0005-0000-0000-00000F040000}"/>
    <cellStyle name="Normal 3 2 7 2 3" xfId="1532" xr:uid="{00000000-0005-0000-0000-000010040000}"/>
    <cellStyle name="Normal 3 2 7 2 3 2" xfId="3534" xr:uid="{00000000-0005-0000-0000-000011040000}"/>
    <cellStyle name="Normal 3 2 7 2 4" xfId="2346" xr:uid="{00000000-0005-0000-0000-000012040000}"/>
    <cellStyle name="Normal 3 2 7 3" xfId="578" xr:uid="{00000000-0005-0000-0000-000013040000}"/>
    <cellStyle name="Normal 3 2 7 3 2" xfId="1770" xr:uid="{00000000-0005-0000-0000-000014040000}"/>
    <cellStyle name="Normal 3 2 7 3 2 2" xfId="3772" xr:uid="{00000000-0005-0000-0000-000015040000}"/>
    <cellStyle name="Normal 3 2 7 3 3" xfId="2586" xr:uid="{00000000-0005-0000-0000-000016040000}"/>
    <cellStyle name="Normal 3 2 7 4" xfId="1140" xr:uid="{00000000-0005-0000-0000-000017040000}"/>
    <cellStyle name="Normal 3 2 7 4 2" xfId="3142" xr:uid="{00000000-0005-0000-0000-000018040000}"/>
    <cellStyle name="Normal 3 2 7 5" xfId="1363" xr:uid="{00000000-0005-0000-0000-000019040000}"/>
    <cellStyle name="Normal 3 2 7 5 2" xfId="3365" xr:uid="{00000000-0005-0000-0000-00001A040000}"/>
    <cellStyle name="Normal 3 2 7 6" xfId="2231" xr:uid="{00000000-0005-0000-0000-00001B040000}"/>
    <cellStyle name="Normal 3 2 7 7" xfId="4272" xr:uid="{00000000-0005-0000-0000-00001C040000}"/>
    <cellStyle name="Normal 3 2 8" xfId="228" xr:uid="{00000000-0005-0000-0000-00001D040000}"/>
    <cellStyle name="Normal 3 2 8 2" xfId="338" xr:uid="{00000000-0005-0000-0000-00001E040000}"/>
    <cellStyle name="Normal 3 2 8 2 2" xfId="750" xr:uid="{00000000-0005-0000-0000-00001F040000}"/>
    <cellStyle name="Normal 3 2 8 2 2 2" xfId="1940" xr:uid="{00000000-0005-0000-0000-000020040000}"/>
    <cellStyle name="Normal 3 2 8 2 2 2 2" xfId="3942" xr:uid="{00000000-0005-0000-0000-000021040000}"/>
    <cellStyle name="Normal 3 2 8 2 2 3" xfId="2756" xr:uid="{00000000-0005-0000-0000-000022040000}"/>
    <cellStyle name="Normal 3 2 8 2 3" xfId="1533" xr:uid="{00000000-0005-0000-0000-000023040000}"/>
    <cellStyle name="Normal 3 2 8 2 3 2" xfId="3535" xr:uid="{00000000-0005-0000-0000-000024040000}"/>
    <cellStyle name="Normal 3 2 8 2 4" xfId="2347" xr:uid="{00000000-0005-0000-0000-000025040000}"/>
    <cellStyle name="Normal 3 2 8 3" xfId="579" xr:uid="{00000000-0005-0000-0000-000026040000}"/>
    <cellStyle name="Normal 3 2 8 3 2" xfId="1771" xr:uid="{00000000-0005-0000-0000-000027040000}"/>
    <cellStyle name="Normal 3 2 8 3 2 2" xfId="3773" xr:uid="{00000000-0005-0000-0000-000028040000}"/>
    <cellStyle name="Normal 3 2 8 3 3" xfId="2587" xr:uid="{00000000-0005-0000-0000-000029040000}"/>
    <cellStyle name="Normal 3 2 8 4" xfId="1141" xr:uid="{00000000-0005-0000-0000-00002A040000}"/>
    <cellStyle name="Normal 3 2 8 4 2" xfId="3143" xr:uid="{00000000-0005-0000-0000-00002B040000}"/>
    <cellStyle name="Normal 3 2 8 5" xfId="1364" xr:uid="{00000000-0005-0000-0000-00002C040000}"/>
    <cellStyle name="Normal 3 2 8 5 2" xfId="3366" xr:uid="{00000000-0005-0000-0000-00002D040000}"/>
    <cellStyle name="Normal 3 2 8 6" xfId="2240" xr:uid="{00000000-0005-0000-0000-00002E040000}"/>
    <cellStyle name="Normal 3 2 8 7" xfId="4273" xr:uid="{00000000-0005-0000-0000-00002F040000}"/>
    <cellStyle name="Normal 3 2 9" xfId="253" xr:uid="{00000000-0005-0000-0000-000030040000}"/>
    <cellStyle name="Normal 3 2 9 2" xfId="339" xr:uid="{00000000-0005-0000-0000-000031040000}"/>
    <cellStyle name="Normal 3 2 9 2 2" xfId="751" xr:uid="{00000000-0005-0000-0000-000032040000}"/>
    <cellStyle name="Normal 3 2 9 2 2 2" xfId="1941" xr:uid="{00000000-0005-0000-0000-000033040000}"/>
    <cellStyle name="Normal 3 2 9 2 2 2 2" xfId="3943" xr:uid="{00000000-0005-0000-0000-000034040000}"/>
    <cellStyle name="Normal 3 2 9 2 2 3" xfId="2757" xr:uid="{00000000-0005-0000-0000-000035040000}"/>
    <cellStyle name="Normal 3 2 9 2 3" xfId="1534" xr:uid="{00000000-0005-0000-0000-000036040000}"/>
    <cellStyle name="Normal 3 2 9 2 3 2" xfId="3536" xr:uid="{00000000-0005-0000-0000-000037040000}"/>
    <cellStyle name="Normal 3 2 9 2 4" xfId="2348" xr:uid="{00000000-0005-0000-0000-000038040000}"/>
    <cellStyle name="Normal 3 2 9 3" xfId="580" xr:uid="{00000000-0005-0000-0000-000039040000}"/>
    <cellStyle name="Normal 3 2 9 3 2" xfId="1772" xr:uid="{00000000-0005-0000-0000-00003A040000}"/>
    <cellStyle name="Normal 3 2 9 3 2 2" xfId="3774" xr:uid="{00000000-0005-0000-0000-00003B040000}"/>
    <cellStyle name="Normal 3 2 9 3 3" xfId="2588" xr:uid="{00000000-0005-0000-0000-00003C040000}"/>
    <cellStyle name="Normal 3 2 9 4" xfId="1142" xr:uid="{00000000-0005-0000-0000-00003D040000}"/>
    <cellStyle name="Normal 3 2 9 4 2" xfId="3144" xr:uid="{00000000-0005-0000-0000-00003E040000}"/>
    <cellStyle name="Normal 3 2 9 5" xfId="1365" xr:uid="{00000000-0005-0000-0000-00003F040000}"/>
    <cellStyle name="Normal 3 2 9 5 2" xfId="3367" xr:uid="{00000000-0005-0000-0000-000040040000}"/>
    <cellStyle name="Normal 3 2 9 6" xfId="2262" xr:uid="{00000000-0005-0000-0000-000041040000}"/>
    <cellStyle name="Normal 3 2 9 7" xfId="4274" xr:uid="{00000000-0005-0000-0000-000042040000}"/>
    <cellStyle name="Normal 3 20" xfId="1054" xr:uid="{00000000-0005-0000-0000-000043040000}"/>
    <cellStyle name="Normal 3 20 2" xfId="3056" xr:uid="{00000000-0005-0000-0000-000044040000}"/>
    <cellStyle name="Normal 3 21" xfId="1068" xr:uid="{00000000-0005-0000-0000-000045040000}"/>
    <cellStyle name="Normal 3 21 2" xfId="3070" xr:uid="{00000000-0005-0000-0000-000046040000}"/>
    <cellStyle name="Normal 3 22" xfId="1259" xr:uid="{00000000-0005-0000-0000-000047040000}"/>
    <cellStyle name="Normal 3 22 2" xfId="3261" xr:uid="{00000000-0005-0000-0000-000048040000}"/>
    <cellStyle name="Normal 3 23" xfId="1306" xr:uid="{00000000-0005-0000-0000-000049040000}"/>
    <cellStyle name="Normal 3 23 2" xfId="3308" xr:uid="{00000000-0005-0000-0000-00004A040000}"/>
    <cellStyle name="Normal 3 24" xfId="2119" xr:uid="{00000000-0005-0000-0000-00004B040000}"/>
    <cellStyle name="Normal 3 25" xfId="4152" xr:uid="{00000000-0005-0000-0000-00004C040000}"/>
    <cellStyle name="Normal 3 26" xfId="4376" xr:uid="{00000000-0005-0000-0000-00004D040000}"/>
    <cellStyle name="Normal 3 27" xfId="103" xr:uid="{00000000-0005-0000-0000-00004E040000}"/>
    <cellStyle name="Normal 3 3" xfId="20" xr:uid="{00000000-0005-0000-0000-00004F040000}"/>
    <cellStyle name="Normal 3 3 10" xfId="1019" xr:uid="{00000000-0005-0000-0000-000050040000}"/>
    <cellStyle name="Normal 3 3 10 2" xfId="3021" xr:uid="{00000000-0005-0000-0000-000051040000}"/>
    <cellStyle name="Normal 3 3 11" xfId="1086" xr:uid="{00000000-0005-0000-0000-000052040000}"/>
    <cellStyle name="Normal 3 3 11 2" xfId="3088" xr:uid="{00000000-0005-0000-0000-000053040000}"/>
    <cellStyle name="Normal 3 3 12" xfId="1270" xr:uid="{00000000-0005-0000-0000-000054040000}"/>
    <cellStyle name="Normal 3 3 12 2" xfId="3272" xr:uid="{00000000-0005-0000-0000-000055040000}"/>
    <cellStyle name="Normal 3 3 13" xfId="1317" xr:uid="{00000000-0005-0000-0000-000056040000}"/>
    <cellStyle name="Normal 3 3 13 2" xfId="3319" xr:uid="{00000000-0005-0000-0000-000057040000}"/>
    <cellStyle name="Normal 3 3 14" xfId="2130" xr:uid="{00000000-0005-0000-0000-000058040000}"/>
    <cellStyle name="Normal 3 3 15" xfId="4164" xr:uid="{00000000-0005-0000-0000-000059040000}"/>
    <cellStyle name="Normal 3 3 16" xfId="115" xr:uid="{00000000-0005-0000-0000-00005A040000}"/>
    <cellStyle name="Normal 3 3 2" xfId="154" xr:uid="{00000000-0005-0000-0000-00005B040000}"/>
    <cellStyle name="Normal 3 3 2 2" xfId="341" xr:uid="{00000000-0005-0000-0000-00005C040000}"/>
    <cellStyle name="Normal 3 3 2 2 2" xfId="753" xr:uid="{00000000-0005-0000-0000-00005D040000}"/>
    <cellStyle name="Normal 3 3 2 2 2 2" xfId="1943" xr:uid="{00000000-0005-0000-0000-00005E040000}"/>
    <cellStyle name="Normal 3 3 2 2 2 2 2" xfId="3945" xr:uid="{00000000-0005-0000-0000-00005F040000}"/>
    <cellStyle name="Normal 3 3 2 2 2 3" xfId="2759" xr:uid="{00000000-0005-0000-0000-000060040000}"/>
    <cellStyle name="Normal 3 3 2 2 3" xfId="1536" xr:uid="{00000000-0005-0000-0000-000061040000}"/>
    <cellStyle name="Normal 3 3 2 2 3 2" xfId="3538" xr:uid="{00000000-0005-0000-0000-000062040000}"/>
    <cellStyle name="Normal 3 3 2 2 4" xfId="2350" xr:uid="{00000000-0005-0000-0000-000063040000}"/>
    <cellStyle name="Normal 3 3 2 3" xfId="581" xr:uid="{00000000-0005-0000-0000-000064040000}"/>
    <cellStyle name="Normal 3 3 2 3 2" xfId="1773" xr:uid="{00000000-0005-0000-0000-000065040000}"/>
    <cellStyle name="Normal 3 3 2 3 2 2" xfId="3775" xr:uid="{00000000-0005-0000-0000-000066040000}"/>
    <cellStyle name="Normal 3 3 2 3 3" xfId="2589" xr:uid="{00000000-0005-0000-0000-000067040000}"/>
    <cellStyle name="Normal 3 3 2 4" xfId="979" xr:uid="{00000000-0005-0000-0000-000068040000}"/>
    <cellStyle name="Normal 3 3 2 4 2" xfId="2981" xr:uid="{00000000-0005-0000-0000-000069040000}"/>
    <cellStyle name="Normal 3 3 2 5" xfId="1143" xr:uid="{00000000-0005-0000-0000-00006A040000}"/>
    <cellStyle name="Normal 3 3 2 5 2" xfId="3145" xr:uid="{00000000-0005-0000-0000-00006B040000}"/>
    <cellStyle name="Normal 3 3 2 6" xfId="1366" xr:uid="{00000000-0005-0000-0000-00006C040000}"/>
    <cellStyle name="Normal 3 3 2 6 2" xfId="3368" xr:uid="{00000000-0005-0000-0000-00006D040000}"/>
    <cellStyle name="Normal 3 3 2 7" xfId="2168" xr:uid="{00000000-0005-0000-0000-00006E040000}"/>
    <cellStyle name="Normal 3 3 2 8" xfId="4205" xr:uid="{00000000-0005-0000-0000-00006F040000}"/>
    <cellStyle name="Normal 3 3 3" xfId="186" xr:uid="{00000000-0005-0000-0000-000070040000}"/>
    <cellStyle name="Normal 3 3 3 2" xfId="342" xr:uid="{00000000-0005-0000-0000-000071040000}"/>
    <cellStyle name="Normal 3 3 3 2 2" xfId="754" xr:uid="{00000000-0005-0000-0000-000072040000}"/>
    <cellStyle name="Normal 3 3 3 2 2 2" xfId="1944" xr:uid="{00000000-0005-0000-0000-000073040000}"/>
    <cellStyle name="Normal 3 3 3 2 2 2 2" xfId="3946" xr:uid="{00000000-0005-0000-0000-000074040000}"/>
    <cellStyle name="Normal 3 3 3 2 2 3" xfId="2760" xr:uid="{00000000-0005-0000-0000-000075040000}"/>
    <cellStyle name="Normal 3 3 3 2 3" xfId="1537" xr:uid="{00000000-0005-0000-0000-000076040000}"/>
    <cellStyle name="Normal 3 3 3 2 3 2" xfId="3539" xr:uid="{00000000-0005-0000-0000-000077040000}"/>
    <cellStyle name="Normal 3 3 3 2 4" xfId="2351" xr:uid="{00000000-0005-0000-0000-000078040000}"/>
    <cellStyle name="Normal 3 3 3 3" xfId="582" xr:uid="{00000000-0005-0000-0000-000079040000}"/>
    <cellStyle name="Normal 3 3 3 3 2" xfId="1774" xr:uid="{00000000-0005-0000-0000-00007A040000}"/>
    <cellStyle name="Normal 3 3 3 3 2 2" xfId="3776" xr:uid="{00000000-0005-0000-0000-00007B040000}"/>
    <cellStyle name="Normal 3 3 3 3 3" xfId="2590" xr:uid="{00000000-0005-0000-0000-00007C040000}"/>
    <cellStyle name="Normal 3 3 3 4" xfId="1144" xr:uid="{00000000-0005-0000-0000-00007D040000}"/>
    <cellStyle name="Normal 3 3 3 4 2" xfId="3146" xr:uid="{00000000-0005-0000-0000-00007E040000}"/>
    <cellStyle name="Normal 3 3 3 5" xfId="1367" xr:uid="{00000000-0005-0000-0000-00007F040000}"/>
    <cellStyle name="Normal 3 3 3 5 2" xfId="3369" xr:uid="{00000000-0005-0000-0000-000080040000}"/>
    <cellStyle name="Normal 3 3 3 6" xfId="2200" xr:uid="{00000000-0005-0000-0000-000081040000}"/>
    <cellStyle name="Normal 3 3 3 7" xfId="4275" xr:uid="{00000000-0005-0000-0000-000082040000}"/>
    <cellStyle name="Normal 3 3 4" xfId="239" xr:uid="{00000000-0005-0000-0000-000083040000}"/>
    <cellStyle name="Normal 3 3 4 2" xfId="343" xr:uid="{00000000-0005-0000-0000-000084040000}"/>
    <cellStyle name="Normal 3 3 4 2 2" xfId="755" xr:uid="{00000000-0005-0000-0000-000085040000}"/>
    <cellStyle name="Normal 3 3 4 2 2 2" xfId="1945" xr:uid="{00000000-0005-0000-0000-000086040000}"/>
    <cellStyle name="Normal 3 3 4 2 2 2 2" xfId="3947" xr:uid="{00000000-0005-0000-0000-000087040000}"/>
    <cellStyle name="Normal 3 3 4 2 2 3" xfId="2761" xr:uid="{00000000-0005-0000-0000-000088040000}"/>
    <cellStyle name="Normal 3 3 4 2 3" xfId="1538" xr:uid="{00000000-0005-0000-0000-000089040000}"/>
    <cellStyle name="Normal 3 3 4 2 3 2" xfId="3540" xr:uid="{00000000-0005-0000-0000-00008A040000}"/>
    <cellStyle name="Normal 3 3 4 2 4" xfId="2352" xr:uid="{00000000-0005-0000-0000-00008B040000}"/>
    <cellStyle name="Normal 3 3 4 3" xfId="583" xr:uid="{00000000-0005-0000-0000-00008C040000}"/>
    <cellStyle name="Normal 3 3 4 3 2" xfId="1775" xr:uid="{00000000-0005-0000-0000-00008D040000}"/>
    <cellStyle name="Normal 3 3 4 3 2 2" xfId="3777" xr:uid="{00000000-0005-0000-0000-00008E040000}"/>
    <cellStyle name="Normal 3 3 4 3 3" xfId="2591" xr:uid="{00000000-0005-0000-0000-00008F040000}"/>
    <cellStyle name="Normal 3 3 4 4" xfId="1145" xr:uid="{00000000-0005-0000-0000-000090040000}"/>
    <cellStyle name="Normal 3 3 4 4 2" xfId="3147" xr:uid="{00000000-0005-0000-0000-000091040000}"/>
    <cellStyle name="Normal 3 3 4 5" xfId="1368" xr:uid="{00000000-0005-0000-0000-000092040000}"/>
    <cellStyle name="Normal 3 3 4 5 2" xfId="3370" xr:uid="{00000000-0005-0000-0000-000093040000}"/>
    <cellStyle name="Normal 3 3 4 6" xfId="2249" xr:uid="{00000000-0005-0000-0000-000094040000}"/>
    <cellStyle name="Normal 3 3 4 7" xfId="4276" xr:uid="{00000000-0005-0000-0000-000095040000}"/>
    <cellStyle name="Normal 3 3 5" xfId="267" xr:uid="{00000000-0005-0000-0000-000096040000}"/>
    <cellStyle name="Normal 3 3 5 2" xfId="344" xr:uid="{00000000-0005-0000-0000-000097040000}"/>
    <cellStyle name="Normal 3 3 5 2 2" xfId="756" xr:uid="{00000000-0005-0000-0000-000098040000}"/>
    <cellStyle name="Normal 3 3 5 2 2 2" xfId="1946" xr:uid="{00000000-0005-0000-0000-000099040000}"/>
    <cellStyle name="Normal 3 3 5 2 2 2 2" xfId="3948" xr:uid="{00000000-0005-0000-0000-00009A040000}"/>
    <cellStyle name="Normal 3 3 5 2 2 3" xfId="2762" xr:uid="{00000000-0005-0000-0000-00009B040000}"/>
    <cellStyle name="Normal 3 3 5 2 3" xfId="1539" xr:uid="{00000000-0005-0000-0000-00009C040000}"/>
    <cellStyle name="Normal 3 3 5 2 3 2" xfId="3541" xr:uid="{00000000-0005-0000-0000-00009D040000}"/>
    <cellStyle name="Normal 3 3 5 2 4" xfId="2353" xr:uid="{00000000-0005-0000-0000-00009E040000}"/>
    <cellStyle name="Normal 3 3 5 3" xfId="584" xr:uid="{00000000-0005-0000-0000-00009F040000}"/>
    <cellStyle name="Normal 3 3 5 3 2" xfId="1776" xr:uid="{00000000-0005-0000-0000-0000A0040000}"/>
    <cellStyle name="Normal 3 3 5 3 2 2" xfId="3778" xr:uid="{00000000-0005-0000-0000-0000A1040000}"/>
    <cellStyle name="Normal 3 3 5 3 3" xfId="2592" xr:uid="{00000000-0005-0000-0000-0000A2040000}"/>
    <cellStyle name="Normal 3 3 5 4" xfId="1146" xr:uid="{00000000-0005-0000-0000-0000A3040000}"/>
    <cellStyle name="Normal 3 3 5 4 2" xfId="3148" xr:uid="{00000000-0005-0000-0000-0000A4040000}"/>
    <cellStyle name="Normal 3 3 5 5" xfId="1369" xr:uid="{00000000-0005-0000-0000-0000A5040000}"/>
    <cellStyle name="Normal 3 3 5 5 2" xfId="3371" xr:uid="{00000000-0005-0000-0000-0000A6040000}"/>
    <cellStyle name="Normal 3 3 5 6" xfId="2276" xr:uid="{00000000-0005-0000-0000-0000A7040000}"/>
    <cellStyle name="Normal 3 3 5 7" xfId="4277" xr:uid="{00000000-0005-0000-0000-0000A8040000}"/>
    <cellStyle name="Normal 3 3 6" xfId="340" xr:uid="{00000000-0005-0000-0000-0000A9040000}"/>
    <cellStyle name="Normal 3 3 6 2" xfId="752" xr:uid="{00000000-0005-0000-0000-0000AA040000}"/>
    <cellStyle name="Normal 3 3 6 2 2" xfId="1942" xr:uid="{00000000-0005-0000-0000-0000AB040000}"/>
    <cellStyle name="Normal 3 3 6 2 2 2" xfId="3944" xr:uid="{00000000-0005-0000-0000-0000AC040000}"/>
    <cellStyle name="Normal 3 3 6 2 3" xfId="2758" xr:uid="{00000000-0005-0000-0000-0000AD040000}"/>
    <cellStyle name="Normal 3 3 6 3" xfId="1535" xr:uid="{00000000-0005-0000-0000-0000AE040000}"/>
    <cellStyle name="Normal 3 3 6 3 2" xfId="3537" xr:uid="{00000000-0005-0000-0000-0000AF040000}"/>
    <cellStyle name="Normal 3 3 6 4" xfId="2349" xr:uid="{00000000-0005-0000-0000-0000B0040000}"/>
    <cellStyle name="Normal 3 3 7" xfId="507" xr:uid="{00000000-0005-0000-0000-0000B1040000}"/>
    <cellStyle name="Normal 3 3 7 2" xfId="917" xr:uid="{00000000-0005-0000-0000-0000B2040000}"/>
    <cellStyle name="Normal 3 3 7 2 2" xfId="2106" xr:uid="{00000000-0005-0000-0000-0000B3040000}"/>
    <cellStyle name="Normal 3 3 7 2 2 2" xfId="4108" xr:uid="{00000000-0005-0000-0000-0000B4040000}"/>
    <cellStyle name="Normal 3 3 7 2 3" xfId="2923" xr:uid="{00000000-0005-0000-0000-0000B5040000}"/>
    <cellStyle name="Normal 3 3 7 3" xfId="1700" xr:uid="{00000000-0005-0000-0000-0000B6040000}"/>
    <cellStyle name="Normal 3 3 7 3 2" xfId="3702" xr:uid="{00000000-0005-0000-0000-0000B7040000}"/>
    <cellStyle name="Normal 3 3 7 4" xfId="2516" xr:uid="{00000000-0005-0000-0000-0000B8040000}"/>
    <cellStyle name="Normal 3 3 8" xfId="531" xr:uid="{00000000-0005-0000-0000-0000B9040000}"/>
    <cellStyle name="Normal 3 3 8 2" xfId="1724" xr:uid="{00000000-0005-0000-0000-0000BA040000}"/>
    <cellStyle name="Normal 3 3 8 2 2" xfId="3726" xr:uid="{00000000-0005-0000-0000-0000BB040000}"/>
    <cellStyle name="Normal 3 3 8 3" xfId="2540" xr:uid="{00000000-0005-0000-0000-0000BC040000}"/>
    <cellStyle name="Normal 3 3 9" xfId="943" xr:uid="{00000000-0005-0000-0000-0000BD040000}"/>
    <cellStyle name="Normal 3 3 9 2" xfId="2945" xr:uid="{00000000-0005-0000-0000-0000BE040000}"/>
    <cellStyle name="Normal 3 4" xfId="37" xr:uid="{00000000-0005-0000-0000-0000BF040000}"/>
    <cellStyle name="Normal 3 4 10" xfId="1370" xr:uid="{00000000-0005-0000-0000-0000C0040000}"/>
    <cellStyle name="Normal 3 4 10 2" xfId="3372" xr:uid="{00000000-0005-0000-0000-0000C1040000}"/>
    <cellStyle name="Normal 3 4 11" xfId="2135" xr:uid="{00000000-0005-0000-0000-0000C2040000}"/>
    <cellStyle name="Normal 3 4 12" xfId="4170" xr:uid="{00000000-0005-0000-0000-0000C3040000}"/>
    <cellStyle name="Normal 3 4 13" xfId="120" xr:uid="{00000000-0005-0000-0000-0000C4040000}"/>
    <cellStyle name="Normal 3 4 2" xfId="196" xr:uid="{00000000-0005-0000-0000-0000C5040000}"/>
    <cellStyle name="Normal 3 4 2 2" xfId="346" xr:uid="{00000000-0005-0000-0000-0000C6040000}"/>
    <cellStyle name="Normal 3 4 2 2 2" xfId="758" xr:uid="{00000000-0005-0000-0000-0000C7040000}"/>
    <cellStyle name="Normal 3 4 2 2 2 2" xfId="1948" xr:uid="{00000000-0005-0000-0000-0000C8040000}"/>
    <cellStyle name="Normal 3 4 2 2 2 2 2" xfId="3950" xr:uid="{00000000-0005-0000-0000-0000C9040000}"/>
    <cellStyle name="Normal 3 4 2 2 2 3" xfId="2764" xr:uid="{00000000-0005-0000-0000-0000CA040000}"/>
    <cellStyle name="Normal 3 4 2 2 3" xfId="1541" xr:uid="{00000000-0005-0000-0000-0000CB040000}"/>
    <cellStyle name="Normal 3 4 2 2 3 2" xfId="3543" xr:uid="{00000000-0005-0000-0000-0000CC040000}"/>
    <cellStyle name="Normal 3 4 2 2 4" xfId="2355" xr:uid="{00000000-0005-0000-0000-0000CD040000}"/>
    <cellStyle name="Normal 3 4 2 3" xfId="586" xr:uid="{00000000-0005-0000-0000-0000CE040000}"/>
    <cellStyle name="Normal 3 4 2 3 2" xfId="1778" xr:uid="{00000000-0005-0000-0000-0000CF040000}"/>
    <cellStyle name="Normal 3 4 2 3 2 2" xfId="3780" xr:uid="{00000000-0005-0000-0000-0000D0040000}"/>
    <cellStyle name="Normal 3 4 2 3 3" xfId="2594" xr:uid="{00000000-0005-0000-0000-0000D1040000}"/>
    <cellStyle name="Normal 3 4 2 4" xfId="1147" xr:uid="{00000000-0005-0000-0000-0000D2040000}"/>
    <cellStyle name="Normal 3 4 2 4 2" xfId="3149" xr:uid="{00000000-0005-0000-0000-0000D3040000}"/>
    <cellStyle name="Normal 3 4 2 5" xfId="1371" xr:uid="{00000000-0005-0000-0000-0000D4040000}"/>
    <cellStyle name="Normal 3 4 2 5 2" xfId="3373" xr:uid="{00000000-0005-0000-0000-0000D5040000}"/>
    <cellStyle name="Normal 3 4 2 6" xfId="2210" xr:uid="{00000000-0005-0000-0000-0000D6040000}"/>
    <cellStyle name="Normal 3 4 2 7" xfId="4225" xr:uid="{00000000-0005-0000-0000-0000D7040000}"/>
    <cellStyle name="Normal 3 4 3" xfId="274" xr:uid="{00000000-0005-0000-0000-0000D8040000}"/>
    <cellStyle name="Normal 3 4 3 2" xfId="347" xr:uid="{00000000-0005-0000-0000-0000D9040000}"/>
    <cellStyle name="Normal 3 4 3 2 2" xfId="759" xr:uid="{00000000-0005-0000-0000-0000DA040000}"/>
    <cellStyle name="Normal 3 4 3 2 2 2" xfId="1949" xr:uid="{00000000-0005-0000-0000-0000DB040000}"/>
    <cellStyle name="Normal 3 4 3 2 2 2 2" xfId="3951" xr:uid="{00000000-0005-0000-0000-0000DC040000}"/>
    <cellStyle name="Normal 3 4 3 2 2 3" xfId="2765" xr:uid="{00000000-0005-0000-0000-0000DD040000}"/>
    <cellStyle name="Normal 3 4 3 2 3" xfId="1542" xr:uid="{00000000-0005-0000-0000-0000DE040000}"/>
    <cellStyle name="Normal 3 4 3 2 3 2" xfId="3544" xr:uid="{00000000-0005-0000-0000-0000DF040000}"/>
    <cellStyle name="Normal 3 4 3 2 4" xfId="2356" xr:uid="{00000000-0005-0000-0000-0000E0040000}"/>
    <cellStyle name="Normal 3 4 3 3" xfId="587" xr:uid="{00000000-0005-0000-0000-0000E1040000}"/>
    <cellStyle name="Normal 3 4 3 3 2" xfId="1779" xr:uid="{00000000-0005-0000-0000-0000E2040000}"/>
    <cellStyle name="Normal 3 4 3 3 2 2" xfId="3781" xr:uid="{00000000-0005-0000-0000-0000E3040000}"/>
    <cellStyle name="Normal 3 4 3 3 3" xfId="2595" xr:uid="{00000000-0005-0000-0000-0000E4040000}"/>
    <cellStyle name="Normal 3 4 3 4" xfId="1148" xr:uid="{00000000-0005-0000-0000-0000E5040000}"/>
    <cellStyle name="Normal 3 4 3 4 2" xfId="3150" xr:uid="{00000000-0005-0000-0000-0000E6040000}"/>
    <cellStyle name="Normal 3 4 3 5" xfId="1372" xr:uid="{00000000-0005-0000-0000-0000E7040000}"/>
    <cellStyle name="Normal 3 4 3 5 2" xfId="3374" xr:uid="{00000000-0005-0000-0000-0000E8040000}"/>
    <cellStyle name="Normal 3 4 3 6" xfId="2283" xr:uid="{00000000-0005-0000-0000-0000E9040000}"/>
    <cellStyle name="Normal 3 4 3 7" xfId="4278" xr:uid="{00000000-0005-0000-0000-0000EA040000}"/>
    <cellStyle name="Normal 3 4 4" xfId="345" xr:uid="{00000000-0005-0000-0000-0000EB040000}"/>
    <cellStyle name="Normal 3 4 4 2" xfId="757" xr:uid="{00000000-0005-0000-0000-0000EC040000}"/>
    <cellStyle name="Normal 3 4 4 2 2" xfId="1947" xr:uid="{00000000-0005-0000-0000-0000ED040000}"/>
    <cellStyle name="Normal 3 4 4 2 2 2" xfId="3949" xr:uid="{00000000-0005-0000-0000-0000EE040000}"/>
    <cellStyle name="Normal 3 4 4 2 3" xfId="2763" xr:uid="{00000000-0005-0000-0000-0000EF040000}"/>
    <cellStyle name="Normal 3 4 4 3" xfId="1540" xr:uid="{00000000-0005-0000-0000-0000F0040000}"/>
    <cellStyle name="Normal 3 4 4 3 2" xfId="3542" xr:uid="{00000000-0005-0000-0000-0000F1040000}"/>
    <cellStyle name="Normal 3 4 4 4" xfId="2354" xr:uid="{00000000-0005-0000-0000-0000F2040000}"/>
    <cellStyle name="Normal 3 4 5" xfId="585" xr:uid="{00000000-0005-0000-0000-0000F3040000}"/>
    <cellStyle name="Normal 3 4 5 2" xfId="1777" xr:uid="{00000000-0005-0000-0000-0000F4040000}"/>
    <cellStyle name="Normal 3 4 5 2 2" xfId="3779" xr:uid="{00000000-0005-0000-0000-0000F5040000}"/>
    <cellStyle name="Normal 3 4 5 3" xfId="2593" xr:uid="{00000000-0005-0000-0000-0000F6040000}"/>
    <cellStyle name="Normal 3 4 6" xfId="949" xr:uid="{00000000-0005-0000-0000-0000F7040000}"/>
    <cellStyle name="Normal 3 4 6 2" xfId="2951" xr:uid="{00000000-0005-0000-0000-0000F8040000}"/>
    <cellStyle name="Normal 3 4 7" xfId="1032" xr:uid="{00000000-0005-0000-0000-0000F9040000}"/>
    <cellStyle name="Normal 3 4 7 2" xfId="3034" xr:uid="{00000000-0005-0000-0000-0000FA040000}"/>
    <cellStyle name="Normal 3 4 8" xfId="1098" xr:uid="{00000000-0005-0000-0000-0000FB040000}"/>
    <cellStyle name="Normal 3 4 8 2" xfId="3100" xr:uid="{00000000-0005-0000-0000-0000FC040000}"/>
    <cellStyle name="Normal 3 4 9" xfId="1282" xr:uid="{00000000-0005-0000-0000-0000FD040000}"/>
    <cellStyle name="Normal 3 4 9 2" xfId="3284" xr:uid="{00000000-0005-0000-0000-0000FE040000}"/>
    <cellStyle name="Normal 3 5" xfId="50" xr:uid="{00000000-0005-0000-0000-0000FF040000}"/>
    <cellStyle name="Normal 3 5 10" xfId="4181" xr:uid="{00000000-0005-0000-0000-000000050000}"/>
    <cellStyle name="Normal 3 5 11" xfId="129" xr:uid="{00000000-0005-0000-0000-000001050000}"/>
    <cellStyle name="Normal 3 5 2" xfId="348" xr:uid="{00000000-0005-0000-0000-000002050000}"/>
    <cellStyle name="Normal 3 5 2 2" xfId="760" xr:uid="{00000000-0005-0000-0000-000003050000}"/>
    <cellStyle name="Normal 3 5 2 2 2" xfId="1950" xr:uid="{00000000-0005-0000-0000-000004050000}"/>
    <cellStyle name="Normal 3 5 2 2 2 2" xfId="3952" xr:uid="{00000000-0005-0000-0000-000005050000}"/>
    <cellStyle name="Normal 3 5 2 2 3" xfId="2766" xr:uid="{00000000-0005-0000-0000-000006050000}"/>
    <cellStyle name="Normal 3 5 2 3" xfId="1543" xr:uid="{00000000-0005-0000-0000-000007050000}"/>
    <cellStyle name="Normal 3 5 2 3 2" xfId="3545" xr:uid="{00000000-0005-0000-0000-000008050000}"/>
    <cellStyle name="Normal 3 5 2 4" xfId="2357" xr:uid="{00000000-0005-0000-0000-000009050000}"/>
    <cellStyle name="Normal 3 5 2 5" xfId="4236" xr:uid="{00000000-0005-0000-0000-00000A050000}"/>
    <cellStyle name="Normal 3 5 3" xfId="588" xr:uid="{00000000-0005-0000-0000-00000B050000}"/>
    <cellStyle name="Normal 3 5 3 2" xfId="1780" xr:uid="{00000000-0005-0000-0000-00000C050000}"/>
    <cellStyle name="Normal 3 5 3 2 2" xfId="3782" xr:uid="{00000000-0005-0000-0000-00000D050000}"/>
    <cellStyle name="Normal 3 5 3 3" xfId="2596" xr:uid="{00000000-0005-0000-0000-00000E050000}"/>
    <cellStyle name="Normal 3 5 4" xfId="956" xr:uid="{00000000-0005-0000-0000-00000F050000}"/>
    <cellStyle name="Normal 3 5 4 2" xfId="2958" xr:uid="{00000000-0005-0000-0000-000010050000}"/>
    <cellStyle name="Normal 3 5 5" xfId="1043" xr:uid="{00000000-0005-0000-0000-000011050000}"/>
    <cellStyle name="Normal 3 5 5 2" xfId="3045" xr:uid="{00000000-0005-0000-0000-000012050000}"/>
    <cellStyle name="Normal 3 5 6" xfId="1111" xr:uid="{00000000-0005-0000-0000-000013050000}"/>
    <cellStyle name="Normal 3 5 6 2" xfId="3113" xr:uid="{00000000-0005-0000-0000-000014050000}"/>
    <cellStyle name="Normal 3 5 7" xfId="1293" xr:uid="{00000000-0005-0000-0000-000015050000}"/>
    <cellStyle name="Normal 3 5 7 2" xfId="3295" xr:uid="{00000000-0005-0000-0000-000016050000}"/>
    <cellStyle name="Normal 3 5 8" xfId="1373" xr:uid="{00000000-0005-0000-0000-000017050000}"/>
    <cellStyle name="Normal 3 5 8 2" xfId="3375" xr:uid="{00000000-0005-0000-0000-000018050000}"/>
    <cellStyle name="Normal 3 5 9" xfId="2143" xr:uid="{00000000-0005-0000-0000-000019050000}"/>
    <cellStyle name="Normal 3 6" xfId="134" xr:uid="{00000000-0005-0000-0000-00001A050000}"/>
    <cellStyle name="Normal 3 6 2" xfId="349" xr:uid="{00000000-0005-0000-0000-00001B050000}"/>
    <cellStyle name="Normal 3 6 2 2" xfId="761" xr:uid="{00000000-0005-0000-0000-00001C050000}"/>
    <cellStyle name="Normal 3 6 2 2 2" xfId="1951" xr:uid="{00000000-0005-0000-0000-00001D050000}"/>
    <cellStyle name="Normal 3 6 2 2 2 2" xfId="3953" xr:uid="{00000000-0005-0000-0000-00001E050000}"/>
    <cellStyle name="Normal 3 6 2 2 3" xfId="2767" xr:uid="{00000000-0005-0000-0000-00001F050000}"/>
    <cellStyle name="Normal 3 6 2 3" xfId="1544" xr:uid="{00000000-0005-0000-0000-000020050000}"/>
    <cellStyle name="Normal 3 6 2 3 2" xfId="3546" xr:uid="{00000000-0005-0000-0000-000021050000}"/>
    <cellStyle name="Normal 3 6 2 4" xfId="2358" xr:uid="{00000000-0005-0000-0000-000022050000}"/>
    <cellStyle name="Normal 3 6 3" xfId="589" xr:uid="{00000000-0005-0000-0000-000023050000}"/>
    <cellStyle name="Normal 3 6 3 2" xfId="1781" xr:uid="{00000000-0005-0000-0000-000024050000}"/>
    <cellStyle name="Normal 3 6 3 2 2" xfId="3783" xr:uid="{00000000-0005-0000-0000-000025050000}"/>
    <cellStyle name="Normal 3 6 3 3" xfId="2597" xr:uid="{00000000-0005-0000-0000-000026050000}"/>
    <cellStyle name="Normal 3 6 4" xfId="961" xr:uid="{00000000-0005-0000-0000-000027050000}"/>
    <cellStyle name="Normal 3 6 4 2" xfId="2963" xr:uid="{00000000-0005-0000-0000-000028050000}"/>
    <cellStyle name="Normal 3 6 5" xfId="1149" xr:uid="{00000000-0005-0000-0000-000029050000}"/>
    <cellStyle name="Normal 3 6 5 2" xfId="3151" xr:uid="{00000000-0005-0000-0000-00002A050000}"/>
    <cellStyle name="Normal 3 6 6" xfId="1374" xr:uid="{00000000-0005-0000-0000-00002B050000}"/>
    <cellStyle name="Normal 3 6 6 2" xfId="3376" xr:uid="{00000000-0005-0000-0000-00002C050000}"/>
    <cellStyle name="Normal 3 6 7" xfId="2148" xr:uid="{00000000-0005-0000-0000-00002D050000}"/>
    <cellStyle name="Normal 3 6 8" xfId="4208" xr:uid="{00000000-0005-0000-0000-00002E050000}"/>
    <cellStyle name="Normal 3 7" xfId="148" xr:uid="{00000000-0005-0000-0000-00002F050000}"/>
    <cellStyle name="Normal 3 7 2" xfId="350" xr:uid="{00000000-0005-0000-0000-000030050000}"/>
    <cellStyle name="Normal 3 7 2 2" xfId="762" xr:uid="{00000000-0005-0000-0000-000031050000}"/>
    <cellStyle name="Normal 3 7 2 2 2" xfId="1952" xr:uid="{00000000-0005-0000-0000-000032050000}"/>
    <cellStyle name="Normal 3 7 2 2 2 2" xfId="3954" xr:uid="{00000000-0005-0000-0000-000033050000}"/>
    <cellStyle name="Normal 3 7 2 2 3" xfId="2768" xr:uid="{00000000-0005-0000-0000-000034050000}"/>
    <cellStyle name="Normal 3 7 2 3" xfId="1545" xr:uid="{00000000-0005-0000-0000-000035050000}"/>
    <cellStyle name="Normal 3 7 2 3 2" xfId="3547" xr:uid="{00000000-0005-0000-0000-000036050000}"/>
    <cellStyle name="Normal 3 7 2 4" xfId="2359" xr:uid="{00000000-0005-0000-0000-000037050000}"/>
    <cellStyle name="Normal 3 7 3" xfId="590" xr:uid="{00000000-0005-0000-0000-000038050000}"/>
    <cellStyle name="Normal 3 7 3 2" xfId="1782" xr:uid="{00000000-0005-0000-0000-000039050000}"/>
    <cellStyle name="Normal 3 7 3 2 2" xfId="3784" xr:uid="{00000000-0005-0000-0000-00003A050000}"/>
    <cellStyle name="Normal 3 7 3 3" xfId="2598" xr:uid="{00000000-0005-0000-0000-00003B050000}"/>
    <cellStyle name="Normal 3 7 4" xfId="972" xr:uid="{00000000-0005-0000-0000-00003C050000}"/>
    <cellStyle name="Normal 3 7 4 2" xfId="2974" xr:uid="{00000000-0005-0000-0000-00003D050000}"/>
    <cellStyle name="Normal 3 7 5" xfId="1150" xr:uid="{00000000-0005-0000-0000-00003E050000}"/>
    <cellStyle name="Normal 3 7 5 2" xfId="3152" xr:uid="{00000000-0005-0000-0000-00003F050000}"/>
    <cellStyle name="Normal 3 7 6" xfId="1375" xr:uid="{00000000-0005-0000-0000-000040050000}"/>
    <cellStyle name="Normal 3 7 6 2" xfId="3377" xr:uid="{00000000-0005-0000-0000-000041050000}"/>
    <cellStyle name="Normal 3 7 7" xfId="2162" xr:uid="{00000000-0005-0000-0000-000042050000}"/>
    <cellStyle name="Normal 3 7 8" xfId="4279" xr:uid="{00000000-0005-0000-0000-000043050000}"/>
    <cellStyle name="Normal 3 8" xfId="167" xr:uid="{00000000-0005-0000-0000-000044050000}"/>
    <cellStyle name="Normal 3 8 2" xfId="351" xr:uid="{00000000-0005-0000-0000-000045050000}"/>
    <cellStyle name="Normal 3 8 2 2" xfId="763" xr:uid="{00000000-0005-0000-0000-000046050000}"/>
    <cellStyle name="Normal 3 8 2 2 2" xfId="1953" xr:uid="{00000000-0005-0000-0000-000047050000}"/>
    <cellStyle name="Normal 3 8 2 2 2 2" xfId="3955" xr:uid="{00000000-0005-0000-0000-000048050000}"/>
    <cellStyle name="Normal 3 8 2 2 3" xfId="2769" xr:uid="{00000000-0005-0000-0000-000049050000}"/>
    <cellStyle name="Normal 3 8 2 3" xfId="1546" xr:uid="{00000000-0005-0000-0000-00004A050000}"/>
    <cellStyle name="Normal 3 8 2 3 2" xfId="3548" xr:uid="{00000000-0005-0000-0000-00004B050000}"/>
    <cellStyle name="Normal 3 8 2 4" xfId="2360" xr:uid="{00000000-0005-0000-0000-00004C050000}"/>
    <cellStyle name="Normal 3 8 3" xfId="591" xr:uid="{00000000-0005-0000-0000-00004D050000}"/>
    <cellStyle name="Normal 3 8 3 2" xfId="1783" xr:uid="{00000000-0005-0000-0000-00004E050000}"/>
    <cellStyle name="Normal 3 8 3 2 2" xfId="3785" xr:uid="{00000000-0005-0000-0000-00004F050000}"/>
    <cellStyle name="Normal 3 8 3 3" xfId="2599" xr:uid="{00000000-0005-0000-0000-000050050000}"/>
    <cellStyle name="Normal 3 8 4" xfId="994" xr:uid="{00000000-0005-0000-0000-000051050000}"/>
    <cellStyle name="Normal 3 8 4 2" xfId="2996" xr:uid="{00000000-0005-0000-0000-000052050000}"/>
    <cellStyle name="Normal 3 8 5" xfId="1151" xr:uid="{00000000-0005-0000-0000-000053050000}"/>
    <cellStyle name="Normal 3 8 5 2" xfId="3153" xr:uid="{00000000-0005-0000-0000-000054050000}"/>
    <cellStyle name="Normal 3 8 6" xfId="1376" xr:uid="{00000000-0005-0000-0000-000055050000}"/>
    <cellStyle name="Normal 3 8 6 2" xfId="3378" xr:uid="{00000000-0005-0000-0000-000056050000}"/>
    <cellStyle name="Normal 3 8 7" xfId="2181" xr:uid="{00000000-0005-0000-0000-000057050000}"/>
    <cellStyle name="Normal 3 8 8" xfId="4280" xr:uid="{00000000-0005-0000-0000-000058050000}"/>
    <cellStyle name="Normal 3 9" xfId="179" xr:uid="{00000000-0005-0000-0000-000059050000}"/>
    <cellStyle name="Normal 3 9 2" xfId="352" xr:uid="{00000000-0005-0000-0000-00005A050000}"/>
    <cellStyle name="Normal 3 9 2 2" xfId="764" xr:uid="{00000000-0005-0000-0000-00005B050000}"/>
    <cellStyle name="Normal 3 9 2 2 2" xfId="1954" xr:uid="{00000000-0005-0000-0000-00005C050000}"/>
    <cellStyle name="Normal 3 9 2 2 2 2" xfId="3956" xr:uid="{00000000-0005-0000-0000-00005D050000}"/>
    <cellStyle name="Normal 3 9 2 2 3" xfId="2770" xr:uid="{00000000-0005-0000-0000-00005E050000}"/>
    <cellStyle name="Normal 3 9 2 3" xfId="1547" xr:uid="{00000000-0005-0000-0000-00005F050000}"/>
    <cellStyle name="Normal 3 9 2 3 2" xfId="3549" xr:uid="{00000000-0005-0000-0000-000060050000}"/>
    <cellStyle name="Normal 3 9 2 4" xfId="2361" xr:uid="{00000000-0005-0000-0000-000061050000}"/>
    <cellStyle name="Normal 3 9 3" xfId="592" xr:uid="{00000000-0005-0000-0000-000062050000}"/>
    <cellStyle name="Normal 3 9 3 2" xfId="1784" xr:uid="{00000000-0005-0000-0000-000063050000}"/>
    <cellStyle name="Normal 3 9 3 2 2" xfId="3786" xr:uid="{00000000-0005-0000-0000-000064050000}"/>
    <cellStyle name="Normal 3 9 3 3" xfId="2600" xr:uid="{00000000-0005-0000-0000-000065050000}"/>
    <cellStyle name="Normal 3 9 4" xfId="1152" xr:uid="{00000000-0005-0000-0000-000066050000}"/>
    <cellStyle name="Normal 3 9 4 2" xfId="3154" xr:uid="{00000000-0005-0000-0000-000067050000}"/>
    <cellStyle name="Normal 3 9 5" xfId="1377" xr:uid="{00000000-0005-0000-0000-000068050000}"/>
    <cellStyle name="Normal 3 9 5 2" xfId="3379" xr:uid="{00000000-0005-0000-0000-000069050000}"/>
    <cellStyle name="Normal 3 9 6" xfId="2193" xr:uid="{00000000-0005-0000-0000-00006A050000}"/>
    <cellStyle name="Normal 3 9 7" xfId="4281" xr:uid="{00000000-0005-0000-0000-00006B050000}"/>
    <cellStyle name="Normal 4" xfId="5" xr:uid="{00000000-0005-0000-0000-00006C050000}"/>
    <cellStyle name="Normal 4 10" xfId="214" xr:uid="{00000000-0005-0000-0000-00006D050000}"/>
    <cellStyle name="Normal 4 10 2" xfId="354" xr:uid="{00000000-0005-0000-0000-00006E050000}"/>
    <cellStyle name="Normal 4 10 2 2" xfId="766" xr:uid="{00000000-0005-0000-0000-00006F050000}"/>
    <cellStyle name="Normal 4 10 2 2 2" xfId="1956" xr:uid="{00000000-0005-0000-0000-000070050000}"/>
    <cellStyle name="Normal 4 10 2 2 2 2" xfId="3958" xr:uid="{00000000-0005-0000-0000-000071050000}"/>
    <cellStyle name="Normal 4 10 2 2 3" xfId="2772" xr:uid="{00000000-0005-0000-0000-000072050000}"/>
    <cellStyle name="Normal 4 10 2 3" xfId="1549" xr:uid="{00000000-0005-0000-0000-000073050000}"/>
    <cellStyle name="Normal 4 10 2 3 2" xfId="3551" xr:uid="{00000000-0005-0000-0000-000074050000}"/>
    <cellStyle name="Normal 4 10 2 4" xfId="2363" xr:uid="{00000000-0005-0000-0000-000075050000}"/>
    <cellStyle name="Normal 4 10 3" xfId="593" xr:uid="{00000000-0005-0000-0000-000076050000}"/>
    <cellStyle name="Normal 4 10 3 2" xfId="1785" xr:uid="{00000000-0005-0000-0000-000077050000}"/>
    <cellStyle name="Normal 4 10 3 2 2" xfId="3787" xr:uid="{00000000-0005-0000-0000-000078050000}"/>
    <cellStyle name="Normal 4 10 3 3" xfId="2601" xr:uid="{00000000-0005-0000-0000-000079050000}"/>
    <cellStyle name="Normal 4 10 4" xfId="1153" xr:uid="{00000000-0005-0000-0000-00007A050000}"/>
    <cellStyle name="Normal 4 10 4 2" xfId="3155" xr:uid="{00000000-0005-0000-0000-00007B050000}"/>
    <cellStyle name="Normal 4 10 5" xfId="1378" xr:uid="{00000000-0005-0000-0000-00007C050000}"/>
    <cellStyle name="Normal 4 10 5 2" xfId="3380" xr:uid="{00000000-0005-0000-0000-00007D050000}"/>
    <cellStyle name="Normal 4 10 6" xfId="2226" xr:uid="{00000000-0005-0000-0000-00007E050000}"/>
    <cellStyle name="Normal 4 10 7" xfId="4282" xr:uid="{00000000-0005-0000-0000-00007F050000}"/>
    <cellStyle name="Normal 4 11" xfId="227" xr:uid="{00000000-0005-0000-0000-000080050000}"/>
    <cellStyle name="Normal 4 11 2" xfId="355" xr:uid="{00000000-0005-0000-0000-000081050000}"/>
    <cellStyle name="Normal 4 11 2 2" xfId="767" xr:uid="{00000000-0005-0000-0000-000082050000}"/>
    <cellStyle name="Normal 4 11 2 2 2" xfId="1957" xr:uid="{00000000-0005-0000-0000-000083050000}"/>
    <cellStyle name="Normal 4 11 2 2 2 2" xfId="3959" xr:uid="{00000000-0005-0000-0000-000084050000}"/>
    <cellStyle name="Normal 4 11 2 2 3" xfId="2773" xr:uid="{00000000-0005-0000-0000-000085050000}"/>
    <cellStyle name="Normal 4 11 2 3" xfId="1550" xr:uid="{00000000-0005-0000-0000-000086050000}"/>
    <cellStyle name="Normal 4 11 2 3 2" xfId="3552" xr:uid="{00000000-0005-0000-0000-000087050000}"/>
    <cellStyle name="Normal 4 11 2 4" xfId="2364" xr:uid="{00000000-0005-0000-0000-000088050000}"/>
    <cellStyle name="Normal 4 11 3" xfId="594" xr:uid="{00000000-0005-0000-0000-000089050000}"/>
    <cellStyle name="Normal 4 11 3 2" xfId="1786" xr:uid="{00000000-0005-0000-0000-00008A050000}"/>
    <cellStyle name="Normal 4 11 3 2 2" xfId="3788" xr:uid="{00000000-0005-0000-0000-00008B050000}"/>
    <cellStyle name="Normal 4 11 3 3" xfId="2602" xr:uid="{00000000-0005-0000-0000-00008C050000}"/>
    <cellStyle name="Normal 4 11 4" xfId="1154" xr:uid="{00000000-0005-0000-0000-00008D050000}"/>
    <cellStyle name="Normal 4 11 4 2" xfId="3156" xr:uid="{00000000-0005-0000-0000-00008E050000}"/>
    <cellStyle name="Normal 4 11 5" xfId="1379" xr:uid="{00000000-0005-0000-0000-00008F050000}"/>
    <cellStyle name="Normal 4 11 5 2" xfId="3381" xr:uid="{00000000-0005-0000-0000-000090050000}"/>
    <cellStyle name="Normal 4 11 6" xfId="2239" xr:uid="{00000000-0005-0000-0000-000091050000}"/>
    <cellStyle name="Normal 4 11 7" xfId="4283" xr:uid="{00000000-0005-0000-0000-000092050000}"/>
    <cellStyle name="Normal 4 12" xfId="254" xr:uid="{00000000-0005-0000-0000-000093050000}"/>
    <cellStyle name="Normal 4 12 2" xfId="356" xr:uid="{00000000-0005-0000-0000-000094050000}"/>
    <cellStyle name="Normal 4 12 2 2" xfId="768" xr:uid="{00000000-0005-0000-0000-000095050000}"/>
    <cellStyle name="Normal 4 12 2 2 2" xfId="1958" xr:uid="{00000000-0005-0000-0000-000096050000}"/>
    <cellStyle name="Normal 4 12 2 2 2 2" xfId="3960" xr:uid="{00000000-0005-0000-0000-000097050000}"/>
    <cellStyle name="Normal 4 12 2 2 3" xfId="2774" xr:uid="{00000000-0005-0000-0000-000098050000}"/>
    <cellStyle name="Normal 4 12 2 3" xfId="1551" xr:uid="{00000000-0005-0000-0000-000099050000}"/>
    <cellStyle name="Normal 4 12 2 3 2" xfId="3553" xr:uid="{00000000-0005-0000-0000-00009A050000}"/>
    <cellStyle name="Normal 4 12 2 4" xfId="2365" xr:uid="{00000000-0005-0000-0000-00009B050000}"/>
    <cellStyle name="Normal 4 12 3" xfId="595" xr:uid="{00000000-0005-0000-0000-00009C050000}"/>
    <cellStyle name="Normal 4 12 3 2" xfId="1787" xr:uid="{00000000-0005-0000-0000-00009D050000}"/>
    <cellStyle name="Normal 4 12 3 2 2" xfId="3789" xr:uid="{00000000-0005-0000-0000-00009E050000}"/>
    <cellStyle name="Normal 4 12 3 3" xfId="2603" xr:uid="{00000000-0005-0000-0000-00009F050000}"/>
    <cellStyle name="Normal 4 12 4" xfId="1155" xr:uid="{00000000-0005-0000-0000-0000A0050000}"/>
    <cellStyle name="Normal 4 12 4 2" xfId="3157" xr:uid="{00000000-0005-0000-0000-0000A1050000}"/>
    <cellStyle name="Normal 4 12 5" xfId="1380" xr:uid="{00000000-0005-0000-0000-0000A2050000}"/>
    <cellStyle name="Normal 4 12 5 2" xfId="3382" xr:uid="{00000000-0005-0000-0000-0000A3050000}"/>
    <cellStyle name="Normal 4 12 6" xfId="2263" xr:uid="{00000000-0005-0000-0000-0000A4050000}"/>
    <cellStyle name="Normal 4 12 7" xfId="4284" xr:uid="{00000000-0005-0000-0000-0000A5050000}"/>
    <cellStyle name="Normal 4 13" xfId="288" xr:uid="{00000000-0005-0000-0000-0000A6050000}"/>
    <cellStyle name="Normal 4 13 2" xfId="357" xr:uid="{00000000-0005-0000-0000-0000A7050000}"/>
    <cellStyle name="Normal 4 13 2 2" xfId="769" xr:uid="{00000000-0005-0000-0000-0000A8050000}"/>
    <cellStyle name="Normal 4 13 2 2 2" xfId="1959" xr:uid="{00000000-0005-0000-0000-0000A9050000}"/>
    <cellStyle name="Normal 4 13 2 2 2 2" xfId="3961" xr:uid="{00000000-0005-0000-0000-0000AA050000}"/>
    <cellStyle name="Normal 4 13 2 2 3" xfId="2775" xr:uid="{00000000-0005-0000-0000-0000AB050000}"/>
    <cellStyle name="Normal 4 13 2 3" xfId="1552" xr:uid="{00000000-0005-0000-0000-0000AC050000}"/>
    <cellStyle name="Normal 4 13 2 3 2" xfId="3554" xr:uid="{00000000-0005-0000-0000-0000AD050000}"/>
    <cellStyle name="Normal 4 13 2 4" xfId="2366" xr:uid="{00000000-0005-0000-0000-0000AE050000}"/>
    <cellStyle name="Normal 4 13 3" xfId="596" xr:uid="{00000000-0005-0000-0000-0000AF050000}"/>
    <cellStyle name="Normal 4 13 3 2" xfId="1788" xr:uid="{00000000-0005-0000-0000-0000B0050000}"/>
    <cellStyle name="Normal 4 13 3 2 2" xfId="3790" xr:uid="{00000000-0005-0000-0000-0000B1050000}"/>
    <cellStyle name="Normal 4 13 3 3" xfId="2604" xr:uid="{00000000-0005-0000-0000-0000B2050000}"/>
    <cellStyle name="Normal 4 13 4" xfId="1156" xr:uid="{00000000-0005-0000-0000-0000B3050000}"/>
    <cellStyle name="Normal 4 13 4 2" xfId="3158" xr:uid="{00000000-0005-0000-0000-0000B4050000}"/>
    <cellStyle name="Normal 4 13 5" xfId="1381" xr:uid="{00000000-0005-0000-0000-0000B5050000}"/>
    <cellStyle name="Normal 4 13 5 2" xfId="3383" xr:uid="{00000000-0005-0000-0000-0000B6050000}"/>
    <cellStyle name="Normal 4 13 6" xfId="2297" xr:uid="{00000000-0005-0000-0000-0000B7050000}"/>
    <cellStyle name="Normal 4 13 7" xfId="4285" xr:uid="{00000000-0005-0000-0000-0000B8050000}"/>
    <cellStyle name="Normal 4 14" xfId="353" xr:uid="{00000000-0005-0000-0000-0000B9050000}"/>
    <cellStyle name="Normal 4 14 2" xfId="765" xr:uid="{00000000-0005-0000-0000-0000BA050000}"/>
    <cellStyle name="Normal 4 14 2 2" xfId="1955" xr:uid="{00000000-0005-0000-0000-0000BB050000}"/>
    <cellStyle name="Normal 4 14 2 2 2" xfId="3957" xr:uid="{00000000-0005-0000-0000-0000BC050000}"/>
    <cellStyle name="Normal 4 14 2 3" xfId="2771" xr:uid="{00000000-0005-0000-0000-0000BD050000}"/>
    <cellStyle name="Normal 4 14 3" xfId="1548" xr:uid="{00000000-0005-0000-0000-0000BE050000}"/>
    <cellStyle name="Normal 4 14 3 2" xfId="3550" xr:uid="{00000000-0005-0000-0000-0000BF050000}"/>
    <cellStyle name="Normal 4 14 4" xfId="2362" xr:uid="{00000000-0005-0000-0000-0000C0050000}"/>
    <cellStyle name="Normal 4 15" xfId="486" xr:uid="{00000000-0005-0000-0000-0000C1050000}"/>
    <cellStyle name="Normal 4 15 2" xfId="896" xr:uid="{00000000-0005-0000-0000-0000C2050000}"/>
    <cellStyle name="Normal 4 15 2 2" xfId="2086" xr:uid="{00000000-0005-0000-0000-0000C3050000}"/>
    <cellStyle name="Normal 4 15 2 2 2" xfId="4088" xr:uid="{00000000-0005-0000-0000-0000C4050000}"/>
    <cellStyle name="Normal 4 15 2 3" xfId="2902" xr:uid="{00000000-0005-0000-0000-0000C5050000}"/>
    <cellStyle name="Normal 4 15 3" xfId="1679" xr:uid="{00000000-0005-0000-0000-0000C6050000}"/>
    <cellStyle name="Normal 4 15 3 2" xfId="3681" xr:uid="{00000000-0005-0000-0000-0000C7050000}"/>
    <cellStyle name="Normal 4 15 4" xfId="2495" xr:uid="{00000000-0005-0000-0000-0000C8050000}"/>
    <cellStyle name="Normal 4 16" xfId="497" xr:uid="{00000000-0005-0000-0000-0000C9050000}"/>
    <cellStyle name="Normal 4 16 2" xfId="907" xr:uid="{00000000-0005-0000-0000-0000CA050000}"/>
    <cellStyle name="Normal 4 16 2 2" xfId="2096" xr:uid="{00000000-0005-0000-0000-0000CB050000}"/>
    <cellStyle name="Normal 4 16 2 2 2" xfId="4098" xr:uid="{00000000-0005-0000-0000-0000CC050000}"/>
    <cellStyle name="Normal 4 16 2 3" xfId="2913" xr:uid="{00000000-0005-0000-0000-0000CD050000}"/>
    <cellStyle name="Normal 4 16 3" xfId="1690" xr:uid="{00000000-0005-0000-0000-0000CE050000}"/>
    <cellStyle name="Normal 4 16 3 2" xfId="3692" xr:uid="{00000000-0005-0000-0000-0000CF050000}"/>
    <cellStyle name="Normal 4 16 4" xfId="2506" xr:uid="{00000000-0005-0000-0000-0000D0050000}"/>
    <cellStyle name="Normal 4 17" xfId="521" xr:uid="{00000000-0005-0000-0000-0000D1050000}"/>
    <cellStyle name="Normal 4 17 2" xfId="1714" xr:uid="{00000000-0005-0000-0000-0000D2050000}"/>
    <cellStyle name="Normal 4 17 2 2" xfId="3716" xr:uid="{00000000-0005-0000-0000-0000D3050000}"/>
    <cellStyle name="Normal 4 17 3" xfId="2530" xr:uid="{00000000-0005-0000-0000-0000D4050000}"/>
    <cellStyle name="Normal 4 18" xfId="934" xr:uid="{00000000-0005-0000-0000-0000D5050000}"/>
    <cellStyle name="Normal 4 18 2" xfId="2936" xr:uid="{00000000-0005-0000-0000-0000D6050000}"/>
    <cellStyle name="Normal 4 19" xfId="1009" xr:uid="{00000000-0005-0000-0000-0000D7050000}"/>
    <cellStyle name="Normal 4 19 2" xfId="3011" xr:uid="{00000000-0005-0000-0000-0000D8050000}"/>
    <cellStyle name="Normal 4 2" xfId="13" xr:uid="{00000000-0005-0000-0000-0000D9050000}"/>
    <cellStyle name="Normal 4 2 10" xfId="289" xr:uid="{00000000-0005-0000-0000-0000DA050000}"/>
    <cellStyle name="Normal 4 2 10 2" xfId="359" xr:uid="{00000000-0005-0000-0000-0000DB050000}"/>
    <cellStyle name="Normal 4 2 10 2 2" xfId="771" xr:uid="{00000000-0005-0000-0000-0000DC050000}"/>
    <cellStyle name="Normal 4 2 10 2 2 2" xfId="1961" xr:uid="{00000000-0005-0000-0000-0000DD050000}"/>
    <cellStyle name="Normal 4 2 10 2 2 2 2" xfId="3963" xr:uid="{00000000-0005-0000-0000-0000DE050000}"/>
    <cellStyle name="Normal 4 2 10 2 2 3" xfId="2777" xr:uid="{00000000-0005-0000-0000-0000DF050000}"/>
    <cellStyle name="Normal 4 2 10 2 3" xfId="1554" xr:uid="{00000000-0005-0000-0000-0000E0050000}"/>
    <cellStyle name="Normal 4 2 10 2 3 2" xfId="3556" xr:uid="{00000000-0005-0000-0000-0000E1050000}"/>
    <cellStyle name="Normal 4 2 10 2 4" xfId="2368" xr:uid="{00000000-0005-0000-0000-0000E2050000}"/>
    <cellStyle name="Normal 4 2 10 3" xfId="597" xr:uid="{00000000-0005-0000-0000-0000E3050000}"/>
    <cellStyle name="Normal 4 2 10 3 2" xfId="1789" xr:uid="{00000000-0005-0000-0000-0000E4050000}"/>
    <cellStyle name="Normal 4 2 10 3 2 2" xfId="3791" xr:uid="{00000000-0005-0000-0000-0000E5050000}"/>
    <cellStyle name="Normal 4 2 10 3 3" xfId="2605" xr:uid="{00000000-0005-0000-0000-0000E6050000}"/>
    <cellStyle name="Normal 4 2 10 4" xfId="1157" xr:uid="{00000000-0005-0000-0000-0000E7050000}"/>
    <cellStyle name="Normal 4 2 10 4 2" xfId="3159" xr:uid="{00000000-0005-0000-0000-0000E8050000}"/>
    <cellStyle name="Normal 4 2 10 5" xfId="1382" xr:uid="{00000000-0005-0000-0000-0000E9050000}"/>
    <cellStyle name="Normal 4 2 10 5 2" xfId="3384" xr:uid="{00000000-0005-0000-0000-0000EA050000}"/>
    <cellStyle name="Normal 4 2 10 6" xfId="2298" xr:uid="{00000000-0005-0000-0000-0000EB050000}"/>
    <cellStyle name="Normal 4 2 10 7" xfId="4286" xr:uid="{00000000-0005-0000-0000-0000EC050000}"/>
    <cellStyle name="Normal 4 2 11" xfId="358" xr:uid="{00000000-0005-0000-0000-0000ED050000}"/>
    <cellStyle name="Normal 4 2 11 2" xfId="770" xr:uid="{00000000-0005-0000-0000-0000EE050000}"/>
    <cellStyle name="Normal 4 2 11 2 2" xfId="1960" xr:uid="{00000000-0005-0000-0000-0000EF050000}"/>
    <cellStyle name="Normal 4 2 11 2 2 2" xfId="3962" xr:uid="{00000000-0005-0000-0000-0000F0050000}"/>
    <cellStyle name="Normal 4 2 11 2 3" xfId="2776" xr:uid="{00000000-0005-0000-0000-0000F1050000}"/>
    <cellStyle name="Normal 4 2 11 3" xfId="1553" xr:uid="{00000000-0005-0000-0000-0000F2050000}"/>
    <cellStyle name="Normal 4 2 11 3 2" xfId="3555" xr:uid="{00000000-0005-0000-0000-0000F3050000}"/>
    <cellStyle name="Normal 4 2 11 4" xfId="2367" xr:uid="{00000000-0005-0000-0000-0000F4050000}"/>
    <cellStyle name="Normal 4 2 12" xfId="487" xr:uid="{00000000-0005-0000-0000-0000F5050000}"/>
    <cellStyle name="Normal 4 2 12 2" xfId="897" xr:uid="{00000000-0005-0000-0000-0000F6050000}"/>
    <cellStyle name="Normal 4 2 12 2 2" xfId="2087" xr:uid="{00000000-0005-0000-0000-0000F7050000}"/>
    <cellStyle name="Normal 4 2 12 2 2 2" xfId="4089" xr:uid="{00000000-0005-0000-0000-0000F8050000}"/>
    <cellStyle name="Normal 4 2 12 2 3" xfId="2903" xr:uid="{00000000-0005-0000-0000-0000F9050000}"/>
    <cellStyle name="Normal 4 2 12 3" xfId="1680" xr:uid="{00000000-0005-0000-0000-0000FA050000}"/>
    <cellStyle name="Normal 4 2 12 3 2" xfId="3682" xr:uid="{00000000-0005-0000-0000-0000FB050000}"/>
    <cellStyle name="Normal 4 2 12 4" xfId="2496" xr:uid="{00000000-0005-0000-0000-0000FC050000}"/>
    <cellStyle name="Normal 4 2 13" xfId="501" xr:uid="{00000000-0005-0000-0000-0000FD050000}"/>
    <cellStyle name="Normal 4 2 13 2" xfId="911" xr:uid="{00000000-0005-0000-0000-0000FE050000}"/>
    <cellStyle name="Normal 4 2 13 2 2" xfId="2100" xr:uid="{00000000-0005-0000-0000-0000FF050000}"/>
    <cellStyle name="Normal 4 2 13 2 2 2" xfId="4102" xr:uid="{00000000-0005-0000-0000-000000060000}"/>
    <cellStyle name="Normal 4 2 13 2 3" xfId="2917" xr:uid="{00000000-0005-0000-0000-000001060000}"/>
    <cellStyle name="Normal 4 2 13 3" xfId="1694" xr:uid="{00000000-0005-0000-0000-000002060000}"/>
    <cellStyle name="Normal 4 2 13 3 2" xfId="3696" xr:uid="{00000000-0005-0000-0000-000003060000}"/>
    <cellStyle name="Normal 4 2 13 4" xfId="2510" xr:uid="{00000000-0005-0000-0000-000004060000}"/>
    <cellStyle name="Normal 4 2 14" xfId="523" xr:uid="{00000000-0005-0000-0000-000005060000}"/>
    <cellStyle name="Normal 4 2 14 2" xfId="1716" xr:uid="{00000000-0005-0000-0000-000006060000}"/>
    <cellStyle name="Normal 4 2 14 2 2" xfId="3718" xr:uid="{00000000-0005-0000-0000-000007060000}"/>
    <cellStyle name="Normal 4 2 14 3" xfId="2532" xr:uid="{00000000-0005-0000-0000-000008060000}"/>
    <cellStyle name="Normal 4 2 15" xfId="940" xr:uid="{00000000-0005-0000-0000-000009060000}"/>
    <cellStyle name="Normal 4 2 15 2" xfId="2942" xr:uid="{00000000-0005-0000-0000-00000A060000}"/>
    <cellStyle name="Normal 4 2 16" xfId="1014" xr:uid="{00000000-0005-0000-0000-00000B060000}"/>
    <cellStyle name="Normal 4 2 16 2" xfId="3016" xr:uid="{00000000-0005-0000-0000-00000C060000}"/>
    <cellStyle name="Normal 4 2 17" xfId="1057" xr:uid="{00000000-0005-0000-0000-00000D060000}"/>
    <cellStyle name="Normal 4 2 17 2" xfId="3059" xr:uid="{00000000-0005-0000-0000-00000E060000}"/>
    <cellStyle name="Normal 4 2 18" xfId="1071" xr:uid="{00000000-0005-0000-0000-00000F060000}"/>
    <cellStyle name="Normal 4 2 18 2" xfId="3073" xr:uid="{00000000-0005-0000-0000-000010060000}"/>
    <cellStyle name="Normal 4 2 19" xfId="1264" xr:uid="{00000000-0005-0000-0000-000011060000}"/>
    <cellStyle name="Normal 4 2 19 2" xfId="3266" xr:uid="{00000000-0005-0000-0000-000012060000}"/>
    <cellStyle name="Normal 4 2 2" xfId="28" xr:uid="{00000000-0005-0000-0000-000013060000}"/>
    <cellStyle name="Normal 4 2 2 10" xfId="1025" xr:uid="{00000000-0005-0000-0000-000014060000}"/>
    <cellStyle name="Normal 4 2 2 10 2" xfId="3027" xr:uid="{00000000-0005-0000-0000-000015060000}"/>
    <cellStyle name="Normal 4 2 2 11" xfId="1104" xr:uid="{00000000-0005-0000-0000-000016060000}"/>
    <cellStyle name="Normal 4 2 2 11 2" xfId="3106" xr:uid="{00000000-0005-0000-0000-000017060000}"/>
    <cellStyle name="Normal 4 2 2 12" xfId="1276" xr:uid="{00000000-0005-0000-0000-000018060000}"/>
    <cellStyle name="Normal 4 2 2 12 2" xfId="3278" xr:uid="{00000000-0005-0000-0000-000019060000}"/>
    <cellStyle name="Normal 4 2 2 13" xfId="1323" xr:uid="{00000000-0005-0000-0000-00001A060000}"/>
    <cellStyle name="Normal 4 2 2 13 2" xfId="3325" xr:uid="{00000000-0005-0000-0000-00001B060000}"/>
    <cellStyle name="Normal 4 2 2 14" xfId="2138" xr:uid="{00000000-0005-0000-0000-00001C060000}"/>
    <cellStyle name="Normal 4 2 2 15" xfId="4176" xr:uid="{00000000-0005-0000-0000-00001D060000}"/>
    <cellStyle name="Normal 4 2 2 16" xfId="123" xr:uid="{00000000-0005-0000-0000-00001E060000}"/>
    <cellStyle name="Normal 4 2 2 2" xfId="159" xr:uid="{00000000-0005-0000-0000-00001F060000}"/>
    <cellStyle name="Normal 4 2 2 2 2" xfId="361" xr:uid="{00000000-0005-0000-0000-000020060000}"/>
    <cellStyle name="Normal 4 2 2 2 2 2" xfId="773" xr:uid="{00000000-0005-0000-0000-000021060000}"/>
    <cellStyle name="Normal 4 2 2 2 2 2 2" xfId="1963" xr:uid="{00000000-0005-0000-0000-000022060000}"/>
    <cellStyle name="Normal 4 2 2 2 2 2 2 2" xfId="3965" xr:uid="{00000000-0005-0000-0000-000023060000}"/>
    <cellStyle name="Normal 4 2 2 2 2 2 3" xfId="2779" xr:uid="{00000000-0005-0000-0000-000024060000}"/>
    <cellStyle name="Normal 4 2 2 2 2 3" xfId="1556" xr:uid="{00000000-0005-0000-0000-000025060000}"/>
    <cellStyle name="Normal 4 2 2 2 2 3 2" xfId="3558" xr:uid="{00000000-0005-0000-0000-000026060000}"/>
    <cellStyle name="Normal 4 2 2 2 2 4" xfId="2370" xr:uid="{00000000-0005-0000-0000-000027060000}"/>
    <cellStyle name="Normal 4 2 2 2 3" xfId="598" xr:uid="{00000000-0005-0000-0000-000028060000}"/>
    <cellStyle name="Normal 4 2 2 2 3 2" xfId="1790" xr:uid="{00000000-0005-0000-0000-000029060000}"/>
    <cellStyle name="Normal 4 2 2 2 3 2 2" xfId="3792" xr:uid="{00000000-0005-0000-0000-00002A060000}"/>
    <cellStyle name="Normal 4 2 2 2 3 3" xfId="2606" xr:uid="{00000000-0005-0000-0000-00002B060000}"/>
    <cellStyle name="Normal 4 2 2 2 4" xfId="985" xr:uid="{00000000-0005-0000-0000-00002C060000}"/>
    <cellStyle name="Normal 4 2 2 2 4 2" xfId="2987" xr:uid="{00000000-0005-0000-0000-00002D060000}"/>
    <cellStyle name="Normal 4 2 2 2 5" xfId="1158" xr:uid="{00000000-0005-0000-0000-00002E060000}"/>
    <cellStyle name="Normal 4 2 2 2 5 2" xfId="3160" xr:uid="{00000000-0005-0000-0000-00002F060000}"/>
    <cellStyle name="Normal 4 2 2 2 6" xfId="1383" xr:uid="{00000000-0005-0000-0000-000030060000}"/>
    <cellStyle name="Normal 4 2 2 2 6 2" xfId="3385" xr:uid="{00000000-0005-0000-0000-000031060000}"/>
    <cellStyle name="Normal 4 2 2 2 7" xfId="2173" xr:uid="{00000000-0005-0000-0000-000032060000}"/>
    <cellStyle name="Normal 4 2 2 2 8" xfId="4228" xr:uid="{00000000-0005-0000-0000-000033060000}"/>
    <cellStyle name="Normal 4 2 2 3" xfId="192" xr:uid="{00000000-0005-0000-0000-000034060000}"/>
    <cellStyle name="Normal 4 2 2 3 2" xfId="362" xr:uid="{00000000-0005-0000-0000-000035060000}"/>
    <cellStyle name="Normal 4 2 2 3 2 2" xfId="774" xr:uid="{00000000-0005-0000-0000-000036060000}"/>
    <cellStyle name="Normal 4 2 2 3 2 2 2" xfId="1964" xr:uid="{00000000-0005-0000-0000-000037060000}"/>
    <cellStyle name="Normal 4 2 2 3 2 2 2 2" xfId="3966" xr:uid="{00000000-0005-0000-0000-000038060000}"/>
    <cellStyle name="Normal 4 2 2 3 2 2 3" xfId="2780" xr:uid="{00000000-0005-0000-0000-000039060000}"/>
    <cellStyle name="Normal 4 2 2 3 2 3" xfId="1557" xr:uid="{00000000-0005-0000-0000-00003A060000}"/>
    <cellStyle name="Normal 4 2 2 3 2 3 2" xfId="3559" xr:uid="{00000000-0005-0000-0000-00003B060000}"/>
    <cellStyle name="Normal 4 2 2 3 2 4" xfId="2371" xr:uid="{00000000-0005-0000-0000-00003C060000}"/>
    <cellStyle name="Normal 4 2 2 3 3" xfId="599" xr:uid="{00000000-0005-0000-0000-00003D060000}"/>
    <cellStyle name="Normal 4 2 2 3 3 2" xfId="1791" xr:uid="{00000000-0005-0000-0000-00003E060000}"/>
    <cellStyle name="Normal 4 2 2 3 3 2 2" xfId="3793" xr:uid="{00000000-0005-0000-0000-00003F060000}"/>
    <cellStyle name="Normal 4 2 2 3 3 3" xfId="2607" xr:uid="{00000000-0005-0000-0000-000040060000}"/>
    <cellStyle name="Normal 4 2 2 3 4" xfId="1159" xr:uid="{00000000-0005-0000-0000-000041060000}"/>
    <cellStyle name="Normal 4 2 2 3 4 2" xfId="3161" xr:uid="{00000000-0005-0000-0000-000042060000}"/>
    <cellStyle name="Normal 4 2 2 3 5" xfId="1384" xr:uid="{00000000-0005-0000-0000-000043060000}"/>
    <cellStyle name="Normal 4 2 2 3 5 2" xfId="3386" xr:uid="{00000000-0005-0000-0000-000044060000}"/>
    <cellStyle name="Normal 4 2 2 3 6" xfId="2206" xr:uid="{00000000-0005-0000-0000-000045060000}"/>
    <cellStyle name="Normal 4 2 2 3 7" xfId="4287" xr:uid="{00000000-0005-0000-0000-000046060000}"/>
    <cellStyle name="Normal 4 2 2 4" xfId="245" xr:uid="{00000000-0005-0000-0000-000047060000}"/>
    <cellStyle name="Normal 4 2 2 4 2" xfId="363" xr:uid="{00000000-0005-0000-0000-000048060000}"/>
    <cellStyle name="Normal 4 2 2 4 2 2" xfId="775" xr:uid="{00000000-0005-0000-0000-000049060000}"/>
    <cellStyle name="Normal 4 2 2 4 2 2 2" xfId="1965" xr:uid="{00000000-0005-0000-0000-00004A060000}"/>
    <cellStyle name="Normal 4 2 2 4 2 2 2 2" xfId="3967" xr:uid="{00000000-0005-0000-0000-00004B060000}"/>
    <cellStyle name="Normal 4 2 2 4 2 2 3" xfId="2781" xr:uid="{00000000-0005-0000-0000-00004C060000}"/>
    <cellStyle name="Normal 4 2 2 4 2 3" xfId="1558" xr:uid="{00000000-0005-0000-0000-00004D060000}"/>
    <cellStyle name="Normal 4 2 2 4 2 3 2" xfId="3560" xr:uid="{00000000-0005-0000-0000-00004E060000}"/>
    <cellStyle name="Normal 4 2 2 4 2 4" xfId="2372" xr:uid="{00000000-0005-0000-0000-00004F060000}"/>
    <cellStyle name="Normal 4 2 2 4 3" xfId="600" xr:uid="{00000000-0005-0000-0000-000050060000}"/>
    <cellStyle name="Normal 4 2 2 4 3 2" xfId="1792" xr:uid="{00000000-0005-0000-0000-000051060000}"/>
    <cellStyle name="Normal 4 2 2 4 3 2 2" xfId="3794" xr:uid="{00000000-0005-0000-0000-000052060000}"/>
    <cellStyle name="Normal 4 2 2 4 3 3" xfId="2608" xr:uid="{00000000-0005-0000-0000-000053060000}"/>
    <cellStyle name="Normal 4 2 2 4 4" xfId="1160" xr:uid="{00000000-0005-0000-0000-000054060000}"/>
    <cellStyle name="Normal 4 2 2 4 4 2" xfId="3162" xr:uid="{00000000-0005-0000-0000-000055060000}"/>
    <cellStyle name="Normal 4 2 2 4 5" xfId="1385" xr:uid="{00000000-0005-0000-0000-000056060000}"/>
    <cellStyle name="Normal 4 2 2 4 5 2" xfId="3387" xr:uid="{00000000-0005-0000-0000-000057060000}"/>
    <cellStyle name="Normal 4 2 2 4 6" xfId="2255" xr:uid="{00000000-0005-0000-0000-000058060000}"/>
    <cellStyle name="Normal 4 2 2 4 7" xfId="4288" xr:uid="{00000000-0005-0000-0000-000059060000}"/>
    <cellStyle name="Normal 4 2 2 5" xfId="270" xr:uid="{00000000-0005-0000-0000-00005A060000}"/>
    <cellStyle name="Normal 4 2 2 5 2" xfId="364" xr:uid="{00000000-0005-0000-0000-00005B060000}"/>
    <cellStyle name="Normal 4 2 2 5 2 2" xfId="776" xr:uid="{00000000-0005-0000-0000-00005C060000}"/>
    <cellStyle name="Normal 4 2 2 5 2 2 2" xfId="1966" xr:uid="{00000000-0005-0000-0000-00005D060000}"/>
    <cellStyle name="Normal 4 2 2 5 2 2 2 2" xfId="3968" xr:uid="{00000000-0005-0000-0000-00005E060000}"/>
    <cellStyle name="Normal 4 2 2 5 2 2 3" xfId="2782" xr:uid="{00000000-0005-0000-0000-00005F060000}"/>
    <cellStyle name="Normal 4 2 2 5 2 3" xfId="1559" xr:uid="{00000000-0005-0000-0000-000060060000}"/>
    <cellStyle name="Normal 4 2 2 5 2 3 2" xfId="3561" xr:uid="{00000000-0005-0000-0000-000061060000}"/>
    <cellStyle name="Normal 4 2 2 5 2 4" xfId="2373" xr:uid="{00000000-0005-0000-0000-000062060000}"/>
    <cellStyle name="Normal 4 2 2 5 3" xfId="601" xr:uid="{00000000-0005-0000-0000-000063060000}"/>
    <cellStyle name="Normal 4 2 2 5 3 2" xfId="1793" xr:uid="{00000000-0005-0000-0000-000064060000}"/>
    <cellStyle name="Normal 4 2 2 5 3 2 2" xfId="3795" xr:uid="{00000000-0005-0000-0000-000065060000}"/>
    <cellStyle name="Normal 4 2 2 5 3 3" xfId="2609" xr:uid="{00000000-0005-0000-0000-000066060000}"/>
    <cellStyle name="Normal 4 2 2 5 4" xfId="1161" xr:uid="{00000000-0005-0000-0000-000067060000}"/>
    <cellStyle name="Normal 4 2 2 5 4 2" xfId="3163" xr:uid="{00000000-0005-0000-0000-000068060000}"/>
    <cellStyle name="Normal 4 2 2 5 5" xfId="1386" xr:uid="{00000000-0005-0000-0000-000069060000}"/>
    <cellStyle name="Normal 4 2 2 5 5 2" xfId="3388" xr:uid="{00000000-0005-0000-0000-00006A060000}"/>
    <cellStyle name="Normal 4 2 2 5 6" xfId="2279" xr:uid="{00000000-0005-0000-0000-00006B060000}"/>
    <cellStyle name="Normal 4 2 2 5 7" xfId="4289" xr:uid="{00000000-0005-0000-0000-00006C060000}"/>
    <cellStyle name="Normal 4 2 2 6" xfId="360" xr:uid="{00000000-0005-0000-0000-00006D060000}"/>
    <cellStyle name="Normal 4 2 2 6 2" xfId="772" xr:uid="{00000000-0005-0000-0000-00006E060000}"/>
    <cellStyle name="Normal 4 2 2 6 2 2" xfId="1962" xr:uid="{00000000-0005-0000-0000-00006F060000}"/>
    <cellStyle name="Normal 4 2 2 6 2 2 2" xfId="3964" xr:uid="{00000000-0005-0000-0000-000070060000}"/>
    <cellStyle name="Normal 4 2 2 6 2 3" xfId="2778" xr:uid="{00000000-0005-0000-0000-000071060000}"/>
    <cellStyle name="Normal 4 2 2 6 3" xfId="1555" xr:uid="{00000000-0005-0000-0000-000072060000}"/>
    <cellStyle name="Normal 4 2 2 6 3 2" xfId="3557" xr:uid="{00000000-0005-0000-0000-000073060000}"/>
    <cellStyle name="Normal 4 2 2 6 4" xfId="2369" xr:uid="{00000000-0005-0000-0000-000074060000}"/>
    <cellStyle name="Normal 4 2 2 7" xfId="513" xr:uid="{00000000-0005-0000-0000-000075060000}"/>
    <cellStyle name="Normal 4 2 2 7 2" xfId="923" xr:uid="{00000000-0005-0000-0000-000076060000}"/>
    <cellStyle name="Normal 4 2 2 7 2 2" xfId="2112" xr:uid="{00000000-0005-0000-0000-000077060000}"/>
    <cellStyle name="Normal 4 2 2 7 2 2 2" xfId="4114" xr:uid="{00000000-0005-0000-0000-000078060000}"/>
    <cellStyle name="Normal 4 2 2 7 2 3" xfId="2929" xr:uid="{00000000-0005-0000-0000-000079060000}"/>
    <cellStyle name="Normal 4 2 2 7 3" xfId="1706" xr:uid="{00000000-0005-0000-0000-00007A060000}"/>
    <cellStyle name="Normal 4 2 2 7 3 2" xfId="3708" xr:uid="{00000000-0005-0000-0000-00007B060000}"/>
    <cellStyle name="Normal 4 2 2 7 4" xfId="2522" xr:uid="{00000000-0005-0000-0000-00007C060000}"/>
    <cellStyle name="Normal 4 2 2 8" xfId="537" xr:uid="{00000000-0005-0000-0000-00007D060000}"/>
    <cellStyle name="Normal 4 2 2 8 2" xfId="1730" xr:uid="{00000000-0005-0000-0000-00007E060000}"/>
    <cellStyle name="Normal 4 2 2 8 2 2" xfId="3732" xr:uid="{00000000-0005-0000-0000-00007F060000}"/>
    <cellStyle name="Normal 4 2 2 8 3" xfId="2546" xr:uid="{00000000-0005-0000-0000-000080060000}"/>
    <cellStyle name="Normal 4 2 2 9" xfId="952" xr:uid="{00000000-0005-0000-0000-000081060000}"/>
    <cellStyle name="Normal 4 2 2 9 2" xfId="2954" xr:uid="{00000000-0005-0000-0000-000082060000}"/>
    <cellStyle name="Normal 4 2 20" xfId="1309" xr:uid="{00000000-0005-0000-0000-000083060000}"/>
    <cellStyle name="Normal 4 2 20 2" xfId="3311" xr:uid="{00000000-0005-0000-0000-000084060000}"/>
    <cellStyle name="Normal 4 2 21" xfId="2126" xr:uid="{00000000-0005-0000-0000-000085060000}"/>
    <cellStyle name="Normal 4 2 22" xfId="4155" xr:uid="{00000000-0005-0000-0000-000086060000}"/>
    <cellStyle name="Normal 4 2 23" xfId="4379" xr:uid="{00000000-0005-0000-0000-000087060000}"/>
    <cellStyle name="Normal 4 2 24" xfId="110" xr:uid="{00000000-0005-0000-0000-000088060000}"/>
    <cellStyle name="Normal 4 2 3" xfId="43" xr:uid="{00000000-0005-0000-0000-000089060000}"/>
    <cellStyle name="Normal 4 2 3 10" xfId="1387" xr:uid="{00000000-0005-0000-0000-00008A060000}"/>
    <cellStyle name="Normal 4 2 3 10 2" xfId="3389" xr:uid="{00000000-0005-0000-0000-00008B060000}"/>
    <cellStyle name="Normal 4 2 3 11" xfId="2155" xr:uid="{00000000-0005-0000-0000-00008C060000}"/>
    <cellStyle name="Normal 4 2 3 12" xfId="4187" xr:uid="{00000000-0005-0000-0000-00008D060000}"/>
    <cellStyle name="Normal 4 2 3 13" xfId="141" xr:uid="{00000000-0005-0000-0000-00008E060000}"/>
    <cellStyle name="Normal 4 2 3 2" xfId="202" xr:uid="{00000000-0005-0000-0000-00008F060000}"/>
    <cellStyle name="Normal 4 2 3 2 2" xfId="366" xr:uid="{00000000-0005-0000-0000-000090060000}"/>
    <cellStyle name="Normal 4 2 3 2 2 2" xfId="778" xr:uid="{00000000-0005-0000-0000-000091060000}"/>
    <cellStyle name="Normal 4 2 3 2 2 2 2" xfId="1968" xr:uid="{00000000-0005-0000-0000-000092060000}"/>
    <cellStyle name="Normal 4 2 3 2 2 2 2 2" xfId="3970" xr:uid="{00000000-0005-0000-0000-000093060000}"/>
    <cellStyle name="Normal 4 2 3 2 2 2 3" xfId="2784" xr:uid="{00000000-0005-0000-0000-000094060000}"/>
    <cellStyle name="Normal 4 2 3 2 2 3" xfId="1561" xr:uid="{00000000-0005-0000-0000-000095060000}"/>
    <cellStyle name="Normal 4 2 3 2 2 3 2" xfId="3563" xr:uid="{00000000-0005-0000-0000-000096060000}"/>
    <cellStyle name="Normal 4 2 3 2 2 4" xfId="2375" xr:uid="{00000000-0005-0000-0000-000097060000}"/>
    <cellStyle name="Normal 4 2 3 2 3" xfId="603" xr:uid="{00000000-0005-0000-0000-000098060000}"/>
    <cellStyle name="Normal 4 2 3 2 3 2" xfId="1795" xr:uid="{00000000-0005-0000-0000-000099060000}"/>
    <cellStyle name="Normal 4 2 3 2 3 2 2" xfId="3797" xr:uid="{00000000-0005-0000-0000-00009A060000}"/>
    <cellStyle name="Normal 4 2 3 2 3 3" xfId="2611" xr:uid="{00000000-0005-0000-0000-00009B060000}"/>
    <cellStyle name="Normal 4 2 3 2 4" xfId="1162" xr:uid="{00000000-0005-0000-0000-00009C060000}"/>
    <cellStyle name="Normal 4 2 3 2 4 2" xfId="3164" xr:uid="{00000000-0005-0000-0000-00009D060000}"/>
    <cellStyle name="Normal 4 2 3 2 5" xfId="1388" xr:uid="{00000000-0005-0000-0000-00009E060000}"/>
    <cellStyle name="Normal 4 2 3 2 5 2" xfId="3390" xr:uid="{00000000-0005-0000-0000-00009F060000}"/>
    <cellStyle name="Normal 4 2 3 2 6" xfId="2216" xr:uid="{00000000-0005-0000-0000-0000A0060000}"/>
    <cellStyle name="Normal 4 2 3 2 7" xfId="4242" xr:uid="{00000000-0005-0000-0000-0000A1060000}"/>
    <cellStyle name="Normal 4 2 3 3" xfId="280" xr:uid="{00000000-0005-0000-0000-0000A2060000}"/>
    <cellStyle name="Normal 4 2 3 3 2" xfId="367" xr:uid="{00000000-0005-0000-0000-0000A3060000}"/>
    <cellStyle name="Normal 4 2 3 3 2 2" xfId="779" xr:uid="{00000000-0005-0000-0000-0000A4060000}"/>
    <cellStyle name="Normal 4 2 3 3 2 2 2" xfId="1969" xr:uid="{00000000-0005-0000-0000-0000A5060000}"/>
    <cellStyle name="Normal 4 2 3 3 2 2 2 2" xfId="3971" xr:uid="{00000000-0005-0000-0000-0000A6060000}"/>
    <cellStyle name="Normal 4 2 3 3 2 2 3" xfId="2785" xr:uid="{00000000-0005-0000-0000-0000A7060000}"/>
    <cellStyle name="Normal 4 2 3 3 2 3" xfId="1562" xr:uid="{00000000-0005-0000-0000-0000A8060000}"/>
    <cellStyle name="Normal 4 2 3 3 2 3 2" xfId="3564" xr:uid="{00000000-0005-0000-0000-0000A9060000}"/>
    <cellStyle name="Normal 4 2 3 3 2 4" xfId="2376" xr:uid="{00000000-0005-0000-0000-0000AA060000}"/>
    <cellStyle name="Normal 4 2 3 3 3" xfId="604" xr:uid="{00000000-0005-0000-0000-0000AB060000}"/>
    <cellStyle name="Normal 4 2 3 3 3 2" xfId="1796" xr:uid="{00000000-0005-0000-0000-0000AC060000}"/>
    <cellStyle name="Normal 4 2 3 3 3 2 2" xfId="3798" xr:uid="{00000000-0005-0000-0000-0000AD060000}"/>
    <cellStyle name="Normal 4 2 3 3 3 3" xfId="2612" xr:uid="{00000000-0005-0000-0000-0000AE060000}"/>
    <cellStyle name="Normal 4 2 3 3 4" xfId="1163" xr:uid="{00000000-0005-0000-0000-0000AF060000}"/>
    <cellStyle name="Normal 4 2 3 3 4 2" xfId="3165" xr:uid="{00000000-0005-0000-0000-0000B0060000}"/>
    <cellStyle name="Normal 4 2 3 3 5" xfId="1389" xr:uid="{00000000-0005-0000-0000-0000B1060000}"/>
    <cellStyle name="Normal 4 2 3 3 5 2" xfId="3391" xr:uid="{00000000-0005-0000-0000-0000B2060000}"/>
    <cellStyle name="Normal 4 2 3 3 6" xfId="2289" xr:uid="{00000000-0005-0000-0000-0000B3060000}"/>
    <cellStyle name="Normal 4 2 3 3 7" xfId="4290" xr:uid="{00000000-0005-0000-0000-0000B4060000}"/>
    <cellStyle name="Normal 4 2 3 4" xfId="365" xr:uid="{00000000-0005-0000-0000-0000B5060000}"/>
    <cellStyle name="Normal 4 2 3 4 2" xfId="777" xr:uid="{00000000-0005-0000-0000-0000B6060000}"/>
    <cellStyle name="Normal 4 2 3 4 2 2" xfId="1967" xr:uid="{00000000-0005-0000-0000-0000B7060000}"/>
    <cellStyle name="Normal 4 2 3 4 2 2 2" xfId="3969" xr:uid="{00000000-0005-0000-0000-0000B8060000}"/>
    <cellStyle name="Normal 4 2 3 4 2 3" xfId="2783" xr:uid="{00000000-0005-0000-0000-0000B9060000}"/>
    <cellStyle name="Normal 4 2 3 4 3" xfId="1560" xr:uid="{00000000-0005-0000-0000-0000BA060000}"/>
    <cellStyle name="Normal 4 2 3 4 3 2" xfId="3562" xr:uid="{00000000-0005-0000-0000-0000BB060000}"/>
    <cellStyle name="Normal 4 2 3 4 4" xfId="2374" xr:uid="{00000000-0005-0000-0000-0000BC060000}"/>
    <cellStyle name="Normal 4 2 3 5" xfId="602" xr:uid="{00000000-0005-0000-0000-0000BD060000}"/>
    <cellStyle name="Normal 4 2 3 5 2" xfId="1794" xr:uid="{00000000-0005-0000-0000-0000BE060000}"/>
    <cellStyle name="Normal 4 2 3 5 2 2" xfId="3796" xr:uid="{00000000-0005-0000-0000-0000BF060000}"/>
    <cellStyle name="Normal 4 2 3 5 3" xfId="2610" xr:uid="{00000000-0005-0000-0000-0000C0060000}"/>
    <cellStyle name="Normal 4 2 3 6" xfId="968" xr:uid="{00000000-0005-0000-0000-0000C1060000}"/>
    <cellStyle name="Normal 4 2 3 6 2" xfId="2970" xr:uid="{00000000-0005-0000-0000-0000C2060000}"/>
    <cellStyle name="Normal 4 2 3 7" xfId="1038" xr:uid="{00000000-0005-0000-0000-0000C3060000}"/>
    <cellStyle name="Normal 4 2 3 7 2" xfId="3040" xr:uid="{00000000-0005-0000-0000-0000C4060000}"/>
    <cellStyle name="Normal 4 2 3 8" xfId="1117" xr:uid="{00000000-0005-0000-0000-0000C5060000}"/>
    <cellStyle name="Normal 4 2 3 8 2" xfId="3119" xr:uid="{00000000-0005-0000-0000-0000C6060000}"/>
    <cellStyle name="Normal 4 2 3 9" xfId="1287" xr:uid="{00000000-0005-0000-0000-0000C7060000}"/>
    <cellStyle name="Normal 4 2 3 9 2" xfId="3289" xr:uid="{00000000-0005-0000-0000-0000C8060000}"/>
    <cellStyle name="Normal 4 2 4" xfId="56" xr:uid="{00000000-0005-0000-0000-0000C9060000}"/>
    <cellStyle name="Normal 4 2 4 10" xfId="4223" xr:uid="{00000000-0005-0000-0000-0000CA060000}"/>
    <cellStyle name="Normal 4 2 4 11" xfId="152" xr:uid="{00000000-0005-0000-0000-0000CB060000}"/>
    <cellStyle name="Normal 4 2 4 2" xfId="368" xr:uid="{00000000-0005-0000-0000-0000CC060000}"/>
    <cellStyle name="Normal 4 2 4 2 2" xfId="780" xr:uid="{00000000-0005-0000-0000-0000CD060000}"/>
    <cellStyle name="Normal 4 2 4 2 2 2" xfId="1970" xr:uid="{00000000-0005-0000-0000-0000CE060000}"/>
    <cellStyle name="Normal 4 2 4 2 2 2 2" xfId="3972" xr:uid="{00000000-0005-0000-0000-0000CF060000}"/>
    <cellStyle name="Normal 4 2 4 2 2 3" xfId="2786" xr:uid="{00000000-0005-0000-0000-0000D0060000}"/>
    <cellStyle name="Normal 4 2 4 2 3" xfId="1563" xr:uid="{00000000-0005-0000-0000-0000D1060000}"/>
    <cellStyle name="Normal 4 2 4 2 3 2" xfId="3565" xr:uid="{00000000-0005-0000-0000-0000D2060000}"/>
    <cellStyle name="Normal 4 2 4 2 4" xfId="2377" xr:uid="{00000000-0005-0000-0000-0000D3060000}"/>
    <cellStyle name="Normal 4 2 4 3" xfId="605" xr:uid="{00000000-0005-0000-0000-0000D4060000}"/>
    <cellStyle name="Normal 4 2 4 3 2" xfId="1797" xr:uid="{00000000-0005-0000-0000-0000D5060000}"/>
    <cellStyle name="Normal 4 2 4 3 2 2" xfId="3799" xr:uid="{00000000-0005-0000-0000-0000D6060000}"/>
    <cellStyle name="Normal 4 2 4 3 3" xfId="2613" xr:uid="{00000000-0005-0000-0000-0000D7060000}"/>
    <cellStyle name="Normal 4 2 4 4" xfId="976" xr:uid="{00000000-0005-0000-0000-0000D8060000}"/>
    <cellStyle name="Normal 4 2 4 4 2" xfId="2978" xr:uid="{00000000-0005-0000-0000-0000D9060000}"/>
    <cellStyle name="Normal 4 2 4 5" xfId="1049" xr:uid="{00000000-0005-0000-0000-0000DA060000}"/>
    <cellStyle name="Normal 4 2 4 5 2" xfId="3051" xr:uid="{00000000-0005-0000-0000-0000DB060000}"/>
    <cellStyle name="Normal 4 2 4 6" xfId="1164" xr:uid="{00000000-0005-0000-0000-0000DC060000}"/>
    <cellStyle name="Normal 4 2 4 6 2" xfId="3166" xr:uid="{00000000-0005-0000-0000-0000DD060000}"/>
    <cellStyle name="Normal 4 2 4 7" xfId="1299" xr:uid="{00000000-0005-0000-0000-0000DE060000}"/>
    <cellStyle name="Normal 4 2 4 7 2" xfId="3301" xr:uid="{00000000-0005-0000-0000-0000DF060000}"/>
    <cellStyle name="Normal 4 2 4 8" xfId="1390" xr:uid="{00000000-0005-0000-0000-0000E0060000}"/>
    <cellStyle name="Normal 4 2 4 8 2" xfId="3392" xr:uid="{00000000-0005-0000-0000-0000E1060000}"/>
    <cellStyle name="Normal 4 2 4 9" xfId="2166" xr:uid="{00000000-0005-0000-0000-0000E2060000}"/>
    <cellStyle name="Normal 4 2 5" xfId="170" xr:uid="{00000000-0005-0000-0000-0000E3060000}"/>
    <cellStyle name="Normal 4 2 5 2" xfId="369" xr:uid="{00000000-0005-0000-0000-0000E4060000}"/>
    <cellStyle name="Normal 4 2 5 2 2" xfId="781" xr:uid="{00000000-0005-0000-0000-0000E5060000}"/>
    <cellStyle name="Normal 4 2 5 2 2 2" xfId="1971" xr:uid="{00000000-0005-0000-0000-0000E6060000}"/>
    <cellStyle name="Normal 4 2 5 2 2 2 2" xfId="3973" xr:uid="{00000000-0005-0000-0000-0000E7060000}"/>
    <cellStyle name="Normal 4 2 5 2 2 3" xfId="2787" xr:uid="{00000000-0005-0000-0000-0000E8060000}"/>
    <cellStyle name="Normal 4 2 5 2 3" xfId="1564" xr:uid="{00000000-0005-0000-0000-0000E9060000}"/>
    <cellStyle name="Normal 4 2 5 2 3 2" xfId="3566" xr:uid="{00000000-0005-0000-0000-0000EA060000}"/>
    <cellStyle name="Normal 4 2 5 2 4" xfId="2378" xr:uid="{00000000-0005-0000-0000-0000EB060000}"/>
    <cellStyle name="Normal 4 2 5 3" xfId="606" xr:uid="{00000000-0005-0000-0000-0000EC060000}"/>
    <cellStyle name="Normal 4 2 5 3 2" xfId="1798" xr:uid="{00000000-0005-0000-0000-0000ED060000}"/>
    <cellStyle name="Normal 4 2 5 3 2 2" xfId="3800" xr:uid="{00000000-0005-0000-0000-0000EE060000}"/>
    <cellStyle name="Normal 4 2 5 3 3" xfId="2614" xr:uid="{00000000-0005-0000-0000-0000EF060000}"/>
    <cellStyle name="Normal 4 2 5 4" xfId="997" xr:uid="{00000000-0005-0000-0000-0000F0060000}"/>
    <cellStyle name="Normal 4 2 5 4 2" xfId="2999" xr:uid="{00000000-0005-0000-0000-0000F1060000}"/>
    <cellStyle name="Normal 4 2 5 5" xfId="1165" xr:uid="{00000000-0005-0000-0000-0000F2060000}"/>
    <cellStyle name="Normal 4 2 5 5 2" xfId="3167" xr:uid="{00000000-0005-0000-0000-0000F3060000}"/>
    <cellStyle name="Normal 4 2 5 6" xfId="1391" xr:uid="{00000000-0005-0000-0000-0000F4060000}"/>
    <cellStyle name="Normal 4 2 5 6 2" xfId="3393" xr:uid="{00000000-0005-0000-0000-0000F5060000}"/>
    <cellStyle name="Normal 4 2 5 7" xfId="2184" xr:uid="{00000000-0005-0000-0000-0000F6060000}"/>
    <cellStyle name="Normal 4 2 5 8" xfId="4291" xr:uid="{00000000-0005-0000-0000-0000F7060000}"/>
    <cellStyle name="Normal 4 2 6" xfId="183" xr:uid="{00000000-0005-0000-0000-0000F8060000}"/>
    <cellStyle name="Normal 4 2 6 2" xfId="370" xr:uid="{00000000-0005-0000-0000-0000F9060000}"/>
    <cellStyle name="Normal 4 2 6 2 2" xfId="782" xr:uid="{00000000-0005-0000-0000-0000FA060000}"/>
    <cellStyle name="Normal 4 2 6 2 2 2" xfId="1972" xr:uid="{00000000-0005-0000-0000-0000FB060000}"/>
    <cellStyle name="Normal 4 2 6 2 2 2 2" xfId="3974" xr:uid="{00000000-0005-0000-0000-0000FC060000}"/>
    <cellStyle name="Normal 4 2 6 2 2 3" xfId="2788" xr:uid="{00000000-0005-0000-0000-0000FD060000}"/>
    <cellStyle name="Normal 4 2 6 2 3" xfId="1565" xr:uid="{00000000-0005-0000-0000-0000FE060000}"/>
    <cellStyle name="Normal 4 2 6 2 3 2" xfId="3567" xr:uid="{00000000-0005-0000-0000-0000FF060000}"/>
    <cellStyle name="Normal 4 2 6 2 4" xfId="2379" xr:uid="{00000000-0005-0000-0000-000000070000}"/>
    <cellStyle name="Normal 4 2 6 3" xfId="607" xr:uid="{00000000-0005-0000-0000-000001070000}"/>
    <cellStyle name="Normal 4 2 6 3 2" xfId="1799" xr:uid="{00000000-0005-0000-0000-000002070000}"/>
    <cellStyle name="Normal 4 2 6 3 2 2" xfId="3801" xr:uid="{00000000-0005-0000-0000-000003070000}"/>
    <cellStyle name="Normal 4 2 6 3 3" xfId="2615" xr:uid="{00000000-0005-0000-0000-000004070000}"/>
    <cellStyle name="Normal 4 2 6 4" xfId="1166" xr:uid="{00000000-0005-0000-0000-000005070000}"/>
    <cellStyle name="Normal 4 2 6 4 2" xfId="3168" xr:uid="{00000000-0005-0000-0000-000006070000}"/>
    <cellStyle name="Normal 4 2 6 5" xfId="1392" xr:uid="{00000000-0005-0000-0000-000007070000}"/>
    <cellStyle name="Normal 4 2 6 5 2" xfId="3394" xr:uid="{00000000-0005-0000-0000-000008070000}"/>
    <cellStyle name="Normal 4 2 6 6" xfId="2197" xr:uid="{00000000-0005-0000-0000-000009070000}"/>
    <cellStyle name="Normal 4 2 6 7" xfId="4292" xr:uid="{00000000-0005-0000-0000-00000A070000}"/>
    <cellStyle name="Normal 4 2 7" xfId="220" xr:uid="{00000000-0005-0000-0000-00000B070000}"/>
    <cellStyle name="Normal 4 2 7 2" xfId="371" xr:uid="{00000000-0005-0000-0000-00000C070000}"/>
    <cellStyle name="Normal 4 2 7 2 2" xfId="783" xr:uid="{00000000-0005-0000-0000-00000D070000}"/>
    <cellStyle name="Normal 4 2 7 2 2 2" xfId="1973" xr:uid="{00000000-0005-0000-0000-00000E070000}"/>
    <cellStyle name="Normal 4 2 7 2 2 2 2" xfId="3975" xr:uid="{00000000-0005-0000-0000-00000F070000}"/>
    <cellStyle name="Normal 4 2 7 2 2 3" xfId="2789" xr:uid="{00000000-0005-0000-0000-000010070000}"/>
    <cellStyle name="Normal 4 2 7 2 3" xfId="1566" xr:uid="{00000000-0005-0000-0000-000011070000}"/>
    <cellStyle name="Normal 4 2 7 2 3 2" xfId="3568" xr:uid="{00000000-0005-0000-0000-000012070000}"/>
    <cellStyle name="Normal 4 2 7 2 4" xfId="2380" xr:uid="{00000000-0005-0000-0000-000013070000}"/>
    <cellStyle name="Normal 4 2 7 3" xfId="608" xr:uid="{00000000-0005-0000-0000-000014070000}"/>
    <cellStyle name="Normal 4 2 7 3 2" xfId="1800" xr:uid="{00000000-0005-0000-0000-000015070000}"/>
    <cellStyle name="Normal 4 2 7 3 2 2" xfId="3802" xr:uid="{00000000-0005-0000-0000-000016070000}"/>
    <cellStyle name="Normal 4 2 7 3 3" xfId="2616" xr:uid="{00000000-0005-0000-0000-000017070000}"/>
    <cellStyle name="Normal 4 2 7 4" xfId="1167" xr:uid="{00000000-0005-0000-0000-000018070000}"/>
    <cellStyle name="Normal 4 2 7 4 2" xfId="3169" xr:uid="{00000000-0005-0000-0000-000019070000}"/>
    <cellStyle name="Normal 4 2 7 5" xfId="1393" xr:uid="{00000000-0005-0000-0000-00001A070000}"/>
    <cellStyle name="Normal 4 2 7 5 2" xfId="3395" xr:uid="{00000000-0005-0000-0000-00001B070000}"/>
    <cellStyle name="Normal 4 2 7 6" xfId="2232" xr:uid="{00000000-0005-0000-0000-00001C070000}"/>
    <cellStyle name="Normal 4 2 7 7" xfId="4293" xr:uid="{00000000-0005-0000-0000-00001D070000}"/>
    <cellStyle name="Normal 4 2 8" xfId="229" xr:uid="{00000000-0005-0000-0000-00001E070000}"/>
    <cellStyle name="Normal 4 2 8 2" xfId="372" xr:uid="{00000000-0005-0000-0000-00001F070000}"/>
    <cellStyle name="Normal 4 2 8 2 2" xfId="784" xr:uid="{00000000-0005-0000-0000-000020070000}"/>
    <cellStyle name="Normal 4 2 8 2 2 2" xfId="1974" xr:uid="{00000000-0005-0000-0000-000021070000}"/>
    <cellStyle name="Normal 4 2 8 2 2 2 2" xfId="3976" xr:uid="{00000000-0005-0000-0000-000022070000}"/>
    <cellStyle name="Normal 4 2 8 2 2 3" xfId="2790" xr:uid="{00000000-0005-0000-0000-000023070000}"/>
    <cellStyle name="Normal 4 2 8 2 3" xfId="1567" xr:uid="{00000000-0005-0000-0000-000024070000}"/>
    <cellStyle name="Normal 4 2 8 2 3 2" xfId="3569" xr:uid="{00000000-0005-0000-0000-000025070000}"/>
    <cellStyle name="Normal 4 2 8 2 4" xfId="2381" xr:uid="{00000000-0005-0000-0000-000026070000}"/>
    <cellStyle name="Normal 4 2 8 3" xfId="609" xr:uid="{00000000-0005-0000-0000-000027070000}"/>
    <cellStyle name="Normal 4 2 8 3 2" xfId="1801" xr:uid="{00000000-0005-0000-0000-000028070000}"/>
    <cellStyle name="Normal 4 2 8 3 2 2" xfId="3803" xr:uid="{00000000-0005-0000-0000-000029070000}"/>
    <cellStyle name="Normal 4 2 8 3 3" xfId="2617" xr:uid="{00000000-0005-0000-0000-00002A070000}"/>
    <cellStyle name="Normal 4 2 8 4" xfId="1168" xr:uid="{00000000-0005-0000-0000-00002B070000}"/>
    <cellStyle name="Normal 4 2 8 4 2" xfId="3170" xr:uid="{00000000-0005-0000-0000-00002C070000}"/>
    <cellStyle name="Normal 4 2 8 5" xfId="1394" xr:uid="{00000000-0005-0000-0000-00002D070000}"/>
    <cellStyle name="Normal 4 2 8 5 2" xfId="3396" xr:uid="{00000000-0005-0000-0000-00002E070000}"/>
    <cellStyle name="Normal 4 2 8 6" xfId="2241" xr:uid="{00000000-0005-0000-0000-00002F070000}"/>
    <cellStyle name="Normal 4 2 8 7" xfId="4294" xr:uid="{00000000-0005-0000-0000-000030070000}"/>
    <cellStyle name="Normal 4 2 9" xfId="255" xr:uid="{00000000-0005-0000-0000-000031070000}"/>
    <cellStyle name="Normal 4 2 9 2" xfId="373" xr:uid="{00000000-0005-0000-0000-000032070000}"/>
    <cellStyle name="Normal 4 2 9 2 2" xfId="785" xr:uid="{00000000-0005-0000-0000-000033070000}"/>
    <cellStyle name="Normal 4 2 9 2 2 2" xfId="1975" xr:uid="{00000000-0005-0000-0000-000034070000}"/>
    <cellStyle name="Normal 4 2 9 2 2 2 2" xfId="3977" xr:uid="{00000000-0005-0000-0000-000035070000}"/>
    <cellStyle name="Normal 4 2 9 2 2 3" xfId="2791" xr:uid="{00000000-0005-0000-0000-000036070000}"/>
    <cellStyle name="Normal 4 2 9 2 3" xfId="1568" xr:uid="{00000000-0005-0000-0000-000037070000}"/>
    <cellStyle name="Normal 4 2 9 2 3 2" xfId="3570" xr:uid="{00000000-0005-0000-0000-000038070000}"/>
    <cellStyle name="Normal 4 2 9 2 4" xfId="2382" xr:uid="{00000000-0005-0000-0000-000039070000}"/>
    <cellStyle name="Normal 4 2 9 3" xfId="610" xr:uid="{00000000-0005-0000-0000-00003A070000}"/>
    <cellStyle name="Normal 4 2 9 3 2" xfId="1802" xr:uid="{00000000-0005-0000-0000-00003B070000}"/>
    <cellStyle name="Normal 4 2 9 3 2 2" xfId="3804" xr:uid="{00000000-0005-0000-0000-00003C070000}"/>
    <cellStyle name="Normal 4 2 9 3 3" xfId="2618" xr:uid="{00000000-0005-0000-0000-00003D070000}"/>
    <cellStyle name="Normal 4 2 9 4" xfId="1169" xr:uid="{00000000-0005-0000-0000-00003E070000}"/>
    <cellStyle name="Normal 4 2 9 4 2" xfId="3171" xr:uid="{00000000-0005-0000-0000-00003F070000}"/>
    <cellStyle name="Normal 4 2 9 5" xfId="1395" xr:uid="{00000000-0005-0000-0000-000040070000}"/>
    <cellStyle name="Normal 4 2 9 5 2" xfId="3397" xr:uid="{00000000-0005-0000-0000-000041070000}"/>
    <cellStyle name="Normal 4 2 9 6" xfId="2264" xr:uid="{00000000-0005-0000-0000-000042070000}"/>
    <cellStyle name="Normal 4 2 9 7" xfId="4295" xr:uid="{00000000-0005-0000-0000-000043070000}"/>
    <cellStyle name="Normal 4 20" xfId="1056" xr:uid="{00000000-0005-0000-0000-000044070000}"/>
    <cellStyle name="Normal 4 20 2" xfId="3058" xr:uid="{00000000-0005-0000-0000-000045070000}"/>
    <cellStyle name="Normal 4 21" xfId="1070" xr:uid="{00000000-0005-0000-0000-000046070000}"/>
    <cellStyle name="Normal 4 21 2" xfId="3072" xr:uid="{00000000-0005-0000-0000-000047070000}"/>
    <cellStyle name="Normal 4 22" xfId="1260" xr:uid="{00000000-0005-0000-0000-000048070000}"/>
    <cellStyle name="Normal 4 22 2" xfId="3262" xr:uid="{00000000-0005-0000-0000-000049070000}"/>
    <cellStyle name="Normal 4 23" xfId="1307" xr:uid="{00000000-0005-0000-0000-00004A070000}"/>
    <cellStyle name="Normal 4 23 2" xfId="3309" xr:uid="{00000000-0005-0000-0000-00004B070000}"/>
    <cellStyle name="Normal 4 24" xfId="2120" xr:uid="{00000000-0005-0000-0000-00004C070000}"/>
    <cellStyle name="Normal 4 25" xfId="4154" xr:uid="{00000000-0005-0000-0000-00004D070000}"/>
    <cellStyle name="Normal 4 26" xfId="4378" xr:uid="{00000000-0005-0000-0000-00004E070000}"/>
    <cellStyle name="Normal 4 27" xfId="104" xr:uid="{00000000-0005-0000-0000-00004F070000}"/>
    <cellStyle name="Normal 4 3" xfId="21" xr:uid="{00000000-0005-0000-0000-000050070000}"/>
    <cellStyle name="Normal 4 3 10" xfId="1020" xr:uid="{00000000-0005-0000-0000-000051070000}"/>
    <cellStyle name="Normal 4 3 10 2" xfId="3022" xr:uid="{00000000-0005-0000-0000-000052070000}"/>
    <cellStyle name="Normal 4 3 11" xfId="1087" xr:uid="{00000000-0005-0000-0000-000053070000}"/>
    <cellStyle name="Normal 4 3 11 2" xfId="3089" xr:uid="{00000000-0005-0000-0000-000054070000}"/>
    <cellStyle name="Normal 4 3 12" xfId="1271" xr:uid="{00000000-0005-0000-0000-000055070000}"/>
    <cellStyle name="Normal 4 3 12 2" xfId="3273" xr:uid="{00000000-0005-0000-0000-000056070000}"/>
    <cellStyle name="Normal 4 3 13" xfId="1318" xr:uid="{00000000-0005-0000-0000-000057070000}"/>
    <cellStyle name="Normal 4 3 13 2" xfId="3320" xr:uid="{00000000-0005-0000-0000-000058070000}"/>
    <cellStyle name="Normal 4 3 14" xfId="2131" xr:uid="{00000000-0005-0000-0000-000059070000}"/>
    <cellStyle name="Normal 4 3 15" xfId="4165" xr:uid="{00000000-0005-0000-0000-00005A070000}"/>
    <cellStyle name="Normal 4 3 16" xfId="116" xr:uid="{00000000-0005-0000-0000-00005B070000}"/>
    <cellStyle name="Normal 4 3 2" xfId="155" xr:uid="{00000000-0005-0000-0000-00005C070000}"/>
    <cellStyle name="Normal 4 3 2 2" xfId="375" xr:uid="{00000000-0005-0000-0000-00005D070000}"/>
    <cellStyle name="Normal 4 3 2 2 2" xfId="787" xr:uid="{00000000-0005-0000-0000-00005E070000}"/>
    <cellStyle name="Normal 4 3 2 2 2 2" xfId="1977" xr:uid="{00000000-0005-0000-0000-00005F070000}"/>
    <cellStyle name="Normal 4 3 2 2 2 2 2" xfId="3979" xr:uid="{00000000-0005-0000-0000-000060070000}"/>
    <cellStyle name="Normal 4 3 2 2 2 3" xfId="2793" xr:uid="{00000000-0005-0000-0000-000061070000}"/>
    <cellStyle name="Normal 4 3 2 2 3" xfId="1570" xr:uid="{00000000-0005-0000-0000-000062070000}"/>
    <cellStyle name="Normal 4 3 2 2 3 2" xfId="3572" xr:uid="{00000000-0005-0000-0000-000063070000}"/>
    <cellStyle name="Normal 4 3 2 2 4" xfId="2384" xr:uid="{00000000-0005-0000-0000-000064070000}"/>
    <cellStyle name="Normal 4 3 2 3" xfId="611" xr:uid="{00000000-0005-0000-0000-000065070000}"/>
    <cellStyle name="Normal 4 3 2 3 2" xfId="1803" xr:uid="{00000000-0005-0000-0000-000066070000}"/>
    <cellStyle name="Normal 4 3 2 3 2 2" xfId="3805" xr:uid="{00000000-0005-0000-0000-000067070000}"/>
    <cellStyle name="Normal 4 3 2 3 3" xfId="2619" xr:uid="{00000000-0005-0000-0000-000068070000}"/>
    <cellStyle name="Normal 4 3 2 4" xfId="980" xr:uid="{00000000-0005-0000-0000-000069070000}"/>
    <cellStyle name="Normal 4 3 2 4 2" xfId="2982" xr:uid="{00000000-0005-0000-0000-00006A070000}"/>
    <cellStyle name="Normal 4 3 2 5" xfId="1170" xr:uid="{00000000-0005-0000-0000-00006B070000}"/>
    <cellStyle name="Normal 4 3 2 5 2" xfId="3172" xr:uid="{00000000-0005-0000-0000-00006C070000}"/>
    <cellStyle name="Normal 4 3 2 6" xfId="1396" xr:uid="{00000000-0005-0000-0000-00006D070000}"/>
    <cellStyle name="Normal 4 3 2 6 2" xfId="3398" xr:uid="{00000000-0005-0000-0000-00006E070000}"/>
    <cellStyle name="Normal 4 3 2 7" xfId="2169" xr:uid="{00000000-0005-0000-0000-00006F070000}"/>
    <cellStyle name="Normal 4 3 2 8" xfId="4210" xr:uid="{00000000-0005-0000-0000-000070070000}"/>
    <cellStyle name="Normal 4 3 3" xfId="187" xr:uid="{00000000-0005-0000-0000-000071070000}"/>
    <cellStyle name="Normal 4 3 3 2" xfId="376" xr:uid="{00000000-0005-0000-0000-000072070000}"/>
    <cellStyle name="Normal 4 3 3 2 2" xfId="788" xr:uid="{00000000-0005-0000-0000-000073070000}"/>
    <cellStyle name="Normal 4 3 3 2 2 2" xfId="1978" xr:uid="{00000000-0005-0000-0000-000074070000}"/>
    <cellStyle name="Normal 4 3 3 2 2 2 2" xfId="3980" xr:uid="{00000000-0005-0000-0000-000075070000}"/>
    <cellStyle name="Normal 4 3 3 2 2 3" xfId="2794" xr:uid="{00000000-0005-0000-0000-000076070000}"/>
    <cellStyle name="Normal 4 3 3 2 3" xfId="1571" xr:uid="{00000000-0005-0000-0000-000077070000}"/>
    <cellStyle name="Normal 4 3 3 2 3 2" xfId="3573" xr:uid="{00000000-0005-0000-0000-000078070000}"/>
    <cellStyle name="Normal 4 3 3 2 4" xfId="2385" xr:uid="{00000000-0005-0000-0000-000079070000}"/>
    <cellStyle name="Normal 4 3 3 3" xfId="612" xr:uid="{00000000-0005-0000-0000-00007A070000}"/>
    <cellStyle name="Normal 4 3 3 3 2" xfId="1804" xr:uid="{00000000-0005-0000-0000-00007B070000}"/>
    <cellStyle name="Normal 4 3 3 3 2 2" xfId="3806" xr:uid="{00000000-0005-0000-0000-00007C070000}"/>
    <cellStyle name="Normal 4 3 3 3 3" xfId="2620" xr:uid="{00000000-0005-0000-0000-00007D070000}"/>
    <cellStyle name="Normal 4 3 3 4" xfId="1171" xr:uid="{00000000-0005-0000-0000-00007E070000}"/>
    <cellStyle name="Normal 4 3 3 4 2" xfId="3173" xr:uid="{00000000-0005-0000-0000-00007F070000}"/>
    <cellStyle name="Normal 4 3 3 5" xfId="1397" xr:uid="{00000000-0005-0000-0000-000080070000}"/>
    <cellStyle name="Normal 4 3 3 5 2" xfId="3399" xr:uid="{00000000-0005-0000-0000-000081070000}"/>
    <cellStyle name="Normal 4 3 3 6" xfId="2201" xr:uid="{00000000-0005-0000-0000-000082070000}"/>
    <cellStyle name="Normal 4 3 3 7" xfId="4296" xr:uid="{00000000-0005-0000-0000-000083070000}"/>
    <cellStyle name="Normal 4 3 4" xfId="240" xr:uid="{00000000-0005-0000-0000-000084070000}"/>
    <cellStyle name="Normal 4 3 4 2" xfId="377" xr:uid="{00000000-0005-0000-0000-000085070000}"/>
    <cellStyle name="Normal 4 3 4 2 2" xfId="789" xr:uid="{00000000-0005-0000-0000-000086070000}"/>
    <cellStyle name="Normal 4 3 4 2 2 2" xfId="1979" xr:uid="{00000000-0005-0000-0000-000087070000}"/>
    <cellStyle name="Normal 4 3 4 2 2 2 2" xfId="3981" xr:uid="{00000000-0005-0000-0000-000088070000}"/>
    <cellStyle name="Normal 4 3 4 2 2 3" xfId="2795" xr:uid="{00000000-0005-0000-0000-000089070000}"/>
    <cellStyle name="Normal 4 3 4 2 3" xfId="1572" xr:uid="{00000000-0005-0000-0000-00008A070000}"/>
    <cellStyle name="Normal 4 3 4 2 3 2" xfId="3574" xr:uid="{00000000-0005-0000-0000-00008B070000}"/>
    <cellStyle name="Normal 4 3 4 2 4" xfId="2386" xr:uid="{00000000-0005-0000-0000-00008C070000}"/>
    <cellStyle name="Normal 4 3 4 3" xfId="613" xr:uid="{00000000-0005-0000-0000-00008D070000}"/>
    <cellStyle name="Normal 4 3 4 3 2" xfId="1805" xr:uid="{00000000-0005-0000-0000-00008E070000}"/>
    <cellStyle name="Normal 4 3 4 3 2 2" xfId="3807" xr:uid="{00000000-0005-0000-0000-00008F070000}"/>
    <cellStyle name="Normal 4 3 4 3 3" xfId="2621" xr:uid="{00000000-0005-0000-0000-000090070000}"/>
    <cellStyle name="Normal 4 3 4 4" xfId="1172" xr:uid="{00000000-0005-0000-0000-000091070000}"/>
    <cellStyle name="Normal 4 3 4 4 2" xfId="3174" xr:uid="{00000000-0005-0000-0000-000092070000}"/>
    <cellStyle name="Normal 4 3 4 5" xfId="1398" xr:uid="{00000000-0005-0000-0000-000093070000}"/>
    <cellStyle name="Normal 4 3 4 5 2" xfId="3400" xr:uid="{00000000-0005-0000-0000-000094070000}"/>
    <cellStyle name="Normal 4 3 4 6" xfId="2250" xr:uid="{00000000-0005-0000-0000-000095070000}"/>
    <cellStyle name="Normal 4 3 4 7" xfId="4297" xr:uid="{00000000-0005-0000-0000-000096070000}"/>
    <cellStyle name="Normal 4 3 5" xfId="268" xr:uid="{00000000-0005-0000-0000-000097070000}"/>
    <cellStyle name="Normal 4 3 5 2" xfId="378" xr:uid="{00000000-0005-0000-0000-000098070000}"/>
    <cellStyle name="Normal 4 3 5 2 2" xfId="790" xr:uid="{00000000-0005-0000-0000-000099070000}"/>
    <cellStyle name="Normal 4 3 5 2 2 2" xfId="1980" xr:uid="{00000000-0005-0000-0000-00009A070000}"/>
    <cellStyle name="Normal 4 3 5 2 2 2 2" xfId="3982" xr:uid="{00000000-0005-0000-0000-00009B070000}"/>
    <cellStyle name="Normal 4 3 5 2 2 3" xfId="2796" xr:uid="{00000000-0005-0000-0000-00009C070000}"/>
    <cellStyle name="Normal 4 3 5 2 3" xfId="1573" xr:uid="{00000000-0005-0000-0000-00009D070000}"/>
    <cellStyle name="Normal 4 3 5 2 3 2" xfId="3575" xr:uid="{00000000-0005-0000-0000-00009E070000}"/>
    <cellStyle name="Normal 4 3 5 2 4" xfId="2387" xr:uid="{00000000-0005-0000-0000-00009F070000}"/>
    <cellStyle name="Normal 4 3 5 3" xfId="614" xr:uid="{00000000-0005-0000-0000-0000A0070000}"/>
    <cellStyle name="Normal 4 3 5 3 2" xfId="1806" xr:uid="{00000000-0005-0000-0000-0000A1070000}"/>
    <cellStyle name="Normal 4 3 5 3 2 2" xfId="3808" xr:uid="{00000000-0005-0000-0000-0000A2070000}"/>
    <cellStyle name="Normal 4 3 5 3 3" xfId="2622" xr:uid="{00000000-0005-0000-0000-0000A3070000}"/>
    <cellStyle name="Normal 4 3 5 4" xfId="1173" xr:uid="{00000000-0005-0000-0000-0000A4070000}"/>
    <cellStyle name="Normal 4 3 5 4 2" xfId="3175" xr:uid="{00000000-0005-0000-0000-0000A5070000}"/>
    <cellStyle name="Normal 4 3 5 5" xfId="1399" xr:uid="{00000000-0005-0000-0000-0000A6070000}"/>
    <cellStyle name="Normal 4 3 5 5 2" xfId="3401" xr:uid="{00000000-0005-0000-0000-0000A7070000}"/>
    <cellStyle name="Normal 4 3 5 6" xfId="2277" xr:uid="{00000000-0005-0000-0000-0000A8070000}"/>
    <cellStyle name="Normal 4 3 5 7" xfId="4298" xr:uid="{00000000-0005-0000-0000-0000A9070000}"/>
    <cellStyle name="Normal 4 3 6" xfId="374" xr:uid="{00000000-0005-0000-0000-0000AA070000}"/>
    <cellStyle name="Normal 4 3 6 2" xfId="786" xr:uid="{00000000-0005-0000-0000-0000AB070000}"/>
    <cellStyle name="Normal 4 3 6 2 2" xfId="1976" xr:uid="{00000000-0005-0000-0000-0000AC070000}"/>
    <cellStyle name="Normal 4 3 6 2 2 2" xfId="3978" xr:uid="{00000000-0005-0000-0000-0000AD070000}"/>
    <cellStyle name="Normal 4 3 6 2 3" xfId="2792" xr:uid="{00000000-0005-0000-0000-0000AE070000}"/>
    <cellStyle name="Normal 4 3 6 3" xfId="1569" xr:uid="{00000000-0005-0000-0000-0000AF070000}"/>
    <cellStyle name="Normal 4 3 6 3 2" xfId="3571" xr:uid="{00000000-0005-0000-0000-0000B0070000}"/>
    <cellStyle name="Normal 4 3 6 4" xfId="2383" xr:uid="{00000000-0005-0000-0000-0000B1070000}"/>
    <cellStyle name="Normal 4 3 7" xfId="508" xr:uid="{00000000-0005-0000-0000-0000B2070000}"/>
    <cellStyle name="Normal 4 3 7 2" xfId="918" xr:uid="{00000000-0005-0000-0000-0000B3070000}"/>
    <cellStyle name="Normal 4 3 7 2 2" xfId="2107" xr:uid="{00000000-0005-0000-0000-0000B4070000}"/>
    <cellStyle name="Normal 4 3 7 2 2 2" xfId="4109" xr:uid="{00000000-0005-0000-0000-0000B5070000}"/>
    <cellStyle name="Normal 4 3 7 2 3" xfId="2924" xr:uid="{00000000-0005-0000-0000-0000B6070000}"/>
    <cellStyle name="Normal 4 3 7 3" xfId="1701" xr:uid="{00000000-0005-0000-0000-0000B7070000}"/>
    <cellStyle name="Normal 4 3 7 3 2" xfId="3703" xr:uid="{00000000-0005-0000-0000-0000B8070000}"/>
    <cellStyle name="Normal 4 3 7 4" xfId="2517" xr:uid="{00000000-0005-0000-0000-0000B9070000}"/>
    <cellStyle name="Normal 4 3 8" xfId="532" xr:uid="{00000000-0005-0000-0000-0000BA070000}"/>
    <cellStyle name="Normal 4 3 8 2" xfId="1725" xr:uid="{00000000-0005-0000-0000-0000BB070000}"/>
    <cellStyle name="Normal 4 3 8 2 2" xfId="3727" xr:uid="{00000000-0005-0000-0000-0000BC070000}"/>
    <cellStyle name="Normal 4 3 8 3" xfId="2541" xr:uid="{00000000-0005-0000-0000-0000BD070000}"/>
    <cellStyle name="Normal 4 3 9" xfId="944" xr:uid="{00000000-0005-0000-0000-0000BE070000}"/>
    <cellStyle name="Normal 4 3 9 2" xfId="2946" xr:uid="{00000000-0005-0000-0000-0000BF070000}"/>
    <cellStyle name="Normal 4 4" xfId="38" xr:uid="{00000000-0005-0000-0000-0000C0070000}"/>
    <cellStyle name="Normal 4 4 10" xfId="1400" xr:uid="{00000000-0005-0000-0000-0000C1070000}"/>
    <cellStyle name="Normal 4 4 10 2" xfId="3402" xr:uid="{00000000-0005-0000-0000-0000C2070000}"/>
    <cellStyle name="Normal 4 4 11" xfId="2136" xr:uid="{00000000-0005-0000-0000-0000C3070000}"/>
    <cellStyle name="Normal 4 4 12" xfId="4171" xr:uid="{00000000-0005-0000-0000-0000C4070000}"/>
    <cellStyle name="Normal 4 4 13" xfId="121" xr:uid="{00000000-0005-0000-0000-0000C5070000}"/>
    <cellStyle name="Normal 4 4 2" xfId="197" xr:uid="{00000000-0005-0000-0000-0000C6070000}"/>
    <cellStyle name="Normal 4 4 2 2" xfId="380" xr:uid="{00000000-0005-0000-0000-0000C7070000}"/>
    <cellStyle name="Normal 4 4 2 2 2" xfId="792" xr:uid="{00000000-0005-0000-0000-0000C8070000}"/>
    <cellStyle name="Normal 4 4 2 2 2 2" xfId="1982" xr:uid="{00000000-0005-0000-0000-0000C9070000}"/>
    <cellStyle name="Normal 4 4 2 2 2 2 2" xfId="3984" xr:uid="{00000000-0005-0000-0000-0000CA070000}"/>
    <cellStyle name="Normal 4 4 2 2 2 3" xfId="2798" xr:uid="{00000000-0005-0000-0000-0000CB070000}"/>
    <cellStyle name="Normal 4 4 2 2 3" xfId="1575" xr:uid="{00000000-0005-0000-0000-0000CC070000}"/>
    <cellStyle name="Normal 4 4 2 2 3 2" xfId="3577" xr:uid="{00000000-0005-0000-0000-0000CD070000}"/>
    <cellStyle name="Normal 4 4 2 2 4" xfId="2389" xr:uid="{00000000-0005-0000-0000-0000CE070000}"/>
    <cellStyle name="Normal 4 4 2 3" xfId="616" xr:uid="{00000000-0005-0000-0000-0000CF070000}"/>
    <cellStyle name="Normal 4 4 2 3 2" xfId="1808" xr:uid="{00000000-0005-0000-0000-0000D0070000}"/>
    <cellStyle name="Normal 4 4 2 3 2 2" xfId="3810" xr:uid="{00000000-0005-0000-0000-0000D1070000}"/>
    <cellStyle name="Normal 4 4 2 3 3" xfId="2624" xr:uid="{00000000-0005-0000-0000-0000D2070000}"/>
    <cellStyle name="Normal 4 4 2 4" xfId="1174" xr:uid="{00000000-0005-0000-0000-0000D3070000}"/>
    <cellStyle name="Normal 4 4 2 4 2" xfId="3176" xr:uid="{00000000-0005-0000-0000-0000D4070000}"/>
    <cellStyle name="Normal 4 4 2 5" xfId="1401" xr:uid="{00000000-0005-0000-0000-0000D5070000}"/>
    <cellStyle name="Normal 4 4 2 5 2" xfId="3403" xr:uid="{00000000-0005-0000-0000-0000D6070000}"/>
    <cellStyle name="Normal 4 4 2 6" xfId="2211" xr:uid="{00000000-0005-0000-0000-0000D7070000}"/>
    <cellStyle name="Normal 4 4 2 7" xfId="4217" xr:uid="{00000000-0005-0000-0000-0000D8070000}"/>
    <cellStyle name="Normal 4 4 3" xfId="275" xr:uid="{00000000-0005-0000-0000-0000D9070000}"/>
    <cellStyle name="Normal 4 4 3 2" xfId="381" xr:uid="{00000000-0005-0000-0000-0000DA070000}"/>
    <cellStyle name="Normal 4 4 3 2 2" xfId="793" xr:uid="{00000000-0005-0000-0000-0000DB070000}"/>
    <cellStyle name="Normal 4 4 3 2 2 2" xfId="1983" xr:uid="{00000000-0005-0000-0000-0000DC070000}"/>
    <cellStyle name="Normal 4 4 3 2 2 2 2" xfId="3985" xr:uid="{00000000-0005-0000-0000-0000DD070000}"/>
    <cellStyle name="Normal 4 4 3 2 2 3" xfId="2799" xr:uid="{00000000-0005-0000-0000-0000DE070000}"/>
    <cellStyle name="Normal 4 4 3 2 3" xfId="1576" xr:uid="{00000000-0005-0000-0000-0000DF070000}"/>
    <cellStyle name="Normal 4 4 3 2 3 2" xfId="3578" xr:uid="{00000000-0005-0000-0000-0000E0070000}"/>
    <cellStyle name="Normal 4 4 3 2 4" xfId="2390" xr:uid="{00000000-0005-0000-0000-0000E1070000}"/>
    <cellStyle name="Normal 4 4 3 3" xfId="617" xr:uid="{00000000-0005-0000-0000-0000E2070000}"/>
    <cellStyle name="Normal 4 4 3 3 2" xfId="1809" xr:uid="{00000000-0005-0000-0000-0000E3070000}"/>
    <cellStyle name="Normal 4 4 3 3 2 2" xfId="3811" xr:uid="{00000000-0005-0000-0000-0000E4070000}"/>
    <cellStyle name="Normal 4 4 3 3 3" xfId="2625" xr:uid="{00000000-0005-0000-0000-0000E5070000}"/>
    <cellStyle name="Normal 4 4 3 4" xfId="1175" xr:uid="{00000000-0005-0000-0000-0000E6070000}"/>
    <cellStyle name="Normal 4 4 3 4 2" xfId="3177" xr:uid="{00000000-0005-0000-0000-0000E7070000}"/>
    <cellStyle name="Normal 4 4 3 5" xfId="1402" xr:uid="{00000000-0005-0000-0000-0000E8070000}"/>
    <cellStyle name="Normal 4 4 3 5 2" xfId="3404" xr:uid="{00000000-0005-0000-0000-0000E9070000}"/>
    <cellStyle name="Normal 4 4 3 6" xfId="2284" xr:uid="{00000000-0005-0000-0000-0000EA070000}"/>
    <cellStyle name="Normal 4 4 3 7" xfId="4299" xr:uid="{00000000-0005-0000-0000-0000EB070000}"/>
    <cellStyle name="Normal 4 4 4" xfId="379" xr:uid="{00000000-0005-0000-0000-0000EC070000}"/>
    <cellStyle name="Normal 4 4 4 2" xfId="791" xr:uid="{00000000-0005-0000-0000-0000ED070000}"/>
    <cellStyle name="Normal 4 4 4 2 2" xfId="1981" xr:uid="{00000000-0005-0000-0000-0000EE070000}"/>
    <cellStyle name="Normal 4 4 4 2 2 2" xfId="3983" xr:uid="{00000000-0005-0000-0000-0000EF070000}"/>
    <cellStyle name="Normal 4 4 4 2 3" xfId="2797" xr:uid="{00000000-0005-0000-0000-0000F0070000}"/>
    <cellStyle name="Normal 4 4 4 3" xfId="1574" xr:uid="{00000000-0005-0000-0000-0000F1070000}"/>
    <cellStyle name="Normal 4 4 4 3 2" xfId="3576" xr:uid="{00000000-0005-0000-0000-0000F2070000}"/>
    <cellStyle name="Normal 4 4 4 4" xfId="2388" xr:uid="{00000000-0005-0000-0000-0000F3070000}"/>
    <cellStyle name="Normal 4 4 5" xfId="615" xr:uid="{00000000-0005-0000-0000-0000F4070000}"/>
    <cellStyle name="Normal 4 4 5 2" xfId="1807" xr:uid="{00000000-0005-0000-0000-0000F5070000}"/>
    <cellStyle name="Normal 4 4 5 2 2" xfId="3809" xr:uid="{00000000-0005-0000-0000-0000F6070000}"/>
    <cellStyle name="Normal 4 4 5 3" xfId="2623" xr:uid="{00000000-0005-0000-0000-0000F7070000}"/>
    <cellStyle name="Normal 4 4 6" xfId="950" xr:uid="{00000000-0005-0000-0000-0000F8070000}"/>
    <cellStyle name="Normal 4 4 6 2" xfId="2952" xr:uid="{00000000-0005-0000-0000-0000F9070000}"/>
    <cellStyle name="Normal 4 4 7" xfId="1033" xr:uid="{00000000-0005-0000-0000-0000FA070000}"/>
    <cellStyle name="Normal 4 4 7 2" xfId="3035" xr:uid="{00000000-0005-0000-0000-0000FB070000}"/>
    <cellStyle name="Normal 4 4 8" xfId="1099" xr:uid="{00000000-0005-0000-0000-0000FC070000}"/>
    <cellStyle name="Normal 4 4 8 2" xfId="3101" xr:uid="{00000000-0005-0000-0000-0000FD070000}"/>
    <cellStyle name="Normal 4 4 9" xfId="1283" xr:uid="{00000000-0005-0000-0000-0000FE070000}"/>
    <cellStyle name="Normal 4 4 9 2" xfId="3285" xr:uid="{00000000-0005-0000-0000-0000FF070000}"/>
    <cellStyle name="Normal 4 5" xfId="51" xr:uid="{00000000-0005-0000-0000-000000080000}"/>
    <cellStyle name="Normal 4 5 10" xfId="4182" xr:uid="{00000000-0005-0000-0000-000001080000}"/>
    <cellStyle name="Normal 4 5 11" xfId="130" xr:uid="{00000000-0005-0000-0000-000002080000}"/>
    <cellStyle name="Normal 4 5 2" xfId="382" xr:uid="{00000000-0005-0000-0000-000003080000}"/>
    <cellStyle name="Normal 4 5 2 2" xfId="794" xr:uid="{00000000-0005-0000-0000-000004080000}"/>
    <cellStyle name="Normal 4 5 2 2 2" xfId="1984" xr:uid="{00000000-0005-0000-0000-000005080000}"/>
    <cellStyle name="Normal 4 5 2 2 2 2" xfId="3986" xr:uid="{00000000-0005-0000-0000-000006080000}"/>
    <cellStyle name="Normal 4 5 2 2 3" xfId="2800" xr:uid="{00000000-0005-0000-0000-000007080000}"/>
    <cellStyle name="Normal 4 5 2 3" xfId="1577" xr:uid="{00000000-0005-0000-0000-000008080000}"/>
    <cellStyle name="Normal 4 5 2 3 2" xfId="3579" xr:uid="{00000000-0005-0000-0000-000009080000}"/>
    <cellStyle name="Normal 4 5 2 4" xfId="2391" xr:uid="{00000000-0005-0000-0000-00000A080000}"/>
    <cellStyle name="Normal 4 5 2 5" xfId="4237" xr:uid="{00000000-0005-0000-0000-00000B080000}"/>
    <cellStyle name="Normal 4 5 3" xfId="618" xr:uid="{00000000-0005-0000-0000-00000C080000}"/>
    <cellStyle name="Normal 4 5 3 2" xfId="1810" xr:uid="{00000000-0005-0000-0000-00000D080000}"/>
    <cellStyle name="Normal 4 5 3 2 2" xfId="3812" xr:uid="{00000000-0005-0000-0000-00000E080000}"/>
    <cellStyle name="Normal 4 5 3 3" xfId="2626" xr:uid="{00000000-0005-0000-0000-00000F080000}"/>
    <cellStyle name="Normal 4 5 4" xfId="957" xr:uid="{00000000-0005-0000-0000-000010080000}"/>
    <cellStyle name="Normal 4 5 4 2" xfId="2959" xr:uid="{00000000-0005-0000-0000-000011080000}"/>
    <cellStyle name="Normal 4 5 5" xfId="1044" xr:uid="{00000000-0005-0000-0000-000012080000}"/>
    <cellStyle name="Normal 4 5 5 2" xfId="3046" xr:uid="{00000000-0005-0000-0000-000013080000}"/>
    <cellStyle name="Normal 4 5 6" xfId="1112" xr:uid="{00000000-0005-0000-0000-000014080000}"/>
    <cellStyle name="Normal 4 5 6 2" xfId="3114" xr:uid="{00000000-0005-0000-0000-000015080000}"/>
    <cellStyle name="Normal 4 5 7" xfId="1294" xr:uid="{00000000-0005-0000-0000-000016080000}"/>
    <cellStyle name="Normal 4 5 7 2" xfId="3296" xr:uid="{00000000-0005-0000-0000-000017080000}"/>
    <cellStyle name="Normal 4 5 8" xfId="1403" xr:uid="{00000000-0005-0000-0000-000018080000}"/>
    <cellStyle name="Normal 4 5 8 2" xfId="3405" xr:uid="{00000000-0005-0000-0000-000019080000}"/>
    <cellStyle name="Normal 4 5 9" xfId="2144" xr:uid="{00000000-0005-0000-0000-00001A080000}"/>
    <cellStyle name="Normal 4 6" xfId="135" xr:uid="{00000000-0005-0000-0000-00001B080000}"/>
    <cellStyle name="Normal 4 6 2" xfId="383" xr:uid="{00000000-0005-0000-0000-00001C080000}"/>
    <cellStyle name="Normal 4 6 2 2" xfId="795" xr:uid="{00000000-0005-0000-0000-00001D080000}"/>
    <cellStyle name="Normal 4 6 2 2 2" xfId="1985" xr:uid="{00000000-0005-0000-0000-00001E080000}"/>
    <cellStyle name="Normal 4 6 2 2 2 2" xfId="3987" xr:uid="{00000000-0005-0000-0000-00001F080000}"/>
    <cellStyle name="Normal 4 6 2 2 3" xfId="2801" xr:uid="{00000000-0005-0000-0000-000020080000}"/>
    <cellStyle name="Normal 4 6 2 3" xfId="1578" xr:uid="{00000000-0005-0000-0000-000021080000}"/>
    <cellStyle name="Normal 4 6 2 3 2" xfId="3580" xr:uid="{00000000-0005-0000-0000-000022080000}"/>
    <cellStyle name="Normal 4 6 2 4" xfId="2392" xr:uid="{00000000-0005-0000-0000-000023080000}"/>
    <cellStyle name="Normal 4 6 3" xfId="619" xr:uid="{00000000-0005-0000-0000-000024080000}"/>
    <cellStyle name="Normal 4 6 3 2" xfId="1811" xr:uid="{00000000-0005-0000-0000-000025080000}"/>
    <cellStyle name="Normal 4 6 3 2 2" xfId="3813" xr:uid="{00000000-0005-0000-0000-000026080000}"/>
    <cellStyle name="Normal 4 6 3 3" xfId="2627" xr:uid="{00000000-0005-0000-0000-000027080000}"/>
    <cellStyle name="Normal 4 6 4" xfId="962" xr:uid="{00000000-0005-0000-0000-000028080000}"/>
    <cellStyle name="Normal 4 6 4 2" xfId="2964" xr:uid="{00000000-0005-0000-0000-000029080000}"/>
    <cellStyle name="Normal 4 6 5" xfId="1176" xr:uid="{00000000-0005-0000-0000-00002A080000}"/>
    <cellStyle name="Normal 4 6 5 2" xfId="3178" xr:uid="{00000000-0005-0000-0000-00002B080000}"/>
    <cellStyle name="Normal 4 6 6" xfId="1404" xr:uid="{00000000-0005-0000-0000-00002C080000}"/>
    <cellStyle name="Normal 4 6 6 2" xfId="3406" xr:uid="{00000000-0005-0000-0000-00002D080000}"/>
    <cellStyle name="Normal 4 6 7" xfId="2149" xr:uid="{00000000-0005-0000-0000-00002E080000}"/>
    <cellStyle name="Normal 4 6 8" xfId="4213" xr:uid="{00000000-0005-0000-0000-00002F080000}"/>
    <cellStyle name="Normal 4 7" xfId="149" xr:uid="{00000000-0005-0000-0000-000030080000}"/>
    <cellStyle name="Normal 4 7 2" xfId="384" xr:uid="{00000000-0005-0000-0000-000031080000}"/>
    <cellStyle name="Normal 4 7 2 2" xfId="796" xr:uid="{00000000-0005-0000-0000-000032080000}"/>
    <cellStyle name="Normal 4 7 2 2 2" xfId="1986" xr:uid="{00000000-0005-0000-0000-000033080000}"/>
    <cellStyle name="Normal 4 7 2 2 2 2" xfId="3988" xr:uid="{00000000-0005-0000-0000-000034080000}"/>
    <cellStyle name="Normal 4 7 2 2 3" xfId="2802" xr:uid="{00000000-0005-0000-0000-000035080000}"/>
    <cellStyle name="Normal 4 7 2 3" xfId="1579" xr:uid="{00000000-0005-0000-0000-000036080000}"/>
    <cellStyle name="Normal 4 7 2 3 2" xfId="3581" xr:uid="{00000000-0005-0000-0000-000037080000}"/>
    <cellStyle name="Normal 4 7 2 4" xfId="2393" xr:uid="{00000000-0005-0000-0000-000038080000}"/>
    <cellStyle name="Normal 4 7 3" xfId="620" xr:uid="{00000000-0005-0000-0000-000039080000}"/>
    <cellStyle name="Normal 4 7 3 2" xfId="1812" xr:uid="{00000000-0005-0000-0000-00003A080000}"/>
    <cellStyle name="Normal 4 7 3 2 2" xfId="3814" xr:uid="{00000000-0005-0000-0000-00003B080000}"/>
    <cellStyle name="Normal 4 7 3 3" xfId="2628" xr:uid="{00000000-0005-0000-0000-00003C080000}"/>
    <cellStyle name="Normal 4 7 4" xfId="973" xr:uid="{00000000-0005-0000-0000-00003D080000}"/>
    <cellStyle name="Normal 4 7 4 2" xfId="2975" xr:uid="{00000000-0005-0000-0000-00003E080000}"/>
    <cellStyle name="Normal 4 7 5" xfId="1177" xr:uid="{00000000-0005-0000-0000-00003F080000}"/>
    <cellStyle name="Normal 4 7 5 2" xfId="3179" xr:uid="{00000000-0005-0000-0000-000040080000}"/>
    <cellStyle name="Normal 4 7 6" xfId="1405" xr:uid="{00000000-0005-0000-0000-000041080000}"/>
    <cellStyle name="Normal 4 7 6 2" xfId="3407" xr:uid="{00000000-0005-0000-0000-000042080000}"/>
    <cellStyle name="Normal 4 7 7" xfId="2163" xr:uid="{00000000-0005-0000-0000-000043080000}"/>
    <cellStyle name="Normal 4 7 8" xfId="4300" xr:uid="{00000000-0005-0000-0000-000044080000}"/>
    <cellStyle name="Normal 4 8" xfId="169" xr:uid="{00000000-0005-0000-0000-000045080000}"/>
    <cellStyle name="Normal 4 8 2" xfId="385" xr:uid="{00000000-0005-0000-0000-000046080000}"/>
    <cellStyle name="Normal 4 8 2 2" xfId="797" xr:uid="{00000000-0005-0000-0000-000047080000}"/>
    <cellStyle name="Normal 4 8 2 2 2" xfId="1987" xr:uid="{00000000-0005-0000-0000-000048080000}"/>
    <cellStyle name="Normal 4 8 2 2 2 2" xfId="3989" xr:uid="{00000000-0005-0000-0000-000049080000}"/>
    <cellStyle name="Normal 4 8 2 2 3" xfId="2803" xr:uid="{00000000-0005-0000-0000-00004A080000}"/>
    <cellStyle name="Normal 4 8 2 3" xfId="1580" xr:uid="{00000000-0005-0000-0000-00004B080000}"/>
    <cellStyle name="Normal 4 8 2 3 2" xfId="3582" xr:uid="{00000000-0005-0000-0000-00004C080000}"/>
    <cellStyle name="Normal 4 8 2 4" xfId="2394" xr:uid="{00000000-0005-0000-0000-00004D080000}"/>
    <cellStyle name="Normal 4 8 3" xfId="621" xr:uid="{00000000-0005-0000-0000-00004E080000}"/>
    <cellStyle name="Normal 4 8 3 2" xfId="1813" xr:uid="{00000000-0005-0000-0000-00004F080000}"/>
    <cellStyle name="Normal 4 8 3 2 2" xfId="3815" xr:uid="{00000000-0005-0000-0000-000050080000}"/>
    <cellStyle name="Normal 4 8 3 3" xfId="2629" xr:uid="{00000000-0005-0000-0000-000051080000}"/>
    <cellStyle name="Normal 4 8 4" xfId="996" xr:uid="{00000000-0005-0000-0000-000052080000}"/>
    <cellStyle name="Normal 4 8 4 2" xfId="2998" xr:uid="{00000000-0005-0000-0000-000053080000}"/>
    <cellStyle name="Normal 4 8 5" xfId="1178" xr:uid="{00000000-0005-0000-0000-000054080000}"/>
    <cellStyle name="Normal 4 8 5 2" xfId="3180" xr:uid="{00000000-0005-0000-0000-000055080000}"/>
    <cellStyle name="Normal 4 8 6" xfId="1406" xr:uid="{00000000-0005-0000-0000-000056080000}"/>
    <cellStyle name="Normal 4 8 6 2" xfId="3408" xr:uid="{00000000-0005-0000-0000-000057080000}"/>
    <cellStyle name="Normal 4 8 7" xfId="2183" xr:uid="{00000000-0005-0000-0000-000058080000}"/>
    <cellStyle name="Normal 4 8 8" xfId="4301" xr:uid="{00000000-0005-0000-0000-000059080000}"/>
    <cellStyle name="Normal 4 9" xfId="180" xr:uid="{00000000-0005-0000-0000-00005A080000}"/>
    <cellStyle name="Normal 4 9 2" xfId="386" xr:uid="{00000000-0005-0000-0000-00005B080000}"/>
    <cellStyle name="Normal 4 9 2 2" xfId="798" xr:uid="{00000000-0005-0000-0000-00005C080000}"/>
    <cellStyle name="Normal 4 9 2 2 2" xfId="1988" xr:uid="{00000000-0005-0000-0000-00005D080000}"/>
    <cellStyle name="Normal 4 9 2 2 2 2" xfId="3990" xr:uid="{00000000-0005-0000-0000-00005E080000}"/>
    <cellStyle name="Normal 4 9 2 2 3" xfId="2804" xr:uid="{00000000-0005-0000-0000-00005F080000}"/>
    <cellStyle name="Normal 4 9 2 3" xfId="1581" xr:uid="{00000000-0005-0000-0000-000060080000}"/>
    <cellStyle name="Normal 4 9 2 3 2" xfId="3583" xr:uid="{00000000-0005-0000-0000-000061080000}"/>
    <cellStyle name="Normal 4 9 2 4" xfId="2395" xr:uid="{00000000-0005-0000-0000-000062080000}"/>
    <cellStyle name="Normal 4 9 3" xfId="622" xr:uid="{00000000-0005-0000-0000-000063080000}"/>
    <cellStyle name="Normal 4 9 3 2" xfId="1814" xr:uid="{00000000-0005-0000-0000-000064080000}"/>
    <cellStyle name="Normal 4 9 3 2 2" xfId="3816" xr:uid="{00000000-0005-0000-0000-000065080000}"/>
    <cellStyle name="Normal 4 9 3 3" xfId="2630" xr:uid="{00000000-0005-0000-0000-000066080000}"/>
    <cellStyle name="Normal 4 9 4" xfId="1179" xr:uid="{00000000-0005-0000-0000-000067080000}"/>
    <cellStyle name="Normal 4 9 4 2" xfId="3181" xr:uid="{00000000-0005-0000-0000-000068080000}"/>
    <cellStyle name="Normal 4 9 5" xfId="1407" xr:uid="{00000000-0005-0000-0000-000069080000}"/>
    <cellStyle name="Normal 4 9 5 2" xfId="3409" xr:uid="{00000000-0005-0000-0000-00006A080000}"/>
    <cellStyle name="Normal 4 9 6" xfId="2194" xr:uid="{00000000-0005-0000-0000-00006B080000}"/>
    <cellStyle name="Normal 4 9 7" xfId="4302" xr:uid="{00000000-0005-0000-0000-00006C080000}"/>
    <cellStyle name="Normal 5" xfId="7" xr:uid="{00000000-0005-0000-0000-00006D080000}"/>
    <cellStyle name="Normal 5 10" xfId="215" xr:uid="{00000000-0005-0000-0000-00006E080000}"/>
    <cellStyle name="Normal 5 10 2" xfId="388" xr:uid="{00000000-0005-0000-0000-00006F080000}"/>
    <cellStyle name="Normal 5 10 2 2" xfId="800" xr:uid="{00000000-0005-0000-0000-000070080000}"/>
    <cellStyle name="Normal 5 10 2 2 2" xfId="1990" xr:uid="{00000000-0005-0000-0000-000071080000}"/>
    <cellStyle name="Normal 5 10 2 2 2 2" xfId="3992" xr:uid="{00000000-0005-0000-0000-000072080000}"/>
    <cellStyle name="Normal 5 10 2 2 3" xfId="2806" xr:uid="{00000000-0005-0000-0000-000073080000}"/>
    <cellStyle name="Normal 5 10 2 3" xfId="1583" xr:uid="{00000000-0005-0000-0000-000074080000}"/>
    <cellStyle name="Normal 5 10 2 3 2" xfId="3585" xr:uid="{00000000-0005-0000-0000-000075080000}"/>
    <cellStyle name="Normal 5 10 2 4" xfId="2397" xr:uid="{00000000-0005-0000-0000-000076080000}"/>
    <cellStyle name="Normal 5 10 3" xfId="623" xr:uid="{00000000-0005-0000-0000-000077080000}"/>
    <cellStyle name="Normal 5 10 3 2" xfId="1815" xr:uid="{00000000-0005-0000-0000-000078080000}"/>
    <cellStyle name="Normal 5 10 3 2 2" xfId="3817" xr:uid="{00000000-0005-0000-0000-000079080000}"/>
    <cellStyle name="Normal 5 10 3 3" xfId="2631" xr:uid="{00000000-0005-0000-0000-00007A080000}"/>
    <cellStyle name="Normal 5 10 4" xfId="1180" xr:uid="{00000000-0005-0000-0000-00007B080000}"/>
    <cellStyle name="Normal 5 10 4 2" xfId="3182" xr:uid="{00000000-0005-0000-0000-00007C080000}"/>
    <cellStyle name="Normal 5 10 5" xfId="1408" xr:uid="{00000000-0005-0000-0000-00007D080000}"/>
    <cellStyle name="Normal 5 10 5 2" xfId="3410" xr:uid="{00000000-0005-0000-0000-00007E080000}"/>
    <cellStyle name="Normal 5 10 6" xfId="2227" xr:uid="{00000000-0005-0000-0000-00007F080000}"/>
    <cellStyle name="Normal 5 10 7" xfId="4303" xr:uid="{00000000-0005-0000-0000-000080080000}"/>
    <cellStyle name="Normal 5 11" xfId="225" xr:uid="{00000000-0005-0000-0000-000081080000}"/>
    <cellStyle name="Normal 5 11 2" xfId="389" xr:uid="{00000000-0005-0000-0000-000082080000}"/>
    <cellStyle name="Normal 5 11 2 2" xfId="801" xr:uid="{00000000-0005-0000-0000-000083080000}"/>
    <cellStyle name="Normal 5 11 2 2 2" xfId="1991" xr:uid="{00000000-0005-0000-0000-000084080000}"/>
    <cellStyle name="Normal 5 11 2 2 2 2" xfId="3993" xr:uid="{00000000-0005-0000-0000-000085080000}"/>
    <cellStyle name="Normal 5 11 2 2 3" xfId="2807" xr:uid="{00000000-0005-0000-0000-000086080000}"/>
    <cellStyle name="Normal 5 11 2 3" xfId="1584" xr:uid="{00000000-0005-0000-0000-000087080000}"/>
    <cellStyle name="Normal 5 11 2 3 2" xfId="3586" xr:uid="{00000000-0005-0000-0000-000088080000}"/>
    <cellStyle name="Normal 5 11 2 4" xfId="2398" xr:uid="{00000000-0005-0000-0000-000089080000}"/>
    <cellStyle name="Normal 5 11 3" xfId="624" xr:uid="{00000000-0005-0000-0000-00008A080000}"/>
    <cellStyle name="Normal 5 11 3 2" xfId="1816" xr:uid="{00000000-0005-0000-0000-00008B080000}"/>
    <cellStyle name="Normal 5 11 3 2 2" xfId="3818" xr:uid="{00000000-0005-0000-0000-00008C080000}"/>
    <cellStyle name="Normal 5 11 3 3" xfId="2632" xr:uid="{00000000-0005-0000-0000-00008D080000}"/>
    <cellStyle name="Normal 5 11 4" xfId="1181" xr:uid="{00000000-0005-0000-0000-00008E080000}"/>
    <cellStyle name="Normal 5 11 4 2" xfId="3183" xr:uid="{00000000-0005-0000-0000-00008F080000}"/>
    <cellStyle name="Normal 5 11 5" xfId="1409" xr:uid="{00000000-0005-0000-0000-000090080000}"/>
    <cellStyle name="Normal 5 11 5 2" xfId="3411" xr:uid="{00000000-0005-0000-0000-000091080000}"/>
    <cellStyle name="Normal 5 11 6" xfId="2237" xr:uid="{00000000-0005-0000-0000-000092080000}"/>
    <cellStyle name="Normal 5 11 7" xfId="4304" xr:uid="{00000000-0005-0000-0000-000093080000}"/>
    <cellStyle name="Normal 5 12" xfId="256" xr:uid="{00000000-0005-0000-0000-000094080000}"/>
    <cellStyle name="Normal 5 12 2" xfId="390" xr:uid="{00000000-0005-0000-0000-000095080000}"/>
    <cellStyle name="Normal 5 12 2 2" xfId="802" xr:uid="{00000000-0005-0000-0000-000096080000}"/>
    <cellStyle name="Normal 5 12 2 2 2" xfId="1992" xr:uid="{00000000-0005-0000-0000-000097080000}"/>
    <cellStyle name="Normal 5 12 2 2 2 2" xfId="3994" xr:uid="{00000000-0005-0000-0000-000098080000}"/>
    <cellStyle name="Normal 5 12 2 2 3" xfId="2808" xr:uid="{00000000-0005-0000-0000-000099080000}"/>
    <cellStyle name="Normal 5 12 2 3" xfId="1585" xr:uid="{00000000-0005-0000-0000-00009A080000}"/>
    <cellStyle name="Normal 5 12 2 3 2" xfId="3587" xr:uid="{00000000-0005-0000-0000-00009B080000}"/>
    <cellStyle name="Normal 5 12 2 4" xfId="2399" xr:uid="{00000000-0005-0000-0000-00009C080000}"/>
    <cellStyle name="Normal 5 12 3" xfId="625" xr:uid="{00000000-0005-0000-0000-00009D080000}"/>
    <cellStyle name="Normal 5 12 3 2" xfId="1817" xr:uid="{00000000-0005-0000-0000-00009E080000}"/>
    <cellStyle name="Normal 5 12 3 2 2" xfId="3819" xr:uid="{00000000-0005-0000-0000-00009F080000}"/>
    <cellStyle name="Normal 5 12 3 3" xfId="2633" xr:uid="{00000000-0005-0000-0000-0000A0080000}"/>
    <cellStyle name="Normal 5 12 4" xfId="1182" xr:uid="{00000000-0005-0000-0000-0000A1080000}"/>
    <cellStyle name="Normal 5 12 4 2" xfId="3184" xr:uid="{00000000-0005-0000-0000-0000A2080000}"/>
    <cellStyle name="Normal 5 12 5" xfId="1410" xr:uid="{00000000-0005-0000-0000-0000A3080000}"/>
    <cellStyle name="Normal 5 12 5 2" xfId="3412" xr:uid="{00000000-0005-0000-0000-0000A4080000}"/>
    <cellStyle name="Normal 5 12 6" xfId="2265" xr:uid="{00000000-0005-0000-0000-0000A5080000}"/>
    <cellStyle name="Normal 5 12 7" xfId="4305" xr:uid="{00000000-0005-0000-0000-0000A6080000}"/>
    <cellStyle name="Normal 5 13" xfId="290" xr:uid="{00000000-0005-0000-0000-0000A7080000}"/>
    <cellStyle name="Normal 5 13 2" xfId="391" xr:uid="{00000000-0005-0000-0000-0000A8080000}"/>
    <cellStyle name="Normal 5 13 2 2" xfId="803" xr:uid="{00000000-0005-0000-0000-0000A9080000}"/>
    <cellStyle name="Normal 5 13 2 2 2" xfId="1993" xr:uid="{00000000-0005-0000-0000-0000AA080000}"/>
    <cellStyle name="Normal 5 13 2 2 2 2" xfId="3995" xr:uid="{00000000-0005-0000-0000-0000AB080000}"/>
    <cellStyle name="Normal 5 13 2 2 3" xfId="2809" xr:uid="{00000000-0005-0000-0000-0000AC080000}"/>
    <cellStyle name="Normal 5 13 2 3" xfId="1586" xr:uid="{00000000-0005-0000-0000-0000AD080000}"/>
    <cellStyle name="Normal 5 13 2 3 2" xfId="3588" xr:uid="{00000000-0005-0000-0000-0000AE080000}"/>
    <cellStyle name="Normal 5 13 2 4" xfId="2400" xr:uid="{00000000-0005-0000-0000-0000AF080000}"/>
    <cellStyle name="Normal 5 13 3" xfId="626" xr:uid="{00000000-0005-0000-0000-0000B0080000}"/>
    <cellStyle name="Normal 5 13 3 2" xfId="1818" xr:uid="{00000000-0005-0000-0000-0000B1080000}"/>
    <cellStyle name="Normal 5 13 3 2 2" xfId="3820" xr:uid="{00000000-0005-0000-0000-0000B2080000}"/>
    <cellStyle name="Normal 5 13 3 3" xfId="2634" xr:uid="{00000000-0005-0000-0000-0000B3080000}"/>
    <cellStyle name="Normal 5 13 4" xfId="1183" xr:uid="{00000000-0005-0000-0000-0000B4080000}"/>
    <cellStyle name="Normal 5 13 4 2" xfId="3185" xr:uid="{00000000-0005-0000-0000-0000B5080000}"/>
    <cellStyle name="Normal 5 13 5" xfId="1411" xr:uid="{00000000-0005-0000-0000-0000B6080000}"/>
    <cellStyle name="Normal 5 13 5 2" xfId="3413" xr:uid="{00000000-0005-0000-0000-0000B7080000}"/>
    <cellStyle name="Normal 5 13 6" xfId="2299" xr:uid="{00000000-0005-0000-0000-0000B8080000}"/>
    <cellStyle name="Normal 5 13 7" xfId="4306" xr:uid="{00000000-0005-0000-0000-0000B9080000}"/>
    <cellStyle name="Normal 5 14" xfId="387" xr:uid="{00000000-0005-0000-0000-0000BA080000}"/>
    <cellStyle name="Normal 5 14 2" xfId="799" xr:uid="{00000000-0005-0000-0000-0000BB080000}"/>
    <cellStyle name="Normal 5 14 2 2" xfId="1989" xr:uid="{00000000-0005-0000-0000-0000BC080000}"/>
    <cellStyle name="Normal 5 14 2 2 2" xfId="3991" xr:uid="{00000000-0005-0000-0000-0000BD080000}"/>
    <cellStyle name="Normal 5 14 2 3" xfId="2805" xr:uid="{00000000-0005-0000-0000-0000BE080000}"/>
    <cellStyle name="Normal 5 14 3" xfId="1582" xr:uid="{00000000-0005-0000-0000-0000BF080000}"/>
    <cellStyle name="Normal 5 14 3 2" xfId="3584" xr:uid="{00000000-0005-0000-0000-0000C0080000}"/>
    <cellStyle name="Normal 5 14 4" xfId="2396" xr:uid="{00000000-0005-0000-0000-0000C1080000}"/>
    <cellStyle name="Normal 5 15" xfId="488" xr:uid="{00000000-0005-0000-0000-0000C2080000}"/>
    <cellStyle name="Normal 5 15 2" xfId="898" xr:uid="{00000000-0005-0000-0000-0000C3080000}"/>
    <cellStyle name="Normal 5 15 2 2" xfId="2088" xr:uid="{00000000-0005-0000-0000-0000C4080000}"/>
    <cellStyle name="Normal 5 15 2 2 2" xfId="4090" xr:uid="{00000000-0005-0000-0000-0000C5080000}"/>
    <cellStyle name="Normal 5 15 2 3" xfId="2904" xr:uid="{00000000-0005-0000-0000-0000C6080000}"/>
    <cellStyle name="Normal 5 15 3" xfId="1681" xr:uid="{00000000-0005-0000-0000-0000C7080000}"/>
    <cellStyle name="Normal 5 15 3 2" xfId="3683" xr:uid="{00000000-0005-0000-0000-0000C8080000}"/>
    <cellStyle name="Normal 5 15 4" xfId="2497" xr:uid="{00000000-0005-0000-0000-0000C9080000}"/>
    <cellStyle name="Normal 5 16" xfId="498" xr:uid="{00000000-0005-0000-0000-0000CA080000}"/>
    <cellStyle name="Normal 5 16 2" xfId="908" xr:uid="{00000000-0005-0000-0000-0000CB080000}"/>
    <cellStyle name="Normal 5 16 2 2" xfId="2097" xr:uid="{00000000-0005-0000-0000-0000CC080000}"/>
    <cellStyle name="Normal 5 16 2 2 2" xfId="4099" xr:uid="{00000000-0005-0000-0000-0000CD080000}"/>
    <cellStyle name="Normal 5 16 2 3" xfId="2914" xr:uid="{00000000-0005-0000-0000-0000CE080000}"/>
    <cellStyle name="Normal 5 16 3" xfId="1691" xr:uid="{00000000-0005-0000-0000-0000CF080000}"/>
    <cellStyle name="Normal 5 16 3 2" xfId="3693" xr:uid="{00000000-0005-0000-0000-0000D0080000}"/>
    <cellStyle name="Normal 5 16 4" xfId="2507" xr:uid="{00000000-0005-0000-0000-0000D1080000}"/>
    <cellStyle name="Normal 5 17" xfId="519" xr:uid="{00000000-0005-0000-0000-0000D2080000}"/>
    <cellStyle name="Normal 5 17 2" xfId="1712" xr:uid="{00000000-0005-0000-0000-0000D3080000}"/>
    <cellStyle name="Normal 5 17 2 2" xfId="3714" xr:uid="{00000000-0005-0000-0000-0000D4080000}"/>
    <cellStyle name="Normal 5 17 3" xfId="2528" xr:uid="{00000000-0005-0000-0000-0000D5080000}"/>
    <cellStyle name="Normal 5 18" xfId="937" xr:uid="{00000000-0005-0000-0000-0000D6080000}"/>
    <cellStyle name="Normal 5 18 2" xfId="2939" xr:uid="{00000000-0005-0000-0000-0000D7080000}"/>
    <cellStyle name="Normal 5 19" xfId="1010" xr:uid="{00000000-0005-0000-0000-0000D8080000}"/>
    <cellStyle name="Normal 5 19 2" xfId="3012" xr:uid="{00000000-0005-0000-0000-0000D9080000}"/>
    <cellStyle name="Normal 5 2" xfId="15" xr:uid="{00000000-0005-0000-0000-0000DA080000}"/>
    <cellStyle name="Normal 5 2 10" xfId="291" xr:uid="{00000000-0005-0000-0000-0000DB080000}"/>
    <cellStyle name="Normal 5 2 10 2" xfId="393" xr:uid="{00000000-0005-0000-0000-0000DC080000}"/>
    <cellStyle name="Normal 5 2 10 2 2" xfId="805" xr:uid="{00000000-0005-0000-0000-0000DD080000}"/>
    <cellStyle name="Normal 5 2 10 2 2 2" xfId="1995" xr:uid="{00000000-0005-0000-0000-0000DE080000}"/>
    <cellStyle name="Normal 5 2 10 2 2 2 2" xfId="3997" xr:uid="{00000000-0005-0000-0000-0000DF080000}"/>
    <cellStyle name="Normal 5 2 10 2 2 3" xfId="2811" xr:uid="{00000000-0005-0000-0000-0000E0080000}"/>
    <cellStyle name="Normal 5 2 10 2 3" xfId="1588" xr:uid="{00000000-0005-0000-0000-0000E1080000}"/>
    <cellStyle name="Normal 5 2 10 2 3 2" xfId="3590" xr:uid="{00000000-0005-0000-0000-0000E2080000}"/>
    <cellStyle name="Normal 5 2 10 2 4" xfId="2402" xr:uid="{00000000-0005-0000-0000-0000E3080000}"/>
    <cellStyle name="Normal 5 2 10 3" xfId="627" xr:uid="{00000000-0005-0000-0000-0000E4080000}"/>
    <cellStyle name="Normal 5 2 10 3 2" xfId="1819" xr:uid="{00000000-0005-0000-0000-0000E5080000}"/>
    <cellStyle name="Normal 5 2 10 3 2 2" xfId="3821" xr:uid="{00000000-0005-0000-0000-0000E6080000}"/>
    <cellStyle name="Normal 5 2 10 3 3" xfId="2635" xr:uid="{00000000-0005-0000-0000-0000E7080000}"/>
    <cellStyle name="Normal 5 2 10 4" xfId="1184" xr:uid="{00000000-0005-0000-0000-0000E8080000}"/>
    <cellStyle name="Normal 5 2 10 4 2" xfId="3186" xr:uid="{00000000-0005-0000-0000-0000E9080000}"/>
    <cellStyle name="Normal 5 2 10 5" xfId="1412" xr:uid="{00000000-0005-0000-0000-0000EA080000}"/>
    <cellStyle name="Normal 5 2 10 5 2" xfId="3414" xr:uid="{00000000-0005-0000-0000-0000EB080000}"/>
    <cellStyle name="Normal 5 2 10 6" xfId="2300" xr:uid="{00000000-0005-0000-0000-0000EC080000}"/>
    <cellStyle name="Normal 5 2 10 7" xfId="4307" xr:uid="{00000000-0005-0000-0000-0000ED080000}"/>
    <cellStyle name="Normal 5 2 11" xfId="392" xr:uid="{00000000-0005-0000-0000-0000EE080000}"/>
    <cellStyle name="Normal 5 2 11 2" xfId="804" xr:uid="{00000000-0005-0000-0000-0000EF080000}"/>
    <cellStyle name="Normal 5 2 11 2 2" xfId="1994" xr:uid="{00000000-0005-0000-0000-0000F0080000}"/>
    <cellStyle name="Normal 5 2 11 2 2 2" xfId="3996" xr:uid="{00000000-0005-0000-0000-0000F1080000}"/>
    <cellStyle name="Normal 5 2 11 2 3" xfId="2810" xr:uid="{00000000-0005-0000-0000-0000F2080000}"/>
    <cellStyle name="Normal 5 2 11 3" xfId="1587" xr:uid="{00000000-0005-0000-0000-0000F3080000}"/>
    <cellStyle name="Normal 5 2 11 3 2" xfId="3589" xr:uid="{00000000-0005-0000-0000-0000F4080000}"/>
    <cellStyle name="Normal 5 2 11 4" xfId="2401" xr:uid="{00000000-0005-0000-0000-0000F5080000}"/>
    <cellStyle name="Normal 5 2 12" xfId="489" xr:uid="{00000000-0005-0000-0000-0000F6080000}"/>
    <cellStyle name="Normal 5 2 12 2" xfId="899" xr:uid="{00000000-0005-0000-0000-0000F7080000}"/>
    <cellStyle name="Normal 5 2 12 2 2" xfId="2089" xr:uid="{00000000-0005-0000-0000-0000F8080000}"/>
    <cellStyle name="Normal 5 2 12 2 2 2" xfId="4091" xr:uid="{00000000-0005-0000-0000-0000F9080000}"/>
    <cellStyle name="Normal 5 2 12 2 3" xfId="2905" xr:uid="{00000000-0005-0000-0000-0000FA080000}"/>
    <cellStyle name="Normal 5 2 12 3" xfId="1682" xr:uid="{00000000-0005-0000-0000-0000FB080000}"/>
    <cellStyle name="Normal 5 2 12 3 2" xfId="3684" xr:uid="{00000000-0005-0000-0000-0000FC080000}"/>
    <cellStyle name="Normal 5 2 12 4" xfId="2498" xr:uid="{00000000-0005-0000-0000-0000FD080000}"/>
    <cellStyle name="Normal 5 2 13" xfId="502" xr:uid="{00000000-0005-0000-0000-0000FE080000}"/>
    <cellStyle name="Normal 5 2 13 2" xfId="912" xr:uid="{00000000-0005-0000-0000-0000FF080000}"/>
    <cellStyle name="Normal 5 2 13 2 2" xfId="2101" xr:uid="{00000000-0005-0000-0000-000000090000}"/>
    <cellStyle name="Normal 5 2 13 2 2 2" xfId="4103" xr:uid="{00000000-0005-0000-0000-000001090000}"/>
    <cellStyle name="Normal 5 2 13 2 3" xfId="2918" xr:uid="{00000000-0005-0000-0000-000002090000}"/>
    <cellStyle name="Normal 5 2 13 3" xfId="1695" xr:uid="{00000000-0005-0000-0000-000003090000}"/>
    <cellStyle name="Normal 5 2 13 3 2" xfId="3697" xr:uid="{00000000-0005-0000-0000-000004090000}"/>
    <cellStyle name="Normal 5 2 13 4" xfId="2511" xr:uid="{00000000-0005-0000-0000-000005090000}"/>
    <cellStyle name="Normal 5 2 14" xfId="524" xr:uid="{00000000-0005-0000-0000-000006090000}"/>
    <cellStyle name="Normal 5 2 14 2" xfId="1717" xr:uid="{00000000-0005-0000-0000-000007090000}"/>
    <cellStyle name="Normal 5 2 14 2 2" xfId="3719" xr:uid="{00000000-0005-0000-0000-000008090000}"/>
    <cellStyle name="Normal 5 2 14 3" xfId="2533" xr:uid="{00000000-0005-0000-0000-000009090000}"/>
    <cellStyle name="Normal 5 2 15" xfId="941" xr:uid="{00000000-0005-0000-0000-00000A090000}"/>
    <cellStyle name="Normal 5 2 15 2" xfId="2943" xr:uid="{00000000-0005-0000-0000-00000B090000}"/>
    <cellStyle name="Normal 5 2 16" xfId="1015" xr:uid="{00000000-0005-0000-0000-00000C090000}"/>
    <cellStyle name="Normal 5 2 16 2" xfId="3017" xr:uid="{00000000-0005-0000-0000-00000D090000}"/>
    <cellStyle name="Normal 5 2 17" xfId="1059" xr:uid="{00000000-0005-0000-0000-00000E090000}"/>
    <cellStyle name="Normal 5 2 17 2" xfId="3061" xr:uid="{00000000-0005-0000-0000-00000F090000}"/>
    <cellStyle name="Normal 5 2 18" xfId="1073" xr:uid="{00000000-0005-0000-0000-000010090000}"/>
    <cellStyle name="Normal 5 2 18 2" xfId="3075" xr:uid="{00000000-0005-0000-0000-000011090000}"/>
    <cellStyle name="Normal 5 2 19" xfId="1265" xr:uid="{00000000-0005-0000-0000-000012090000}"/>
    <cellStyle name="Normal 5 2 19 2" xfId="3267" xr:uid="{00000000-0005-0000-0000-000013090000}"/>
    <cellStyle name="Normal 5 2 2" xfId="29" xr:uid="{00000000-0005-0000-0000-000014090000}"/>
    <cellStyle name="Normal 5 2 2 10" xfId="1026" xr:uid="{00000000-0005-0000-0000-000015090000}"/>
    <cellStyle name="Normal 5 2 2 10 2" xfId="3028" xr:uid="{00000000-0005-0000-0000-000016090000}"/>
    <cellStyle name="Normal 5 2 2 11" xfId="1105" xr:uid="{00000000-0005-0000-0000-000017090000}"/>
    <cellStyle name="Normal 5 2 2 11 2" xfId="3107" xr:uid="{00000000-0005-0000-0000-000018090000}"/>
    <cellStyle name="Normal 5 2 2 12" xfId="1277" xr:uid="{00000000-0005-0000-0000-000019090000}"/>
    <cellStyle name="Normal 5 2 2 12 2" xfId="3279" xr:uid="{00000000-0005-0000-0000-00001A090000}"/>
    <cellStyle name="Normal 5 2 2 13" xfId="1324" xr:uid="{00000000-0005-0000-0000-00001B090000}"/>
    <cellStyle name="Normal 5 2 2 13 2" xfId="3326" xr:uid="{00000000-0005-0000-0000-00001C090000}"/>
    <cellStyle name="Normal 5 2 2 14" xfId="2139" xr:uid="{00000000-0005-0000-0000-00001D090000}"/>
    <cellStyle name="Normal 5 2 2 15" xfId="4177" xr:uid="{00000000-0005-0000-0000-00001E090000}"/>
    <cellStyle name="Normal 5 2 2 16" xfId="124" xr:uid="{00000000-0005-0000-0000-00001F090000}"/>
    <cellStyle name="Normal 5 2 2 2" xfId="160" xr:uid="{00000000-0005-0000-0000-000020090000}"/>
    <cellStyle name="Normal 5 2 2 2 2" xfId="395" xr:uid="{00000000-0005-0000-0000-000021090000}"/>
    <cellStyle name="Normal 5 2 2 2 2 2" xfId="807" xr:uid="{00000000-0005-0000-0000-000022090000}"/>
    <cellStyle name="Normal 5 2 2 2 2 2 2" xfId="1997" xr:uid="{00000000-0005-0000-0000-000023090000}"/>
    <cellStyle name="Normal 5 2 2 2 2 2 2 2" xfId="3999" xr:uid="{00000000-0005-0000-0000-000024090000}"/>
    <cellStyle name="Normal 5 2 2 2 2 2 3" xfId="2813" xr:uid="{00000000-0005-0000-0000-000025090000}"/>
    <cellStyle name="Normal 5 2 2 2 2 3" xfId="1590" xr:uid="{00000000-0005-0000-0000-000026090000}"/>
    <cellStyle name="Normal 5 2 2 2 2 3 2" xfId="3592" xr:uid="{00000000-0005-0000-0000-000027090000}"/>
    <cellStyle name="Normal 5 2 2 2 2 4" xfId="2404" xr:uid="{00000000-0005-0000-0000-000028090000}"/>
    <cellStyle name="Normal 5 2 2 2 3" xfId="628" xr:uid="{00000000-0005-0000-0000-000029090000}"/>
    <cellStyle name="Normal 5 2 2 2 3 2" xfId="1820" xr:uid="{00000000-0005-0000-0000-00002A090000}"/>
    <cellStyle name="Normal 5 2 2 2 3 2 2" xfId="3822" xr:uid="{00000000-0005-0000-0000-00002B090000}"/>
    <cellStyle name="Normal 5 2 2 2 3 3" xfId="2636" xr:uid="{00000000-0005-0000-0000-00002C090000}"/>
    <cellStyle name="Normal 5 2 2 2 4" xfId="986" xr:uid="{00000000-0005-0000-0000-00002D090000}"/>
    <cellStyle name="Normal 5 2 2 2 4 2" xfId="2988" xr:uid="{00000000-0005-0000-0000-00002E090000}"/>
    <cellStyle name="Normal 5 2 2 2 5" xfId="1185" xr:uid="{00000000-0005-0000-0000-00002F090000}"/>
    <cellStyle name="Normal 5 2 2 2 5 2" xfId="3187" xr:uid="{00000000-0005-0000-0000-000030090000}"/>
    <cellStyle name="Normal 5 2 2 2 6" xfId="1413" xr:uid="{00000000-0005-0000-0000-000031090000}"/>
    <cellStyle name="Normal 5 2 2 2 6 2" xfId="3415" xr:uid="{00000000-0005-0000-0000-000032090000}"/>
    <cellStyle name="Normal 5 2 2 2 7" xfId="2174" xr:uid="{00000000-0005-0000-0000-000033090000}"/>
    <cellStyle name="Normal 5 2 2 2 8" xfId="4221" xr:uid="{00000000-0005-0000-0000-000034090000}"/>
    <cellStyle name="Normal 5 2 2 3" xfId="193" xr:uid="{00000000-0005-0000-0000-000035090000}"/>
    <cellStyle name="Normal 5 2 2 3 2" xfId="396" xr:uid="{00000000-0005-0000-0000-000036090000}"/>
    <cellStyle name="Normal 5 2 2 3 2 2" xfId="808" xr:uid="{00000000-0005-0000-0000-000037090000}"/>
    <cellStyle name="Normal 5 2 2 3 2 2 2" xfId="1998" xr:uid="{00000000-0005-0000-0000-000038090000}"/>
    <cellStyle name="Normal 5 2 2 3 2 2 2 2" xfId="4000" xr:uid="{00000000-0005-0000-0000-000039090000}"/>
    <cellStyle name="Normal 5 2 2 3 2 2 3" xfId="2814" xr:uid="{00000000-0005-0000-0000-00003A090000}"/>
    <cellStyle name="Normal 5 2 2 3 2 3" xfId="1591" xr:uid="{00000000-0005-0000-0000-00003B090000}"/>
    <cellStyle name="Normal 5 2 2 3 2 3 2" xfId="3593" xr:uid="{00000000-0005-0000-0000-00003C090000}"/>
    <cellStyle name="Normal 5 2 2 3 2 4" xfId="2405" xr:uid="{00000000-0005-0000-0000-00003D090000}"/>
    <cellStyle name="Normal 5 2 2 3 3" xfId="629" xr:uid="{00000000-0005-0000-0000-00003E090000}"/>
    <cellStyle name="Normal 5 2 2 3 3 2" xfId="1821" xr:uid="{00000000-0005-0000-0000-00003F090000}"/>
    <cellStyle name="Normal 5 2 2 3 3 2 2" xfId="3823" xr:uid="{00000000-0005-0000-0000-000040090000}"/>
    <cellStyle name="Normal 5 2 2 3 3 3" xfId="2637" xr:uid="{00000000-0005-0000-0000-000041090000}"/>
    <cellStyle name="Normal 5 2 2 3 4" xfId="1186" xr:uid="{00000000-0005-0000-0000-000042090000}"/>
    <cellStyle name="Normal 5 2 2 3 4 2" xfId="3188" xr:uid="{00000000-0005-0000-0000-000043090000}"/>
    <cellStyle name="Normal 5 2 2 3 5" xfId="1414" xr:uid="{00000000-0005-0000-0000-000044090000}"/>
    <cellStyle name="Normal 5 2 2 3 5 2" xfId="3416" xr:uid="{00000000-0005-0000-0000-000045090000}"/>
    <cellStyle name="Normal 5 2 2 3 6" xfId="2207" xr:uid="{00000000-0005-0000-0000-000046090000}"/>
    <cellStyle name="Normal 5 2 2 3 7" xfId="4308" xr:uid="{00000000-0005-0000-0000-000047090000}"/>
    <cellStyle name="Normal 5 2 2 4" xfId="246" xr:uid="{00000000-0005-0000-0000-000048090000}"/>
    <cellStyle name="Normal 5 2 2 4 2" xfId="397" xr:uid="{00000000-0005-0000-0000-000049090000}"/>
    <cellStyle name="Normal 5 2 2 4 2 2" xfId="809" xr:uid="{00000000-0005-0000-0000-00004A090000}"/>
    <cellStyle name="Normal 5 2 2 4 2 2 2" xfId="1999" xr:uid="{00000000-0005-0000-0000-00004B090000}"/>
    <cellStyle name="Normal 5 2 2 4 2 2 2 2" xfId="4001" xr:uid="{00000000-0005-0000-0000-00004C090000}"/>
    <cellStyle name="Normal 5 2 2 4 2 2 3" xfId="2815" xr:uid="{00000000-0005-0000-0000-00004D090000}"/>
    <cellStyle name="Normal 5 2 2 4 2 3" xfId="1592" xr:uid="{00000000-0005-0000-0000-00004E090000}"/>
    <cellStyle name="Normal 5 2 2 4 2 3 2" xfId="3594" xr:uid="{00000000-0005-0000-0000-00004F090000}"/>
    <cellStyle name="Normal 5 2 2 4 2 4" xfId="2406" xr:uid="{00000000-0005-0000-0000-000050090000}"/>
    <cellStyle name="Normal 5 2 2 4 3" xfId="630" xr:uid="{00000000-0005-0000-0000-000051090000}"/>
    <cellStyle name="Normal 5 2 2 4 3 2" xfId="1822" xr:uid="{00000000-0005-0000-0000-000052090000}"/>
    <cellStyle name="Normal 5 2 2 4 3 2 2" xfId="3824" xr:uid="{00000000-0005-0000-0000-000053090000}"/>
    <cellStyle name="Normal 5 2 2 4 3 3" xfId="2638" xr:uid="{00000000-0005-0000-0000-000054090000}"/>
    <cellStyle name="Normal 5 2 2 4 4" xfId="1187" xr:uid="{00000000-0005-0000-0000-000055090000}"/>
    <cellStyle name="Normal 5 2 2 4 4 2" xfId="3189" xr:uid="{00000000-0005-0000-0000-000056090000}"/>
    <cellStyle name="Normal 5 2 2 4 5" xfId="1415" xr:uid="{00000000-0005-0000-0000-000057090000}"/>
    <cellStyle name="Normal 5 2 2 4 5 2" xfId="3417" xr:uid="{00000000-0005-0000-0000-000058090000}"/>
    <cellStyle name="Normal 5 2 2 4 6" xfId="2256" xr:uid="{00000000-0005-0000-0000-000059090000}"/>
    <cellStyle name="Normal 5 2 2 4 7" xfId="4309" xr:uid="{00000000-0005-0000-0000-00005A090000}"/>
    <cellStyle name="Normal 5 2 2 5" xfId="271" xr:uid="{00000000-0005-0000-0000-00005B090000}"/>
    <cellStyle name="Normal 5 2 2 5 2" xfId="398" xr:uid="{00000000-0005-0000-0000-00005C090000}"/>
    <cellStyle name="Normal 5 2 2 5 2 2" xfId="810" xr:uid="{00000000-0005-0000-0000-00005D090000}"/>
    <cellStyle name="Normal 5 2 2 5 2 2 2" xfId="2000" xr:uid="{00000000-0005-0000-0000-00005E090000}"/>
    <cellStyle name="Normal 5 2 2 5 2 2 2 2" xfId="4002" xr:uid="{00000000-0005-0000-0000-00005F090000}"/>
    <cellStyle name="Normal 5 2 2 5 2 2 3" xfId="2816" xr:uid="{00000000-0005-0000-0000-000060090000}"/>
    <cellStyle name="Normal 5 2 2 5 2 3" xfId="1593" xr:uid="{00000000-0005-0000-0000-000061090000}"/>
    <cellStyle name="Normal 5 2 2 5 2 3 2" xfId="3595" xr:uid="{00000000-0005-0000-0000-000062090000}"/>
    <cellStyle name="Normal 5 2 2 5 2 4" xfId="2407" xr:uid="{00000000-0005-0000-0000-000063090000}"/>
    <cellStyle name="Normal 5 2 2 5 3" xfId="631" xr:uid="{00000000-0005-0000-0000-000064090000}"/>
    <cellStyle name="Normal 5 2 2 5 3 2" xfId="1823" xr:uid="{00000000-0005-0000-0000-000065090000}"/>
    <cellStyle name="Normal 5 2 2 5 3 2 2" xfId="3825" xr:uid="{00000000-0005-0000-0000-000066090000}"/>
    <cellStyle name="Normal 5 2 2 5 3 3" xfId="2639" xr:uid="{00000000-0005-0000-0000-000067090000}"/>
    <cellStyle name="Normal 5 2 2 5 4" xfId="1188" xr:uid="{00000000-0005-0000-0000-000068090000}"/>
    <cellStyle name="Normal 5 2 2 5 4 2" xfId="3190" xr:uid="{00000000-0005-0000-0000-000069090000}"/>
    <cellStyle name="Normal 5 2 2 5 5" xfId="1416" xr:uid="{00000000-0005-0000-0000-00006A090000}"/>
    <cellStyle name="Normal 5 2 2 5 5 2" xfId="3418" xr:uid="{00000000-0005-0000-0000-00006B090000}"/>
    <cellStyle name="Normal 5 2 2 5 6" xfId="2280" xr:uid="{00000000-0005-0000-0000-00006C090000}"/>
    <cellStyle name="Normal 5 2 2 5 7" xfId="4310" xr:uid="{00000000-0005-0000-0000-00006D090000}"/>
    <cellStyle name="Normal 5 2 2 6" xfId="394" xr:uid="{00000000-0005-0000-0000-00006E090000}"/>
    <cellStyle name="Normal 5 2 2 6 2" xfId="806" xr:uid="{00000000-0005-0000-0000-00006F090000}"/>
    <cellStyle name="Normal 5 2 2 6 2 2" xfId="1996" xr:uid="{00000000-0005-0000-0000-000070090000}"/>
    <cellStyle name="Normal 5 2 2 6 2 2 2" xfId="3998" xr:uid="{00000000-0005-0000-0000-000071090000}"/>
    <cellStyle name="Normal 5 2 2 6 2 3" xfId="2812" xr:uid="{00000000-0005-0000-0000-000072090000}"/>
    <cellStyle name="Normal 5 2 2 6 3" xfId="1589" xr:uid="{00000000-0005-0000-0000-000073090000}"/>
    <cellStyle name="Normal 5 2 2 6 3 2" xfId="3591" xr:uid="{00000000-0005-0000-0000-000074090000}"/>
    <cellStyle name="Normal 5 2 2 6 4" xfId="2403" xr:uid="{00000000-0005-0000-0000-000075090000}"/>
    <cellStyle name="Normal 5 2 2 7" xfId="514" xr:uid="{00000000-0005-0000-0000-000076090000}"/>
    <cellStyle name="Normal 5 2 2 7 2" xfId="924" xr:uid="{00000000-0005-0000-0000-000077090000}"/>
    <cellStyle name="Normal 5 2 2 7 2 2" xfId="2113" xr:uid="{00000000-0005-0000-0000-000078090000}"/>
    <cellStyle name="Normal 5 2 2 7 2 2 2" xfId="4115" xr:uid="{00000000-0005-0000-0000-000079090000}"/>
    <cellStyle name="Normal 5 2 2 7 2 3" xfId="2930" xr:uid="{00000000-0005-0000-0000-00007A090000}"/>
    <cellStyle name="Normal 5 2 2 7 3" xfId="1707" xr:uid="{00000000-0005-0000-0000-00007B090000}"/>
    <cellStyle name="Normal 5 2 2 7 3 2" xfId="3709" xr:uid="{00000000-0005-0000-0000-00007C090000}"/>
    <cellStyle name="Normal 5 2 2 7 4" xfId="2523" xr:uid="{00000000-0005-0000-0000-00007D090000}"/>
    <cellStyle name="Normal 5 2 2 8" xfId="538" xr:uid="{00000000-0005-0000-0000-00007E090000}"/>
    <cellStyle name="Normal 5 2 2 8 2" xfId="1731" xr:uid="{00000000-0005-0000-0000-00007F090000}"/>
    <cellStyle name="Normal 5 2 2 8 2 2" xfId="3733" xr:uid="{00000000-0005-0000-0000-000080090000}"/>
    <cellStyle name="Normal 5 2 2 8 3" xfId="2547" xr:uid="{00000000-0005-0000-0000-000081090000}"/>
    <cellStyle name="Normal 5 2 2 9" xfId="953" xr:uid="{00000000-0005-0000-0000-000082090000}"/>
    <cellStyle name="Normal 5 2 2 9 2" xfId="2955" xr:uid="{00000000-0005-0000-0000-000083090000}"/>
    <cellStyle name="Normal 5 2 20" xfId="1310" xr:uid="{00000000-0005-0000-0000-000084090000}"/>
    <cellStyle name="Normal 5 2 20 2" xfId="3312" xr:uid="{00000000-0005-0000-0000-000085090000}"/>
    <cellStyle name="Normal 5 2 21" xfId="2127" xr:uid="{00000000-0005-0000-0000-000086090000}"/>
    <cellStyle name="Normal 5 2 22" xfId="4157" xr:uid="{00000000-0005-0000-0000-000087090000}"/>
    <cellStyle name="Normal 5 2 23" xfId="4381" xr:uid="{00000000-0005-0000-0000-000088090000}"/>
    <cellStyle name="Normal 5 2 24" xfId="111" xr:uid="{00000000-0005-0000-0000-000089090000}"/>
    <cellStyle name="Normal 5 2 3" xfId="44" xr:uid="{00000000-0005-0000-0000-00008A090000}"/>
    <cellStyle name="Normal 5 2 3 10" xfId="1417" xr:uid="{00000000-0005-0000-0000-00008B090000}"/>
    <cellStyle name="Normal 5 2 3 10 2" xfId="3419" xr:uid="{00000000-0005-0000-0000-00008C090000}"/>
    <cellStyle name="Normal 5 2 3 11" xfId="2156" xr:uid="{00000000-0005-0000-0000-00008D090000}"/>
    <cellStyle name="Normal 5 2 3 12" xfId="4188" xr:uid="{00000000-0005-0000-0000-00008E090000}"/>
    <cellStyle name="Normal 5 2 3 13" xfId="142" xr:uid="{00000000-0005-0000-0000-00008F090000}"/>
    <cellStyle name="Normal 5 2 3 2" xfId="203" xr:uid="{00000000-0005-0000-0000-000090090000}"/>
    <cellStyle name="Normal 5 2 3 2 2" xfId="400" xr:uid="{00000000-0005-0000-0000-000091090000}"/>
    <cellStyle name="Normal 5 2 3 2 2 2" xfId="812" xr:uid="{00000000-0005-0000-0000-000092090000}"/>
    <cellStyle name="Normal 5 2 3 2 2 2 2" xfId="2002" xr:uid="{00000000-0005-0000-0000-000093090000}"/>
    <cellStyle name="Normal 5 2 3 2 2 2 2 2" xfId="4004" xr:uid="{00000000-0005-0000-0000-000094090000}"/>
    <cellStyle name="Normal 5 2 3 2 2 2 3" xfId="2818" xr:uid="{00000000-0005-0000-0000-000095090000}"/>
    <cellStyle name="Normal 5 2 3 2 2 3" xfId="1595" xr:uid="{00000000-0005-0000-0000-000096090000}"/>
    <cellStyle name="Normal 5 2 3 2 2 3 2" xfId="3597" xr:uid="{00000000-0005-0000-0000-000097090000}"/>
    <cellStyle name="Normal 5 2 3 2 2 4" xfId="2409" xr:uid="{00000000-0005-0000-0000-000098090000}"/>
    <cellStyle name="Normal 5 2 3 2 3" xfId="633" xr:uid="{00000000-0005-0000-0000-000099090000}"/>
    <cellStyle name="Normal 5 2 3 2 3 2" xfId="1825" xr:uid="{00000000-0005-0000-0000-00009A090000}"/>
    <cellStyle name="Normal 5 2 3 2 3 2 2" xfId="3827" xr:uid="{00000000-0005-0000-0000-00009B090000}"/>
    <cellStyle name="Normal 5 2 3 2 3 3" xfId="2641" xr:uid="{00000000-0005-0000-0000-00009C090000}"/>
    <cellStyle name="Normal 5 2 3 2 4" xfId="1189" xr:uid="{00000000-0005-0000-0000-00009D090000}"/>
    <cellStyle name="Normal 5 2 3 2 4 2" xfId="3191" xr:uid="{00000000-0005-0000-0000-00009E090000}"/>
    <cellStyle name="Normal 5 2 3 2 5" xfId="1418" xr:uid="{00000000-0005-0000-0000-00009F090000}"/>
    <cellStyle name="Normal 5 2 3 2 5 2" xfId="3420" xr:uid="{00000000-0005-0000-0000-0000A0090000}"/>
    <cellStyle name="Normal 5 2 3 2 6" xfId="2217" xr:uid="{00000000-0005-0000-0000-0000A1090000}"/>
    <cellStyle name="Normal 5 2 3 2 7" xfId="4243" xr:uid="{00000000-0005-0000-0000-0000A2090000}"/>
    <cellStyle name="Normal 5 2 3 3" xfId="281" xr:uid="{00000000-0005-0000-0000-0000A3090000}"/>
    <cellStyle name="Normal 5 2 3 3 2" xfId="401" xr:uid="{00000000-0005-0000-0000-0000A4090000}"/>
    <cellStyle name="Normal 5 2 3 3 2 2" xfId="813" xr:uid="{00000000-0005-0000-0000-0000A5090000}"/>
    <cellStyle name="Normal 5 2 3 3 2 2 2" xfId="2003" xr:uid="{00000000-0005-0000-0000-0000A6090000}"/>
    <cellStyle name="Normal 5 2 3 3 2 2 2 2" xfId="4005" xr:uid="{00000000-0005-0000-0000-0000A7090000}"/>
    <cellStyle name="Normal 5 2 3 3 2 2 3" xfId="2819" xr:uid="{00000000-0005-0000-0000-0000A8090000}"/>
    <cellStyle name="Normal 5 2 3 3 2 3" xfId="1596" xr:uid="{00000000-0005-0000-0000-0000A9090000}"/>
    <cellStyle name="Normal 5 2 3 3 2 3 2" xfId="3598" xr:uid="{00000000-0005-0000-0000-0000AA090000}"/>
    <cellStyle name="Normal 5 2 3 3 2 4" xfId="2410" xr:uid="{00000000-0005-0000-0000-0000AB090000}"/>
    <cellStyle name="Normal 5 2 3 3 3" xfId="634" xr:uid="{00000000-0005-0000-0000-0000AC090000}"/>
    <cellStyle name="Normal 5 2 3 3 3 2" xfId="1826" xr:uid="{00000000-0005-0000-0000-0000AD090000}"/>
    <cellStyle name="Normal 5 2 3 3 3 2 2" xfId="3828" xr:uid="{00000000-0005-0000-0000-0000AE090000}"/>
    <cellStyle name="Normal 5 2 3 3 3 3" xfId="2642" xr:uid="{00000000-0005-0000-0000-0000AF090000}"/>
    <cellStyle name="Normal 5 2 3 3 4" xfId="1190" xr:uid="{00000000-0005-0000-0000-0000B0090000}"/>
    <cellStyle name="Normal 5 2 3 3 4 2" xfId="3192" xr:uid="{00000000-0005-0000-0000-0000B1090000}"/>
    <cellStyle name="Normal 5 2 3 3 5" xfId="1419" xr:uid="{00000000-0005-0000-0000-0000B2090000}"/>
    <cellStyle name="Normal 5 2 3 3 5 2" xfId="3421" xr:uid="{00000000-0005-0000-0000-0000B3090000}"/>
    <cellStyle name="Normal 5 2 3 3 6" xfId="2290" xr:uid="{00000000-0005-0000-0000-0000B4090000}"/>
    <cellStyle name="Normal 5 2 3 3 7" xfId="4311" xr:uid="{00000000-0005-0000-0000-0000B5090000}"/>
    <cellStyle name="Normal 5 2 3 4" xfId="399" xr:uid="{00000000-0005-0000-0000-0000B6090000}"/>
    <cellStyle name="Normal 5 2 3 4 2" xfId="811" xr:uid="{00000000-0005-0000-0000-0000B7090000}"/>
    <cellStyle name="Normal 5 2 3 4 2 2" xfId="2001" xr:uid="{00000000-0005-0000-0000-0000B8090000}"/>
    <cellStyle name="Normal 5 2 3 4 2 2 2" xfId="4003" xr:uid="{00000000-0005-0000-0000-0000B9090000}"/>
    <cellStyle name="Normal 5 2 3 4 2 3" xfId="2817" xr:uid="{00000000-0005-0000-0000-0000BA090000}"/>
    <cellStyle name="Normal 5 2 3 4 3" xfId="1594" xr:uid="{00000000-0005-0000-0000-0000BB090000}"/>
    <cellStyle name="Normal 5 2 3 4 3 2" xfId="3596" xr:uid="{00000000-0005-0000-0000-0000BC090000}"/>
    <cellStyle name="Normal 5 2 3 4 4" xfId="2408" xr:uid="{00000000-0005-0000-0000-0000BD090000}"/>
    <cellStyle name="Normal 5 2 3 5" xfId="632" xr:uid="{00000000-0005-0000-0000-0000BE090000}"/>
    <cellStyle name="Normal 5 2 3 5 2" xfId="1824" xr:uid="{00000000-0005-0000-0000-0000BF090000}"/>
    <cellStyle name="Normal 5 2 3 5 2 2" xfId="3826" xr:uid="{00000000-0005-0000-0000-0000C0090000}"/>
    <cellStyle name="Normal 5 2 3 5 3" xfId="2640" xr:uid="{00000000-0005-0000-0000-0000C1090000}"/>
    <cellStyle name="Normal 5 2 3 6" xfId="969" xr:uid="{00000000-0005-0000-0000-0000C2090000}"/>
    <cellStyle name="Normal 5 2 3 6 2" xfId="2971" xr:uid="{00000000-0005-0000-0000-0000C3090000}"/>
    <cellStyle name="Normal 5 2 3 7" xfId="1039" xr:uid="{00000000-0005-0000-0000-0000C4090000}"/>
    <cellStyle name="Normal 5 2 3 7 2" xfId="3041" xr:uid="{00000000-0005-0000-0000-0000C5090000}"/>
    <cellStyle name="Normal 5 2 3 8" xfId="1118" xr:uid="{00000000-0005-0000-0000-0000C6090000}"/>
    <cellStyle name="Normal 5 2 3 8 2" xfId="3120" xr:uid="{00000000-0005-0000-0000-0000C7090000}"/>
    <cellStyle name="Normal 5 2 3 9" xfId="1288" xr:uid="{00000000-0005-0000-0000-0000C8090000}"/>
    <cellStyle name="Normal 5 2 3 9 2" xfId="3290" xr:uid="{00000000-0005-0000-0000-0000C9090000}"/>
    <cellStyle name="Normal 5 2 4" xfId="57" xr:uid="{00000000-0005-0000-0000-0000CA090000}"/>
    <cellStyle name="Normal 5 2 4 10" xfId="4234" xr:uid="{00000000-0005-0000-0000-0000CB090000}"/>
    <cellStyle name="Normal 5 2 4 11" xfId="153" xr:uid="{00000000-0005-0000-0000-0000CC090000}"/>
    <cellStyle name="Normal 5 2 4 2" xfId="402" xr:uid="{00000000-0005-0000-0000-0000CD090000}"/>
    <cellStyle name="Normal 5 2 4 2 2" xfId="814" xr:uid="{00000000-0005-0000-0000-0000CE090000}"/>
    <cellStyle name="Normal 5 2 4 2 2 2" xfId="2004" xr:uid="{00000000-0005-0000-0000-0000CF090000}"/>
    <cellStyle name="Normal 5 2 4 2 2 2 2" xfId="4006" xr:uid="{00000000-0005-0000-0000-0000D0090000}"/>
    <cellStyle name="Normal 5 2 4 2 2 3" xfId="2820" xr:uid="{00000000-0005-0000-0000-0000D1090000}"/>
    <cellStyle name="Normal 5 2 4 2 3" xfId="1597" xr:uid="{00000000-0005-0000-0000-0000D2090000}"/>
    <cellStyle name="Normal 5 2 4 2 3 2" xfId="3599" xr:uid="{00000000-0005-0000-0000-0000D3090000}"/>
    <cellStyle name="Normal 5 2 4 2 4" xfId="2411" xr:uid="{00000000-0005-0000-0000-0000D4090000}"/>
    <cellStyle name="Normal 5 2 4 3" xfId="635" xr:uid="{00000000-0005-0000-0000-0000D5090000}"/>
    <cellStyle name="Normal 5 2 4 3 2" xfId="1827" xr:uid="{00000000-0005-0000-0000-0000D6090000}"/>
    <cellStyle name="Normal 5 2 4 3 2 2" xfId="3829" xr:uid="{00000000-0005-0000-0000-0000D7090000}"/>
    <cellStyle name="Normal 5 2 4 3 3" xfId="2643" xr:uid="{00000000-0005-0000-0000-0000D8090000}"/>
    <cellStyle name="Normal 5 2 4 4" xfId="977" xr:uid="{00000000-0005-0000-0000-0000D9090000}"/>
    <cellStyle name="Normal 5 2 4 4 2" xfId="2979" xr:uid="{00000000-0005-0000-0000-0000DA090000}"/>
    <cellStyle name="Normal 5 2 4 5" xfId="1050" xr:uid="{00000000-0005-0000-0000-0000DB090000}"/>
    <cellStyle name="Normal 5 2 4 5 2" xfId="3052" xr:uid="{00000000-0005-0000-0000-0000DC090000}"/>
    <cellStyle name="Normal 5 2 4 6" xfId="1191" xr:uid="{00000000-0005-0000-0000-0000DD090000}"/>
    <cellStyle name="Normal 5 2 4 6 2" xfId="3193" xr:uid="{00000000-0005-0000-0000-0000DE090000}"/>
    <cellStyle name="Normal 5 2 4 7" xfId="1300" xr:uid="{00000000-0005-0000-0000-0000DF090000}"/>
    <cellStyle name="Normal 5 2 4 7 2" xfId="3302" xr:uid="{00000000-0005-0000-0000-0000E0090000}"/>
    <cellStyle name="Normal 5 2 4 8" xfId="1420" xr:uid="{00000000-0005-0000-0000-0000E1090000}"/>
    <cellStyle name="Normal 5 2 4 8 2" xfId="3422" xr:uid="{00000000-0005-0000-0000-0000E2090000}"/>
    <cellStyle name="Normal 5 2 4 9" xfId="2167" xr:uid="{00000000-0005-0000-0000-0000E3090000}"/>
    <cellStyle name="Normal 5 2 5" xfId="172" xr:uid="{00000000-0005-0000-0000-0000E4090000}"/>
    <cellStyle name="Normal 5 2 5 2" xfId="403" xr:uid="{00000000-0005-0000-0000-0000E5090000}"/>
    <cellStyle name="Normal 5 2 5 2 2" xfId="815" xr:uid="{00000000-0005-0000-0000-0000E6090000}"/>
    <cellStyle name="Normal 5 2 5 2 2 2" xfId="2005" xr:uid="{00000000-0005-0000-0000-0000E7090000}"/>
    <cellStyle name="Normal 5 2 5 2 2 2 2" xfId="4007" xr:uid="{00000000-0005-0000-0000-0000E8090000}"/>
    <cellStyle name="Normal 5 2 5 2 2 3" xfId="2821" xr:uid="{00000000-0005-0000-0000-0000E9090000}"/>
    <cellStyle name="Normal 5 2 5 2 3" xfId="1598" xr:uid="{00000000-0005-0000-0000-0000EA090000}"/>
    <cellStyle name="Normal 5 2 5 2 3 2" xfId="3600" xr:uid="{00000000-0005-0000-0000-0000EB090000}"/>
    <cellStyle name="Normal 5 2 5 2 4" xfId="2412" xr:uid="{00000000-0005-0000-0000-0000EC090000}"/>
    <cellStyle name="Normal 5 2 5 3" xfId="636" xr:uid="{00000000-0005-0000-0000-0000ED090000}"/>
    <cellStyle name="Normal 5 2 5 3 2" xfId="1828" xr:uid="{00000000-0005-0000-0000-0000EE090000}"/>
    <cellStyle name="Normal 5 2 5 3 2 2" xfId="3830" xr:uid="{00000000-0005-0000-0000-0000EF090000}"/>
    <cellStyle name="Normal 5 2 5 3 3" xfId="2644" xr:uid="{00000000-0005-0000-0000-0000F0090000}"/>
    <cellStyle name="Normal 5 2 5 4" xfId="999" xr:uid="{00000000-0005-0000-0000-0000F1090000}"/>
    <cellStyle name="Normal 5 2 5 4 2" xfId="3001" xr:uid="{00000000-0005-0000-0000-0000F2090000}"/>
    <cellStyle name="Normal 5 2 5 5" xfId="1192" xr:uid="{00000000-0005-0000-0000-0000F3090000}"/>
    <cellStyle name="Normal 5 2 5 5 2" xfId="3194" xr:uid="{00000000-0005-0000-0000-0000F4090000}"/>
    <cellStyle name="Normal 5 2 5 6" xfId="1421" xr:uid="{00000000-0005-0000-0000-0000F5090000}"/>
    <cellStyle name="Normal 5 2 5 6 2" xfId="3423" xr:uid="{00000000-0005-0000-0000-0000F6090000}"/>
    <cellStyle name="Normal 5 2 5 7" xfId="2186" xr:uid="{00000000-0005-0000-0000-0000F7090000}"/>
    <cellStyle name="Normal 5 2 5 8" xfId="4312" xr:uid="{00000000-0005-0000-0000-0000F8090000}"/>
    <cellStyle name="Normal 5 2 6" xfId="184" xr:uid="{00000000-0005-0000-0000-0000F9090000}"/>
    <cellStyle name="Normal 5 2 6 2" xfId="404" xr:uid="{00000000-0005-0000-0000-0000FA090000}"/>
    <cellStyle name="Normal 5 2 6 2 2" xfId="816" xr:uid="{00000000-0005-0000-0000-0000FB090000}"/>
    <cellStyle name="Normal 5 2 6 2 2 2" xfId="2006" xr:uid="{00000000-0005-0000-0000-0000FC090000}"/>
    <cellStyle name="Normal 5 2 6 2 2 2 2" xfId="4008" xr:uid="{00000000-0005-0000-0000-0000FD090000}"/>
    <cellStyle name="Normal 5 2 6 2 2 3" xfId="2822" xr:uid="{00000000-0005-0000-0000-0000FE090000}"/>
    <cellStyle name="Normal 5 2 6 2 3" xfId="1599" xr:uid="{00000000-0005-0000-0000-0000FF090000}"/>
    <cellStyle name="Normal 5 2 6 2 3 2" xfId="3601" xr:uid="{00000000-0005-0000-0000-0000000A0000}"/>
    <cellStyle name="Normal 5 2 6 2 4" xfId="2413" xr:uid="{00000000-0005-0000-0000-0000010A0000}"/>
    <cellStyle name="Normal 5 2 6 3" xfId="637" xr:uid="{00000000-0005-0000-0000-0000020A0000}"/>
    <cellStyle name="Normal 5 2 6 3 2" xfId="1829" xr:uid="{00000000-0005-0000-0000-0000030A0000}"/>
    <cellStyle name="Normal 5 2 6 3 2 2" xfId="3831" xr:uid="{00000000-0005-0000-0000-0000040A0000}"/>
    <cellStyle name="Normal 5 2 6 3 3" xfId="2645" xr:uid="{00000000-0005-0000-0000-0000050A0000}"/>
    <cellStyle name="Normal 5 2 6 4" xfId="1193" xr:uid="{00000000-0005-0000-0000-0000060A0000}"/>
    <cellStyle name="Normal 5 2 6 4 2" xfId="3195" xr:uid="{00000000-0005-0000-0000-0000070A0000}"/>
    <cellStyle name="Normal 5 2 6 5" xfId="1422" xr:uid="{00000000-0005-0000-0000-0000080A0000}"/>
    <cellStyle name="Normal 5 2 6 5 2" xfId="3424" xr:uid="{00000000-0005-0000-0000-0000090A0000}"/>
    <cellStyle name="Normal 5 2 6 6" xfId="2198" xr:uid="{00000000-0005-0000-0000-00000A0A0000}"/>
    <cellStyle name="Normal 5 2 6 7" xfId="4313" xr:uid="{00000000-0005-0000-0000-00000B0A0000}"/>
    <cellStyle name="Normal 5 2 7" xfId="221" xr:uid="{00000000-0005-0000-0000-00000C0A0000}"/>
    <cellStyle name="Normal 5 2 7 2" xfId="405" xr:uid="{00000000-0005-0000-0000-00000D0A0000}"/>
    <cellStyle name="Normal 5 2 7 2 2" xfId="817" xr:uid="{00000000-0005-0000-0000-00000E0A0000}"/>
    <cellStyle name="Normal 5 2 7 2 2 2" xfId="2007" xr:uid="{00000000-0005-0000-0000-00000F0A0000}"/>
    <cellStyle name="Normal 5 2 7 2 2 2 2" xfId="4009" xr:uid="{00000000-0005-0000-0000-0000100A0000}"/>
    <cellStyle name="Normal 5 2 7 2 2 3" xfId="2823" xr:uid="{00000000-0005-0000-0000-0000110A0000}"/>
    <cellStyle name="Normal 5 2 7 2 3" xfId="1600" xr:uid="{00000000-0005-0000-0000-0000120A0000}"/>
    <cellStyle name="Normal 5 2 7 2 3 2" xfId="3602" xr:uid="{00000000-0005-0000-0000-0000130A0000}"/>
    <cellStyle name="Normal 5 2 7 2 4" xfId="2414" xr:uid="{00000000-0005-0000-0000-0000140A0000}"/>
    <cellStyle name="Normal 5 2 7 3" xfId="638" xr:uid="{00000000-0005-0000-0000-0000150A0000}"/>
    <cellStyle name="Normal 5 2 7 3 2" xfId="1830" xr:uid="{00000000-0005-0000-0000-0000160A0000}"/>
    <cellStyle name="Normal 5 2 7 3 2 2" xfId="3832" xr:uid="{00000000-0005-0000-0000-0000170A0000}"/>
    <cellStyle name="Normal 5 2 7 3 3" xfId="2646" xr:uid="{00000000-0005-0000-0000-0000180A0000}"/>
    <cellStyle name="Normal 5 2 7 4" xfId="1194" xr:uid="{00000000-0005-0000-0000-0000190A0000}"/>
    <cellStyle name="Normal 5 2 7 4 2" xfId="3196" xr:uid="{00000000-0005-0000-0000-00001A0A0000}"/>
    <cellStyle name="Normal 5 2 7 5" xfId="1423" xr:uid="{00000000-0005-0000-0000-00001B0A0000}"/>
    <cellStyle name="Normal 5 2 7 5 2" xfId="3425" xr:uid="{00000000-0005-0000-0000-00001C0A0000}"/>
    <cellStyle name="Normal 5 2 7 6" xfId="2233" xr:uid="{00000000-0005-0000-0000-00001D0A0000}"/>
    <cellStyle name="Normal 5 2 7 7" xfId="4314" xr:uid="{00000000-0005-0000-0000-00001E0A0000}"/>
    <cellStyle name="Normal 5 2 8" xfId="230" xr:uid="{00000000-0005-0000-0000-00001F0A0000}"/>
    <cellStyle name="Normal 5 2 8 2" xfId="406" xr:uid="{00000000-0005-0000-0000-0000200A0000}"/>
    <cellStyle name="Normal 5 2 8 2 2" xfId="818" xr:uid="{00000000-0005-0000-0000-0000210A0000}"/>
    <cellStyle name="Normal 5 2 8 2 2 2" xfId="2008" xr:uid="{00000000-0005-0000-0000-0000220A0000}"/>
    <cellStyle name="Normal 5 2 8 2 2 2 2" xfId="4010" xr:uid="{00000000-0005-0000-0000-0000230A0000}"/>
    <cellStyle name="Normal 5 2 8 2 2 3" xfId="2824" xr:uid="{00000000-0005-0000-0000-0000240A0000}"/>
    <cellStyle name="Normal 5 2 8 2 3" xfId="1601" xr:uid="{00000000-0005-0000-0000-0000250A0000}"/>
    <cellStyle name="Normal 5 2 8 2 3 2" xfId="3603" xr:uid="{00000000-0005-0000-0000-0000260A0000}"/>
    <cellStyle name="Normal 5 2 8 2 4" xfId="2415" xr:uid="{00000000-0005-0000-0000-0000270A0000}"/>
    <cellStyle name="Normal 5 2 8 3" xfId="639" xr:uid="{00000000-0005-0000-0000-0000280A0000}"/>
    <cellStyle name="Normal 5 2 8 3 2" xfId="1831" xr:uid="{00000000-0005-0000-0000-0000290A0000}"/>
    <cellStyle name="Normal 5 2 8 3 2 2" xfId="3833" xr:uid="{00000000-0005-0000-0000-00002A0A0000}"/>
    <cellStyle name="Normal 5 2 8 3 3" xfId="2647" xr:uid="{00000000-0005-0000-0000-00002B0A0000}"/>
    <cellStyle name="Normal 5 2 8 4" xfId="1195" xr:uid="{00000000-0005-0000-0000-00002C0A0000}"/>
    <cellStyle name="Normal 5 2 8 4 2" xfId="3197" xr:uid="{00000000-0005-0000-0000-00002D0A0000}"/>
    <cellStyle name="Normal 5 2 8 5" xfId="1424" xr:uid="{00000000-0005-0000-0000-00002E0A0000}"/>
    <cellStyle name="Normal 5 2 8 5 2" xfId="3426" xr:uid="{00000000-0005-0000-0000-00002F0A0000}"/>
    <cellStyle name="Normal 5 2 8 6" xfId="2242" xr:uid="{00000000-0005-0000-0000-0000300A0000}"/>
    <cellStyle name="Normal 5 2 8 7" xfId="4315" xr:uid="{00000000-0005-0000-0000-0000310A0000}"/>
    <cellStyle name="Normal 5 2 9" xfId="257" xr:uid="{00000000-0005-0000-0000-0000320A0000}"/>
    <cellStyle name="Normal 5 2 9 2" xfId="407" xr:uid="{00000000-0005-0000-0000-0000330A0000}"/>
    <cellStyle name="Normal 5 2 9 2 2" xfId="819" xr:uid="{00000000-0005-0000-0000-0000340A0000}"/>
    <cellStyle name="Normal 5 2 9 2 2 2" xfId="2009" xr:uid="{00000000-0005-0000-0000-0000350A0000}"/>
    <cellStyle name="Normal 5 2 9 2 2 2 2" xfId="4011" xr:uid="{00000000-0005-0000-0000-0000360A0000}"/>
    <cellStyle name="Normal 5 2 9 2 2 3" xfId="2825" xr:uid="{00000000-0005-0000-0000-0000370A0000}"/>
    <cellStyle name="Normal 5 2 9 2 3" xfId="1602" xr:uid="{00000000-0005-0000-0000-0000380A0000}"/>
    <cellStyle name="Normal 5 2 9 2 3 2" xfId="3604" xr:uid="{00000000-0005-0000-0000-0000390A0000}"/>
    <cellStyle name="Normal 5 2 9 2 4" xfId="2416" xr:uid="{00000000-0005-0000-0000-00003A0A0000}"/>
    <cellStyle name="Normal 5 2 9 3" xfId="640" xr:uid="{00000000-0005-0000-0000-00003B0A0000}"/>
    <cellStyle name="Normal 5 2 9 3 2" xfId="1832" xr:uid="{00000000-0005-0000-0000-00003C0A0000}"/>
    <cellStyle name="Normal 5 2 9 3 2 2" xfId="3834" xr:uid="{00000000-0005-0000-0000-00003D0A0000}"/>
    <cellStyle name="Normal 5 2 9 3 3" xfId="2648" xr:uid="{00000000-0005-0000-0000-00003E0A0000}"/>
    <cellStyle name="Normal 5 2 9 4" xfId="1196" xr:uid="{00000000-0005-0000-0000-00003F0A0000}"/>
    <cellStyle name="Normal 5 2 9 4 2" xfId="3198" xr:uid="{00000000-0005-0000-0000-0000400A0000}"/>
    <cellStyle name="Normal 5 2 9 5" xfId="1425" xr:uid="{00000000-0005-0000-0000-0000410A0000}"/>
    <cellStyle name="Normal 5 2 9 5 2" xfId="3427" xr:uid="{00000000-0005-0000-0000-0000420A0000}"/>
    <cellStyle name="Normal 5 2 9 6" xfId="2266" xr:uid="{00000000-0005-0000-0000-0000430A0000}"/>
    <cellStyle name="Normal 5 2 9 7" xfId="4316" xr:uid="{00000000-0005-0000-0000-0000440A0000}"/>
    <cellStyle name="Normal 5 20" xfId="1058" xr:uid="{00000000-0005-0000-0000-0000450A0000}"/>
    <cellStyle name="Normal 5 20 2" xfId="3060" xr:uid="{00000000-0005-0000-0000-0000460A0000}"/>
    <cellStyle name="Normal 5 21" xfId="1072" xr:uid="{00000000-0005-0000-0000-0000470A0000}"/>
    <cellStyle name="Normal 5 21 2" xfId="3074" xr:uid="{00000000-0005-0000-0000-0000480A0000}"/>
    <cellStyle name="Normal 5 22" xfId="1261" xr:uid="{00000000-0005-0000-0000-0000490A0000}"/>
    <cellStyle name="Normal 5 22 2" xfId="3263" xr:uid="{00000000-0005-0000-0000-00004A0A0000}"/>
    <cellStyle name="Normal 5 23" xfId="1305" xr:uid="{00000000-0005-0000-0000-00004B0A0000}"/>
    <cellStyle name="Normal 5 23 2" xfId="3307" xr:uid="{00000000-0005-0000-0000-00004C0A0000}"/>
    <cellStyle name="Normal 5 24" xfId="2121" xr:uid="{00000000-0005-0000-0000-00004D0A0000}"/>
    <cellStyle name="Normal 5 25" xfId="4156" xr:uid="{00000000-0005-0000-0000-00004E0A0000}"/>
    <cellStyle name="Normal 5 26" xfId="4380" xr:uid="{00000000-0005-0000-0000-00004F0A0000}"/>
    <cellStyle name="Normal 5 27" xfId="105" xr:uid="{00000000-0005-0000-0000-0000500A0000}"/>
    <cellStyle name="Normal 5 3" xfId="22" xr:uid="{00000000-0005-0000-0000-0000510A0000}"/>
    <cellStyle name="Normal 5 3 10" xfId="945" xr:uid="{00000000-0005-0000-0000-0000520A0000}"/>
    <cellStyle name="Normal 5 3 10 2" xfId="2947" xr:uid="{00000000-0005-0000-0000-0000530A0000}"/>
    <cellStyle name="Normal 5 3 11" xfId="1021" xr:uid="{00000000-0005-0000-0000-0000540A0000}"/>
    <cellStyle name="Normal 5 3 11 2" xfId="3023" xr:uid="{00000000-0005-0000-0000-0000550A0000}"/>
    <cellStyle name="Normal 5 3 12" xfId="1060" xr:uid="{00000000-0005-0000-0000-0000560A0000}"/>
    <cellStyle name="Normal 5 3 12 2" xfId="3062" xr:uid="{00000000-0005-0000-0000-0000570A0000}"/>
    <cellStyle name="Normal 5 3 13" xfId="1088" xr:uid="{00000000-0005-0000-0000-0000580A0000}"/>
    <cellStyle name="Normal 5 3 13 2" xfId="3090" xr:uid="{00000000-0005-0000-0000-0000590A0000}"/>
    <cellStyle name="Normal 5 3 14" xfId="1267" xr:uid="{00000000-0005-0000-0000-00005A0A0000}"/>
    <cellStyle name="Normal 5 3 14 2" xfId="3269" xr:uid="{00000000-0005-0000-0000-00005B0A0000}"/>
    <cellStyle name="Normal 5 3 15" xfId="1319" xr:uid="{00000000-0005-0000-0000-00005C0A0000}"/>
    <cellStyle name="Normal 5 3 15 2" xfId="3321" xr:uid="{00000000-0005-0000-0000-00005D0A0000}"/>
    <cellStyle name="Normal 5 3 16" xfId="2132" xr:uid="{00000000-0005-0000-0000-00005E0A0000}"/>
    <cellStyle name="Normal 5 3 17" xfId="4166" xr:uid="{00000000-0005-0000-0000-00005F0A0000}"/>
    <cellStyle name="Normal 5 3 18" xfId="117" xr:uid="{00000000-0005-0000-0000-0000600A0000}"/>
    <cellStyle name="Normal 5 3 2" xfId="156" xr:uid="{00000000-0005-0000-0000-0000610A0000}"/>
    <cellStyle name="Normal 5 3 2 2" xfId="409" xr:uid="{00000000-0005-0000-0000-0000620A0000}"/>
    <cellStyle name="Normal 5 3 2 2 2" xfId="821" xr:uid="{00000000-0005-0000-0000-0000630A0000}"/>
    <cellStyle name="Normal 5 3 2 2 2 2" xfId="2011" xr:uid="{00000000-0005-0000-0000-0000640A0000}"/>
    <cellStyle name="Normal 5 3 2 2 2 2 2" xfId="4013" xr:uid="{00000000-0005-0000-0000-0000650A0000}"/>
    <cellStyle name="Normal 5 3 2 2 2 3" xfId="2827" xr:uid="{00000000-0005-0000-0000-0000660A0000}"/>
    <cellStyle name="Normal 5 3 2 2 3" xfId="1604" xr:uid="{00000000-0005-0000-0000-0000670A0000}"/>
    <cellStyle name="Normal 5 3 2 2 3 2" xfId="3606" xr:uid="{00000000-0005-0000-0000-0000680A0000}"/>
    <cellStyle name="Normal 5 3 2 2 4" xfId="2418" xr:uid="{00000000-0005-0000-0000-0000690A0000}"/>
    <cellStyle name="Normal 5 3 2 3" xfId="641" xr:uid="{00000000-0005-0000-0000-00006A0A0000}"/>
    <cellStyle name="Normal 5 3 2 3 2" xfId="1833" xr:uid="{00000000-0005-0000-0000-00006B0A0000}"/>
    <cellStyle name="Normal 5 3 2 3 2 2" xfId="3835" xr:uid="{00000000-0005-0000-0000-00006C0A0000}"/>
    <cellStyle name="Normal 5 3 2 3 3" xfId="2649" xr:uid="{00000000-0005-0000-0000-00006D0A0000}"/>
    <cellStyle name="Normal 5 3 2 4" xfId="981" xr:uid="{00000000-0005-0000-0000-00006E0A0000}"/>
    <cellStyle name="Normal 5 3 2 4 2" xfId="2983" xr:uid="{00000000-0005-0000-0000-00006F0A0000}"/>
    <cellStyle name="Normal 5 3 2 5" xfId="1197" xr:uid="{00000000-0005-0000-0000-0000700A0000}"/>
    <cellStyle name="Normal 5 3 2 5 2" xfId="3199" xr:uid="{00000000-0005-0000-0000-0000710A0000}"/>
    <cellStyle name="Normal 5 3 2 6" xfId="1290" xr:uid="{00000000-0005-0000-0000-0000720A0000}"/>
    <cellStyle name="Normal 5 3 2 6 2" xfId="3292" xr:uid="{00000000-0005-0000-0000-0000730A0000}"/>
    <cellStyle name="Normal 5 3 2 7" xfId="1426" xr:uid="{00000000-0005-0000-0000-0000740A0000}"/>
    <cellStyle name="Normal 5 3 2 7 2" xfId="3428" xr:uid="{00000000-0005-0000-0000-0000750A0000}"/>
    <cellStyle name="Normal 5 3 2 8" xfId="2170" xr:uid="{00000000-0005-0000-0000-0000760A0000}"/>
    <cellStyle name="Normal 5 3 2 9" xfId="4232" xr:uid="{00000000-0005-0000-0000-0000770A0000}"/>
    <cellStyle name="Normal 5 3 3" xfId="177" xr:uid="{00000000-0005-0000-0000-0000780A0000}"/>
    <cellStyle name="Normal 5 3 3 2" xfId="410" xr:uid="{00000000-0005-0000-0000-0000790A0000}"/>
    <cellStyle name="Normal 5 3 3 2 2" xfId="822" xr:uid="{00000000-0005-0000-0000-00007A0A0000}"/>
    <cellStyle name="Normal 5 3 3 2 2 2" xfId="2012" xr:uid="{00000000-0005-0000-0000-00007B0A0000}"/>
    <cellStyle name="Normal 5 3 3 2 2 2 2" xfId="4014" xr:uid="{00000000-0005-0000-0000-00007C0A0000}"/>
    <cellStyle name="Normal 5 3 3 2 2 3" xfId="2828" xr:uid="{00000000-0005-0000-0000-00007D0A0000}"/>
    <cellStyle name="Normal 5 3 3 2 3" xfId="1605" xr:uid="{00000000-0005-0000-0000-00007E0A0000}"/>
    <cellStyle name="Normal 5 3 3 2 3 2" xfId="3607" xr:uid="{00000000-0005-0000-0000-00007F0A0000}"/>
    <cellStyle name="Normal 5 3 3 2 4" xfId="2419" xr:uid="{00000000-0005-0000-0000-0000800A0000}"/>
    <cellStyle name="Normal 5 3 3 3" xfId="642" xr:uid="{00000000-0005-0000-0000-0000810A0000}"/>
    <cellStyle name="Normal 5 3 3 3 2" xfId="1834" xr:uid="{00000000-0005-0000-0000-0000820A0000}"/>
    <cellStyle name="Normal 5 3 3 3 2 2" xfId="3836" xr:uid="{00000000-0005-0000-0000-0000830A0000}"/>
    <cellStyle name="Normal 5 3 3 3 3" xfId="2650" xr:uid="{00000000-0005-0000-0000-0000840A0000}"/>
    <cellStyle name="Normal 5 3 3 4" xfId="1004" xr:uid="{00000000-0005-0000-0000-0000850A0000}"/>
    <cellStyle name="Normal 5 3 3 4 2" xfId="3006" xr:uid="{00000000-0005-0000-0000-0000860A0000}"/>
    <cellStyle name="Normal 5 3 3 5" xfId="1198" xr:uid="{00000000-0005-0000-0000-0000870A0000}"/>
    <cellStyle name="Normal 5 3 3 5 2" xfId="3200" xr:uid="{00000000-0005-0000-0000-0000880A0000}"/>
    <cellStyle name="Normal 5 3 3 6" xfId="1427" xr:uid="{00000000-0005-0000-0000-0000890A0000}"/>
    <cellStyle name="Normal 5 3 3 6 2" xfId="3429" xr:uid="{00000000-0005-0000-0000-00008A0A0000}"/>
    <cellStyle name="Normal 5 3 3 7" xfId="2191" xr:uid="{00000000-0005-0000-0000-00008B0A0000}"/>
    <cellStyle name="Normal 5 3 3 8" xfId="4317" xr:uid="{00000000-0005-0000-0000-00008C0A0000}"/>
    <cellStyle name="Normal 5 3 4" xfId="188" xr:uid="{00000000-0005-0000-0000-00008D0A0000}"/>
    <cellStyle name="Normal 5 3 4 2" xfId="411" xr:uid="{00000000-0005-0000-0000-00008E0A0000}"/>
    <cellStyle name="Normal 5 3 4 2 2" xfId="823" xr:uid="{00000000-0005-0000-0000-00008F0A0000}"/>
    <cellStyle name="Normal 5 3 4 2 2 2" xfId="2013" xr:uid="{00000000-0005-0000-0000-0000900A0000}"/>
    <cellStyle name="Normal 5 3 4 2 2 2 2" xfId="4015" xr:uid="{00000000-0005-0000-0000-0000910A0000}"/>
    <cellStyle name="Normal 5 3 4 2 2 3" xfId="2829" xr:uid="{00000000-0005-0000-0000-0000920A0000}"/>
    <cellStyle name="Normal 5 3 4 2 3" xfId="1606" xr:uid="{00000000-0005-0000-0000-0000930A0000}"/>
    <cellStyle name="Normal 5 3 4 2 3 2" xfId="3608" xr:uid="{00000000-0005-0000-0000-0000940A0000}"/>
    <cellStyle name="Normal 5 3 4 2 4" xfId="2420" xr:uid="{00000000-0005-0000-0000-0000950A0000}"/>
    <cellStyle name="Normal 5 3 4 3" xfId="643" xr:uid="{00000000-0005-0000-0000-0000960A0000}"/>
    <cellStyle name="Normal 5 3 4 3 2" xfId="1835" xr:uid="{00000000-0005-0000-0000-0000970A0000}"/>
    <cellStyle name="Normal 5 3 4 3 2 2" xfId="3837" xr:uid="{00000000-0005-0000-0000-0000980A0000}"/>
    <cellStyle name="Normal 5 3 4 3 3" xfId="2651" xr:uid="{00000000-0005-0000-0000-0000990A0000}"/>
    <cellStyle name="Normal 5 3 4 4" xfId="1199" xr:uid="{00000000-0005-0000-0000-00009A0A0000}"/>
    <cellStyle name="Normal 5 3 4 4 2" xfId="3201" xr:uid="{00000000-0005-0000-0000-00009B0A0000}"/>
    <cellStyle name="Normal 5 3 4 5" xfId="1428" xr:uid="{00000000-0005-0000-0000-00009C0A0000}"/>
    <cellStyle name="Normal 5 3 4 5 2" xfId="3430" xr:uid="{00000000-0005-0000-0000-00009D0A0000}"/>
    <cellStyle name="Normal 5 3 4 6" xfId="2202" xr:uid="{00000000-0005-0000-0000-00009E0A0000}"/>
    <cellStyle name="Normal 5 3 4 7" xfId="4318" xr:uid="{00000000-0005-0000-0000-00009F0A0000}"/>
    <cellStyle name="Normal 5 3 5" xfId="241" xr:uid="{00000000-0005-0000-0000-0000A00A0000}"/>
    <cellStyle name="Normal 5 3 5 2" xfId="412" xr:uid="{00000000-0005-0000-0000-0000A10A0000}"/>
    <cellStyle name="Normal 5 3 5 2 2" xfId="824" xr:uid="{00000000-0005-0000-0000-0000A20A0000}"/>
    <cellStyle name="Normal 5 3 5 2 2 2" xfId="2014" xr:uid="{00000000-0005-0000-0000-0000A30A0000}"/>
    <cellStyle name="Normal 5 3 5 2 2 2 2" xfId="4016" xr:uid="{00000000-0005-0000-0000-0000A40A0000}"/>
    <cellStyle name="Normal 5 3 5 2 2 3" xfId="2830" xr:uid="{00000000-0005-0000-0000-0000A50A0000}"/>
    <cellStyle name="Normal 5 3 5 2 3" xfId="1607" xr:uid="{00000000-0005-0000-0000-0000A60A0000}"/>
    <cellStyle name="Normal 5 3 5 2 3 2" xfId="3609" xr:uid="{00000000-0005-0000-0000-0000A70A0000}"/>
    <cellStyle name="Normal 5 3 5 2 4" xfId="2421" xr:uid="{00000000-0005-0000-0000-0000A80A0000}"/>
    <cellStyle name="Normal 5 3 5 3" xfId="644" xr:uid="{00000000-0005-0000-0000-0000A90A0000}"/>
    <cellStyle name="Normal 5 3 5 3 2" xfId="1836" xr:uid="{00000000-0005-0000-0000-0000AA0A0000}"/>
    <cellStyle name="Normal 5 3 5 3 2 2" xfId="3838" xr:uid="{00000000-0005-0000-0000-0000AB0A0000}"/>
    <cellStyle name="Normal 5 3 5 3 3" xfId="2652" xr:uid="{00000000-0005-0000-0000-0000AC0A0000}"/>
    <cellStyle name="Normal 5 3 5 4" xfId="1200" xr:uid="{00000000-0005-0000-0000-0000AD0A0000}"/>
    <cellStyle name="Normal 5 3 5 4 2" xfId="3202" xr:uid="{00000000-0005-0000-0000-0000AE0A0000}"/>
    <cellStyle name="Normal 5 3 5 5" xfId="1429" xr:uid="{00000000-0005-0000-0000-0000AF0A0000}"/>
    <cellStyle name="Normal 5 3 5 5 2" xfId="3431" xr:uid="{00000000-0005-0000-0000-0000B00A0000}"/>
    <cellStyle name="Normal 5 3 5 6" xfId="2251" xr:uid="{00000000-0005-0000-0000-0000B10A0000}"/>
    <cellStyle name="Normal 5 3 5 7" xfId="4319" xr:uid="{00000000-0005-0000-0000-0000B20A0000}"/>
    <cellStyle name="Normal 5 3 6" xfId="258" xr:uid="{00000000-0005-0000-0000-0000B30A0000}"/>
    <cellStyle name="Normal 5 3 6 2" xfId="413" xr:uid="{00000000-0005-0000-0000-0000B40A0000}"/>
    <cellStyle name="Normal 5 3 6 2 2" xfId="825" xr:uid="{00000000-0005-0000-0000-0000B50A0000}"/>
    <cellStyle name="Normal 5 3 6 2 2 2" xfId="2015" xr:uid="{00000000-0005-0000-0000-0000B60A0000}"/>
    <cellStyle name="Normal 5 3 6 2 2 2 2" xfId="4017" xr:uid="{00000000-0005-0000-0000-0000B70A0000}"/>
    <cellStyle name="Normal 5 3 6 2 2 3" xfId="2831" xr:uid="{00000000-0005-0000-0000-0000B80A0000}"/>
    <cellStyle name="Normal 5 3 6 2 3" xfId="1608" xr:uid="{00000000-0005-0000-0000-0000B90A0000}"/>
    <cellStyle name="Normal 5 3 6 2 3 2" xfId="3610" xr:uid="{00000000-0005-0000-0000-0000BA0A0000}"/>
    <cellStyle name="Normal 5 3 6 2 4" xfId="2422" xr:uid="{00000000-0005-0000-0000-0000BB0A0000}"/>
    <cellStyle name="Normal 5 3 6 3" xfId="645" xr:uid="{00000000-0005-0000-0000-0000BC0A0000}"/>
    <cellStyle name="Normal 5 3 6 3 2" xfId="1837" xr:uid="{00000000-0005-0000-0000-0000BD0A0000}"/>
    <cellStyle name="Normal 5 3 6 3 2 2" xfId="3839" xr:uid="{00000000-0005-0000-0000-0000BE0A0000}"/>
    <cellStyle name="Normal 5 3 6 3 3" xfId="2653" xr:uid="{00000000-0005-0000-0000-0000BF0A0000}"/>
    <cellStyle name="Normal 5 3 6 4" xfId="1201" xr:uid="{00000000-0005-0000-0000-0000C00A0000}"/>
    <cellStyle name="Normal 5 3 6 4 2" xfId="3203" xr:uid="{00000000-0005-0000-0000-0000C10A0000}"/>
    <cellStyle name="Normal 5 3 6 5" xfId="1430" xr:uid="{00000000-0005-0000-0000-0000C20A0000}"/>
    <cellStyle name="Normal 5 3 6 5 2" xfId="3432" xr:uid="{00000000-0005-0000-0000-0000C30A0000}"/>
    <cellStyle name="Normal 5 3 6 6" xfId="2267" xr:uid="{00000000-0005-0000-0000-0000C40A0000}"/>
    <cellStyle name="Normal 5 3 6 7" xfId="4320" xr:uid="{00000000-0005-0000-0000-0000C50A0000}"/>
    <cellStyle name="Normal 5 3 7" xfId="408" xr:uid="{00000000-0005-0000-0000-0000C60A0000}"/>
    <cellStyle name="Normal 5 3 7 2" xfId="820" xr:uid="{00000000-0005-0000-0000-0000C70A0000}"/>
    <cellStyle name="Normal 5 3 7 2 2" xfId="2010" xr:uid="{00000000-0005-0000-0000-0000C80A0000}"/>
    <cellStyle name="Normal 5 3 7 2 2 2" xfId="4012" xr:uid="{00000000-0005-0000-0000-0000C90A0000}"/>
    <cellStyle name="Normal 5 3 7 2 3" xfId="2826" xr:uid="{00000000-0005-0000-0000-0000CA0A0000}"/>
    <cellStyle name="Normal 5 3 7 3" xfId="1603" xr:uid="{00000000-0005-0000-0000-0000CB0A0000}"/>
    <cellStyle name="Normal 5 3 7 3 2" xfId="3605" xr:uid="{00000000-0005-0000-0000-0000CC0A0000}"/>
    <cellStyle name="Normal 5 3 7 4" xfId="2417" xr:uid="{00000000-0005-0000-0000-0000CD0A0000}"/>
    <cellStyle name="Normal 5 3 8" xfId="504" xr:uid="{00000000-0005-0000-0000-0000CE0A0000}"/>
    <cellStyle name="Normal 5 3 8 2" xfId="914" xr:uid="{00000000-0005-0000-0000-0000CF0A0000}"/>
    <cellStyle name="Normal 5 3 8 2 2" xfId="2103" xr:uid="{00000000-0005-0000-0000-0000D00A0000}"/>
    <cellStyle name="Normal 5 3 8 2 2 2" xfId="4105" xr:uid="{00000000-0005-0000-0000-0000D10A0000}"/>
    <cellStyle name="Normal 5 3 8 2 3" xfId="2920" xr:uid="{00000000-0005-0000-0000-0000D20A0000}"/>
    <cellStyle name="Normal 5 3 8 3" xfId="1697" xr:uid="{00000000-0005-0000-0000-0000D30A0000}"/>
    <cellStyle name="Normal 5 3 8 3 2" xfId="3699" xr:uid="{00000000-0005-0000-0000-0000D40A0000}"/>
    <cellStyle name="Normal 5 3 8 4" xfId="2513" xr:uid="{00000000-0005-0000-0000-0000D50A0000}"/>
    <cellStyle name="Normal 5 3 9" xfId="533" xr:uid="{00000000-0005-0000-0000-0000D60A0000}"/>
    <cellStyle name="Normal 5 3 9 2" xfId="1726" xr:uid="{00000000-0005-0000-0000-0000D70A0000}"/>
    <cellStyle name="Normal 5 3 9 2 2" xfId="3728" xr:uid="{00000000-0005-0000-0000-0000D80A0000}"/>
    <cellStyle name="Normal 5 3 9 3" xfId="2542" xr:uid="{00000000-0005-0000-0000-0000D90A0000}"/>
    <cellStyle name="Normal 5 4" xfId="39" xr:uid="{00000000-0005-0000-0000-0000DA0A0000}"/>
    <cellStyle name="Normal 5 4 10" xfId="1272" xr:uid="{00000000-0005-0000-0000-0000DB0A0000}"/>
    <cellStyle name="Normal 5 4 10 2" xfId="3274" xr:uid="{00000000-0005-0000-0000-0000DC0A0000}"/>
    <cellStyle name="Normal 5 4 11" xfId="1431" xr:uid="{00000000-0005-0000-0000-0000DD0A0000}"/>
    <cellStyle name="Normal 5 4 11 2" xfId="3433" xr:uid="{00000000-0005-0000-0000-0000DE0A0000}"/>
    <cellStyle name="Normal 5 4 12" xfId="2134" xr:uid="{00000000-0005-0000-0000-0000DF0A0000}"/>
    <cellStyle name="Normal 5 4 13" xfId="4172" xr:uid="{00000000-0005-0000-0000-0000E00A0000}"/>
    <cellStyle name="Normal 5 4 14" xfId="119" xr:uid="{00000000-0005-0000-0000-0000E10A0000}"/>
    <cellStyle name="Normal 5 4 2" xfId="198" xr:uid="{00000000-0005-0000-0000-0000E20A0000}"/>
    <cellStyle name="Normal 5 4 2 2" xfId="415" xr:uid="{00000000-0005-0000-0000-0000E30A0000}"/>
    <cellStyle name="Normal 5 4 2 2 2" xfId="827" xr:uid="{00000000-0005-0000-0000-0000E40A0000}"/>
    <cellStyle name="Normal 5 4 2 2 2 2" xfId="2017" xr:uid="{00000000-0005-0000-0000-0000E50A0000}"/>
    <cellStyle name="Normal 5 4 2 2 2 2 2" xfId="4019" xr:uid="{00000000-0005-0000-0000-0000E60A0000}"/>
    <cellStyle name="Normal 5 4 2 2 2 3" xfId="2833" xr:uid="{00000000-0005-0000-0000-0000E70A0000}"/>
    <cellStyle name="Normal 5 4 2 2 3" xfId="1610" xr:uid="{00000000-0005-0000-0000-0000E80A0000}"/>
    <cellStyle name="Normal 5 4 2 2 3 2" xfId="3612" xr:uid="{00000000-0005-0000-0000-0000E90A0000}"/>
    <cellStyle name="Normal 5 4 2 2 4" xfId="2424" xr:uid="{00000000-0005-0000-0000-0000EA0A0000}"/>
    <cellStyle name="Normal 5 4 2 3" xfId="647" xr:uid="{00000000-0005-0000-0000-0000EB0A0000}"/>
    <cellStyle name="Normal 5 4 2 3 2" xfId="1839" xr:uid="{00000000-0005-0000-0000-0000EC0A0000}"/>
    <cellStyle name="Normal 5 4 2 3 2 2" xfId="3841" xr:uid="{00000000-0005-0000-0000-0000ED0A0000}"/>
    <cellStyle name="Normal 5 4 2 3 3" xfId="2655" xr:uid="{00000000-0005-0000-0000-0000EE0A0000}"/>
    <cellStyle name="Normal 5 4 2 4" xfId="1202" xr:uid="{00000000-0005-0000-0000-0000EF0A0000}"/>
    <cellStyle name="Normal 5 4 2 4 2" xfId="3204" xr:uid="{00000000-0005-0000-0000-0000F00A0000}"/>
    <cellStyle name="Normal 5 4 2 5" xfId="1432" xr:uid="{00000000-0005-0000-0000-0000F10A0000}"/>
    <cellStyle name="Normal 5 4 2 5 2" xfId="3434" xr:uid="{00000000-0005-0000-0000-0000F20A0000}"/>
    <cellStyle name="Normal 5 4 2 6" xfId="2212" xr:uid="{00000000-0005-0000-0000-0000F30A0000}"/>
    <cellStyle name="Normal 5 4 2 7" xfId="4235" xr:uid="{00000000-0005-0000-0000-0000F40A0000}"/>
    <cellStyle name="Normal 5 4 3" xfId="276" xr:uid="{00000000-0005-0000-0000-0000F50A0000}"/>
    <cellStyle name="Normal 5 4 3 2" xfId="416" xr:uid="{00000000-0005-0000-0000-0000F60A0000}"/>
    <cellStyle name="Normal 5 4 3 2 2" xfId="828" xr:uid="{00000000-0005-0000-0000-0000F70A0000}"/>
    <cellStyle name="Normal 5 4 3 2 2 2" xfId="2018" xr:uid="{00000000-0005-0000-0000-0000F80A0000}"/>
    <cellStyle name="Normal 5 4 3 2 2 2 2" xfId="4020" xr:uid="{00000000-0005-0000-0000-0000F90A0000}"/>
    <cellStyle name="Normal 5 4 3 2 2 3" xfId="2834" xr:uid="{00000000-0005-0000-0000-0000FA0A0000}"/>
    <cellStyle name="Normal 5 4 3 2 3" xfId="1611" xr:uid="{00000000-0005-0000-0000-0000FB0A0000}"/>
    <cellStyle name="Normal 5 4 3 2 3 2" xfId="3613" xr:uid="{00000000-0005-0000-0000-0000FC0A0000}"/>
    <cellStyle name="Normal 5 4 3 2 4" xfId="2425" xr:uid="{00000000-0005-0000-0000-0000FD0A0000}"/>
    <cellStyle name="Normal 5 4 3 3" xfId="648" xr:uid="{00000000-0005-0000-0000-0000FE0A0000}"/>
    <cellStyle name="Normal 5 4 3 3 2" xfId="1840" xr:uid="{00000000-0005-0000-0000-0000FF0A0000}"/>
    <cellStyle name="Normal 5 4 3 3 2 2" xfId="3842" xr:uid="{00000000-0005-0000-0000-0000000B0000}"/>
    <cellStyle name="Normal 5 4 3 3 3" xfId="2656" xr:uid="{00000000-0005-0000-0000-0000010B0000}"/>
    <cellStyle name="Normal 5 4 3 4" xfId="1203" xr:uid="{00000000-0005-0000-0000-0000020B0000}"/>
    <cellStyle name="Normal 5 4 3 4 2" xfId="3205" xr:uid="{00000000-0005-0000-0000-0000030B0000}"/>
    <cellStyle name="Normal 5 4 3 5" xfId="1433" xr:uid="{00000000-0005-0000-0000-0000040B0000}"/>
    <cellStyle name="Normal 5 4 3 5 2" xfId="3435" xr:uid="{00000000-0005-0000-0000-0000050B0000}"/>
    <cellStyle name="Normal 5 4 3 6" xfId="2285" xr:uid="{00000000-0005-0000-0000-0000060B0000}"/>
    <cellStyle name="Normal 5 4 3 7" xfId="4321" xr:uid="{00000000-0005-0000-0000-0000070B0000}"/>
    <cellStyle name="Normal 5 4 4" xfId="414" xr:uid="{00000000-0005-0000-0000-0000080B0000}"/>
    <cellStyle name="Normal 5 4 4 2" xfId="826" xr:uid="{00000000-0005-0000-0000-0000090B0000}"/>
    <cellStyle name="Normal 5 4 4 2 2" xfId="2016" xr:uid="{00000000-0005-0000-0000-00000A0B0000}"/>
    <cellStyle name="Normal 5 4 4 2 2 2" xfId="4018" xr:uid="{00000000-0005-0000-0000-00000B0B0000}"/>
    <cellStyle name="Normal 5 4 4 2 3" xfId="2832" xr:uid="{00000000-0005-0000-0000-00000C0B0000}"/>
    <cellStyle name="Normal 5 4 4 3" xfId="1609" xr:uid="{00000000-0005-0000-0000-00000D0B0000}"/>
    <cellStyle name="Normal 5 4 4 3 2" xfId="3611" xr:uid="{00000000-0005-0000-0000-00000E0B0000}"/>
    <cellStyle name="Normal 5 4 4 4" xfId="2423" xr:uid="{00000000-0005-0000-0000-00000F0B0000}"/>
    <cellStyle name="Normal 5 4 5" xfId="509" xr:uid="{00000000-0005-0000-0000-0000100B0000}"/>
    <cellStyle name="Normal 5 4 5 2" xfId="919" xr:uid="{00000000-0005-0000-0000-0000110B0000}"/>
    <cellStyle name="Normal 5 4 5 2 2" xfId="2108" xr:uid="{00000000-0005-0000-0000-0000120B0000}"/>
    <cellStyle name="Normal 5 4 5 2 2 2" xfId="4110" xr:uid="{00000000-0005-0000-0000-0000130B0000}"/>
    <cellStyle name="Normal 5 4 5 2 3" xfId="2925" xr:uid="{00000000-0005-0000-0000-0000140B0000}"/>
    <cellStyle name="Normal 5 4 5 3" xfId="1702" xr:uid="{00000000-0005-0000-0000-0000150B0000}"/>
    <cellStyle name="Normal 5 4 5 3 2" xfId="3704" xr:uid="{00000000-0005-0000-0000-0000160B0000}"/>
    <cellStyle name="Normal 5 4 5 4" xfId="2518" xr:uid="{00000000-0005-0000-0000-0000170B0000}"/>
    <cellStyle name="Normal 5 4 6" xfId="646" xr:uid="{00000000-0005-0000-0000-0000180B0000}"/>
    <cellStyle name="Normal 5 4 6 2" xfId="1838" xr:uid="{00000000-0005-0000-0000-0000190B0000}"/>
    <cellStyle name="Normal 5 4 6 2 2" xfId="3840" xr:uid="{00000000-0005-0000-0000-00001A0B0000}"/>
    <cellStyle name="Normal 5 4 6 3" xfId="2654" xr:uid="{00000000-0005-0000-0000-00001B0B0000}"/>
    <cellStyle name="Normal 5 4 7" xfId="948" xr:uid="{00000000-0005-0000-0000-00001C0B0000}"/>
    <cellStyle name="Normal 5 4 7 2" xfId="2950" xr:uid="{00000000-0005-0000-0000-00001D0B0000}"/>
    <cellStyle name="Normal 5 4 8" xfId="1034" xr:uid="{00000000-0005-0000-0000-00001E0B0000}"/>
    <cellStyle name="Normal 5 4 8 2" xfId="3036" xr:uid="{00000000-0005-0000-0000-00001F0B0000}"/>
    <cellStyle name="Normal 5 4 9" xfId="1100" xr:uid="{00000000-0005-0000-0000-0000200B0000}"/>
    <cellStyle name="Normal 5 4 9 2" xfId="3102" xr:uid="{00000000-0005-0000-0000-0000210B0000}"/>
    <cellStyle name="Normal 5 5" xfId="52" xr:uid="{00000000-0005-0000-0000-0000220B0000}"/>
    <cellStyle name="Normal 5 5 10" xfId="4183" xr:uid="{00000000-0005-0000-0000-0000230B0000}"/>
    <cellStyle name="Normal 5 5 11" xfId="131" xr:uid="{00000000-0005-0000-0000-0000240B0000}"/>
    <cellStyle name="Normal 5 5 2" xfId="417" xr:uid="{00000000-0005-0000-0000-0000250B0000}"/>
    <cellStyle name="Normal 5 5 2 2" xfId="829" xr:uid="{00000000-0005-0000-0000-0000260B0000}"/>
    <cellStyle name="Normal 5 5 2 2 2" xfId="2019" xr:uid="{00000000-0005-0000-0000-0000270B0000}"/>
    <cellStyle name="Normal 5 5 2 2 2 2" xfId="4021" xr:uid="{00000000-0005-0000-0000-0000280B0000}"/>
    <cellStyle name="Normal 5 5 2 2 3" xfId="2835" xr:uid="{00000000-0005-0000-0000-0000290B0000}"/>
    <cellStyle name="Normal 5 5 2 3" xfId="1612" xr:uid="{00000000-0005-0000-0000-00002A0B0000}"/>
    <cellStyle name="Normal 5 5 2 3 2" xfId="3614" xr:uid="{00000000-0005-0000-0000-00002B0B0000}"/>
    <cellStyle name="Normal 5 5 2 4" xfId="2426" xr:uid="{00000000-0005-0000-0000-00002C0B0000}"/>
    <cellStyle name="Normal 5 5 2 5" xfId="4238" xr:uid="{00000000-0005-0000-0000-00002D0B0000}"/>
    <cellStyle name="Normal 5 5 3" xfId="649" xr:uid="{00000000-0005-0000-0000-00002E0B0000}"/>
    <cellStyle name="Normal 5 5 3 2" xfId="1841" xr:uid="{00000000-0005-0000-0000-00002F0B0000}"/>
    <cellStyle name="Normal 5 5 3 2 2" xfId="3843" xr:uid="{00000000-0005-0000-0000-0000300B0000}"/>
    <cellStyle name="Normal 5 5 3 3" xfId="2657" xr:uid="{00000000-0005-0000-0000-0000310B0000}"/>
    <cellStyle name="Normal 5 5 4" xfId="958" xr:uid="{00000000-0005-0000-0000-0000320B0000}"/>
    <cellStyle name="Normal 5 5 4 2" xfId="2960" xr:uid="{00000000-0005-0000-0000-0000330B0000}"/>
    <cellStyle name="Normal 5 5 5" xfId="1045" xr:uid="{00000000-0005-0000-0000-0000340B0000}"/>
    <cellStyle name="Normal 5 5 5 2" xfId="3047" xr:uid="{00000000-0005-0000-0000-0000350B0000}"/>
    <cellStyle name="Normal 5 5 6" xfId="1113" xr:uid="{00000000-0005-0000-0000-0000360B0000}"/>
    <cellStyle name="Normal 5 5 6 2" xfId="3115" xr:uid="{00000000-0005-0000-0000-0000370B0000}"/>
    <cellStyle name="Normal 5 5 7" xfId="1284" xr:uid="{00000000-0005-0000-0000-0000380B0000}"/>
    <cellStyle name="Normal 5 5 7 2" xfId="3286" xr:uid="{00000000-0005-0000-0000-0000390B0000}"/>
    <cellStyle name="Normal 5 5 8" xfId="1434" xr:uid="{00000000-0005-0000-0000-00003A0B0000}"/>
    <cellStyle name="Normal 5 5 8 2" xfId="3436" xr:uid="{00000000-0005-0000-0000-00003B0B0000}"/>
    <cellStyle name="Normal 5 5 9" xfId="2145" xr:uid="{00000000-0005-0000-0000-00003C0B0000}"/>
    <cellStyle name="Normal 5 6" xfId="136" xr:uid="{00000000-0005-0000-0000-00003D0B0000}"/>
    <cellStyle name="Normal 5 6 2" xfId="418" xr:uid="{00000000-0005-0000-0000-00003E0B0000}"/>
    <cellStyle name="Normal 5 6 2 2" xfId="830" xr:uid="{00000000-0005-0000-0000-00003F0B0000}"/>
    <cellStyle name="Normal 5 6 2 2 2" xfId="2020" xr:uid="{00000000-0005-0000-0000-0000400B0000}"/>
    <cellStyle name="Normal 5 6 2 2 2 2" xfId="4022" xr:uid="{00000000-0005-0000-0000-0000410B0000}"/>
    <cellStyle name="Normal 5 6 2 2 3" xfId="2836" xr:uid="{00000000-0005-0000-0000-0000420B0000}"/>
    <cellStyle name="Normal 5 6 2 3" xfId="1613" xr:uid="{00000000-0005-0000-0000-0000430B0000}"/>
    <cellStyle name="Normal 5 6 2 3 2" xfId="3615" xr:uid="{00000000-0005-0000-0000-0000440B0000}"/>
    <cellStyle name="Normal 5 6 2 4" xfId="2427" xr:uid="{00000000-0005-0000-0000-0000450B0000}"/>
    <cellStyle name="Normal 5 6 3" xfId="650" xr:uid="{00000000-0005-0000-0000-0000460B0000}"/>
    <cellStyle name="Normal 5 6 3 2" xfId="1842" xr:uid="{00000000-0005-0000-0000-0000470B0000}"/>
    <cellStyle name="Normal 5 6 3 2 2" xfId="3844" xr:uid="{00000000-0005-0000-0000-0000480B0000}"/>
    <cellStyle name="Normal 5 6 3 3" xfId="2658" xr:uid="{00000000-0005-0000-0000-0000490B0000}"/>
    <cellStyle name="Normal 5 6 4" xfId="963" xr:uid="{00000000-0005-0000-0000-00004A0B0000}"/>
    <cellStyle name="Normal 5 6 4 2" xfId="2965" xr:uid="{00000000-0005-0000-0000-00004B0B0000}"/>
    <cellStyle name="Normal 5 6 5" xfId="1204" xr:uid="{00000000-0005-0000-0000-00004C0B0000}"/>
    <cellStyle name="Normal 5 6 5 2" xfId="3206" xr:uid="{00000000-0005-0000-0000-00004D0B0000}"/>
    <cellStyle name="Normal 5 6 6" xfId="1295" xr:uid="{00000000-0005-0000-0000-00004E0B0000}"/>
    <cellStyle name="Normal 5 6 6 2" xfId="3297" xr:uid="{00000000-0005-0000-0000-00004F0B0000}"/>
    <cellStyle name="Normal 5 6 7" xfId="1435" xr:uid="{00000000-0005-0000-0000-0000500B0000}"/>
    <cellStyle name="Normal 5 6 7 2" xfId="3437" xr:uid="{00000000-0005-0000-0000-0000510B0000}"/>
    <cellStyle name="Normal 5 6 8" xfId="2150" xr:uid="{00000000-0005-0000-0000-0000520B0000}"/>
    <cellStyle name="Normal 5 6 9" xfId="4215" xr:uid="{00000000-0005-0000-0000-0000530B0000}"/>
    <cellStyle name="Normal 5 7" xfId="150" xr:uid="{00000000-0005-0000-0000-0000540B0000}"/>
    <cellStyle name="Normal 5 7 2" xfId="419" xr:uid="{00000000-0005-0000-0000-0000550B0000}"/>
    <cellStyle name="Normal 5 7 2 2" xfId="831" xr:uid="{00000000-0005-0000-0000-0000560B0000}"/>
    <cellStyle name="Normal 5 7 2 2 2" xfId="2021" xr:uid="{00000000-0005-0000-0000-0000570B0000}"/>
    <cellStyle name="Normal 5 7 2 2 2 2" xfId="4023" xr:uid="{00000000-0005-0000-0000-0000580B0000}"/>
    <cellStyle name="Normal 5 7 2 2 3" xfId="2837" xr:uid="{00000000-0005-0000-0000-0000590B0000}"/>
    <cellStyle name="Normal 5 7 2 3" xfId="1614" xr:uid="{00000000-0005-0000-0000-00005A0B0000}"/>
    <cellStyle name="Normal 5 7 2 3 2" xfId="3616" xr:uid="{00000000-0005-0000-0000-00005B0B0000}"/>
    <cellStyle name="Normal 5 7 2 4" xfId="2428" xr:uid="{00000000-0005-0000-0000-00005C0B0000}"/>
    <cellStyle name="Normal 5 7 3" xfId="651" xr:uid="{00000000-0005-0000-0000-00005D0B0000}"/>
    <cellStyle name="Normal 5 7 3 2" xfId="1843" xr:uid="{00000000-0005-0000-0000-00005E0B0000}"/>
    <cellStyle name="Normal 5 7 3 2 2" xfId="3845" xr:uid="{00000000-0005-0000-0000-00005F0B0000}"/>
    <cellStyle name="Normal 5 7 3 3" xfId="2659" xr:uid="{00000000-0005-0000-0000-0000600B0000}"/>
    <cellStyle name="Normal 5 7 4" xfId="974" xr:uid="{00000000-0005-0000-0000-0000610B0000}"/>
    <cellStyle name="Normal 5 7 4 2" xfId="2976" xr:uid="{00000000-0005-0000-0000-0000620B0000}"/>
    <cellStyle name="Normal 5 7 5" xfId="1205" xr:uid="{00000000-0005-0000-0000-0000630B0000}"/>
    <cellStyle name="Normal 5 7 5 2" xfId="3207" xr:uid="{00000000-0005-0000-0000-0000640B0000}"/>
    <cellStyle name="Normal 5 7 6" xfId="1436" xr:uid="{00000000-0005-0000-0000-0000650B0000}"/>
    <cellStyle name="Normal 5 7 6 2" xfId="3438" xr:uid="{00000000-0005-0000-0000-0000660B0000}"/>
    <cellStyle name="Normal 5 7 7" xfId="2164" xr:uid="{00000000-0005-0000-0000-0000670B0000}"/>
    <cellStyle name="Normal 5 7 8" xfId="4322" xr:uid="{00000000-0005-0000-0000-0000680B0000}"/>
    <cellStyle name="Normal 5 8" xfId="171" xr:uid="{00000000-0005-0000-0000-0000690B0000}"/>
    <cellStyle name="Normal 5 8 2" xfId="420" xr:uid="{00000000-0005-0000-0000-00006A0B0000}"/>
    <cellStyle name="Normal 5 8 2 2" xfId="832" xr:uid="{00000000-0005-0000-0000-00006B0B0000}"/>
    <cellStyle name="Normal 5 8 2 2 2" xfId="2022" xr:uid="{00000000-0005-0000-0000-00006C0B0000}"/>
    <cellStyle name="Normal 5 8 2 2 2 2" xfId="4024" xr:uid="{00000000-0005-0000-0000-00006D0B0000}"/>
    <cellStyle name="Normal 5 8 2 2 3" xfId="2838" xr:uid="{00000000-0005-0000-0000-00006E0B0000}"/>
    <cellStyle name="Normal 5 8 2 3" xfId="1615" xr:uid="{00000000-0005-0000-0000-00006F0B0000}"/>
    <cellStyle name="Normal 5 8 2 3 2" xfId="3617" xr:uid="{00000000-0005-0000-0000-0000700B0000}"/>
    <cellStyle name="Normal 5 8 2 4" xfId="2429" xr:uid="{00000000-0005-0000-0000-0000710B0000}"/>
    <cellStyle name="Normal 5 8 3" xfId="652" xr:uid="{00000000-0005-0000-0000-0000720B0000}"/>
    <cellStyle name="Normal 5 8 3 2" xfId="1844" xr:uid="{00000000-0005-0000-0000-0000730B0000}"/>
    <cellStyle name="Normal 5 8 3 2 2" xfId="3846" xr:uid="{00000000-0005-0000-0000-0000740B0000}"/>
    <cellStyle name="Normal 5 8 3 3" xfId="2660" xr:uid="{00000000-0005-0000-0000-0000750B0000}"/>
    <cellStyle name="Normal 5 8 4" xfId="998" xr:uid="{00000000-0005-0000-0000-0000760B0000}"/>
    <cellStyle name="Normal 5 8 4 2" xfId="3000" xr:uid="{00000000-0005-0000-0000-0000770B0000}"/>
    <cellStyle name="Normal 5 8 5" xfId="1206" xr:uid="{00000000-0005-0000-0000-0000780B0000}"/>
    <cellStyle name="Normal 5 8 5 2" xfId="3208" xr:uid="{00000000-0005-0000-0000-0000790B0000}"/>
    <cellStyle name="Normal 5 8 6" xfId="1437" xr:uid="{00000000-0005-0000-0000-00007A0B0000}"/>
    <cellStyle name="Normal 5 8 6 2" xfId="3439" xr:uid="{00000000-0005-0000-0000-00007B0B0000}"/>
    <cellStyle name="Normal 5 8 7" xfId="2185" xr:uid="{00000000-0005-0000-0000-00007C0B0000}"/>
    <cellStyle name="Normal 5 8 8" xfId="4323" xr:uid="{00000000-0005-0000-0000-00007D0B0000}"/>
    <cellStyle name="Normal 5 9" xfId="181" xr:uid="{00000000-0005-0000-0000-00007E0B0000}"/>
    <cellStyle name="Normal 5 9 2" xfId="421" xr:uid="{00000000-0005-0000-0000-00007F0B0000}"/>
    <cellStyle name="Normal 5 9 2 2" xfId="833" xr:uid="{00000000-0005-0000-0000-0000800B0000}"/>
    <cellStyle name="Normal 5 9 2 2 2" xfId="2023" xr:uid="{00000000-0005-0000-0000-0000810B0000}"/>
    <cellStyle name="Normal 5 9 2 2 2 2" xfId="4025" xr:uid="{00000000-0005-0000-0000-0000820B0000}"/>
    <cellStyle name="Normal 5 9 2 2 3" xfId="2839" xr:uid="{00000000-0005-0000-0000-0000830B0000}"/>
    <cellStyle name="Normal 5 9 2 3" xfId="1616" xr:uid="{00000000-0005-0000-0000-0000840B0000}"/>
    <cellStyle name="Normal 5 9 2 3 2" xfId="3618" xr:uid="{00000000-0005-0000-0000-0000850B0000}"/>
    <cellStyle name="Normal 5 9 2 4" xfId="2430" xr:uid="{00000000-0005-0000-0000-0000860B0000}"/>
    <cellStyle name="Normal 5 9 3" xfId="653" xr:uid="{00000000-0005-0000-0000-0000870B0000}"/>
    <cellStyle name="Normal 5 9 3 2" xfId="1845" xr:uid="{00000000-0005-0000-0000-0000880B0000}"/>
    <cellStyle name="Normal 5 9 3 2 2" xfId="3847" xr:uid="{00000000-0005-0000-0000-0000890B0000}"/>
    <cellStyle name="Normal 5 9 3 3" xfId="2661" xr:uid="{00000000-0005-0000-0000-00008A0B0000}"/>
    <cellStyle name="Normal 5 9 4" xfId="1207" xr:uid="{00000000-0005-0000-0000-00008B0B0000}"/>
    <cellStyle name="Normal 5 9 4 2" xfId="3209" xr:uid="{00000000-0005-0000-0000-00008C0B0000}"/>
    <cellStyle name="Normal 5 9 5" xfId="1438" xr:uid="{00000000-0005-0000-0000-00008D0B0000}"/>
    <cellStyle name="Normal 5 9 5 2" xfId="3440" xr:uid="{00000000-0005-0000-0000-00008E0B0000}"/>
    <cellStyle name="Normal 5 9 6" xfId="2195" xr:uid="{00000000-0005-0000-0000-00008F0B0000}"/>
    <cellStyle name="Normal 5 9 7" xfId="4324" xr:uid="{00000000-0005-0000-0000-0000900B0000}"/>
    <cellStyle name="Normal 6" xfId="8" xr:uid="{00000000-0005-0000-0000-0000910B0000}"/>
    <cellStyle name="Normal 6 10" xfId="216" xr:uid="{00000000-0005-0000-0000-0000920B0000}"/>
    <cellStyle name="Normal 6 10 2" xfId="423" xr:uid="{00000000-0005-0000-0000-0000930B0000}"/>
    <cellStyle name="Normal 6 10 2 2" xfId="835" xr:uid="{00000000-0005-0000-0000-0000940B0000}"/>
    <cellStyle name="Normal 6 10 2 2 2" xfId="2025" xr:uid="{00000000-0005-0000-0000-0000950B0000}"/>
    <cellStyle name="Normal 6 10 2 2 2 2" xfId="4027" xr:uid="{00000000-0005-0000-0000-0000960B0000}"/>
    <cellStyle name="Normal 6 10 2 2 3" xfId="2841" xr:uid="{00000000-0005-0000-0000-0000970B0000}"/>
    <cellStyle name="Normal 6 10 2 3" xfId="1618" xr:uid="{00000000-0005-0000-0000-0000980B0000}"/>
    <cellStyle name="Normal 6 10 2 3 2" xfId="3620" xr:uid="{00000000-0005-0000-0000-0000990B0000}"/>
    <cellStyle name="Normal 6 10 2 4" xfId="2432" xr:uid="{00000000-0005-0000-0000-00009A0B0000}"/>
    <cellStyle name="Normal 6 10 3" xfId="654" xr:uid="{00000000-0005-0000-0000-00009B0B0000}"/>
    <cellStyle name="Normal 6 10 3 2" xfId="1846" xr:uid="{00000000-0005-0000-0000-00009C0B0000}"/>
    <cellStyle name="Normal 6 10 3 2 2" xfId="3848" xr:uid="{00000000-0005-0000-0000-00009D0B0000}"/>
    <cellStyle name="Normal 6 10 3 3" xfId="2662" xr:uid="{00000000-0005-0000-0000-00009E0B0000}"/>
    <cellStyle name="Normal 6 10 4" xfId="1208" xr:uid="{00000000-0005-0000-0000-00009F0B0000}"/>
    <cellStyle name="Normal 6 10 4 2" xfId="3210" xr:uid="{00000000-0005-0000-0000-0000A00B0000}"/>
    <cellStyle name="Normal 6 10 5" xfId="1439" xr:uid="{00000000-0005-0000-0000-0000A10B0000}"/>
    <cellStyle name="Normal 6 10 5 2" xfId="3441" xr:uid="{00000000-0005-0000-0000-0000A20B0000}"/>
    <cellStyle name="Normal 6 10 6" xfId="2228" xr:uid="{00000000-0005-0000-0000-0000A30B0000}"/>
    <cellStyle name="Normal 6 10 7" xfId="4325" xr:uid="{00000000-0005-0000-0000-0000A40B0000}"/>
    <cellStyle name="Normal 6 11" xfId="231" xr:uid="{00000000-0005-0000-0000-0000A50B0000}"/>
    <cellStyle name="Normal 6 11 2" xfId="424" xr:uid="{00000000-0005-0000-0000-0000A60B0000}"/>
    <cellStyle name="Normal 6 11 2 2" xfId="836" xr:uid="{00000000-0005-0000-0000-0000A70B0000}"/>
    <cellStyle name="Normal 6 11 2 2 2" xfId="2026" xr:uid="{00000000-0005-0000-0000-0000A80B0000}"/>
    <cellStyle name="Normal 6 11 2 2 2 2" xfId="4028" xr:uid="{00000000-0005-0000-0000-0000A90B0000}"/>
    <cellStyle name="Normal 6 11 2 2 3" xfId="2842" xr:uid="{00000000-0005-0000-0000-0000AA0B0000}"/>
    <cellStyle name="Normal 6 11 2 3" xfId="1619" xr:uid="{00000000-0005-0000-0000-0000AB0B0000}"/>
    <cellStyle name="Normal 6 11 2 3 2" xfId="3621" xr:uid="{00000000-0005-0000-0000-0000AC0B0000}"/>
    <cellStyle name="Normal 6 11 2 4" xfId="2433" xr:uid="{00000000-0005-0000-0000-0000AD0B0000}"/>
    <cellStyle name="Normal 6 11 3" xfId="655" xr:uid="{00000000-0005-0000-0000-0000AE0B0000}"/>
    <cellStyle name="Normal 6 11 3 2" xfId="1847" xr:uid="{00000000-0005-0000-0000-0000AF0B0000}"/>
    <cellStyle name="Normal 6 11 3 2 2" xfId="3849" xr:uid="{00000000-0005-0000-0000-0000B00B0000}"/>
    <cellStyle name="Normal 6 11 3 3" xfId="2663" xr:uid="{00000000-0005-0000-0000-0000B10B0000}"/>
    <cellStyle name="Normal 6 11 4" xfId="1209" xr:uid="{00000000-0005-0000-0000-0000B20B0000}"/>
    <cellStyle name="Normal 6 11 4 2" xfId="3211" xr:uid="{00000000-0005-0000-0000-0000B30B0000}"/>
    <cellStyle name="Normal 6 11 5" xfId="1440" xr:uid="{00000000-0005-0000-0000-0000B40B0000}"/>
    <cellStyle name="Normal 6 11 5 2" xfId="3442" xr:uid="{00000000-0005-0000-0000-0000B50B0000}"/>
    <cellStyle name="Normal 6 11 6" xfId="2243" xr:uid="{00000000-0005-0000-0000-0000B60B0000}"/>
    <cellStyle name="Normal 6 11 7" xfId="4326" xr:uid="{00000000-0005-0000-0000-0000B70B0000}"/>
    <cellStyle name="Normal 6 12" xfId="259" xr:uid="{00000000-0005-0000-0000-0000B80B0000}"/>
    <cellStyle name="Normal 6 12 2" xfId="425" xr:uid="{00000000-0005-0000-0000-0000B90B0000}"/>
    <cellStyle name="Normal 6 12 2 2" xfId="837" xr:uid="{00000000-0005-0000-0000-0000BA0B0000}"/>
    <cellStyle name="Normal 6 12 2 2 2" xfId="2027" xr:uid="{00000000-0005-0000-0000-0000BB0B0000}"/>
    <cellStyle name="Normal 6 12 2 2 2 2" xfId="4029" xr:uid="{00000000-0005-0000-0000-0000BC0B0000}"/>
    <cellStyle name="Normal 6 12 2 2 3" xfId="2843" xr:uid="{00000000-0005-0000-0000-0000BD0B0000}"/>
    <cellStyle name="Normal 6 12 2 3" xfId="1620" xr:uid="{00000000-0005-0000-0000-0000BE0B0000}"/>
    <cellStyle name="Normal 6 12 2 3 2" xfId="3622" xr:uid="{00000000-0005-0000-0000-0000BF0B0000}"/>
    <cellStyle name="Normal 6 12 2 4" xfId="2434" xr:uid="{00000000-0005-0000-0000-0000C00B0000}"/>
    <cellStyle name="Normal 6 12 3" xfId="656" xr:uid="{00000000-0005-0000-0000-0000C10B0000}"/>
    <cellStyle name="Normal 6 12 3 2" xfId="1848" xr:uid="{00000000-0005-0000-0000-0000C20B0000}"/>
    <cellStyle name="Normal 6 12 3 2 2" xfId="3850" xr:uid="{00000000-0005-0000-0000-0000C30B0000}"/>
    <cellStyle name="Normal 6 12 3 3" xfId="2664" xr:uid="{00000000-0005-0000-0000-0000C40B0000}"/>
    <cellStyle name="Normal 6 12 4" xfId="1210" xr:uid="{00000000-0005-0000-0000-0000C50B0000}"/>
    <cellStyle name="Normal 6 12 4 2" xfId="3212" xr:uid="{00000000-0005-0000-0000-0000C60B0000}"/>
    <cellStyle name="Normal 6 12 5" xfId="1441" xr:uid="{00000000-0005-0000-0000-0000C70B0000}"/>
    <cellStyle name="Normal 6 12 5 2" xfId="3443" xr:uid="{00000000-0005-0000-0000-0000C80B0000}"/>
    <cellStyle name="Normal 6 12 6" xfId="2268" xr:uid="{00000000-0005-0000-0000-0000C90B0000}"/>
    <cellStyle name="Normal 6 12 7" xfId="4327" xr:uid="{00000000-0005-0000-0000-0000CA0B0000}"/>
    <cellStyle name="Normal 6 13" xfId="292" xr:uid="{00000000-0005-0000-0000-0000CB0B0000}"/>
    <cellStyle name="Normal 6 13 2" xfId="426" xr:uid="{00000000-0005-0000-0000-0000CC0B0000}"/>
    <cellStyle name="Normal 6 13 2 2" xfId="838" xr:uid="{00000000-0005-0000-0000-0000CD0B0000}"/>
    <cellStyle name="Normal 6 13 2 2 2" xfId="2028" xr:uid="{00000000-0005-0000-0000-0000CE0B0000}"/>
    <cellStyle name="Normal 6 13 2 2 2 2" xfId="4030" xr:uid="{00000000-0005-0000-0000-0000CF0B0000}"/>
    <cellStyle name="Normal 6 13 2 2 3" xfId="2844" xr:uid="{00000000-0005-0000-0000-0000D00B0000}"/>
    <cellStyle name="Normal 6 13 2 3" xfId="1621" xr:uid="{00000000-0005-0000-0000-0000D10B0000}"/>
    <cellStyle name="Normal 6 13 2 3 2" xfId="3623" xr:uid="{00000000-0005-0000-0000-0000D20B0000}"/>
    <cellStyle name="Normal 6 13 2 4" xfId="2435" xr:uid="{00000000-0005-0000-0000-0000D30B0000}"/>
    <cellStyle name="Normal 6 13 3" xfId="657" xr:uid="{00000000-0005-0000-0000-0000D40B0000}"/>
    <cellStyle name="Normal 6 13 3 2" xfId="1849" xr:uid="{00000000-0005-0000-0000-0000D50B0000}"/>
    <cellStyle name="Normal 6 13 3 2 2" xfId="3851" xr:uid="{00000000-0005-0000-0000-0000D60B0000}"/>
    <cellStyle name="Normal 6 13 3 3" xfId="2665" xr:uid="{00000000-0005-0000-0000-0000D70B0000}"/>
    <cellStyle name="Normal 6 13 4" xfId="1211" xr:uid="{00000000-0005-0000-0000-0000D80B0000}"/>
    <cellStyle name="Normal 6 13 4 2" xfId="3213" xr:uid="{00000000-0005-0000-0000-0000D90B0000}"/>
    <cellStyle name="Normal 6 13 5" xfId="1442" xr:uid="{00000000-0005-0000-0000-0000DA0B0000}"/>
    <cellStyle name="Normal 6 13 5 2" xfId="3444" xr:uid="{00000000-0005-0000-0000-0000DB0B0000}"/>
    <cellStyle name="Normal 6 13 6" xfId="2301" xr:uid="{00000000-0005-0000-0000-0000DC0B0000}"/>
    <cellStyle name="Normal 6 13 7" xfId="4328" xr:uid="{00000000-0005-0000-0000-0000DD0B0000}"/>
    <cellStyle name="Normal 6 14" xfId="422" xr:uid="{00000000-0005-0000-0000-0000DE0B0000}"/>
    <cellStyle name="Normal 6 14 2" xfId="834" xr:uid="{00000000-0005-0000-0000-0000DF0B0000}"/>
    <cellStyle name="Normal 6 14 2 2" xfId="2024" xr:uid="{00000000-0005-0000-0000-0000E00B0000}"/>
    <cellStyle name="Normal 6 14 2 2 2" xfId="4026" xr:uid="{00000000-0005-0000-0000-0000E10B0000}"/>
    <cellStyle name="Normal 6 14 2 3" xfId="2840" xr:uid="{00000000-0005-0000-0000-0000E20B0000}"/>
    <cellStyle name="Normal 6 14 3" xfId="1617" xr:uid="{00000000-0005-0000-0000-0000E30B0000}"/>
    <cellStyle name="Normal 6 14 3 2" xfId="3619" xr:uid="{00000000-0005-0000-0000-0000E40B0000}"/>
    <cellStyle name="Normal 6 14 4" xfId="2431" xr:uid="{00000000-0005-0000-0000-0000E50B0000}"/>
    <cellStyle name="Normal 6 15" xfId="490" xr:uid="{00000000-0005-0000-0000-0000E60B0000}"/>
    <cellStyle name="Normal 6 15 2" xfId="900" xr:uid="{00000000-0005-0000-0000-0000E70B0000}"/>
    <cellStyle name="Normal 6 15 2 2" xfId="2090" xr:uid="{00000000-0005-0000-0000-0000E80B0000}"/>
    <cellStyle name="Normal 6 15 2 2 2" xfId="4092" xr:uid="{00000000-0005-0000-0000-0000E90B0000}"/>
    <cellStyle name="Normal 6 15 2 3" xfId="2906" xr:uid="{00000000-0005-0000-0000-0000EA0B0000}"/>
    <cellStyle name="Normal 6 15 3" xfId="1683" xr:uid="{00000000-0005-0000-0000-0000EB0B0000}"/>
    <cellStyle name="Normal 6 15 3 2" xfId="3685" xr:uid="{00000000-0005-0000-0000-0000EC0B0000}"/>
    <cellStyle name="Normal 6 15 4" xfId="2499" xr:uid="{00000000-0005-0000-0000-0000ED0B0000}"/>
    <cellStyle name="Normal 6 16" xfId="495" xr:uid="{00000000-0005-0000-0000-0000EE0B0000}"/>
    <cellStyle name="Normal 6 16 2" xfId="905" xr:uid="{00000000-0005-0000-0000-0000EF0B0000}"/>
    <cellStyle name="Normal 6 16 2 2" xfId="2094" xr:uid="{00000000-0005-0000-0000-0000F00B0000}"/>
    <cellStyle name="Normal 6 16 2 2 2" xfId="4096" xr:uid="{00000000-0005-0000-0000-0000F10B0000}"/>
    <cellStyle name="Normal 6 16 2 3" xfId="2911" xr:uid="{00000000-0005-0000-0000-0000F20B0000}"/>
    <cellStyle name="Normal 6 16 3" xfId="1688" xr:uid="{00000000-0005-0000-0000-0000F30B0000}"/>
    <cellStyle name="Normal 6 16 3 2" xfId="3690" xr:uid="{00000000-0005-0000-0000-0000F40B0000}"/>
    <cellStyle name="Normal 6 16 4" xfId="2504" xr:uid="{00000000-0005-0000-0000-0000F50B0000}"/>
    <cellStyle name="Normal 6 17" xfId="525" xr:uid="{00000000-0005-0000-0000-0000F60B0000}"/>
    <cellStyle name="Normal 6 17 2" xfId="1718" xr:uid="{00000000-0005-0000-0000-0000F70B0000}"/>
    <cellStyle name="Normal 6 17 2 2" xfId="3720" xr:uid="{00000000-0005-0000-0000-0000F80B0000}"/>
    <cellStyle name="Normal 6 17 3" xfId="2534" xr:uid="{00000000-0005-0000-0000-0000F90B0000}"/>
    <cellStyle name="Normal 6 18" xfId="935" xr:uid="{00000000-0005-0000-0000-0000FA0B0000}"/>
    <cellStyle name="Normal 6 18 2" xfId="2937" xr:uid="{00000000-0005-0000-0000-0000FB0B0000}"/>
    <cellStyle name="Normal 6 19" xfId="1011" xr:uid="{00000000-0005-0000-0000-0000FC0B0000}"/>
    <cellStyle name="Normal 6 19 2" xfId="3013" xr:uid="{00000000-0005-0000-0000-0000FD0B0000}"/>
    <cellStyle name="Normal 6 2" xfId="16" xr:uid="{00000000-0005-0000-0000-0000FE0B0000}"/>
    <cellStyle name="Normal 6 2 10" xfId="493" xr:uid="{00000000-0005-0000-0000-0000FF0B0000}"/>
    <cellStyle name="Normal 6 2 10 2" xfId="903" xr:uid="{00000000-0005-0000-0000-0000000C0000}"/>
    <cellStyle name="Normal 6 2 10 2 2" xfId="2093" xr:uid="{00000000-0005-0000-0000-0000010C0000}"/>
    <cellStyle name="Normal 6 2 10 2 2 2" xfId="4095" xr:uid="{00000000-0005-0000-0000-0000020C0000}"/>
    <cellStyle name="Normal 6 2 10 2 3" xfId="2909" xr:uid="{00000000-0005-0000-0000-0000030C0000}"/>
    <cellStyle name="Normal 6 2 10 3" xfId="1686" xr:uid="{00000000-0005-0000-0000-0000040C0000}"/>
    <cellStyle name="Normal 6 2 10 3 2" xfId="3688" xr:uid="{00000000-0005-0000-0000-0000050C0000}"/>
    <cellStyle name="Normal 6 2 10 4" xfId="2502" xr:uid="{00000000-0005-0000-0000-0000060C0000}"/>
    <cellStyle name="Normal 6 2 11" xfId="499" xr:uid="{00000000-0005-0000-0000-0000070C0000}"/>
    <cellStyle name="Normal 6 2 11 2" xfId="909" xr:uid="{00000000-0005-0000-0000-0000080C0000}"/>
    <cellStyle name="Normal 6 2 11 2 2" xfId="2098" xr:uid="{00000000-0005-0000-0000-0000090C0000}"/>
    <cellStyle name="Normal 6 2 11 2 2 2" xfId="4100" xr:uid="{00000000-0005-0000-0000-00000A0C0000}"/>
    <cellStyle name="Normal 6 2 11 2 3" xfId="2915" xr:uid="{00000000-0005-0000-0000-00000B0C0000}"/>
    <cellStyle name="Normal 6 2 11 3" xfId="1692" xr:uid="{00000000-0005-0000-0000-00000C0C0000}"/>
    <cellStyle name="Normal 6 2 11 3 2" xfId="3694" xr:uid="{00000000-0005-0000-0000-00000D0C0000}"/>
    <cellStyle name="Normal 6 2 11 4" xfId="2508" xr:uid="{00000000-0005-0000-0000-00000E0C0000}"/>
    <cellStyle name="Normal 6 2 12" xfId="528" xr:uid="{00000000-0005-0000-0000-00000F0C0000}"/>
    <cellStyle name="Normal 6 2 12 2" xfId="1721" xr:uid="{00000000-0005-0000-0000-0000100C0000}"/>
    <cellStyle name="Normal 6 2 12 2 2" xfId="3723" xr:uid="{00000000-0005-0000-0000-0000110C0000}"/>
    <cellStyle name="Normal 6 2 12 3" xfId="2537" xr:uid="{00000000-0005-0000-0000-0000120C0000}"/>
    <cellStyle name="Normal 6 2 13" xfId="942" xr:uid="{00000000-0005-0000-0000-0000130C0000}"/>
    <cellStyle name="Normal 6 2 13 2" xfId="2944" xr:uid="{00000000-0005-0000-0000-0000140C0000}"/>
    <cellStyle name="Normal 6 2 14" xfId="1016" xr:uid="{00000000-0005-0000-0000-0000150C0000}"/>
    <cellStyle name="Normal 6 2 14 2" xfId="3018" xr:uid="{00000000-0005-0000-0000-0000160C0000}"/>
    <cellStyle name="Normal 6 2 15" xfId="1062" xr:uid="{00000000-0005-0000-0000-0000170C0000}"/>
    <cellStyle name="Normal 6 2 15 2" xfId="3064" xr:uid="{00000000-0005-0000-0000-0000180C0000}"/>
    <cellStyle name="Normal 6 2 16" xfId="1075" xr:uid="{00000000-0005-0000-0000-0000190C0000}"/>
    <cellStyle name="Normal 6 2 16 2" xfId="3077" xr:uid="{00000000-0005-0000-0000-00001A0C0000}"/>
    <cellStyle name="Normal 6 2 17" xfId="1262" xr:uid="{00000000-0005-0000-0000-00001B0C0000}"/>
    <cellStyle name="Normal 6 2 17 2" xfId="3264" xr:uid="{00000000-0005-0000-0000-00001C0C0000}"/>
    <cellStyle name="Normal 6 2 18" xfId="1314" xr:uid="{00000000-0005-0000-0000-00001D0C0000}"/>
    <cellStyle name="Normal 6 2 18 2" xfId="3316" xr:uid="{00000000-0005-0000-0000-00001E0C0000}"/>
    <cellStyle name="Normal 6 2 19" xfId="2128" xr:uid="{00000000-0005-0000-0000-00001F0C0000}"/>
    <cellStyle name="Normal 6 2 2" xfId="34" xr:uid="{00000000-0005-0000-0000-0000200C0000}"/>
    <cellStyle name="Normal 6 2 2 10" xfId="1280" xr:uid="{00000000-0005-0000-0000-0000210C0000}"/>
    <cellStyle name="Normal 6 2 2 10 2" xfId="3282" xr:uid="{00000000-0005-0000-0000-0000220C0000}"/>
    <cellStyle name="Normal 6 2 2 11" xfId="1327" xr:uid="{00000000-0005-0000-0000-0000230C0000}"/>
    <cellStyle name="Normal 6 2 2 11 2" xfId="3329" xr:uid="{00000000-0005-0000-0000-0000240C0000}"/>
    <cellStyle name="Normal 6 2 2 12" xfId="2159" xr:uid="{00000000-0005-0000-0000-0000250C0000}"/>
    <cellStyle name="Normal 6 2 2 13" xfId="4178" xr:uid="{00000000-0005-0000-0000-0000260C0000}"/>
    <cellStyle name="Normal 6 2 2 14" xfId="145" xr:uid="{00000000-0005-0000-0000-0000270C0000}"/>
    <cellStyle name="Normal 6 2 2 2" xfId="206" xr:uid="{00000000-0005-0000-0000-0000280C0000}"/>
    <cellStyle name="Normal 6 2 2 2 2" xfId="429" xr:uid="{00000000-0005-0000-0000-0000290C0000}"/>
    <cellStyle name="Normal 6 2 2 2 2 2" xfId="841" xr:uid="{00000000-0005-0000-0000-00002A0C0000}"/>
    <cellStyle name="Normal 6 2 2 2 2 2 2" xfId="2031" xr:uid="{00000000-0005-0000-0000-00002B0C0000}"/>
    <cellStyle name="Normal 6 2 2 2 2 2 2 2" xfId="4033" xr:uid="{00000000-0005-0000-0000-00002C0C0000}"/>
    <cellStyle name="Normal 6 2 2 2 2 2 3" xfId="2847" xr:uid="{00000000-0005-0000-0000-00002D0C0000}"/>
    <cellStyle name="Normal 6 2 2 2 2 3" xfId="1624" xr:uid="{00000000-0005-0000-0000-00002E0C0000}"/>
    <cellStyle name="Normal 6 2 2 2 2 3 2" xfId="3626" xr:uid="{00000000-0005-0000-0000-00002F0C0000}"/>
    <cellStyle name="Normal 6 2 2 2 2 4" xfId="2438" xr:uid="{00000000-0005-0000-0000-0000300C0000}"/>
    <cellStyle name="Normal 6 2 2 2 3" xfId="658" xr:uid="{00000000-0005-0000-0000-0000310C0000}"/>
    <cellStyle name="Normal 6 2 2 2 3 2" xfId="1850" xr:uid="{00000000-0005-0000-0000-0000320C0000}"/>
    <cellStyle name="Normal 6 2 2 2 3 2 2" xfId="3852" xr:uid="{00000000-0005-0000-0000-0000330C0000}"/>
    <cellStyle name="Normal 6 2 2 2 3 3" xfId="2666" xr:uid="{00000000-0005-0000-0000-0000340C0000}"/>
    <cellStyle name="Normal 6 2 2 2 4" xfId="1212" xr:uid="{00000000-0005-0000-0000-0000350C0000}"/>
    <cellStyle name="Normal 6 2 2 2 4 2" xfId="3214" xr:uid="{00000000-0005-0000-0000-0000360C0000}"/>
    <cellStyle name="Normal 6 2 2 2 5" xfId="1443" xr:uid="{00000000-0005-0000-0000-0000370C0000}"/>
    <cellStyle name="Normal 6 2 2 2 5 2" xfId="3445" xr:uid="{00000000-0005-0000-0000-0000380C0000}"/>
    <cellStyle name="Normal 6 2 2 2 6" xfId="2220" xr:uid="{00000000-0005-0000-0000-0000390C0000}"/>
    <cellStyle name="Normal 6 2 2 2 7" xfId="4220" xr:uid="{00000000-0005-0000-0000-00003A0C0000}"/>
    <cellStyle name="Normal 6 2 2 3" xfId="272" xr:uid="{00000000-0005-0000-0000-00003B0C0000}"/>
    <cellStyle name="Normal 6 2 2 3 2" xfId="430" xr:uid="{00000000-0005-0000-0000-00003C0C0000}"/>
    <cellStyle name="Normal 6 2 2 3 2 2" xfId="842" xr:uid="{00000000-0005-0000-0000-00003D0C0000}"/>
    <cellStyle name="Normal 6 2 2 3 2 2 2" xfId="2032" xr:uid="{00000000-0005-0000-0000-00003E0C0000}"/>
    <cellStyle name="Normal 6 2 2 3 2 2 2 2" xfId="4034" xr:uid="{00000000-0005-0000-0000-00003F0C0000}"/>
    <cellStyle name="Normal 6 2 2 3 2 2 3" xfId="2848" xr:uid="{00000000-0005-0000-0000-0000400C0000}"/>
    <cellStyle name="Normal 6 2 2 3 2 3" xfId="1625" xr:uid="{00000000-0005-0000-0000-0000410C0000}"/>
    <cellStyle name="Normal 6 2 2 3 2 3 2" xfId="3627" xr:uid="{00000000-0005-0000-0000-0000420C0000}"/>
    <cellStyle name="Normal 6 2 2 3 2 4" xfId="2439" xr:uid="{00000000-0005-0000-0000-0000430C0000}"/>
    <cellStyle name="Normal 6 2 2 3 3" xfId="659" xr:uid="{00000000-0005-0000-0000-0000440C0000}"/>
    <cellStyle name="Normal 6 2 2 3 3 2" xfId="1851" xr:uid="{00000000-0005-0000-0000-0000450C0000}"/>
    <cellStyle name="Normal 6 2 2 3 3 2 2" xfId="3853" xr:uid="{00000000-0005-0000-0000-0000460C0000}"/>
    <cellStyle name="Normal 6 2 2 3 3 3" xfId="2667" xr:uid="{00000000-0005-0000-0000-0000470C0000}"/>
    <cellStyle name="Normal 6 2 2 3 4" xfId="1213" xr:uid="{00000000-0005-0000-0000-0000480C0000}"/>
    <cellStyle name="Normal 6 2 2 3 4 2" xfId="3215" xr:uid="{00000000-0005-0000-0000-0000490C0000}"/>
    <cellStyle name="Normal 6 2 2 3 5" xfId="1444" xr:uid="{00000000-0005-0000-0000-00004A0C0000}"/>
    <cellStyle name="Normal 6 2 2 3 5 2" xfId="3446" xr:uid="{00000000-0005-0000-0000-00004B0C0000}"/>
    <cellStyle name="Normal 6 2 2 3 6" xfId="2281" xr:uid="{00000000-0005-0000-0000-00004C0C0000}"/>
    <cellStyle name="Normal 6 2 2 3 7" xfId="4329" xr:uid="{00000000-0005-0000-0000-00004D0C0000}"/>
    <cellStyle name="Normal 6 2 2 4" xfId="428" xr:uid="{00000000-0005-0000-0000-00004E0C0000}"/>
    <cellStyle name="Normal 6 2 2 4 2" xfId="840" xr:uid="{00000000-0005-0000-0000-00004F0C0000}"/>
    <cellStyle name="Normal 6 2 2 4 2 2" xfId="2030" xr:uid="{00000000-0005-0000-0000-0000500C0000}"/>
    <cellStyle name="Normal 6 2 2 4 2 2 2" xfId="4032" xr:uid="{00000000-0005-0000-0000-0000510C0000}"/>
    <cellStyle name="Normal 6 2 2 4 2 3" xfId="2846" xr:uid="{00000000-0005-0000-0000-0000520C0000}"/>
    <cellStyle name="Normal 6 2 2 4 3" xfId="1623" xr:uid="{00000000-0005-0000-0000-0000530C0000}"/>
    <cellStyle name="Normal 6 2 2 4 3 2" xfId="3625" xr:uid="{00000000-0005-0000-0000-0000540C0000}"/>
    <cellStyle name="Normal 6 2 2 4 4" xfId="2437" xr:uid="{00000000-0005-0000-0000-0000550C0000}"/>
    <cellStyle name="Normal 6 2 2 5" xfId="517" xr:uid="{00000000-0005-0000-0000-0000560C0000}"/>
    <cellStyle name="Normal 6 2 2 5 2" xfId="927" xr:uid="{00000000-0005-0000-0000-0000570C0000}"/>
    <cellStyle name="Normal 6 2 2 5 2 2" xfId="2116" xr:uid="{00000000-0005-0000-0000-0000580C0000}"/>
    <cellStyle name="Normal 6 2 2 5 2 2 2" xfId="4118" xr:uid="{00000000-0005-0000-0000-0000590C0000}"/>
    <cellStyle name="Normal 6 2 2 5 2 3" xfId="2933" xr:uid="{00000000-0005-0000-0000-00005A0C0000}"/>
    <cellStyle name="Normal 6 2 2 5 3" xfId="1710" xr:uid="{00000000-0005-0000-0000-00005B0C0000}"/>
    <cellStyle name="Normal 6 2 2 5 3 2" xfId="3712" xr:uid="{00000000-0005-0000-0000-00005C0C0000}"/>
    <cellStyle name="Normal 6 2 2 5 4" xfId="2526" xr:uid="{00000000-0005-0000-0000-00005D0C0000}"/>
    <cellStyle name="Normal 6 2 2 6" xfId="541" xr:uid="{00000000-0005-0000-0000-00005E0C0000}"/>
    <cellStyle name="Normal 6 2 2 6 2" xfId="1734" xr:uid="{00000000-0005-0000-0000-00005F0C0000}"/>
    <cellStyle name="Normal 6 2 2 6 2 2" xfId="3736" xr:uid="{00000000-0005-0000-0000-0000600C0000}"/>
    <cellStyle name="Normal 6 2 2 6 3" xfId="2550" xr:uid="{00000000-0005-0000-0000-0000610C0000}"/>
    <cellStyle name="Normal 6 2 2 7" xfId="982" xr:uid="{00000000-0005-0000-0000-0000620C0000}"/>
    <cellStyle name="Normal 6 2 2 7 2" xfId="2984" xr:uid="{00000000-0005-0000-0000-0000630C0000}"/>
    <cellStyle name="Normal 6 2 2 8" xfId="1029" xr:uid="{00000000-0005-0000-0000-0000640C0000}"/>
    <cellStyle name="Normal 6 2 2 8 2" xfId="3031" xr:uid="{00000000-0005-0000-0000-0000650C0000}"/>
    <cellStyle name="Normal 6 2 2 9" xfId="1108" xr:uid="{00000000-0005-0000-0000-0000660C0000}"/>
    <cellStyle name="Normal 6 2 2 9 2" xfId="3110" xr:uid="{00000000-0005-0000-0000-0000670C0000}"/>
    <cellStyle name="Normal 6 2 20" xfId="4159" xr:uid="{00000000-0005-0000-0000-0000680C0000}"/>
    <cellStyle name="Normal 6 2 21" xfId="4385" xr:uid="{00000000-0005-0000-0000-0000690C0000}"/>
    <cellStyle name="Normal 6 2 22" xfId="112" xr:uid="{00000000-0005-0000-0000-00006A0C0000}"/>
    <cellStyle name="Normal 6 2 3" xfId="47" xr:uid="{00000000-0005-0000-0000-00006B0C0000}"/>
    <cellStyle name="Normal 6 2 3 10" xfId="2180" xr:uid="{00000000-0005-0000-0000-00006C0C0000}"/>
    <cellStyle name="Normal 6 2 3 11" xfId="4191" xr:uid="{00000000-0005-0000-0000-00006D0C0000}"/>
    <cellStyle name="Normal 6 2 3 12" xfId="166" xr:uid="{00000000-0005-0000-0000-00006E0C0000}"/>
    <cellStyle name="Normal 6 2 3 2" xfId="284" xr:uid="{00000000-0005-0000-0000-00006F0C0000}"/>
    <cellStyle name="Normal 6 2 3 2 2" xfId="432" xr:uid="{00000000-0005-0000-0000-0000700C0000}"/>
    <cellStyle name="Normal 6 2 3 2 2 2" xfId="844" xr:uid="{00000000-0005-0000-0000-0000710C0000}"/>
    <cellStyle name="Normal 6 2 3 2 2 2 2" xfId="2034" xr:uid="{00000000-0005-0000-0000-0000720C0000}"/>
    <cellStyle name="Normal 6 2 3 2 2 2 2 2" xfId="4036" xr:uid="{00000000-0005-0000-0000-0000730C0000}"/>
    <cellStyle name="Normal 6 2 3 2 2 2 3" xfId="2850" xr:uid="{00000000-0005-0000-0000-0000740C0000}"/>
    <cellStyle name="Normal 6 2 3 2 2 3" xfId="1627" xr:uid="{00000000-0005-0000-0000-0000750C0000}"/>
    <cellStyle name="Normal 6 2 3 2 2 3 2" xfId="3629" xr:uid="{00000000-0005-0000-0000-0000760C0000}"/>
    <cellStyle name="Normal 6 2 3 2 2 4" xfId="2441" xr:uid="{00000000-0005-0000-0000-0000770C0000}"/>
    <cellStyle name="Normal 6 2 3 2 3" xfId="661" xr:uid="{00000000-0005-0000-0000-0000780C0000}"/>
    <cellStyle name="Normal 6 2 3 2 3 2" xfId="1853" xr:uid="{00000000-0005-0000-0000-0000790C0000}"/>
    <cellStyle name="Normal 6 2 3 2 3 2 2" xfId="3855" xr:uid="{00000000-0005-0000-0000-00007A0C0000}"/>
    <cellStyle name="Normal 6 2 3 2 3 3" xfId="2669" xr:uid="{00000000-0005-0000-0000-00007B0C0000}"/>
    <cellStyle name="Normal 6 2 3 2 4" xfId="1214" xr:uid="{00000000-0005-0000-0000-00007C0C0000}"/>
    <cellStyle name="Normal 6 2 3 2 4 2" xfId="3216" xr:uid="{00000000-0005-0000-0000-00007D0C0000}"/>
    <cellStyle name="Normal 6 2 3 2 5" xfId="1446" xr:uid="{00000000-0005-0000-0000-00007E0C0000}"/>
    <cellStyle name="Normal 6 2 3 2 5 2" xfId="3448" xr:uid="{00000000-0005-0000-0000-00007F0C0000}"/>
    <cellStyle name="Normal 6 2 3 2 6" xfId="2293" xr:uid="{00000000-0005-0000-0000-0000800C0000}"/>
    <cellStyle name="Normal 6 2 3 2 7" xfId="4246" xr:uid="{00000000-0005-0000-0000-0000810C0000}"/>
    <cellStyle name="Normal 6 2 3 3" xfId="431" xr:uid="{00000000-0005-0000-0000-0000820C0000}"/>
    <cellStyle name="Normal 6 2 3 3 2" xfId="843" xr:uid="{00000000-0005-0000-0000-0000830C0000}"/>
    <cellStyle name="Normal 6 2 3 3 2 2" xfId="2033" xr:uid="{00000000-0005-0000-0000-0000840C0000}"/>
    <cellStyle name="Normal 6 2 3 3 2 2 2" xfId="4035" xr:uid="{00000000-0005-0000-0000-0000850C0000}"/>
    <cellStyle name="Normal 6 2 3 3 2 3" xfId="2849" xr:uid="{00000000-0005-0000-0000-0000860C0000}"/>
    <cellStyle name="Normal 6 2 3 3 3" xfId="1626" xr:uid="{00000000-0005-0000-0000-0000870C0000}"/>
    <cellStyle name="Normal 6 2 3 3 3 2" xfId="3628" xr:uid="{00000000-0005-0000-0000-0000880C0000}"/>
    <cellStyle name="Normal 6 2 3 3 4" xfId="2440" xr:uid="{00000000-0005-0000-0000-0000890C0000}"/>
    <cellStyle name="Normal 6 2 3 4" xfId="660" xr:uid="{00000000-0005-0000-0000-00008A0C0000}"/>
    <cellStyle name="Normal 6 2 3 4 2" xfId="1852" xr:uid="{00000000-0005-0000-0000-00008B0C0000}"/>
    <cellStyle name="Normal 6 2 3 4 2 2" xfId="3854" xr:uid="{00000000-0005-0000-0000-00008C0C0000}"/>
    <cellStyle name="Normal 6 2 3 4 3" xfId="2668" xr:uid="{00000000-0005-0000-0000-00008D0C0000}"/>
    <cellStyle name="Normal 6 2 3 5" xfId="992" xr:uid="{00000000-0005-0000-0000-00008E0C0000}"/>
    <cellStyle name="Normal 6 2 3 5 2" xfId="2994" xr:uid="{00000000-0005-0000-0000-00008F0C0000}"/>
    <cellStyle name="Normal 6 2 3 6" xfId="1041" xr:uid="{00000000-0005-0000-0000-0000900C0000}"/>
    <cellStyle name="Normal 6 2 3 6 2" xfId="3043" xr:uid="{00000000-0005-0000-0000-0000910C0000}"/>
    <cellStyle name="Normal 6 2 3 7" xfId="1121" xr:uid="{00000000-0005-0000-0000-0000920C0000}"/>
    <cellStyle name="Normal 6 2 3 7 2" xfId="3123" xr:uid="{00000000-0005-0000-0000-0000930C0000}"/>
    <cellStyle name="Normal 6 2 3 8" xfId="1285" xr:uid="{00000000-0005-0000-0000-0000940C0000}"/>
    <cellStyle name="Normal 6 2 3 8 2" xfId="3287" xr:uid="{00000000-0005-0000-0000-0000950C0000}"/>
    <cellStyle name="Normal 6 2 3 9" xfId="1445" xr:uid="{00000000-0005-0000-0000-0000960C0000}"/>
    <cellStyle name="Normal 6 2 3 9 2" xfId="3447" xr:uid="{00000000-0005-0000-0000-0000970C0000}"/>
    <cellStyle name="Normal 6 2 4" xfId="60" xr:uid="{00000000-0005-0000-0000-0000980C0000}"/>
    <cellStyle name="Normal 6 2 4 10" xfId="189" xr:uid="{00000000-0005-0000-0000-0000990C0000}"/>
    <cellStyle name="Normal 6 2 4 2" xfId="433" xr:uid="{00000000-0005-0000-0000-00009A0C0000}"/>
    <cellStyle name="Normal 6 2 4 2 2" xfId="845" xr:uid="{00000000-0005-0000-0000-00009B0C0000}"/>
    <cellStyle name="Normal 6 2 4 2 2 2" xfId="2035" xr:uid="{00000000-0005-0000-0000-00009C0C0000}"/>
    <cellStyle name="Normal 6 2 4 2 2 2 2" xfId="4037" xr:uid="{00000000-0005-0000-0000-00009D0C0000}"/>
    <cellStyle name="Normal 6 2 4 2 2 3" xfId="2851" xr:uid="{00000000-0005-0000-0000-00009E0C0000}"/>
    <cellStyle name="Normal 6 2 4 2 3" xfId="1628" xr:uid="{00000000-0005-0000-0000-00009F0C0000}"/>
    <cellStyle name="Normal 6 2 4 2 3 2" xfId="3630" xr:uid="{00000000-0005-0000-0000-0000A00C0000}"/>
    <cellStyle name="Normal 6 2 4 2 4" xfId="2442" xr:uid="{00000000-0005-0000-0000-0000A10C0000}"/>
    <cellStyle name="Normal 6 2 4 3" xfId="662" xr:uid="{00000000-0005-0000-0000-0000A20C0000}"/>
    <cellStyle name="Normal 6 2 4 3 2" xfId="1854" xr:uid="{00000000-0005-0000-0000-0000A30C0000}"/>
    <cellStyle name="Normal 6 2 4 3 2 2" xfId="3856" xr:uid="{00000000-0005-0000-0000-0000A40C0000}"/>
    <cellStyle name="Normal 6 2 4 3 3" xfId="2670" xr:uid="{00000000-0005-0000-0000-0000A50C0000}"/>
    <cellStyle name="Normal 6 2 4 4" xfId="1052" xr:uid="{00000000-0005-0000-0000-0000A60C0000}"/>
    <cellStyle name="Normal 6 2 4 4 2" xfId="3054" xr:uid="{00000000-0005-0000-0000-0000A70C0000}"/>
    <cellStyle name="Normal 6 2 4 5" xfId="1215" xr:uid="{00000000-0005-0000-0000-0000A80C0000}"/>
    <cellStyle name="Normal 6 2 4 5 2" xfId="3217" xr:uid="{00000000-0005-0000-0000-0000A90C0000}"/>
    <cellStyle name="Normal 6 2 4 6" xfId="1303" xr:uid="{00000000-0005-0000-0000-0000AA0C0000}"/>
    <cellStyle name="Normal 6 2 4 6 2" xfId="3305" xr:uid="{00000000-0005-0000-0000-0000AB0C0000}"/>
    <cellStyle name="Normal 6 2 4 7" xfId="1447" xr:uid="{00000000-0005-0000-0000-0000AC0C0000}"/>
    <cellStyle name="Normal 6 2 4 7 2" xfId="3449" xr:uid="{00000000-0005-0000-0000-0000AD0C0000}"/>
    <cellStyle name="Normal 6 2 4 8" xfId="2203" xr:uid="{00000000-0005-0000-0000-0000AE0C0000}"/>
    <cellStyle name="Normal 6 2 4 9" xfId="4212" xr:uid="{00000000-0005-0000-0000-0000AF0C0000}"/>
    <cellStyle name="Normal 6 2 5" xfId="224" xr:uid="{00000000-0005-0000-0000-0000B00C0000}"/>
    <cellStyle name="Normal 6 2 5 2" xfId="434" xr:uid="{00000000-0005-0000-0000-0000B10C0000}"/>
    <cellStyle name="Normal 6 2 5 2 2" xfId="846" xr:uid="{00000000-0005-0000-0000-0000B20C0000}"/>
    <cellStyle name="Normal 6 2 5 2 2 2" xfId="2036" xr:uid="{00000000-0005-0000-0000-0000B30C0000}"/>
    <cellStyle name="Normal 6 2 5 2 2 2 2" xfId="4038" xr:uid="{00000000-0005-0000-0000-0000B40C0000}"/>
    <cellStyle name="Normal 6 2 5 2 2 3" xfId="2852" xr:uid="{00000000-0005-0000-0000-0000B50C0000}"/>
    <cellStyle name="Normal 6 2 5 2 3" xfId="1629" xr:uid="{00000000-0005-0000-0000-0000B60C0000}"/>
    <cellStyle name="Normal 6 2 5 2 3 2" xfId="3631" xr:uid="{00000000-0005-0000-0000-0000B70C0000}"/>
    <cellStyle name="Normal 6 2 5 2 4" xfId="2443" xr:uid="{00000000-0005-0000-0000-0000B80C0000}"/>
    <cellStyle name="Normal 6 2 5 3" xfId="663" xr:uid="{00000000-0005-0000-0000-0000B90C0000}"/>
    <cellStyle name="Normal 6 2 5 3 2" xfId="1855" xr:uid="{00000000-0005-0000-0000-0000BA0C0000}"/>
    <cellStyle name="Normal 6 2 5 3 2 2" xfId="3857" xr:uid="{00000000-0005-0000-0000-0000BB0C0000}"/>
    <cellStyle name="Normal 6 2 5 3 3" xfId="2671" xr:uid="{00000000-0005-0000-0000-0000BC0C0000}"/>
    <cellStyle name="Normal 6 2 5 4" xfId="1216" xr:uid="{00000000-0005-0000-0000-0000BD0C0000}"/>
    <cellStyle name="Normal 6 2 5 4 2" xfId="3218" xr:uid="{00000000-0005-0000-0000-0000BE0C0000}"/>
    <cellStyle name="Normal 6 2 5 5" xfId="1448" xr:uid="{00000000-0005-0000-0000-0000BF0C0000}"/>
    <cellStyle name="Normal 6 2 5 5 2" xfId="3450" xr:uid="{00000000-0005-0000-0000-0000C00C0000}"/>
    <cellStyle name="Normal 6 2 5 6" xfId="2236" xr:uid="{00000000-0005-0000-0000-0000C10C0000}"/>
    <cellStyle name="Normal 6 2 5 7" xfId="4330" xr:uid="{00000000-0005-0000-0000-0000C20C0000}"/>
    <cellStyle name="Normal 6 2 6" xfId="250" xr:uid="{00000000-0005-0000-0000-0000C30C0000}"/>
    <cellStyle name="Normal 6 2 6 2" xfId="435" xr:uid="{00000000-0005-0000-0000-0000C40C0000}"/>
    <cellStyle name="Normal 6 2 6 2 2" xfId="847" xr:uid="{00000000-0005-0000-0000-0000C50C0000}"/>
    <cellStyle name="Normal 6 2 6 2 2 2" xfId="2037" xr:uid="{00000000-0005-0000-0000-0000C60C0000}"/>
    <cellStyle name="Normal 6 2 6 2 2 2 2" xfId="4039" xr:uid="{00000000-0005-0000-0000-0000C70C0000}"/>
    <cellStyle name="Normal 6 2 6 2 2 3" xfId="2853" xr:uid="{00000000-0005-0000-0000-0000C80C0000}"/>
    <cellStyle name="Normal 6 2 6 2 3" xfId="1630" xr:uid="{00000000-0005-0000-0000-0000C90C0000}"/>
    <cellStyle name="Normal 6 2 6 2 3 2" xfId="3632" xr:uid="{00000000-0005-0000-0000-0000CA0C0000}"/>
    <cellStyle name="Normal 6 2 6 2 4" xfId="2444" xr:uid="{00000000-0005-0000-0000-0000CB0C0000}"/>
    <cellStyle name="Normal 6 2 6 3" xfId="664" xr:uid="{00000000-0005-0000-0000-0000CC0C0000}"/>
    <cellStyle name="Normal 6 2 6 3 2" xfId="1856" xr:uid="{00000000-0005-0000-0000-0000CD0C0000}"/>
    <cellStyle name="Normal 6 2 6 3 2 2" xfId="3858" xr:uid="{00000000-0005-0000-0000-0000CE0C0000}"/>
    <cellStyle name="Normal 6 2 6 3 3" xfId="2672" xr:uid="{00000000-0005-0000-0000-0000CF0C0000}"/>
    <cellStyle name="Normal 6 2 6 4" xfId="1217" xr:uid="{00000000-0005-0000-0000-0000D00C0000}"/>
    <cellStyle name="Normal 6 2 6 4 2" xfId="3219" xr:uid="{00000000-0005-0000-0000-0000D10C0000}"/>
    <cellStyle name="Normal 6 2 6 5" xfId="1449" xr:uid="{00000000-0005-0000-0000-0000D20C0000}"/>
    <cellStyle name="Normal 6 2 6 5 2" xfId="3451" xr:uid="{00000000-0005-0000-0000-0000D30C0000}"/>
    <cellStyle name="Normal 6 2 6 6" xfId="2259" xr:uid="{00000000-0005-0000-0000-0000D40C0000}"/>
    <cellStyle name="Normal 6 2 6 7" xfId="4331" xr:uid="{00000000-0005-0000-0000-0000D50C0000}"/>
    <cellStyle name="Normal 6 2 7" xfId="260" xr:uid="{00000000-0005-0000-0000-0000D60C0000}"/>
    <cellStyle name="Normal 6 2 7 2" xfId="436" xr:uid="{00000000-0005-0000-0000-0000D70C0000}"/>
    <cellStyle name="Normal 6 2 7 2 2" xfId="848" xr:uid="{00000000-0005-0000-0000-0000D80C0000}"/>
    <cellStyle name="Normal 6 2 7 2 2 2" xfId="2038" xr:uid="{00000000-0005-0000-0000-0000D90C0000}"/>
    <cellStyle name="Normal 6 2 7 2 2 2 2" xfId="4040" xr:uid="{00000000-0005-0000-0000-0000DA0C0000}"/>
    <cellStyle name="Normal 6 2 7 2 2 3" xfId="2854" xr:uid="{00000000-0005-0000-0000-0000DB0C0000}"/>
    <cellStyle name="Normal 6 2 7 2 3" xfId="1631" xr:uid="{00000000-0005-0000-0000-0000DC0C0000}"/>
    <cellStyle name="Normal 6 2 7 2 3 2" xfId="3633" xr:uid="{00000000-0005-0000-0000-0000DD0C0000}"/>
    <cellStyle name="Normal 6 2 7 2 4" xfId="2445" xr:uid="{00000000-0005-0000-0000-0000DE0C0000}"/>
    <cellStyle name="Normal 6 2 7 3" xfId="665" xr:uid="{00000000-0005-0000-0000-0000DF0C0000}"/>
    <cellStyle name="Normal 6 2 7 3 2" xfId="1857" xr:uid="{00000000-0005-0000-0000-0000E00C0000}"/>
    <cellStyle name="Normal 6 2 7 3 2 2" xfId="3859" xr:uid="{00000000-0005-0000-0000-0000E10C0000}"/>
    <cellStyle name="Normal 6 2 7 3 3" xfId="2673" xr:uid="{00000000-0005-0000-0000-0000E20C0000}"/>
    <cellStyle name="Normal 6 2 7 4" xfId="1218" xr:uid="{00000000-0005-0000-0000-0000E30C0000}"/>
    <cellStyle name="Normal 6 2 7 4 2" xfId="3220" xr:uid="{00000000-0005-0000-0000-0000E40C0000}"/>
    <cellStyle name="Normal 6 2 7 5" xfId="1450" xr:uid="{00000000-0005-0000-0000-0000E50C0000}"/>
    <cellStyle name="Normal 6 2 7 5 2" xfId="3452" xr:uid="{00000000-0005-0000-0000-0000E60C0000}"/>
    <cellStyle name="Normal 6 2 7 6" xfId="2269" xr:uid="{00000000-0005-0000-0000-0000E70C0000}"/>
    <cellStyle name="Normal 6 2 7 7" xfId="4332" xr:uid="{00000000-0005-0000-0000-0000E80C0000}"/>
    <cellStyle name="Normal 6 2 8" xfId="296" xr:uid="{00000000-0005-0000-0000-0000E90C0000}"/>
    <cellStyle name="Normal 6 2 8 2" xfId="437" xr:uid="{00000000-0005-0000-0000-0000EA0C0000}"/>
    <cellStyle name="Normal 6 2 8 2 2" xfId="849" xr:uid="{00000000-0005-0000-0000-0000EB0C0000}"/>
    <cellStyle name="Normal 6 2 8 2 2 2" xfId="2039" xr:uid="{00000000-0005-0000-0000-0000EC0C0000}"/>
    <cellStyle name="Normal 6 2 8 2 2 2 2" xfId="4041" xr:uid="{00000000-0005-0000-0000-0000ED0C0000}"/>
    <cellStyle name="Normal 6 2 8 2 2 3" xfId="2855" xr:uid="{00000000-0005-0000-0000-0000EE0C0000}"/>
    <cellStyle name="Normal 6 2 8 2 3" xfId="1632" xr:uid="{00000000-0005-0000-0000-0000EF0C0000}"/>
    <cellStyle name="Normal 6 2 8 2 3 2" xfId="3634" xr:uid="{00000000-0005-0000-0000-0000F00C0000}"/>
    <cellStyle name="Normal 6 2 8 2 4" xfId="2446" xr:uid="{00000000-0005-0000-0000-0000F10C0000}"/>
    <cellStyle name="Normal 6 2 8 3" xfId="666" xr:uid="{00000000-0005-0000-0000-0000F20C0000}"/>
    <cellStyle name="Normal 6 2 8 3 2" xfId="1858" xr:uid="{00000000-0005-0000-0000-0000F30C0000}"/>
    <cellStyle name="Normal 6 2 8 3 2 2" xfId="3860" xr:uid="{00000000-0005-0000-0000-0000F40C0000}"/>
    <cellStyle name="Normal 6 2 8 3 3" xfId="2674" xr:uid="{00000000-0005-0000-0000-0000F50C0000}"/>
    <cellStyle name="Normal 6 2 8 4" xfId="1219" xr:uid="{00000000-0005-0000-0000-0000F60C0000}"/>
    <cellStyle name="Normal 6 2 8 4 2" xfId="3221" xr:uid="{00000000-0005-0000-0000-0000F70C0000}"/>
    <cellStyle name="Normal 6 2 8 5" xfId="1451" xr:uid="{00000000-0005-0000-0000-0000F80C0000}"/>
    <cellStyle name="Normal 6 2 8 5 2" xfId="3453" xr:uid="{00000000-0005-0000-0000-0000F90C0000}"/>
    <cellStyle name="Normal 6 2 8 6" xfId="2305" xr:uid="{00000000-0005-0000-0000-0000FA0C0000}"/>
    <cellStyle name="Normal 6 2 8 7" xfId="4333" xr:uid="{00000000-0005-0000-0000-0000FB0C0000}"/>
    <cellStyle name="Normal 6 2 9" xfId="427" xr:uid="{00000000-0005-0000-0000-0000FC0C0000}"/>
    <cellStyle name="Normal 6 2 9 2" xfId="839" xr:uid="{00000000-0005-0000-0000-0000FD0C0000}"/>
    <cellStyle name="Normal 6 2 9 2 2" xfId="2029" xr:uid="{00000000-0005-0000-0000-0000FE0C0000}"/>
    <cellStyle name="Normal 6 2 9 2 2 2" xfId="4031" xr:uid="{00000000-0005-0000-0000-0000FF0C0000}"/>
    <cellStyle name="Normal 6 2 9 2 3" xfId="2845" xr:uid="{00000000-0005-0000-0000-0000000D0000}"/>
    <cellStyle name="Normal 6 2 9 3" xfId="1622" xr:uid="{00000000-0005-0000-0000-0000010D0000}"/>
    <cellStyle name="Normal 6 2 9 3 2" xfId="3624" xr:uid="{00000000-0005-0000-0000-0000020D0000}"/>
    <cellStyle name="Normal 6 2 9 4" xfId="2436" xr:uid="{00000000-0005-0000-0000-0000030D0000}"/>
    <cellStyle name="Normal 6 20" xfId="1061" xr:uid="{00000000-0005-0000-0000-0000040D0000}"/>
    <cellStyle name="Normal 6 20 2" xfId="3063" xr:uid="{00000000-0005-0000-0000-0000050D0000}"/>
    <cellStyle name="Normal 6 21" xfId="1074" xr:uid="{00000000-0005-0000-0000-0000060D0000}"/>
    <cellStyle name="Normal 6 21 2" xfId="3076" xr:uid="{00000000-0005-0000-0000-0000070D0000}"/>
    <cellStyle name="Normal 6 22" xfId="1258" xr:uid="{00000000-0005-0000-0000-0000080D0000}"/>
    <cellStyle name="Normal 6 22 2" xfId="3260" xr:uid="{00000000-0005-0000-0000-0000090D0000}"/>
    <cellStyle name="Normal 6 23" xfId="1311" xr:uid="{00000000-0005-0000-0000-00000A0D0000}"/>
    <cellStyle name="Normal 6 23 2" xfId="3313" xr:uid="{00000000-0005-0000-0000-00000B0D0000}"/>
    <cellStyle name="Normal 6 24" xfId="2122" xr:uid="{00000000-0005-0000-0000-00000C0D0000}"/>
    <cellStyle name="Normal 6 25" xfId="4158" xr:uid="{00000000-0005-0000-0000-00000D0D0000}"/>
    <cellStyle name="Normal 6 26" xfId="4382" xr:uid="{00000000-0005-0000-0000-00000E0D0000}"/>
    <cellStyle name="Normal 6 27" xfId="106" xr:uid="{00000000-0005-0000-0000-00000F0D0000}"/>
    <cellStyle name="Normal 6 3" xfId="23" xr:uid="{00000000-0005-0000-0000-0000100D0000}"/>
    <cellStyle name="Normal 6 3 10" xfId="946" xr:uid="{00000000-0005-0000-0000-0000110D0000}"/>
    <cellStyle name="Normal 6 3 10 2" xfId="2948" xr:uid="{00000000-0005-0000-0000-0000120D0000}"/>
    <cellStyle name="Normal 6 3 11" xfId="1022" xr:uid="{00000000-0005-0000-0000-0000130D0000}"/>
    <cellStyle name="Normal 6 3 11 2" xfId="3024" xr:uid="{00000000-0005-0000-0000-0000140D0000}"/>
    <cellStyle name="Normal 6 3 12" xfId="1063" xr:uid="{00000000-0005-0000-0000-0000150D0000}"/>
    <cellStyle name="Normal 6 3 12 2" xfId="3065" xr:uid="{00000000-0005-0000-0000-0000160D0000}"/>
    <cellStyle name="Normal 6 3 13" xfId="1101" xr:uid="{00000000-0005-0000-0000-0000170D0000}"/>
    <cellStyle name="Normal 6 3 13 2" xfId="3103" xr:uid="{00000000-0005-0000-0000-0000180D0000}"/>
    <cellStyle name="Normal 6 3 14" xfId="1266" xr:uid="{00000000-0005-0000-0000-0000190D0000}"/>
    <cellStyle name="Normal 6 3 14 2" xfId="3268" xr:uid="{00000000-0005-0000-0000-00001A0D0000}"/>
    <cellStyle name="Normal 6 3 15" xfId="1320" xr:uid="{00000000-0005-0000-0000-00001B0D0000}"/>
    <cellStyle name="Normal 6 3 15 2" xfId="3322" xr:uid="{00000000-0005-0000-0000-00001C0D0000}"/>
    <cellStyle name="Normal 6 3 16" xfId="2133" xr:uid="{00000000-0005-0000-0000-00001D0D0000}"/>
    <cellStyle name="Normal 6 3 17" xfId="4173" xr:uid="{00000000-0005-0000-0000-00001E0D0000}"/>
    <cellStyle name="Normal 6 3 18" xfId="118" xr:uid="{00000000-0005-0000-0000-00001F0D0000}"/>
    <cellStyle name="Normal 6 3 2" xfId="163" xr:uid="{00000000-0005-0000-0000-0000200D0000}"/>
    <cellStyle name="Normal 6 3 2 2" xfId="439" xr:uid="{00000000-0005-0000-0000-0000210D0000}"/>
    <cellStyle name="Normal 6 3 2 2 2" xfId="851" xr:uid="{00000000-0005-0000-0000-0000220D0000}"/>
    <cellStyle name="Normal 6 3 2 2 2 2" xfId="2041" xr:uid="{00000000-0005-0000-0000-0000230D0000}"/>
    <cellStyle name="Normal 6 3 2 2 2 2 2" xfId="4043" xr:uid="{00000000-0005-0000-0000-0000240D0000}"/>
    <cellStyle name="Normal 6 3 2 2 2 3" xfId="2857" xr:uid="{00000000-0005-0000-0000-0000250D0000}"/>
    <cellStyle name="Normal 6 3 2 2 3" xfId="1634" xr:uid="{00000000-0005-0000-0000-0000260D0000}"/>
    <cellStyle name="Normal 6 3 2 2 3 2" xfId="3636" xr:uid="{00000000-0005-0000-0000-0000270D0000}"/>
    <cellStyle name="Normal 6 3 2 2 4" xfId="2448" xr:uid="{00000000-0005-0000-0000-0000280D0000}"/>
    <cellStyle name="Normal 6 3 2 3" xfId="667" xr:uid="{00000000-0005-0000-0000-0000290D0000}"/>
    <cellStyle name="Normal 6 3 2 3 2" xfId="1859" xr:uid="{00000000-0005-0000-0000-00002A0D0000}"/>
    <cellStyle name="Normal 6 3 2 3 2 2" xfId="3861" xr:uid="{00000000-0005-0000-0000-00002B0D0000}"/>
    <cellStyle name="Normal 6 3 2 3 3" xfId="2675" xr:uid="{00000000-0005-0000-0000-00002C0D0000}"/>
    <cellStyle name="Normal 6 3 2 4" xfId="989" xr:uid="{00000000-0005-0000-0000-00002D0D0000}"/>
    <cellStyle name="Normal 6 3 2 4 2" xfId="2991" xr:uid="{00000000-0005-0000-0000-00002E0D0000}"/>
    <cellStyle name="Normal 6 3 2 5" xfId="1220" xr:uid="{00000000-0005-0000-0000-00002F0D0000}"/>
    <cellStyle name="Normal 6 3 2 5 2" xfId="3222" xr:uid="{00000000-0005-0000-0000-0000300D0000}"/>
    <cellStyle name="Normal 6 3 2 6" xfId="1289" xr:uid="{00000000-0005-0000-0000-0000310D0000}"/>
    <cellStyle name="Normal 6 3 2 6 2" xfId="3291" xr:uid="{00000000-0005-0000-0000-0000320D0000}"/>
    <cellStyle name="Normal 6 3 2 7" xfId="1452" xr:uid="{00000000-0005-0000-0000-0000330D0000}"/>
    <cellStyle name="Normal 6 3 2 7 2" xfId="3454" xr:uid="{00000000-0005-0000-0000-0000340D0000}"/>
    <cellStyle name="Normal 6 3 2 8" xfId="2177" xr:uid="{00000000-0005-0000-0000-0000350D0000}"/>
    <cellStyle name="Normal 6 3 2 9" xfId="4226" xr:uid="{00000000-0005-0000-0000-0000360D0000}"/>
    <cellStyle name="Normal 6 3 3" xfId="176" xr:uid="{00000000-0005-0000-0000-0000370D0000}"/>
    <cellStyle name="Normal 6 3 3 2" xfId="440" xr:uid="{00000000-0005-0000-0000-0000380D0000}"/>
    <cellStyle name="Normal 6 3 3 2 2" xfId="852" xr:uid="{00000000-0005-0000-0000-0000390D0000}"/>
    <cellStyle name="Normal 6 3 3 2 2 2" xfId="2042" xr:uid="{00000000-0005-0000-0000-00003A0D0000}"/>
    <cellStyle name="Normal 6 3 3 2 2 2 2" xfId="4044" xr:uid="{00000000-0005-0000-0000-00003B0D0000}"/>
    <cellStyle name="Normal 6 3 3 2 2 3" xfId="2858" xr:uid="{00000000-0005-0000-0000-00003C0D0000}"/>
    <cellStyle name="Normal 6 3 3 2 3" xfId="1635" xr:uid="{00000000-0005-0000-0000-00003D0D0000}"/>
    <cellStyle name="Normal 6 3 3 2 3 2" xfId="3637" xr:uid="{00000000-0005-0000-0000-00003E0D0000}"/>
    <cellStyle name="Normal 6 3 3 2 4" xfId="2449" xr:uid="{00000000-0005-0000-0000-00003F0D0000}"/>
    <cellStyle name="Normal 6 3 3 3" xfId="668" xr:uid="{00000000-0005-0000-0000-0000400D0000}"/>
    <cellStyle name="Normal 6 3 3 3 2" xfId="1860" xr:uid="{00000000-0005-0000-0000-0000410D0000}"/>
    <cellStyle name="Normal 6 3 3 3 2 2" xfId="3862" xr:uid="{00000000-0005-0000-0000-0000420D0000}"/>
    <cellStyle name="Normal 6 3 3 3 3" xfId="2676" xr:uid="{00000000-0005-0000-0000-0000430D0000}"/>
    <cellStyle name="Normal 6 3 3 4" xfId="1003" xr:uid="{00000000-0005-0000-0000-0000440D0000}"/>
    <cellStyle name="Normal 6 3 3 4 2" xfId="3005" xr:uid="{00000000-0005-0000-0000-0000450D0000}"/>
    <cellStyle name="Normal 6 3 3 5" xfId="1221" xr:uid="{00000000-0005-0000-0000-0000460D0000}"/>
    <cellStyle name="Normal 6 3 3 5 2" xfId="3223" xr:uid="{00000000-0005-0000-0000-0000470D0000}"/>
    <cellStyle name="Normal 6 3 3 6" xfId="1453" xr:uid="{00000000-0005-0000-0000-0000480D0000}"/>
    <cellStyle name="Normal 6 3 3 6 2" xfId="3455" xr:uid="{00000000-0005-0000-0000-0000490D0000}"/>
    <cellStyle name="Normal 6 3 3 7" xfId="2190" xr:uid="{00000000-0005-0000-0000-00004A0D0000}"/>
    <cellStyle name="Normal 6 3 3 8" xfId="4334" xr:uid="{00000000-0005-0000-0000-00004B0D0000}"/>
    <cellStyle name="Normal 6 3 4" xfId="199" xr:uid="{00000000-0005-0000-0000-00004C0D0000}"/>
    <cellStyle name="Normal 6 3 4 2" xfId="441" xr:uid="{00000000-0005-0000-0000-00004D0D0000}"/>
    <cellStyle name="Normal 6 3 4 2 2" xfId="853" xr:uid="{00000000-0005-0000-0000-00004E0D0000}"/>
    <cellStyle name="Normal 6 3 4 2 2 2" xfId="2043" xr:uid="{00000000-0005-0000-0000-00004F0D0000}"/>
    <cellStyle name="Normal 6 3 4 2 2 2 2" xfId="4045" xr:uid="{00000000-0005-0000-0000-0000500D0000}"/>
    <cellStyle name="Normal 6 3 4 2 2 3" xfId="2859" xr:uid="{00000000-0005-0000-0000-0000510D0000}"/>
    <cellStyle name="Normal 6 3 4 2 3" xfId="1636" xr:uid="{00000000-0005-0000-0000-0000520D0000}"/>
    <cellStyle name="Normal 6 3 4 2 3 2" xfId="3638" xr:uid="{00000000-0005-0000-0000-0000530D0000}"/>
    <cellStyle name="Normal 6 3 4 2 4" xfId="2450" xr:uid="{00000000-0005-0000-0000-0000540D0000}"/>
    <cellStyle name="Normal 6 3 4 3" xfId="669" xr:uid="{00000000-0005-0000-0000-0000550D0000}"/>
    <cellStyle name="Normal 6 3 4 3 2" xfId="1861" xr:uid="{00000000-0005-0000-0000-0000560D0000}"/>
    <cellStyle name="Normal 6 3 4 3 2 2" xfId="3863" xr:uid="{00000000-0005-0000-0000-0000570D0000}"/>
    <cellStyle name="Normal 6 3 4 3 3" xfId="2677" xr:uid="{00000000-0005-0000-0000-0000580D0000}"/>
    <cellStyle name="Normal 6 3 4 4" xfId="1222" xr:uid="{00000000-0005-0000-0000-0000590D0000}"/>
    <cellStyle name="Normal 6 3 4 4 2" xfId="3224" xr:uid="{00000000-0005-0000-0000-00005A0D0000}"/>
    <cellStyle name="Normal 6 3 4 5" xfId="1454" xr:uid="{00000000-0005-0000-0000-00005B0D0000}"/>
    <cellStyle name="Normal 6 3 4 5 2" xfId="3456" xr:uid="{00000000-0005-0000-0000-00005C0D0000}"/>
    <cellStyle name="Normal 6 3 4 6" xfId="2213" xr:uid="{00000000-0005-0000-0000-00005D0D0000}"/>
    <cellStyle name="Normal 6 3 4 7" xfId="4335" xr:uid="{00000000-0005-0000-0000-00005E0D0000}"/>
    <cellStyle name="Normal 6 3 5" xfId="242" xr:uid="{00000000-0005-0000-0000-00005F0D0000}"/>
    <cellStyle name="Normal 6 3 5 2" xfId="442" xr:uid="{00000000-0005-0000-0000-0000600D0000}"/>
    <cellStyle name="Normal 6 3 5 2 2" xfId="854" xr:uid="{00000000-0005-0000-0000-0000610D0000}"/>
    <cellStyle name="Normal 6 3 5 2 2 2" xfId="2044" xr:uid="{00000000-0005-0000-0000-0000620D0000}"/>
    <cellStyle name="Normal 6 3 5 2 2 2 2" xfId="4046" xr:uid="{00000000-0005-0000-0000-0000630D0000}"/>
    <cellStyle name="Normal 6 3 5 2 2 3" xfId="2860" xr:uid="{00000000-0005-0000-0000-0000640D0000}"/>
    <cellStyle name="Normal 6 3 5 2 3" xfId="1637" xr:uid="{00000000-0005-0000-0000-0000650D0000}"/>
    <cellStyle name="Normal 6 3 5 2 3 2" xfId="3639" xr:uid="{00000000-0005-0000-0000-0000660D0000}"/>
    <cellStyle name="Normal 6 3 5 2 4" xfId="2451" xr:uid="{00000000-0005-0000-0000-0000670D0000}"/>
    <cellStyle name="Normal 6 3 5 3" xfId="670" xr:uid="{00000000-0005-0000-0000-0000680D0000}"/>
    <cellStyle name="Normal 6 3 5 3 2" xfId="1862" xr:uid="{00000000-0005-0000-0000-0000690D0000}"/>
    <cellStyle name="Normal 6 3 5 3 2 2" xfId="3864" xr:uid="{00000000-0005-0000-0000-00006A0D0000}"/>
    <cellStyle name="Normal 6 3 5 3 3" xfId="2678" xr:uid="{00000000-0005-0000-0000-00006B0D0000}"/>
    <cellStyle name="Normal 6 3 5 4" xfId="1223" xr:uid="{00000000-0005-0000-0000-00006C0D0000}"/>
    <cellStyle name="Normal 6 3 5 4 2" xfId="3225" xr:uid="{00000000-0005-0000-0000-00006D0D0000}"/>
    <cellStyle name="Normal 6 3 5 5" xfId="1455" xr:uid="{00000000-0005-0000-0000-00006E0D0000}"/>
    <cellStyle name="Normal 6 3 5 5 2" xfId="3457" xr:uid="{00000000-0005-0000-0000-00006F0D0000}"/>
    <cellStyle name="Normal 6 3 5 6" xfId="2252" xr:uid="{00000000-0005-0000-0000-0000700D0000}"/>
    <cellStyle name="Normal 6 3 5 7" xfId="4336" xr:uid="{00000000-0005-0000-0000-0000710D0000}"/>
    <cellStyle name="Normal 6 3 6" xfId="261" xr:uid="{00000000-0005-0000-0000-0000720D0000}"/>
    <cellStyle name="Normal 6 3 6 2" xfId="443" xr:uid="{00000000-0005-0000-0000-0000730D0000}"/>
    <cellStyle name="Normal 6 3 6 2 2" xfId="855" xr:uid="{00000000-0005-0000-0000-0000740D0000}"/>
    <cellStyle name="Normal 6 3 6 2 2 2" xfId="2045" xr:uid="{00000000-0005-0000-0000-0000750D0000}"/>
    <cellStyle name="Normal 6 3 6 2 2 2 2" xfId="4047" xr:uid="{00000000-0005-0000-0000-0000760D0000}"/>
    <cellStyle name="Normal 6 3 6 2 2 3" xfId="2861" xr:uid="{00000000-0005-0000-0000-0000770D0000}"/>
    <cellStyle name="Normal 6 3 6 2 3" xfId="1638" xr:uid="{00000000-0005-0000-0000-0000780D0000}"/>
    <cellStyle name="Normal 6 3 6 2 3 2" xfId="3640" xr:uid="{00000000-0005-0000-0000-0000790D0000}"/>
    <cellStyle name="Normal 6 3 6 2 4" xfId="2452" xr:uid="{00000000-0005-0000-0000-00007A0D0000}"/>
    <cellStyle name="Normal 6 3 6 3" xfId="671" xr:uid="{00000000-0005-0000-0000-00007B0D0000}"/>
    <cellStyle name="Normal 6 3 6 3 2" xfId="1863" xr:uid="{00000000-0005-0000-0000-00007C0D0000}"/>
    <cellStyle name="Normal 6 3 6 3 2 2" xfId="3865" xr:uid="{00000000-0005-0000-0000-00007D0D0000}"/>
    <cellStyle name="Normal 6 3 6 3 3" xfId="2679" xr:uid="{00000000-0005-0000-0000-00007E0D0000}"/>
    <cellStyle name="Normal 6 3 6 4" xfId="1224" xr:uid="{00000000-0005-0000-0000-00007F0D0000}"/>
    <cellStyle name="Normal 6 3 6 4 2" xfId="3226" xr:uid="{00000000-0005-0000-0000-0000800D0000}"/>
    <cellStyle name="Normal 6 3 6 5" xfId="1456" xr:uid="{00000000-0005-0000-0000-0000810D0000}"/>
    <cellStyle name="Normal 6 3 6 5 2" xfId="3458" xr:uid="{00000000-0005-0000-0000-0000820D0000}"/>
    <cellStyle name="Normal 6 3 6 6" xfId="2270" xr:uid="{00000000-0005-0000-0000-0000830D0000}"/>
    <cellStyle name="Normal 6 3 6 7" xfId="4337" xr:uid="{00000000-0005-0000-0000-0000840D0000}"/>
    <cellStyle name="Normal 6 3 7" xfId="438" xr:uid="{00000000-0005-0000-0000-0000850D0000}"/>
    <cellStyle name="Normal 6 3 7 2" xfId="850" xr:uid="{00000000-0005-0000-0000-0000860D0000}"/>
    <cellStyle name="Normal 6 3 7 2 2" xfId="2040" xr:uid="{00000000-0005-0000-0000-0000870D0000}"/>
    <cellStyle name="Normal 6 3 7 2 2 2" xfId="4042" xr:uid="{00000000-0005-0000-0000-0000880D0000}"/>
    <cellStyle name="Normal 6 3 7 2 3" xfId="2856" xr:uid="{00000000-0005-0000-0000-0000890D0000}"/>
    <cellStyle name="Normal 6 3 7 3" xfId="1633" xr:uid="{00000000-0005-0000-0000-00008A0D0000}"/>
    <cellStyle name="Normal 6 3 7 3 2" xfId="3635" xr:uid="{00000000-0005-0000-0000-00008B0D0000}"/>
    <cellStyle name="Normal 6 3 7 4" xfId="2447" xr:uid="{00000000-0005-0000-0000-00008C0D0000}"/>
    <cellStyle name="Normal 6 3 8" xfId="503" xr:uid="{00000000-0005-0000-0000-00008D0D0000}"/>
    <cellStyle name="Normal 6 3 8 2" xfId="913" xr:uid="{00000000-0005-0000-0000-00008E0D0000}"/>
    <cellStyle name="Normal 6 3 8 2 2" xfId="2102" xr:uid="{00000000-0005-0000-0000-00008F0D0000}"/>
    <cellStyle name="Normal 6 3 8 2 2 2" xfId="4104" xr:uid="{00000000-0005-0000-0000-0000900D0000}"/>
    <cellStyle name="Normal 6 3 8 2 3" xfId="2919" xr:uid="{00000000-0005-0000-0000-0000910D0000}"/>
    <cellStyle name="Normal 6 3 8 3" xfId="1696" xr:uid="{00000000-0005-0000-0000-0000920D0000}"/>
    <cellStyle name="Normal 6 3 8 3 2" xfId="3698" xr:uid="{00000000-0005-0000-0000-0000930D0000}"/>
    <cellStyle name="Normal 6 3 8 4" xfId="2512" xr:uid="{00000000-0005-0000-0000-0000940D0000}"/>
    <cellStyle name="Normal 6 3 9" xfId="534" xr:uid="{00000000-0005-0000-0000-0000950D0000}"/>
    <cellStyle name="Normal 6 3 9 2" xfId="1727" xr:uid="{00000000-0005-0000-0000-0000960D0000}"/>
    <cellStyle name="Normal 6 3 9 2 2" xfId="3729" xr:uid="{00000000-0005-0000-0000-0000970D0000}"/>
    <cellStyle name="Normal 6 3 9 3" xfId="2543" xr:uid="{00000000-0005-0000-0000-0000980D0000}"/>
    <cellStyle name="Normal 6 4" xfId="40" xr:uid="{00000000-0005-0000-0000-0000990D0000}"/>
    <cellStyle name="Normal 6 4 10" xfId="1457" xr:uid="{00000000-0005-0000-0000-00009A0D0000}"/>
    <cellStyle name="Normal 6 4 10 2" xfId="3459" xr:uid="{00000000-0005-0000-0000-00009B0D0000}"/>
    <cellStyle name="Normal 6 4 11" xfId="2140" xr:uid="{00000000-0005-0000-0000-00009C0D0000}"/>
    <cellStyle name="Normal 6 4 12" xfId="4184" xr:uid="{00000000-0005-0000-0000-00009D0D0000}"/>
    <cellStyle name="Normal 6 4 13" xfId="125" xr:uid="{00000000-0005-0000-0000-00009E0D0000}"/>
    <cellStyle name="Normal 6 4 2" xfId="277" xr:uid="{00000000-0005-0000-0000-00009F0D0000}"/>
    <cellStyle name="Normal 6 4 2 2" xfId="445" xr:uid="{00000000-0005-0000-0000-0000A00D0000}"/>
    <cellStyle name="Normal 6 4 2 2 2" xfId="857" xr:uid="{00000000-0005-0000-0000-0000A10D0000}"/>
    <cellStyle name="Normal 6 4 2 2 2 2" xfId="2047" xr:uid="{00000000-0005-0000-0000-0000A20D0000}"/>
    <cellStyle name="Normal 6 4 2 2 2 2 2" xfId="4049" xr:uid="{00000000-0005-0000-0000-0000A30D0000}"/>
    <cellStyle name="Normal 6 4 2 2 2 3" xfId="2863" xr:uid="{00000000-0005-0000-0000-0000A40D0000}"/>
    <cellStyle name="Normal 6 4 2 2 3" xfId="1640" xr:uid="{00000000-0005-0000-0000-0000A50D0000}"/>
    <cellStyle name="Normal 6 4 2 2 3 2" xfId="3642" xr:uid="{00000000-0005-0000-0000-0000A60D0000}"/>
    <cellStyle name="Normal 6 4 2 2 4" xfId="2454" xr:uid="{00000000-0005-0000-0000-0000A70D0000}"/>
    <cellStyle name="Normal 6 4 2 3" xfId="673" xr:uid="{00000000-0005-0000-0000-0000A80D0000}"/>
    <cellStyle name="Normal 6 4 2 3 2" xfId="1865" xr:uid="{00000000-0005-0000-0000-0000A90D0000}"/>
    <cellStyle name="Normal 6 4 2 3 2 2" xfId="3867" xr:uid="{00000000-0005-0000-0000-0000AA0D0000}"/>
    <cellStyle name="Normal 6 4 2 3 3" xfId="2681" xr:uid="{00000000-0005-0000-0000-0000AB0D0000}"/>
    <cellStyle name="Normal 6 4 2 4" xfId="1225" xr:uid="{00000000-0005-0000-0000-0000AC0D0000}"/>
    <cellStyle name="Normal 6 4 2 4 2" xfId="3227" xr:uid="{00000000-0005-0000-0000-0000AD0D0000}"/>
    <cellStyle name="Normal 6 4 2 5" xfId="1458" xr:uid="{00000000-0005-0000-0000-0000AE0D0000}"/>
    <cellStyle name="Normal 6 4 2 5 2" xfId="3460" xr:uid="{00000000-0005-0000-0000-0000AF0D0000}"/>
    <cellStyle name="Normal 6 4 2 6" xfId="2286" xr:uid="{00000000-0005-0000-0000-0000B00D0000}"/>
    <cellStyle name="Normal 6 4 2 7" xfId="4239" xr:uid="{00000000-0005-0000-0000-0000B10D0000}"/>
    <cellStyle name="Normal 6 4 3" xfId="444" xr:uid="{00000000-0005-0000-0000-0000B20D0000}"/>
    <cellStyle name="Normal 6 4 3 2" xfId="856" xr:uid="{00000000-0005-0000-0000-0000B30D0000}"/>
    <cellStyle name="Normal 6 4 3 2 2" xfId="2046" xr:uid="{00000000-0005-0000-0000-0000B40D0000}"/>
    <cellStyle name="Normal 6 4 3 2 2 2" xfId="4048" xr:uid="{00000000-0005-0000-0000-0000B50D0000}"/>
    <cellStyle name="Normal 6 4 3 2 3" xfId="2862" xr:uid="{00000000-0005-0000-0000-0000B60D0000}"/>
    <cellStyle name="Normal 6 4 3 3" xfId="1639" xr:uid="{00000000-0005-0000-0000-0000B70D0000}"/>
    <cellStyle name="Normal 6 4 3 3 2" xfId="3641" xr:uid="{00000000-0005-0000-0000-0000B80D0000}"/>
    <cellStyle name="Normal 6 4 3 4" xfId="2453" xr:uid="{00000000-0005-0000-0000-0000B90D0000}"/>
    <cellStyle name="Normal 6 4 4" xfId="510" xr:uid="{00000000-0005-0000-0000-0000BA0D0000}"/>
    <cellStyle name="Normal 6 4 4 2" xfId="920" xr:uid="{00000000-0005-0000-0000-0000BB0D0000}"/>
    <cellStyle name="Normal 6 4 4 2 2" xfId="2109" xr:uid="{00000000-0005-0000-0000-0000BC0D0000}"/>
    <cellStyle name="Normal 6 4 4 2 2 2" xfId="4111" xr:uid="{00000000-0005-0000-0000-0000BD0D0000}"/>
    <cellStyle name="Normal 6 4 4 2 3" xfId="2926" xr:uid="{00000000-0005-0000-0000-0000BE0D0000}"/>
    <cellStyle name="Normal 6 4 4 3" xfId="1703" xr:uid="{00000000-0005-0000-0000-0000BF0D0000}"/>
    <cellStyle name="Normal 6 4 4 3 2" xfId="3705" xr:uid="{00000000-0005-0000-0000-0000C00D0000}"/>
    <cellStyle name="Normal 6 4 4 4" xfId="2519" xr:uid="{00000000-0005-0000-0000-0000C10D0000}"/>
    <cellStyle name="Normal 6 4 5" xfId="672" xr:uid="{00000000-0005-0000-0000-0000C20D0000}"/>
    <cellStyle name="Normal 6 4 5 2" xfId="1864" xr:uid="{00000000-0005-0000-0000-0000C30D0000}"/>
    <cellStyle name="Normal 6 4 5 2 2" xfId="3866" xr:uid="{00000000-0005-0000-0000-0000C40D0000}"/>
    <cellStyle name="Normal 6 4 5 3" xfId="2680" xr:uid="{00000000-0005-0000-0000-0000C50D0000}"/>
    <cellStyle name="Normal 6 4 6" xfId="954" xr:uid="{00000000-0005-0000-0000-0000C60D0000}"/>
    <cellStyle name="Normal 6 4 6 2" xfId="2956" xr:uid="{00000000-0005-0000-0000-0000C70D0000}"/>
    <cellStyle name="Normal 6 4 7" xfId="1035" xr:uid="{00000000-0005-0000-0000-0000C80D0000}"/>
    <cellStyle name="Normal 6 4 7 2" xfId="3037" xr:uid="{00000000-0005-0000-0000-0000C90D0000}"/>
    <cellStyle name="Normal 6 4 8" xfId="1114" xr:uid="{00000000-0005-0000-0000-0000CA0D0000}"/>
    <cellStyle name="Normal 6 4 8 2" xfId="3116" xr:uid="{00000000-0005-0000-0000-0000CB0D0000}"/>
    <cellStyle name="Normal 6 4 9" xfId="1273" xr:uid="{00000000-0005-0000-0000-0000CC0D0000}"/>
    <cellStyle name="Normal 6 4 9 2" xfId="3275" xr:uid="{00000000-0005-0000-0000-0000CD0D0000}"/>
    <cellStyle name="Normal 6 5" xfId="53" xr:uid="{00000000-0005-0000-0000-0000CE0D0000}"/>
    <cellStyle name="Normal 6 5 10" xfId="4206" xr:uid="{00000000-0005-0000-0000-0000CF0D0000}"/>
    <cellStyle name="Normal 6 5 11" xfId="132" xr:uid="{00000000-0005-0000-0000-0000D00D0000}"/>
    <cellStyle name="Normal 6 5 2" xfId="446" xr:uid="{00000000-0005-0000-0000-0000D10D0000}"/>
    <cellStyle name="Normal 6 5 2 2" xfId="858" xr:uid="{00000000-0005-0000-0000-0000D20D0000}"/>
    <cellStyle name="Normal 6 5 2 2 2" xfId="2048" xr:uid="{00000000-0005-0000-0000-0000D30D0000}"/>
    <cellStyle name="Normal 6 5 2 2 2 2" xfId="4050" xr:uid="{00000000-0005-0000-0000-0000D40D0000}"/>
    <cellStyle name="Normal 6 5 2 2 3" xfId="2864" xr:uid="{00000000-0005-0000-0000-0000D50D0000}"/>
    <cellStyle name="Normal 6 5 2 3" xfId="1641" xr:uid="{00000000-0005-0000-0000-0000D60D0000}"/>
    <cellStyle name="Normal 6 5 2 3 2" xfId="3643" xr:uid="{00000000-0005-0000-0000-0000D70D0000}"/>
    <cellStyle name="Normal 6 5 2 4" xfId="2455" xr:uid="{00000000-0005-0000-0000-0000D80D0000}"/>
    <cellStyle name="Normal 6 5 3" xfId="674" xr:uid="{00000000-0005-0000-0000-0000D90D0000}"/>
    <cellStyle name="Normal 6 5 3 2" xfId="1866" xr:uid="{00000000-0005-0000-0000-0000DA0D0000}"/>
    <cellStyle name="Normal 6 5 3 2 2" xfId="3868" xr:uid="{00000000-0005-0000-0000-0000DB0D0000}"/>
    <cellStyle name="Normal 6 5 3 3" xfId="2682" xr:uid="{00000000-0005-0000-0000-0000DC0D0000}"/>
    <cellStyle name="Normal 6 5 4" xfId="959" xr:uid="{00000000-0005-0000-0000-0000DD0D0000}"/>
    <cellStyle name="Normal 6 5 4 2" xfId="2961" xr:uid="{00000000-0005-0000-0000-0000DE0D0000}"/>
    <cellStyle name="Normal 6 5 5" xfId="1046" xr:uid="{00000000-0005-0000-0000-0000DF0D0000}"/>
    <cellStyle name="Normal 6 5 5 2" xfId="3048" xr:uid="{00000000-0005-0000-0000-0000E00D0000}"/>
    <cellStyle name="Normal 6 5 6" xfId="1226" xr:uid="{00000000-0005-0000-0000-0000E10D0000}"/>
    <cellStyle name="Normal 6 5 6 2" xfId="3228" xr:uid="{00000000-0005-0000-0000-0000E20D0000}"/>
    <cellStyle name="Normal 6 5 7" xfId="1281" xr:uid="{00000000-0005-0000-0000-0000E30D0000}"/>
    <cellStyle name="Normal 6 5 7 2" xfId="3283" xr:uid="{00000000-0005-0000-0000-0000E40D0000}"/>
    <cellStyle name="Normal 6 5 8" xfId="1459" xr:uid="{00000000-0005-0000-0000-0000E50D0000}"/>
    <cellStyle name="Normal 6 5 8 2" xfId="3461" xr:uid="{00000000-0005-0000-0000-0000E60D0000}"/>
    <cellStyle name="Normal 6 5 9" xfId="2146" xr:uid="{00000000-0005-0000-0000-0000E70D0000}"/>
    <cellStyle name="Normal 6 6" xfId="137" xr:uid="{00000000-0005-0000-0000-0000E80D0000}"/>
    <cellStyle name="Normal 6 6 2" xfId="447" xr:uid="{00000000-0005-0000-0000-0000E90D0000}"/>
    <cellStyle name="Normal 6 6 2 2" xfId="859" xr:uid="{00000000-0005-0000-0000-0000EA0D0000}"/>
    <cellStyle name="Normal 6 6 2 2 2" xfId="2049" xr:uid="{00000000-0005-0000-0000-0000EB0D0000}"/>
    <cellStyle name="Normal 6 6 2 2 2 2" xfId="4051" xr:uid="{00000000-0005-0000-0000-0000EC0D0000}"/>
    <cellStyle name="Normal 6 6 2 2 3" xfId="2865" xr:uid="{00000000-0005-0000-0000-0000ED0D0000}"/>
    <cellStyle name="Normal 6 6 2 3" xfId="1642" xr:uid="{00000000-0005-0000-0000-0000EE0D0000}"/>
    <cellStyle name="Normal 6 6 2 3 2" xfId="3644" xr:uid="{00000000-0005-0000-0000-0000EF0D0000}"/>
    <cellStyle name="Normal 6 6 2 4" xfId="2456" xr:uid="{00000000-0005-0000-0000-0000F00D0000}"/>
    <cellStyle name="Normal 6 6 3" xfId="675" xr:uid="{00000000-0005-0000-0000-0000F10D0000}"/>
    <cellStyle name="Normal 6 6 3 2" xfId="1867" xr:uid="{00000000-0005-0000-0000-0000F20D0000}"/>
    <cellStyle name="Normal 6 6 3 2 2" xfId="3869" xr:uid="{00000000-0005-0000-0000-0000F30D0000}"/>
    <cellStyle name="Normal 6 6 3 3" xfId="2683" xr:uid="{00000000-0005-0000-0000-0000F40D0000}"/>
    <cellStyle name="Normal 6 6 4" xfId="964" xr:uid="{00000000-0005-0000-0000-0000F50D0000}"/>
    <cellStyle name="Normal 6 6 4 2" xfId="2966" xr:uid="{00000000-0005-0000-0000-0000F60D0000}"/>
    <cellStyle name="Normal 6 6 5" xfId="1227" xr:uid="{00000000-0005-0000-0000-0000F70D0000}"/>
    <cellStyle name="Normal 6 6 5 2" xfId="3229" xr:uid="{00000000-0005-0000-0000-0000F80D0000}"/>
    <cellStyle name="Normal 6 6 6" xfId="1296" xr:uid="{00000000-0005-0000-0000-0000F90D0000}"/>
    <cellStyle name="Normal 6 6 6 2" xfId="3298" xr:uid="{00000000-0005-0000-0000-0000FA0D0000}"/>
    <cellStyle name="Normal 6 6 7" xfId="1460" xr:uid="{00000000-0005-0000-0000-0000FB0D0000}"/>
    <cellStyle name="Normal 6 6 7 2" xfId="3462" xr:uid="{00000000-0005-0000-0000-0000FC0D0000}"/>
    <cellStyle name="Normal 6 6 8" xfId="2151" xr:uid="{00000000-0005-0000-0000-0000FD0D0000}"/>
    <cellStyle name="Normal 6 6 9" xfId="4338" xr:uid="{00000000-0005-0000-0000-0000FE0D0000}"/>
    <cellStyle name="Normal 6 7" xfId="147" xr:uid="{00000000-0005-0000-0000-0000FF0D0000}"/>
    <cellStyle name="Normal 6 7 2" xfId="448" xr:uid="{00000000-0005-0000-0000-0000000E0000}"/>
    <cellStyle name="Normal 6 7 2 2" xfId="860" xr:uid="{00000000-0005-0000-0000-0000010E0000}"/>
    <cellStyle name="Normal 6 7 2 2 2" xfId="2050" xr:uid="{00000000-0005-0000-0000-0000020E0000}"/>
    <cellStyle name="Normal 6 7 2 2 2 2" xfId="4052" xr:uid="{00000000-0005-0000-0000-0000030E0000}"/>
    <cellStyle name="Normal 6 7 2 2 3" xfId="2866" xr:uid="{00000000-0005-0000-0000-0000040E0000}"/>
    <cellStyle name="Normal 6 7 2 3" xfId="1643" xr:uid="{00000000-0005-0000-0000-0000050E0000}"/>
    <cellStyle name="Normal 6 7 2 3 2" xfId="3645" xr:uid="{00000000-0005-0000-0000-0000060E0000}"/>
    <cellStyle name="Normal 6 7 2 4" xfId="2457" xr:uid="{00000000-0005-0000-0000-0000070E0000}"/>
    <cellStyle name="Normal 6 7 3" xfId="676" xr:uid="{00000000-0005-0000-0000-0000080E0000}"/>
    <cellStyle name="Normal 6 7 3 2" xfId="1868" xr:uid="{00000000-0005-0000-0000-0000090E0000}"/>
    <cellStyle name="Normal 6 7 3 2 2" xfId="3870" xr:uid="{00000000-0005-0000-0000-00000A0E0000}"/>
    <cellStyle name="Normal 6 7 3 3" xfId="2684" xr:uid="{00000000-0005-0000-0000-00000B0E0000}"/>
    <cellStyle name="Normal 6 7 4" xfId="971" xr:uid="{00000000-0005-0000-0000-00000C0E0000}"/>
    <cellStyle name="Normal 6 7 4 2" xfId="2973" xr:uid="{00000000-0005-0000-0000-00000D0E0000}"/>
    <cellStyle name="Normal 6 7 5" xfId="1228" xr:uid="{00000000-0005-0000-0000-00000E0E0000}"/>
    <cellStyle name="Normal 6 7 5 2" xfId="3230" xr:uid="{00000000-0005-0000-0000-00000F0E0000}"/>
    <cellStyle name="Normal 6 7 6" xfId="1461" xr:uid="{00000000-0005-0000-0000-0000100E0000}"/>
    <cellStyle name="Normal 6 7 6 2" xfId="3463" xr:uid="{00000000-0005-0000-0000-0000110E0000}"/>
    <cellStyle name="Normal 6 7 7" xfId="2161" xr:uid="{00000000-0005-0000-0000-0000120E0000}"/>
    <cellStyle name="Normal 6 7 8" xfId="4339" xr:uid="{00000000-0005-0000-0000-0000130E0000}"/>
    <cellStyle name="Normal 6 8" xfId="173" xr:uid="{00000000-0005-0000-0000-0000140E0000}"/>
    <cellStyle name="Normal 6 8 2" xfId="449" xr:uid="{00000000-0005-0000-0000-0000150E0000}"/>
    <cellStyle name="Normal 6 8 2 2" xfId="861" xr:uid="{00000000-0005-0000-0000-0000160E0000}"/>
    <cellStyle name="Normal 6 8 2 2 2" xfId="2051" xr:uid="{00000000-0005-0000-0000-0000170E0000}"/>
    <cellStyle name="Normal 6 8 2 2 2 2" xfId="4053" xr:uid="{00000000-0005-0000-0000-0000180E0000}"/>
    <cellStyle name="Normal 6 8 2 2 3" xfId="2867" xr:uid="{00000000-0005-0000-0000-0000190E0000}"/>
    <cellStyle name="Normal 6 8 2 3" xfId="1644" xr:uid="{00000000-0005-0000-0000-00001A0E0000}"/>
    <cellStyle name="Normal 6 8 2 3 2" xfId="3646" xr:uid="{00000000-0005-0000-0000-00001B0E0000}"/>
    <cellStyle name="Normal 6 8 2 4" xfId="2458" xr:uid="{00000000-0005-0000-0000-00001C0E0000}"/>
    <cellStyle name="Normal 6 8 3" xfId="677" xr:uid="{00000000-0005-0000-0000-00001D0E0000}"/>
    <cellStyle name="Normal 6 8 3 2" xfId="1869" xr:uid="{00000000-0005-0000-0000-00001E0E0000}"/>
    <cellStyle name="Normal 6 8 3 2 2" xfId="3871" xr:uid="{00000000-0005-0000-0000-00001F0E0000}"/>
    <cellStyle name="Normal 6 8 3 3" xfId="2685" xr:uid="{00000000-0005-0000-0000-0000200E0000}"/>
    <cellStyle name="Normal 6 8 4" xfId="1000" xr:uid="{00000000-0005-0000-0000-0000210E0000}"/>
    <cellStyle name="Normal 6 8 4 2" xfId="3002" xr:uid="{00000000-0005-0000-0000-0000220E0000}"/>
    <cellStyle name="Normal 6 8 5" xfId="1229" xr:uid="{00000000-0005-0000-0000-0000230E0000}"/>
    <cellStyle name="Normal 6 8 5 2" xfId="3231" xr:uid="{00000000-0005-0000-0000-0000240E0000}"/>
    <cellStyle name="Normal 6 8 6" xfId="1462" xr:uid="{00000000-0005-0000-0000-0000250E0000}"/>
    <cellStyle name="Normal 6 8 6 2" xfId="3464" xr:uid="{00000000-0005-0000-0000-0000260E0000}"/>
    <cellStyle name="Normal 6 8 7" xfId="2187" xr:uid="{00000000-0005-0000-0000-0000270E0000}"/>
    <cellStyle name="Normal 6 8 8" xfId="4340" xr:uid="{00000000-0005-0000-0000-0000280E0000}"/>
    <cellStyle name="Normal 6 9" xfId="178" xr:uid="{00000000-0005-0000-0000-0000290E0000}"/>
    <cellStyle name="Normal 6 9 2" xfId="450" xr:uid="{00000000-0005-0000-0000-00002A0E0000}"/>
    <cellStyle name="Normal 6 9 2 2" xfId="862" xr:uid="{00000000-0005-0000-0000-00002B0E0000}"/>
    <cellStyle name="Normal 6 9 2 2 2" xfId="2052" xr:uid="{00000000-0005-0000-0000-00002C0E0000}"/>
    <cellStyle name="Normal 6 9 2 2 2 2" xfId="4054" xr:uid="{00000000-0005-0000-0000-00002D0E0000}"/>
    <cellStyle name="Normal 6 9 2 2 3" xfId="2868" xr:uid="{00000000-0005-0000-0000-00002E0E0000}"/>
    <cellStyle name="Normal 6 9 2 3" xfId="1645" xr:uid="{00000000-0005-0000-0000-00002F0E0000}"/>
    <cellStyle name="Normal 6 9 2 3 2" xfId="3647" xr:uid="{00000000-0005-0000-0000-0000300E0000}"/>
    <cellStyle name="Normal 6 9 2 4" xfId="2459" xr:uid="{00000000-0005-0000-0000-0000310E0000}"/>
    <cellStyle name="Normal 6 9 3" xfId="678" xr:uid="{00000000-0005-0000-0000-0000320E0000}"/>
    <cellStyle name="Normal 6 9 3 2" xfId="1870" xr:uid="{00000000-0005-0000-0000-0000330E0000}"/>
    <cellStyle name="Normal 6 9 3 2 2" xfId="3872" xr:uid="{00000000-0005-0000-0000-0000340E0000}"/>
    <cellStyle name="Normal 6 9 3 3" xfId="2686" xr:uid="{00000000-0005-0000-0000-0000350E0000}"/>
    <cellStyle name="Normal 6 9 4" xfId="1230" xr:uid="{00000000-0005-0000-0000-0000360E0000}"/>
    <cellStyle name="Normal 6 9 4 2" xfId="3232" xr:uid="{00000000-0005-0000-0000-0000370E0000}"/>
    <cellStyle name="Normal 6 9 5" xfId="1463" xr:uid="{00000000-0005-0000-0000-0000380E0000}"/>
    <cellStyle name="Normal 6 9 5 2" xfId="3465" xr:uid="{00000000-0005-0000-0000-0000390E0000}"/>
    <cellStyle name="Normal 6 9 6" xfId="2192" xr:uid="{00000000-0005-0000-0000-00003A0E0000}"/>
    <cellStyle name="Normal 6 9 7" xfId="4341" xr:uid="{00000000-0005-0000-0000-00003B0E0000}"/>
    <cellStyle name="Normal 7" xfId="2" xr:uid="{00000000-0005-0000-0000-00003C0E0000}"/>
    <cellStyle name="Normal 7 10" xfId="293" xr:uid="{00000000-0005-0000-0000-00003D0E0000}"/>
    <cellStyle name="Normal 7 10 2" xfId="452" xr:uid="{00000000-0005-0000-0000-00003E0E0000}"/>
    <cellStyle name="Normal 7 10 2 2" xfId="864" xr:uid="{00000000-0005-0000-0000-00003F0E0000}"/>
    <cellStyle name="Normal 7 10 2 2 2" xfId="2054" xr:uid="{00000000-0005-0000-0000-0000400E0000}"/>
    <cellStyle name="Normal 7 10 2 2 2 2" xfId="4056" xr:uid="{00000000-0005-0000-0000-0000410E0000}"/>
    <cellStyle name="Normal 7 10 2 2 3" xfId="2870" xr:uid="{00000000-0005-0000-0000-0000420E0000}"/>
    <cellStyle name="Normal 7 10 2 3" xfId="1647" xr:uid="{00000000-0005-0000-0000-0000430E0000}"/>
    <cellStyle name="Normal 7 10 2 3 2" xfId="3649" xr:uid="{00000000-0005-0000-0000-0000440E0000}"/>
    <cellStyle name="Normal 7 10 2 4" xfId="2461" xr:uid="{00000000-0005-0000-0000-0000450E0000}"/>
    <cellStyle name="Normal 7 10 3" xfId="679" xr:uid="{00000000-0005-0000-0000-0000460E0000}"/>
    <cellStyle name="Normal 7 10 3 2" xfId="1871" xr:uid="{00000000-0005-0000-0000-0000470E0000}"/>
    <cellStyle name="Normal 7 10 3 2 2" xfId="3873" xr:uid="{00000000-0005-0000-0000-0000480E0000}"/>
    <cellStyle name="Normal 7 10 3 3" xfId="2687" xr:uid="{00000000-0005-0000-0000-0000490E0000}"/>
    <cellStyle name="Normal 7 10 4" xfId="1231" xr:uid="{00000000-0005-0000-0000-00004A0E0000}"/>
    <cellStyle name="Normal 7 10 4 2" xfId="3233" xr:uid="{00000000-0005-0000-0000-00004B0E0000}"/>
    <cellStyle name="Normal 7 10 5" xfId="1464" xr:uid="{00000000-0005-0000-0000-00004C0E0000}"/>
    <cellStyle name="Normal 7 10 5 2" xfId="3466" xr:uid="{00000000-0005-0000-0000-00004D0E0000}"/>
    <cellStyle name="Normal 7 10 6" xfId="2302" xr:uid="{00000000-0005-0000-0000-00004E0E0000}"/>
    <cellStyle name="Normal 7 10 7" xfId="4342" xr:uid="{00000000-0005-0000-0000-00004F0E0000}"/>
    <cellStyle name="Normal 7 11" xfId="451" xr:uid="{00000000-0005-0000-0000-0000500E0000}"/>
    <cellStyle name="Normal 7 11 2" xfId="863" xr:uid="{00000000-0005-0000-0000-0000510E0000}"/>
    <cellStyle name="Normal 7 11 2 2" xfId="2053" xr:uid="{00000000-0005-0000-0000-0000520E0000}"/>
    <cellStyle name="Normal 7 11 2 2 2" xfId="4055" xr:uid="{00000000-0005-0000-0000-0000530E0000}"/>
    <cellStyle name="Normal 7 11 2 3" xfId="2869" xr:uid="{00000000-0005-0000-0000-0000540E0000}"/>
    <cellStyle name="Normal 7 11 3" xfId="1646" xr:uid="{00000000-0005-0000-0000-0000550E0000}"/>
    <cellStyle name="Normal 7 11 3 2" xfId="3648" xr:uid="{00000000-0005-0000-0000-0000560E0000}"/>
    <cellStyle name="Normal 7 11 4" xfId="2460" xr:uid="{00000000-0005-0000-0000-0000570E0000}"/>
    <cellStyle name="Normal 7 12" xfId="491" xr:uid="{00000000-0005-0000-0000-0000580E0000}"/>
    <cellStyle name="Normal 7 12 2" xfId="901" xr:uid="{00000000-0005-0000-0000-0000590E0000}"/>
    <cellStyle name="Normal 7 12 2 2" xfId="2091" xr:uid="{00000000-0005-0000-0000-00005A0E0000}"/>
    <cellStyle name="Normal 7 12 2 2 2" xfId="4093" xr:uid="{00000000-0005-0000-0000-00005B0E0000}"/>
    <cellStyle name="Normal 7 12 2 3" xfId="2907" xr:uid="{00000000-0005-0000-0000-00005C0E0000}"/>
    <cellStyle name="Normal 7 12 3" xfId="1684" xr:uid="{00000000-0005-0000-0000-00005D0E0000}"/>
    <cellStyle name="Normal 7 12 3 2" xfId="3686" xr:uid="{00000000-0005-0000-0000-00005E0E0000}"/>
    <cellStyle name="Normal 7 12 4" xfId="2500" xr:uid="{00000000-0005-0000-0000-00005F0E0000}"/>
    <cellStyle name="Normal 7 13" xfId="511" xr:uid="{00000000-0005-0000-0000-0000600E0000}"/>
    <cellStyle name="Normal 7 13 2" xfId="921" xr:uid="{00000000-0005-0000-0000-0000610E0000}"/>
    <cellStyle name="Normal 7 13 2 2" xfId="2110" xr:uid="{00000000-0005-0000-0000-0000620E0000}"/>
    <cellStyle name="Normal 7 13 2 2 2" xfId="4112" xr:uid="{00000000-0005-0000-0000-0000630E0000}"/>
    <cellStyle name="Normal 7 13 2 3" xfId="2927" xr:uid="{00000000-0005-0000-0000-0000640E0000}"/>
    <cellStyle name="Normal 7 13 3" xfId="1704" xr:uid="{00000000-0005-0000-0000-0000650E0000}"/>
    <cellStyle name="Normal 7 13 3 2" xfId="3706" xr:uid="{00000000-0005-0000-0000-0000660E0000}"/>
    <cellStyle name="Normal 7 13 4" xfId="2520" xr:uid="{00000000-0005-0000-0000-0000670E0000}"/>
    <cellStyle name="Normal 7 14" xfId="526" xr:uid="{00000000-0005-0000-0000-0000680E0000}"/>
    <cellStyle name="Normal 7 14 2" xfId="1719" xr:uid="{00000000-0005-0000-0000-0000690E0000}"/>
    <cellStyle name="Normal 7 14 2 2" xfId="3721" xr:uid="{00000000-0005-0000-0000-00006A0E0000}"/>
    <cellStyle name="Normal 7 14 3" xfId="2535" xr:uid="{00000000-0005-0000-0000-00006B0E0000}"/>
    <cellStyle name="Normal 7 15" xfId="936" xr:uid="{00000000-0005-0000-0000-00006C0E0000}"/>
    <cellStyle name="Normal 7 15 2" xfId="2938" xr:uid="{00000000-0005-0000-0000-00006D0E0000}"/>
    <cellStyle name="Normal 7 16" xfId="1007" xr:uid="{00000000-0005-0000-0000-00006E0E0000}"/>
    <cellStyle name="Normal 7 16 2" xfId="3009" xr:uid="{00000000-0005-0000-0000-00006F0E0000}"/>
    <cellStyle name="Normal 7 17" xfId="1076" xr:uid="{00000000-0005-0000-0000-0000700E0000}"/>
    <cellStyle name="Normal 7 17 2" xfId="3078" xr:uid="{00000000-0005-0000-0000-0000710E0000}"/>
    <cellStyle name="Normal 7 18" xfId="1274" xr:uid="{00000000-0005-0000-0000-0000720E0000}"/>
    <cellStyle name="Normal 7 18 2" xfId="3276" xr:uid="{00000000-0005-0000-0000-0000730E0000}"/>
    <cellStyle name="Normal 7 19" xfId="1312" xr:uid="{00000000-0005-0000-0000-0000740E0000}"/>
    <cellStyle name="Normal 7 19 2" xfId="3314" xr:uid="{00000000-0005-0000-0000-0000750E0000}"/>
    <cellStyle name="Normal 7 2" xfId="26" xr:uid="{00000000-0005-0000-0000-0000760E0000}"/>
    <cellStyle name="Normal 7 2 2" xfId="113" xr:uid="{00000000-0005-0000-0000-0000770E0000}"/>
    <cellStyle name="Normal 7 2 3" xfId="453" xr:uid="{00000000-0005-0000-0000-0000780E0000}"/>
    <cellStyle name="Normal 7 2 3 2" xfId="680" xr:uid="{00000000-0005-0000-0000-0000790E0000}"/>
    <cellStyle name="Normal 7 2 3 2 2" xfId="1872" xr:uid="{00000000-0005-0000-0000-00007A0E0000}"/>
    <cellStyle name="Normal 7 2 3 2 2 2" xfId="3874" xr:uid="{00000000-0005-0000-0000-00007B0E0000}"/>
    <cellStyle name="Normal 7 2 3 2 3" xfId="2688" xr:uid="{00000000-0005-0000-0000-00007C0E0000}"/>
    <cellStyle name="Normal 7 2 3 3" xfId="1232" xr:uid="{00000000-0005-0000-0000-00007D0E0000}"/>
    <cellStyle name="Normal 7 2 3 3 2" xfId="3234" xr:uid="{00000000-0005-0000-0000-00007E0E0000}"/>
    <cellStyle name="Normal 7 2 3 4" xfId="1465" xr:uid="{00000000-0005-0000-0000-00007F0E0000}"/>
    <cellStyle name="Normal 7 2 3 4 2" xfId="3467" xr:uid="{00000000-0005-0000-0000-0000800E0000}"/>
    <cellStyle name="Normal 7 2 3 5" xfId="2462" xr:uid="{00000000-0005-0000-0000-0000810E0000}"/>
    <cellStyle name="Normal 7 2 3 6" xfId="4343" xr:uid="{00000000-0005-0000-0000-0000820E0000}"/>
    <cellStyle name="Normal 7 2 4" xfId="947" xr:uid="{00000000-0005-0000-0000-0000830E0000}"/>
    <cellStyle name="Normal 7 2 4 2" xfId="2949" xr:uid="{00000000-0005-0000-0000-0000840E0000}"/>
    <cellStyle name="Normal 7 2 5" xfId="2123" xr:uid="{00000000-0005-0000-0000-0000850E0000}"/>
    <cellStyle name="Normal 7 2 6" xfId="107" xr:uid="{00000000-0005-0000-0000-0000860E0000}"/>
    <cellStyle name="Normal 7 20" xfId="4160" xr:uid="{00000000-0005-0000-0000-0000870E0000}"/>
    <cellStyle name="Normal 7 21" xfId="4383" xr:uid="{00000000-0005-0000-0000-0000880E0000}"/>
    <cellStyle name="Normal 7 3" xfId="24" xr:uid="{00000000-0005-0000-0000-0000890E0000}"/>
    <cellStyle name="Normal 7 3 10" xfId="1064" xr:uid="{00000000-0005-0000-0000-00008A0E0000}"/>
    <cellStyle name="Normal 7 3 10 2" xfId="3066" xr:uid="{00000000-0005-0000-0000-00008B0E0000}"/>
    <cellStyle name="Normal 7 3 11" xfId="1090" xr:uid="{00000000-0005-0000-0000-00008C0E0000}"/>
    <cellStyle name="Normal 7 3 11 2" xfId="3092" xr:uid="{00000000-0005-0000-0000-00008D0E0000}"/>
    <cellStyle name="Normal 7 3 12" xfId="1297" xr:uid="{00000000-0005-0000-0000-00008E0E0000}"/>
    <cellStyle name="Normal 7 3 12 2" xfId="3299" xr:uid="{00000000-0005-0000-0000-00008F0E0000}"/>
    <cellStyle name="Normal 7 3 13" xfId="1321" xr:uid="{00000000-0005-0000-0000-0000900E0000}"/>
    <cellStyle name="Normal 7 3 13 2" xfId="3323" xr:uid="{00000000-0005-0000-0000-0000910E0000}"/>
    <cellStyle name="Normal 7 3 14" xfId="2141" xr:uid="{00000000-0005-0000-0000-0000920E0000}"/>
    <cellStyle name="Normal 7 3 15" xfId="4167" xr:uid="{00000000-0005-0000-0000-0000930E0000}"/>
    <cellStyle name="Normal 7 3 16" xfId="126" xr:uid="{00000000-0005-0000-0000-0000940E0000}"/>
    <cellStyle name="Normal 7 3 2" xfId="157" xr:uid="{00000000-0005-0000-0000-0000950E0000}"/>
    <cellStyle name="Normal 7 3 2 2" xfId="455" xr:uid="{00000000-0005-0000-0000-0000960E0000}"/>
    <cellStyle name="Normal 7 3 2 2 2" xfId="866" xr:uid="{00000000-0005-0000-0000-0000970E0000}"/>
    <cellStyle name="Normal 7 3 2 2 2 2" xfId="2056" xr:uid="{00000000-0005-0000-0000-0000980E0000}"/>
    <cellStyle name="Normal 7 3 2 2 2 2 2" xfId="4058" xr:uid="{00000000-0005-0000-0000-0000990E0000}"/>
    <cellStyle name="Normal 7 3 2 2 2 3" xfId="2872" xr:uid="{00000000-0005-0000-0000-00009A0E0000}"/>
    <cellStyle name="Normal 7 3 2 2 3" xfId="1649" xr:uid="{00000000-0005-0000-0000-00009B0E0000}"/>
    <cellStyle name="Normal 7 3 2 2 3 2" xfId="3651" xr:uid="{00000000-0005-0000-0000-00009C0E0000}"/>
    <cellStyle name="Normal 7 3 2 2 4" xfId="2464" xr:uid="{00000000-0005-0000-0000-00009D0E0000}"/>
    <cellStyle name="Normal 7 3 2 3" xfId="681" xr:uid="{00000000-0005-0000-0000-00009E0E0000}"/>
    <cellStyle name="Normal 7 3 2 3 2" xfId="1873" xr:uid="{00000000-0005-0000-0000-00009F0E0000}"/>
    <cellStyle name="Normal 7 3 2 3 2 2" xfId="3875" xr:uid="{00000000-0005-0000-0000-0000A00E0000}"/>
    <cellStyle name="Normal 7 3 2 3 3" xfId="2689" xr:uid="{00000000-0005-0000-0000-0000A10E0000}"/>
    <cellStyle name="Normal 7 3 2 4" xfId="983" xr:uid="{00000000-0005-0000-0000-0000A20E0000}"/>
    <cellStyle name="Normal 7 3 2 4 2" xfId="2985" xr:uid="{00000000-0005-0000-0000-0000A30E0000}"/>
    <cellStyle name="Normal 7 3 2 5" xfId="1233" xr:uid="{00000000-0005-0000-0000-0000A40E0000}"/>
    <cellStyle name="Normal 7 3 2 5 2" xfId="3235" xr:uid="{00000000-0005-0000-0000-0000A50E0000}"/>
    <cellStyle name="Normal 7 3 2 6" xfId="1466" xr:uid="{00000000-0005-0000-0000-0000A60E0000}"/>
    <cellStyle name="Normal 7 3 2 6 2" xfId="3468" xr:uid="{00000000-0005-0000-0000-0000A70E0000}"/>
    <cellStyle name="Normal 7 3 2 7" xfId="2171" xr:uid="{00000000-0005-0000-0000-0000A80E0000}"/>
    <cellStyle name="Normal 7 3 2 8" xfId="4207" xr:uid="{00000000-0005-0000-0000-0000A90E0000}"/>
    <cellStyle name="Normal 7 3 3" xfId="190" xr:uid="{00000000-0005-0000-0000-0000AA0E0000}"/>
    <cellStyle name="Normal 7 3 3 2" xfId="456" xr:uid="{00000000-0005-0000-0000-0000AB0E0000}"/>
    <cellStyle name="Normal 7 3 3 2 2" xfId="867" xr:uid="{00000000-0005-0000-0000-0000AC0E0000}"/>
    <cellStyle name="Normal 7 3 3 2 2 2" xfId="2057" xr:uid="{00000000-0005-0000-0000-0000AD0E0000}"/>
    <cellStyle name="Normal 7 3 3 2 2 2 2" xfId="4059" xr:uid="{00000000-0005-0000-0000-0000AE0E0000}"/>
    <cellStyle name="Normal 7 3 3 2 2 3" xfId="2873" xr:uid="{00000000-0005-0000-0000-0000AF0E0000}"/>
    <cellStyle name="Normal 7 3 3 2 3" xfId="1650" xr:uid="{00000000-0005-0000-0000-0000B00E0000}"/>
    <cellStyle name="Normal 7 3 3 2 3 2" xfId="3652" xr:uid="{00000000-0005-0000-0000-0000B10E0000}"/>
    <cellStyle name="Normal 7 3 3 2 4" xfId="2465" xr:uid="{00000000-0005-0000-0000-0000B20E0000}"/>
    <cellStyle name="Normal 7 3 3 3" xfId="682" xr:uid="{00000000-0005-0000-0000-0000B30E0000}"/>
    <cellStyle name="Normal 7 3 3 3 2" xfId="1874" xr:uid="{00000000-0005-0000-0000-0000B40E0000}"/>
    <cellStyle name="Normal 7 3 3 3 2 2" xfId="3876" xr:uid="{00000000-0005-0000-0000-0000B50E0000}"/>
    <cellStyle name="Normal 7 3 3 3 3" xfId="2690" xr:uid="{00000000-0005-0000-0000-0000B60E0000}"/>
    <cellStyle name="Normal 7 3 3 4" xfId="1234" xr:uid="{00000000-0005-0000-0000-0000B70E0000}"/>
    <cellStyle name="Normal 7 3 3 4 2" xfId="3236" xr:uid="{00000000-0005-0000-0000-0000B80E0000}"/>
    <cellStyle name="Normal 7 3 3 5" xfId="1467" xr:uid="{00000000-0005-0000-0000-0000B90E0000}"/>
    <cellStyle name="Normal 7 3 3 5 2" xfId="3469" xr:uid="{00000000-0005-0000-0000-0000BA0E0000}"/>
    <cellStyle name="Normal 7 3 3 6" xfId="2204" xr:uid="{00000000-0005-0000-0000-0000BB0E0000}"/>
    <cellStyle name="Normal 7 3 3 7" xfId="4344" xr:uid="{00000000-0005-0000-0000-0000BC0E0000}"/>
    <cellStyle name="Normal 7 3 4" xfId="243" xr:uid="{00000000-0005-0000-0000-0000BD0E0000}"/>
    <cellStyle name="Normal 7 3 4 2" xfId="457" xr:uid="{00000000-0005-0000-0000-0000BE0E0000}"/>
    <cellStyle name="Normal 7 3 4 2 2" xfId="868" xr:uid="{00000000-0005-0000-0000-0000BF0E0000}"/>
    <cellStyle name="Normal 7 3 4 2 2 2" xfId="2058" xr:uid="{00000000-0005-0000-0000-0000C00E0000}"/>
    <cellStyle name="Normal 7 3 4 2 2 2 2" xfId="4060" xr:uid="{00000000-0005-0000-0000-0000C10E0000}"/>
    <cellStyle name="Normal 7 3 4 2 2 3" xfId="2874" xr:uid="{00000000-0005-0000-0000-0000C20E0000}"/>
    <cellStyle name="Normal 7 3 4 2 3" xfId="1651" xr:uid="{00000000-0005-0000-0000-0000C30E0000}"/>
    <cellStyle name="Normal 7 3 4 2 3 2" xfId="3653" xr:uid="{00000000-0005-0000-0000-0000C40E0000}"/>
    <cellStyle name="Normal 7 3 4 2 4" xfId="2466" xr:uid="{00000000-0005-0000-0000-0000C50E0000}"/>
    <cellStyle name="Normal 7 3 4 3" xfId="683" xr:uid="{00000000-0005-0000-0000-0000C60E0000}"/>
    <cellStyle name="Normal 7 3 4 3 2" xfId="1875" xr:uid="{00000000-0005-0000-0000-0000C70E0000}"/>
    <cellStyle name="Normal 7 3 4 3 2 2" xfId="3877" xr:uid="{00000000-0005-0000-0000-0000C80E0000}"/>
    <cellStyle name="Normal 7 3 4 3 3" xfId="2691" xr:uid="{00000000-0005-0000-0000-0000C90E0000}"/>
    <cellStyle name="Normal 7 3 4 4" xfId="1235" xr:uid="{00000000-0005-0000-0000-0000CA0E0000}"/>
    <cellStyle name="Normal 7 3 4 4 2" xfId="3237" xr:uid="{00000000-0005-0000-0000-0000CB0E0000}"/>
    <cellStyle name="Normal 7 3 4 5" xfId="1468" xr:uid="{00000000-0005-0000-0000-0000CC0E0000}"/>
    <cellStyle name="Normal 7 3 4 5 2" xfId="3470" xr:uid="{00000000-0005-0000-0000-0000CD0E0000}"/>
    <cellStyle name="Normal 7 3 4 6" xfId="2253" xr:uid="{00000000-0005-0000-0000-0000CE0E0000}"/>
    <cellStyle name="Normal 7 3 4 7" xfId="4345" xr:uid="{00000000-0005-0000-0000-0000CF0E0000}"/>
    <cellStyle name="Normal 7 3 5" xfId="262" xr:uid="{00000000-0005-0000-0000-0000D00E0000}"/>
    <cellStyle name="Normal 7 3 5 2" xfId="458" xr:uid="{00000000-0005-0000-0000-0000D10E0000}"/>
    <cellStyle name="Normal 7 3 5 2 2" xfId="869" xr:uid="{00000000-0005-0000-0000-0000D20E0000}"/>
    <cellStyle name="Normal 7 3 5 2 2 2" xfId="2059" xr:uid="{00000000-0005-0000-0000-0000D30E0000}"/>
    <cellStyle name="Normal 7 3 5 2 2 2 2" xfId="4061" xr:uid="{00000000-0005-0000-0000-0000D40E0000}"/>
    <cellStyle name="Normal 7 3 5 2 2 3" xfId="2875" xr:uid="{00000000-0005-0000-0000-0000D50E0000}"/>
    <cellStyle name="Normal 7 3 5 2 3" xfId="1652" xr:uid="{00000000-0005-0000-0000-0000D60E0000}"/>
    <cellStyle name="Normal 7 3 5 2 3 2" xfId="3654" xr:uid="{00000000-0005-0000-0000-0000D70E0000}"/>
    <cellStyle name="Normal 7 3 5 2 4" xfId="2467" xr:uid="{00000000-0005-0000-0000-0000D80E0000}"/>
    <cellStyle name="Normal 7 3 5 3" xfId="684" xr:uid="{00000000-0005-0000-0000-0000D90E0000}"/>
    <cellStyle name="Normal 7 3 5 3 2" xfId="1876" xr:uid="{00000000-0005-0000-0000-0000DA0E0000}"/>
    <cellStyle name="Normal 7 3 5 3 2 2" xfId="3878" xr:uid="{00000000-0005-0000-0000-0000DB0E0000}"/>
    <cellStyle name="Normal 7 3 5 3 3" xfId="2692" xr:uid="{00000000-0005-0000-0000-0000DC0E0000}"/>
    <cellStyle name="Normal 7 3 5 4" xfId="1236" xr:uid="{00000000-0005-0000-0000-0000DD0E0000}"/>
    <cellStyle name="Normal 7 3 5 4 2" xfId="3238" xr:uid="{00000000-0005-0000-0000-0000DE0E0000}"/>
    <cellStyle name="Normal 7 3 5 5" xfId="1469" xr:uid="{00000000-0005-0000-0000-0000DF0E0000}"/>
    <cellStyle name="Normal 7 3 5 5 2" xfId="3471" xr:uid="{00000000-0005-0000-0000-0000E00E0000}"/>
    <cellStyle name="Normal 7 3 5 6" xfId="2271" xr:uid="{00000000-0005-0000-0000-0000E10E0000}"/>
    <cellStyle name="Normal 7 3 5 7" xfId="4346" xr:uid="{00000000-0005-0000-0000-0000E20E0000}"/>
    <cellStyle name="Normal 7 3 6" xfId="454" xr:uid="{00000000-0005-0000-0000-0000E30E0000}"/>
    <cellStyle name="Normal 7 3 6 2" xfId="865" xr:uid="{00000000-0005-0000-0000-0000E40E0000}"/>
    <cellStyle name="Normal 7 3 6 2 2" xfId="2055" xr:uid="{00000000-0005-0000-0000-0000E50E0000}"/>
    <cellStyle name="Normal 7 3 6 2 2 2" xfId="4057" xr:uid="{00000000-0005-0000-0000-0000E60E0000}"/>
    <cellStyle name="Normal 7 3 6 2 3" xfId="2871" xr:uid="{00000000-0005-0000-0000-0000E70E0000}"/>
    <cellStyle name="Normal 7 3 6 3" xfId="1648" xr:uid="{00000000-0005-0000-0000-0000E80E0000}"/>
    <cellStyle name="Normal 7 3 6 3 2" xfId="3650" xr:uid="{00000000-0005-0000-0000-0000E90E0000}"/>
    <cellStyle name="Normal 7 3 6 4" xfId="2463" xr:uid="{00000000-0005-0000-0000-0000EA0E0000}"/>
    <cellStyle name="Normal 7 3 7" xfId="535" xr:uid="{00000000-0005-0000-0000-0000EB0E0000}"/>
    <cellStyle name="Normal 7 3 7 2" xfId="1728" xr:uid="{00000000-0005-0000-0000-0000EC0E0000}"/>
    <cellStyle name="Normal 7 3 7 2 2" xfId="3730" xr:uid="{00000000-0005-0000-0000-0000ED0E0000}"/>
    <cellStyle name="Normal 7 3 7 3" xfId="2544" xr:uid="{00000000-0005-0000-0000-0000EE0E0000}"/>
    <cellStyle name="Normal 7 3 8" xfId="955" xr:uid="{00000000-0005-0000-0000-0000EF0E0000}"/>
    <cellStyle name="Normal 7 3 8 2" xfId="2957" xr:uid="{00000000-0005-0000-0000-0000F00E0000}"/>
    <cellStyle name="Normal 7 3 9" xfId="1023" xr:uid="{00000000-0005-0000-0000-0000F10E0000}"/>
    <cellStyle name="Normal 7 3 9 2" xfId="3025" xr:uid="{00000000-0005-0000-0000-0000F20E0000}"/>
    <cellStyle name="Normal 7 4" xfId="41" xr:uid="{00000000-0005-0000-0000-0000F30E0000}"/>
    <cellStyle name="Normal 7 4 2" xfId="200" xr:uid="{00000000-0005-0000-0000-0000F40E0000}"/>
    <cellStyle name="Normal 7 4 2 2" xfId="459" xr:uid="{00000000-0005-0000-0000-0000F50E0000}"/>
    <cellStyle name="Normal 7 4 2 2 2" xfId="870" xr:uid="{00000000-0005-0000-0000-0000F60E0000}"/>
    <cellStyle name="Normal 7 4 2 2 2 2" xfId="2060" xr:uid="{00000000-0005-0000-0000-0000F70E0000}"/>
    <cellStyle name="Normal 7 4 2 2 2 2 2" xfId="4062" xr:uid="{00000000-0005-0000-0000-0000F80E0000}"/>
    <cellStyle name="Normal 7 4 2 2 2 3" xfId="2876" xr:uid="{00000000-0005-0000-0000-0000F90E0000}"/>
    <cellStyle name="Normal 7 4 2 2 3" xfId="1653" xr:uid="{00000000-0005-0000-0000-0000FA0E0000}"/>
    <cellStyle name="Normal 7 4 2 2 3 2" xfId="3655" xr:uid="{00000000-0005-0000-0000-0000FB0E0000}"/>
    <cellStyle name="Normal 7 4 2 2 4" xfId="2468" xr:uid="{00000000-0005-0000-0000-0000FC0E0000}"/>
    <cellStyle name="Normal 7 4 2 3" xfId="685" xr:uid="{00000000-0005-0000-0000-0000FD0E0000}"/>
    <cellStyle name="Normal 7 4 2 3 2" xfId="1877" xr:uid="{00000000-0005-0000-0000-0000FE0E0000}"/>
    <cellStyle name="Normal 7 4 2 3 2 2" xfId="3879" xr:uid="{00000000-0005-0000-0000-0000FF0E0000}"/>
    <cellStyle name="Normal 7 4 2 3 3" xfId="2693" xr:uid="{00000000-0005-0000-0000-0000000F0000}"/>
    <cellStyle name="Normal 7 4 2 4" xfId="1237" xr:uid="{00000000-0005-0000-0000-0000010F0000}"/>
    <cellStyle name="Normal 7 4 2 4 2" xfId="3239" xr:uid="{00000000-0005-0000-0000-0000020F0000}"/>
    <cellStyle name="Normal 7 4 2 5" xfId="1470" xr:uid="{00000000-0005-0000-0000-0000030F0000}"/>
    <cellStyle name="Normal 7 4 2 5 2" xfId="3472" xr:uid="{00000000-0005-0000-0000-0000040F0000}"/>
    <cellStyle name="Normal 7 4 2 6" xfId="2214" xr:uid="{00000000-0005-0000-0000-0000050F0000}"/>
    <cellStyle name="Normal 7 4 2 7" xfId="4222" xr:uid="{00000000-0005-0000-0000-0000060F0000}"/>
    <cellStyle name="Normal 7 4 3" xfId="278" xr:uid="{00000000-0005-0000-0000-0000070F0000}"/>
    <cellStyle name="Normal 7 4 3 2" xfId="460" xr:uid="{00000000-0005-0000-0000-0000080F0000}"/>
    <cellStyle name="Normal 7 4 3 2 2" xfId="871" xr:uid="{00000000-0005-0000-0000-0000090F0000}"/>
    <cellStyle name="Normal 7 4 3 2 2 2" xfId="2061" xr:uid="{00000000-0005-0000-0000-00000A0F0000}"/>
    <cellStyle name="Normal 7 4 3 2 2 2 2" xfId="4063" xr:uid="{00000000-0005-0000-0000-00000B0F0000}"/>
    <cellStyle name="Normal 7 4 3 2 2 3" xfId="2877" xr:uid="{00000000-0005-0000-0000-00000C0F0000}"/>
    <cellStyle name="Normal 7 4 3 2 3" xfId="1654" xr:uid="{00000000-0005-0000-0000-00000D0F0000}"/>
    <cellStyle name="Normal 7 4 3 2 3 2" xfId="3656" xr:uid="{00000000-0005-0000-0000-00000E0F0000}"/>
    <cellStyle name="Normal 7 4 3 2 4" xfId="2469" xr:uid="{00000000-0005-0000-0000-00000F0F0000}"/>
    <cellStyle name="Normal 7 4 3 3" xfId="686" xr:uid="{00000000-0005-0000-0000-0000100F0000}"/>
    <cellStyle name="Normal 7 4 3 3 2" xfId="1878" xr:uid="{00000000-0005-0000-0000-0000110F0000}"/>
    <cellStyle name="Normal 7 4 3 3 2 2" xfId="3880" xr:uid="{00000000-0005-0000-0000-0000120F0000}"/>
    <cellStyle name="Normal 7 4 3 3 3" xfId="2694" xr:uid="{00000000-0005-0000-0000-0000130F0000}"/>
    <cellStyle name="Normal 7 4 3 4" xfId="1238" xr:uid="{00000000-0005-0000-0000-0000140F0000}"/>
    <cellStyle name="Normal 7 4 3 4 2" xfId="3240" xr:uid="{00000000-0005-0000-0000-0000150F0000}"/>
    <cellStyle name="Normal 7 4 3 5" xfId="1471" xr:uid="{00000000-0005-0000-0000-0000160F0000}"/>
    <cellStyle name="Normal 7 4 3 5 2" xfId="3473" xr:uid="{00000000-0005-0000-0000-0000170F0000}"/>
    <cellStyle name="Normal 7 4 3 6" xfId="2287" xr:uid="{00000000-0005-0000-0000-0000180F0000}"/>
    <cellStyle name="Normal 7 4 3 7" xfId="4347" xr:uid="{00000000-0005-0000-0000-0000190F0000}"/>
    <cellStyle name="Normal 7 4 4" xfId="1036" xr:uid="{00000000-0005-0000-0000-00001A0F0000}"/>
    <cellStyle name="Normal 7 4 4 2" xfId="3038" xr:uid="{00000000-0005-0000-0000-00001B0F0000}"/>
    <cellStyle name="Normal 7 4 5" xfId="1102" xr:uid="{00000000-0005-0000-0000-00001C0F0000}"/>
    <cellStyle name="Normal 7 4 5 2" xfId="3104" xr:uid="{00000000-0005-0000-0000-00001D0F0000}"/>
    <cellStyle name="Normal 7 4 6" xfId="4174" xr:uid="{00000000-0005-0000-0000-00001E0F0000}"/>
    <cellStyle name="Normal 7 4 7" xfId="128" xr:uid="{00000000-0005-0000-0000-00001F0F0000}"/>
    <cellStyle name="Normal 7 5" xfId="54" xr:uid="{00000000-0005-0000-0000-0000200F0000}"/>
    <cellStyle name="Normal 7 5 10" xfId="133" xr:uid="{00000000-0005-0000-0000-0000210F0000}"/>
    <cellStyle name="Normal 7 5 2" xfId="461" xr:uid="{00000000-0005-0000-0000-0000220F0000}"/>
    <cellStyle name="Normal 7 5 2 2" xfId="872" xr:uid="{00000000-0005-0000-0000-0000230F0000}"/>
    <cellStyle name="Normal 7 5 2 2 2" xfId="2062" xr:uid="{00000000-0005-0000-0000-0000240F0000}"/>
    <cellStyle name="Normal 7 5 2 2 2 2" xfId="4064" xr:uid="{00000000-0005-0000-0000-0000250F0000}"/>
    <cellStyle name="Normal 7 5 2 2 3" xfId="2878" xr:uid="{00000000-0005-0000-0000-0000260F0000}"/>
    <cellStyle name="Normal 7 5 2 3" xfId="1655" xr:uid="{00000000-0005-0000-0000-0000270F0000}"/>
    <cellStyle name="Normal 7 5 2 3 2" xfId="3657" xr:uid="{00000000-0005-0000-0000-0000280F0000}"/>
    <cellStyle name="Normal 7 5 2 4" xfId="2470" xr:uid="{00000000-0005-0000-0000-0000290F0000}"/>
    <cellStyle name="Normal 7 5 2 5" xfId="4240" xr:uid="{00000000-0005-0000-0000-00002A0F0000}"/>
    <cellStyle name="Normal 7 5 3" xfId="687" xr:uid="{00000000-0005-0000-0000-00002B0F0000}"/>
    <cellStyle name="Normal 7 5 3 2" xfId="1879" xr:uid="{00000000-0005-0000-0000-00002C0F0000}"/>
    <cellStyle name="Normal 7 5 3 2 2" xfId="3881" xr:uid="{00000000-0005-0000-0000-00002D0F0000}"/>
    <cellStyle name="Normal 7 5 3 3" xfId="2695" xr:uid="{00000000-0005-0000-0000-00002E0F0000}"/>
    <cellStyle name="Normal 7 5 4" xfId="960" xr:uid="{00000000-0005-0000-0000-00002F0F0000}"/>
    <cellStyle name="Normal 7 5 4 2" xfId="2962" xr:uid="{00000000-0005-0000-0000-0000300F0000}"/>
    <cellStyle name="Normal 7 5 5" xfId="1047" xr:uid="{00000000-0005-0000-0000-0000310F0000}"/>
    <cellStyle name="Normal 7 5 5 2" xfId="3049" xr:uid="{00000000-0005-0000-0000-0000320F0000}"/>
    <cellStyle name="Normal 7 5 6" xfId="1115" xr:uid="{00000000-0005-0000-0000-0000330F0000}"/>
    <cellStyle name="Normal 7 5 6 2" xfId="3117" xr:uid="{00000000-0005-0000-0000-0000340F0000}"/>
    <cellStyle name="Normal 7 5 7" xfId="1472" xr:uid="{00000000-0005-0000-0000-0000350F0000}"/>
    <cellStyle name="Normal 7 5 7 2" xfId="3474" xr:uid="{00000000-0005-0000-0000-0000360F0000}"/>
    <cellStyle name="Normal 7 5 8" xfId="2147" xr:uid="{00000000-0005-0000-0000-0000370F0000}"/>
    <cellStyle name="Normal 7 5 9" xfId="4185" xr:uid="{00000000-0005-0000-0000-0000380F0000}"/>
    <cellStyle name="Normal 7 6" xfId="138" xr:uid="{00000000-0005-0000-0000-0000390F0000}"/>
    <cellStyle name="Normal 7 6 2" xfId="462" xr:uid="{00000000-0005-0000-0000-00003A0F0000}"/>
    <cellStyle name="Normal 7 6 2 2" xfId="873" xr:uid="{00000000-0005-0000-0000-00003B0F0000}"/>
    <cellStyle name="Normal 7 6 2 2 2" xfId="2063" xr:uid="{00000000-0005-0000-0000-00003C0F0000}"/>
    <cellStyle name="Normal 7 6 2 2 2 2" xfId="4065" xr:uid="{00000000-0005-0000-0000-00003D0F0000}"/>
    <cellStyle name="Normal 7 6 2 2 3" xfId="2879" xr:uid="{00000000-0005-0000-0000-00003E0F0000}"/>
    <cellStyle name="Normal 7 6 2 3" xfId="1656" xr:uid="{00000000-0005-0000-0000-00003F0F0000}"/>
    <cellStyle name="Normal 7 6 2 3 2" xfId="3658" xr:uid="{00000000-0005-0000-0000-0000400F0000}"/>
    <cellStyle name="Normal 7 6 2 4" xfId="2471" xr:uid="{00000000-0005-0000-0000-0000410F0000}"/>
    <cellStyle name="Normal 7 6 3" xfId="688" xr:uid="{00000000-0005-0000-0000-0000420F0000}"/>
    <cellStyle name="Normal 7 6 3 2" xfId="1880" xr:uid="{00000000-0005-0000-0000-0000430F0000}"/>
    <cellStyle name="Normal 7 6 3 2 2" xfId="3882" xr:uid="{00000000-0005-0000-0000-0000440F0000}"/>
    <cellStyle name="Normal 7 6 3 3" xfId="2696" xr:uid="{00000000-0005-0000-0000-0000450F0000}"/>
    <cellStyle name="Normal 7 6 4" xfId="965" xr:uid="{00000000-0005-0000-0000-0000460F0000}"/>
    <cellStyle name="Normal 7 6 4 2" xfId="2967" xr:uid="{00000000-0005-0000-0000-0000470F0000}"/>
    <cellStyle name="Normal 7 6 5" xfId="1239" xr:uid="{00000000-0005-0000-0000-0000480F0000}"/>
    <cellStyle name="Normal 7 6 5 2" xfId="3241" xr:uid="{00000000-0005-0000-0000-0000490F0000}"/>
    <cellStyle name="Normal 7 6 6" xfId="1473" xr:uid="{00000000-0005-0000-0000-00004A0F0000}"/>
    <cellStyle name="Normal 7 6 6 2" xfId="3475" xr:uid="{00000000-0005-0000-0000-00004B0F0000}"/>
    <cellStyle name="Normal 7 6 7" xfId="2152" xr:uid="{00000000-0005-0000-0000-00004C0F0000}"/>
    <cellStyle name="Normal 7 6 8" xfId="4216" xr:uid="{00000000-0005-0000-0000-00004D0F0000}"/>
    <cellStyle name="Normal 7 7" xfId="174" xr:uid="{00000000-0005-0000-0000-00004E0F0000}"/>
    <cellStyle name="Normal 7 7 2" xfId="463" xr:uid="{00000000-0005-0000-0000-00004F0F0000}"/>
    <cellStyle name="Normal 7 7 2 2" xfId="874" xr:uid="{00000000-0005-0000-0000-0000500F0000}"/>
    <cellStyle name="Normal 7 7 2 2 2" xfId="2064" xr:uid="{00000000-0005-0000-0000-0000510F0000}"/>
    <cellStyle name="Normal 7 7 2 2 2 2" xfId="4066" xr:uid="{00000000-0005-0000-0000-0000520F0000}"/>
    <cellStyle name="Normal 7 7 2 2 3" xfId="2880" xr:uid="{00000000-0005-0000-0000-0000530F0000}"/>
    <cellStyle name="Normal 7 7 2 3" xfId="1657" xr:uid="{00000000-0005-0000-0000-0000540F0000}"/>
    <cellStyle name="Normal 7 7 2 3 2" xfId="3659" xr:uid="{00000000-0005-0000-0000-0000550F0000}"/>
    <cellStyle name="Normal 7 7 2 4" xfId="2472" xr:uid="{00000000-0005-0000-0000-0000560F0000}"/>
    <cellStyle name="Normal 7 7 3" xfId="689" xr:uid="{00000000-0005-0000-0000-0000570F0000}"/>
    <cellStyle name="Normal 7 7 3 2" xfId="1881" xr:uid="{00000000-0005-0000-0000-0000580F0000}"/>
    <cellStyle name="Normal 7 7 3 2 2" xfId="3883" xr:uid="{00000000-0005-0000-0000-0000590F0000}"/>
    <cellStyle name="Normal 7 7 3 3" xfId="2697" xr:uid="{00000000-0005-0000-0000-00005A0F0000}"/>
    <cellStyle name="Normal 7 7 4" xfId="1001" xr:uid="{00000000-0005-0000-0000-00005B0F0000}"/>
    <cellStyle name="Normal 7 7 4 2" xfId="3003" xr:uid="{00000000-0005-0000-0000-00005C0F0000}"/>
    <cellStyle name="Normal 7 7 5" xfId="1240" xr:uid="{00000000-0005-0000-0000-00005D0F0000}"/>
    <cellStyle name="Normal 7 7 5 2" xfId="3242" xr:uid="{00000000-0005-0000-0000-00005E0F0000}"/>
    <cellStyle name="Normal 7 7 6" xfId="1474" xr:uid="{00000000-0005-0000-0000-00005F0F0000}"/>
    <cellStyle name="Normal 7 7 6 2" xfId="3476" xr:uid="{00000000-0005-0000-0000-0000600F0000}"/>
    <cellStyle name="Normal 7 7 7" xfId="2188" xr:uid="{00000000-0005-0000-0000-0000610F0000}"/>
    <cellStyle name="Normal 7 7 8" xfId="4348" xr:uid="{00000000-0005-0000-0000-0000620F0000}"/>
    <cellStyle name="Normal 7 8" xfId="217" xr:uid="{00000000-0005-0000-0000-0000630F0000}"/>
    <cellStyle name="Normal 7 8 2" xfId="464" xr:uid="{00000000-0005-0000-0000-0000640F0000}"/>
    <cellStyle name="Normal 7 8 2 2" xfId="875" xr:uid="{00000000-0005-0000-0000-0000650F0000}"/>
    <cellStyle name="Normal 7 8 2 2 2" xfId="2065" xr:uid="{00000000-0005-0000-0000-0000660F0000}"/>
    <cellStyle name="Normal 7 8 2 2 2 2" xfId="4067" xr:uid="{00000000-0005-0000-0000-0000670F0000}"/>
    <cellStyle name="Normal 7 8 2 2 3" xfId="2881" xr:uid="{00000000-0005-0000-0000-0000680F0000}"/>
    <cellStyle name="Normal 7 8 2 3" xfId="1658" xr:uid="{00000000-0005-0000-0000-0000690F0000}"/>
    <cellStyle name="Normal 7 8 2 3 2" xfId="3660" xr:uid="{00000000-0005-0000-0000-00006A0F0000}"/>
    <cellStyle name="Normal 7 8 2 4" xfId="2473" xr:uid="{00000000-0005-0000-0000-00006B0F0000}"/>
    <cellStyle name="Normal 7 8 3" xfId="690" xr:uid="{00000000-0005-0000-0000-00006C0F0000}"/>
    <cellStyle name="Normal 7 8 3 2" xfId="1882" xr:uid="{00000000-0005-0000-0000-00006D0F0000}"/>
    <cellStyle name="Normal 7 8 3 2 2" xfId="3884" xr:uid="{00000000-0005-0000-0000-00006E0F0000}"/>
    <cellStyle name="Normal 7 8 3 3" xfId="2698" xr:uid="{00000000-0005-0000-0000-00006F0F0000}"/>
    <cellStyle name="Normal 7 8 4" xfId="1241" xr:uid="{00000000-0005-0000-0000-0000700F0000}"/>
    <cellStyle name="Normal 7 8 4 2" xfId="3243" xr:uid="{00000000-0005-0000-0000-0000710F0000}"/>
    <cellStyle name="Normal 7 8 5" xfId="1475" xr:uid="{00000000-0005-0000-0000-0000720F0000}"/>
    <cellStyle name="Normal 7 8 5 2" xfId="3477" xr:uid="{00000000-0005-0000-0000-0000730F0000}"/>
    <cellStyle name="Normal 7 8 6" xfId="2229" xr:uid="{00000000-0005-0000-0000-0000740F0000}"/>
    <cellStyle name="Normal 7 8 7" xfId="4349" xr:uid="{00000000-0005-0000-0000-0000750F0000}"/>
    <cellStyle name="Normal 7 9" xfId="232" xr:uid="{00000000-0005-0000-0000-0000760F0000}"/>
    <cellStyle name="Normal 7 9 2" xfId="465" xr:uid="{00000000-0005-0000-0000-0000770F0000}"/>
    <cellStyle name="Normal 7 9 2 2" xfId="876" xr:uid="{00000000-0005-0000-0000-0000780F0000}"/>
    <cellStyle name="Normal 7 9 2 2 2" xfId="2066" xr:uid="{00000000-0005-0000-0000-0000790F0000}"/>
    <cellStyle name="Normal 7 9 2 2 2 2" xfId="4068" xr:uid="{00000000-0005-0000-0000-00007A0F0000}"/>
    <cellStyle name="Normal 7 9 2 2 3" xfId="2882" xr:uid="{00000000-0005-0000-0000-00007B0F0000}"/>
    <cellStyle name="Normal 7 9 2 3" xfId="1659" xr:uid="{00000000-0005-0000-0000-00007C0F0000}"/>
    <cellStyle name="Normal 7 9 2 3 2" xfId="3661" xr:uid="{00000000-0005-0000-0000-00007D0F0000}"/>
    <cellStyle name="Normal 7 9 2 4" xfId="2474" xr:uid="{00000000-0005-0000-0000-00007E0F0000}"/>
    <cellStyle name="Normal 7 9 3" xfId="691" xr:uid="{00000000-0005-0000-0000-00007F0F0000}"/>
    <cellStyle name="Normal 7 9 3 2" xfId="1883" xr:uid="{00000000-0005-0000-0000-0000800F0000}"/>
    <cellStyle name="Normal 7 9 3 2 2" xfId="3885" xr:uid="{00000000-0005-0000-0000-0000810F0000}"/>
    <cellStyle name="Normal 7 9 3 3" xfId="2699" xr:uid="{00000000-0005-0000-0000-0000820F0000}"/>
    <cellStyle name="Normal 7 9 4" xfId="1242" xr:uid="{00000000-0005-0000-0000-0000830F0000}"/>
    <cellStyle name="Normal 7 9 4 2" xfId="3244" xr:uid="{00000000-0005-0000-0000-0000840F0000}"/>
    <cellStyle name="Normal 7 9 5" xfId="1476" xr:uid="{00000000-0005-0000-0000-0000850F0000}"/>
    <cellStyle name="Normal 7 9 5 2" xfId="3478" xr:uid="{00000000-0005-0000-0000-0000860F0000}"/>
    <cellStyle name="Normal 7 9 6" xfId="2244" xr:uid="{00000000-0005-0000-0000-0000870F0000}"/>
    <cellStyle name="Normal 7 9 7" xfId="4350" xr:uid="{00000000-0005-0000-0000-0000880F0000}"/>
    <cellStyle name="Normal 8" xfId="9" xr:uid="{00000000-0005-0000-0000-0000890F0000}"/>
    <cellStyle name="Normal 9" xfId="10" xr:uid="{00000000-0005-0000-0000-00008A0F0000}"/>
    <cellStyle name="Normal 9 2" xfId="33" xr:uid="{00000000-0005-0000-0000-00008B0F0000}"/>
    <cellStyle name="Normal 9 2 10" xfId="540" xr:uid="{00000000-0005-0000-0000-00008C0F0000}"/>
    <cellStyle name="Normal 9 2 10 2" xfId="1733" xr:uid="{00000000-0005-0000-0000-00008D0F0000}"/>
    <cellStyle name="Normal 9 2 10 2 2" xfId="3735" xr:uid="{00000000-0005-0000-0000-00008E0F0000}"/>
    <cellStyle name="Normal 9 2 10 3" xfId="2549" xr:uid="{00000000-0005-0000-0000-00008F0F0000}"/>
    <cellStyle name="Normal 9 2 11" xfId="1028" xr:uid="{00000000-0005-0000-0000-0000900F0000}"/>
    <cellStyle name="Normal 9 2 11 2" xfId="3030" xr:uid="{00000000-0005-0000-0000-0000910F0000}"/>
    <cellStyle name="Normal 9 2 12" xfId="1065" xr:uid="{00000000-0005-0000-0000-0000920F0000}"/>
    <cellStyle name="Normal 9 2 12 2" xfId="3067" xr:uid="{00000000-0005-0000-0000-0000930F0000}"/>
    <cellStyle name="Normal 9 2 13" xfId="1077" xr:uid="{00000000-0005-0000-0000-0000940F0000}"/>
    <cellStyle name="Normal 9 2 13 2" xfId="3079" xr:uid="{00000000-0005-0000-0000-0000950F0000}"/>
    <cellStyle name="Normal 9 2 14" xfId="1279" xr:uid="{00000000-0005-0000-0000-0000960F0000}"/>
    <cellStyle name="Normal 9 2 14 2" xfId="3281" xr:uid="{00000000-0005-0000-0000-0000970F0000}"/>
    <cellStyle name="Normal 9 2 15" xfId="1326" xr:uid="{00000000-0005-0000-0000-0000980F0000}"/>
    <cellStyle name="Normal 9 2 15 2" xfId="3328" xr:uid="{00000000-0005-0000-0000-0000990F0000}"/>
    <cellStyle name="Normal 9 2 16" xfId="2129" xr:uid="{00000000-0005-0000-0000-00009A0F0000}"/>
    <cellStyle name="Normal 9 2 17" xfId="4161" xr:uid="{00000000-0005-0000-0000-00009B0F0000}"/>
    <cellStyle name="Normal 9 2 18" xfId="4386" xr:uid="{00000000-0005-0000-0000-00009C0F0000}"/>
    <cellStyle name="Normal 9 2 19" xfId="114" xr:uid="{00000000-0005-0000-0000-00009D0F0000}"/>
    <cellStyle name="Normal 9 2 2" xfId="46" xr:uid="{00000000-0005-0000-0000-00009E0F0000}"/>
    <cellStyle name="Normal 9 2 2 10" xfId="2142" xr:uid="{00000000-0005-0000-0000-00009F0F0000}"/>
    <cellStyle name="Normal 9 2 2 11" xfId="4190" xr:uid="{00000000-0005-0000-0000-0000A00F0000}"/>
    <cellStyle name="Normal 9 2 2 12" xfId="127" xr:uid="{00000000-0005-0000-0000-0000A10F0000}"/>
    <cellStyle name="Normal 9 2 2 2" xfId="283" xr:uid="{00000000-0005-0000-0000-0000A20F0000}"/>
    <cellStyle name="Normal 9 2 2 2 2" xfId="467" xr:uid="{00000000-0005-0000-0000-0000A30F0000}"/>
    <cellStyle name="Normal 9 2 2 2 2 2" xfId="878" xr:uid="{00000000-0005-0000-0000-0000A40F0000}"/>
    <cellStyle name="Normal 9 2 2 2 2 2 2" xfId="2068" xr:uid="{00000000-0005-0000-0000-0000A50F0000}"/>
    <cellStyle name="Normal 9 2 2 2 2 2 2 2" xfId="4070" xr:uid="{00000000-0005-0000-0000-0000A60F0000}"/>
    <cellStyle name="Normal 9 2 2 2 2 2 3" xfId="2884" xr:uid="{00000000-0005-0000-0000-0000A70F0000}"/>
    <cellStyle name="Normal 9 2 2 2 2 3" xfId="1661" xr:uid="{00000000-0005-0000-0000-0000A80F0000}"/>
    <cellStyle name="Normal 9 2 2 2 2 3 2" xfId="3663" xr:uid="{00000000-0005-0000-0000-0000A90F0000}"/>
    <cellStyle name="Normal 9 2 2 2 2 4" xfId="2476" xr:uid="{00000000-0005-0000-0000-0000AA0F0000}"/>
    <cellStyle name="Normal 9 2 2 2 3" xfId="694" xr:uid="{00000000-0005-0000-0000-0000AB0F0000}"/>
    <cellStyle name="Normal 9 2 2 2 3 2" xfId="1885" xr:uid="{00000000-0005-0000-0000-0000AC0F0000}"/>
    <cellStyle name="Normal 9 2 2 2 3 2 2" xfId="3887" xr:uid="{00000000-0005-0000-0000-0000AD0F0000}"/>
    <cellStyle name="Normal 9 2 2 2 3 3" xfId="2701" xr:uid="{00000000-0005-0000-0000-0000AE0F0000}"/>
    <cellStyle name="Normal 9 2 2 2 4" xfId="1243" xr:uid="{00000000-0005-0000-0000-0000AF0F0000}"/>
    <cellStyle name="Normal 9 2 2 2 4 2" xfId="3245" xr:uid="{00000000-0005-0000-0000-0000B00F0000}"/>
    <cellStyle name="Normal 9 2 2 2 5" xfId="1478" xr:uid="{00000000-0005-0000-0000-0000B10F0000}"/>
    <cellStyle name="Normal 9 2 2 2 5 2" xfId="3480" xr:uid="{00000000-0005-0000-0000-0000B20F0000}"/>
    <cellStyle name="Normal 9 2 2 2 6" xfId="2292" xr:uid="{00000000-0005-0000-0000-0000B30F0000}"/>
    <cellStyle name="Normal 9 2 2 2 7" xfId="4245" xr:uid="{00000000-0005-0000-0000-0000B40F0000}"/>
    <cellStyle name="Normal 9 2 2 3" xfId="466" xr:uid="{00000000-0005-0000-0000-0000B50F0000}"/>
    <cellStyle name="Normal 9 2 2 3 2" xfId="877" xr:uid="{00000000-0005-0000-0000-0000B60F0000}"/>
    <cellStyle name="Normal 9 2 2 3 2 2" xfId="2067" xr:uid="{00000000-0005-0000-0000-0000B70F0000}"/>
    <cellStyle name="Normal 9 2 2 3 2 2 2" xfId="4069" xr:uid="{00000000-0005-0000-0000-0000B80F0000}"/>
    <cellStyle name="Normal 9 2 2 3 2 3" xfId="2883" xr:uid="{00000000-0005-0000-0000-0000B90F0000}"/>
    <cellStyle name="Normal 9 2 2 3 3" xfId="1660" xr:uid="{00000000-0005-0000-0000-0000BA0F0000}"/>
    <cellStyle name="Normal 9 2 2 3 3 2" xfId="3662" xr:uid="{00000000-0005-0000-0000-0000BB0F0000}"/>
    <cellStyle name="Normal 9 2 2 3 4" xfId="2475" xr:uid="{00000000-0005-0000-0000-0000BC0F0000}"/>
    <cellStyle name="Normal 9 2 2 4" xfId="693" xr:uid="{00000000-0005-0000-0000-0000BD0F0000}"/>
    <cellStyle name="Normal 9 2 2 4 2" xfId="1884" xr:uid="{00000000-0005-0000-0000-0000BE0F0000}"/>
    <cellStyle name="Normal 9 2 2 4 2 2" xfId="3886" xr:uid="{00000000-0005-0000-0000-0000BF0F0000}"/>
    <cellStyle name="Normal 9 2 2 4 3" xfId="2700" xr:uid="{00000000-0005-0000-0000-0000C00F0000}"/>
    <cellStyle name="Normal 9 2 2 5" xfId="991" xr:uid="{00000000-0005-0000-0000-0000C10F0000}"/>
    <cellStyle name="Normal 9 2 2 5 2" xfId="2993" xr:uid="{00000000-0005-0000-0000-0000C20F0000}"/>
    <cellStyle name="Normal 9 2 2 6" xfId="165" xr:uid="{00000000-0005-0000-0000-0000C30F0000}"/>
    <cellStyle name="Normal 9 2 2 6 2" xfId="2179" xr:uid="{00000000-0005-0000-0000-0000C40F0000}"/>
    <cellStyle name="Normal 9 2 2 7" xfId="1120" xr:uid="{00000000-0005-0000-0000-0000C50F0000}"/>
    <cellStyle name="Normal 9 2 2 7 2" xfId="3122" xr:uid="{00000000-0005-0000-0000-0000C60F0000}"/>
    <cellStyle name="Normal 9 2 2 8" xfId="1302" xr:uid="{00000000-0005-0000-0000-0000C70F0000}"/>
    <cellStyle name="Normal 9 2 2 8 2" xfId="3304" xr:uid="{00000000-0005-0000-0000-0000C80F0000}"/>
    <cellStyle name="Normal 9 2 2 9" xfId="1477" xr:uid="{00000000-0005-0000-0000-0000C90F0000}"/>
    <cellStyle name="Normal 9 2 2 9 2" xfId="3479" xr:uid="{00000000-0005-0000-0000-0000CA0F0000}"/>
    <cellStyle name="Normal 9 2 3" xfId="59" xr:uid="{00000000-0005-0000-0000-0000CB0F0000}"/>
    <cellStyle name="Normal 9 2 3 2" xfId="468" xr:uid="{00000000-0005-0000-0000-0000CC0F0000}"/>
    <cellStyle name="Normal 9 2 3 2 2" xfId="879" xr:uid="{00000000-0005-0000-0000-0000CD0F0000}"/>
    <cellStyle name="Normal 9 2 3 2 2 2" xfId="2069" xr:uid="{00000000-0005-0000-0000-0000CE0F0000}"/>
    <cellStyle name="Normal 9 2 3 2 2 2 2" xfId="4071" xr:uid="{00000000-0005-0000-0000-0000CF0F0000}"/>
    <cellStyle name="Normal 9 2 3 2 2 3" xfId="2885" xr:uid="{00000000-0005-0000-0000-0000D00F0000}"/>
    <cellStyle name="Normal 9 2 3 2 3" xfId="1662" xr:uid="{00000000-0005-0000-0000-0000D10F0000}"/>
    <cellStyle name="Normal 9 2 3 2 3 2" xfId="3664" xr:uid="{00000000-0005-0000-0000-0000D20F0000}"/>
    <cellStyle name="Normal 9 2 3 2 4" xfId="2477" xr:uid="{00000000-0005-0000-0000-0000D30F0000}"/>
    <cellStyle name="Normal 9 2 3 3" xfId="695" xr:uid="{00000000-0005-0000-0000-0000D40F0000}"/>
    <cellStyle name="Normal 9 2 3 3 2" xfId="1886" xr:uid="{00000000-0005-0000-0000-0000D50F0000}"/>
    <cellStyle name="Normal 9 2 3 3 2 2" xfId="3888" xr:uid="{00000000-0005-0000-0000-0000D60F0000}"/>
    <cellStyle name="Normal 9 2 3 3 3" xfId="2702" xr:uid="{00000000-0005-0000-0000-0000D70F0000}"/>
    <cellStyle name="Normal 9 2 3 4" xfId="1051" xr:uid="{00000000-0005-0000-0000-0000D80F0000}"/>
    <cellStyle name="Normal 9 2 3 4 2" xfId="3053" xr:uid="{00000000-0005-0000-0000-0000D90F0000}"/>
    <cellStyle name="Normal 9 2 3 5" xfId="1244" xr:uid="{00000000-0005-0000-0000-0000DA0F0000}"/>
    <cellStyle name="Normal 9 2 3 5 2" xfId="3246" xr:uid="{00000000-0005-0000-0000-0000DB0F0000}"/>
    <cellStyle name="Normal 9 2 3 6" xfId="1479" xr:uid="{00000000-0005-0000-0000-0000DC0F0000}"/>
    <cellStyle name="Normal 9 2 3 6 2" xfId="3481" xr:uid="{00000000-0005-0000-0000-0000DD0F0000}"/>
    <cellStyle name="Normal 9 2 3 7" xfId="2219" xr:uid="{00000000-0005-0000-0000-0000DE0F0000}"/>
    <cellStyle name="Normal 9 2 3 8" xfId="4229" xr:uid="{00000000-0005-0000-0000-0000DF0F0000}"/>
    <cellStyle name="Normal 9 2 3 9" xfId="205" xr:uid="{00000000-0005-0000-0000-0000E00F0000}"/>
    <cellStyle name="Normal 9 2 4" xfId="223" xr:uid="{00000000-0005-0000-0000-0000E10F0000}"/>
    <cellStyle name="Normal 9 2 4 2" xfId="469" xr:uid="{00000000-0005-0000-0000-0000E20F0000}"/>
    <cellStyle name="Normal 9 2 4 2 2" xfId="880" xr:uid="{00000000-0005-0000-0000-0000E30F0000}"/>
    <cellStyle name="Normal 9 2 4 2 2 2" xfId="2070" xr:uid="{00000000-0005-0000-0000-0000E40F0000}"/>
    <cellStyle name="Normal 9 2 4 2 2 2 2" xfId="4072" xr:uid="{00000000-0005-0000-0000-0000E50F0000}"/>
    <cellStyle name="Normal 9 2 4 2 2 3" xfId="2886" xr:uid="{00000000-0005-0000-0000-0000E60F0000}"/>
    <cellStyle name="Normal 9 2 4 2 3" xfId="1663" xr:uid="{00000000-0005-0000-0000-0000E70F0000}"/>
    <cellStyle name="Normal 9 2 4 2 3 2" xfId="3665" xr:uid="{00000000-0005-0000-0000-0000E80F0000}"/>
    <cellStyle name="Normal 9 2 4 2 4" xfId="2478" xr:uid="{00000000-0005-0000-0000-0000E90F0000}"/>
    <cellStyle name="Normal 9 2 4 3" xfId="696" xr:uid="{00000000-0005-0000-0000-0000EA0F0000}"/>
    <cellStyle name="Normal 9 2 4 3 2" xfId="1887" xr:uid="{00000000-0005-0000-0000-0000EB0F0000}"/>
    <cellStyle name="Normal 9 2 4 3 2 2" xfId="3889" xr:uid="{00000000-0005-0000-0000-0000EC0F0000}"/>
    <cellStyle name="Normal 9 2 4 3 3" xfId="2703" xr:uid="{00000000-0005-0000-0000-0000ED0F0000}"/>
    <cellStyle name="Normal 9 2 4 4" xfId="1245" xr:uid="{00000000-0005-0000-0000-0000EE0F0000}"/>
    <cellStyle name="Normal 9 2 4 4 2" xfId="3247" xr:uid="{00000000-0005-0000-0000-0000EF0F0000}"/>
    <cellStyle name="Normal 9 2 4 5" xfId="1480" xr:uid="{00000000-0005-0000-0000-0000F00F0000}"/>
    <cellStyle name="Normal 9 2 4 5 2" xfId="3482" xr:uid="{00000000-0005-0000-0000-0000F10F0000}"/>
    <cellStyle name="Normal 9 2 4 6" xfId="2235" xr:uid="{00000000-0005-0000-0000-0000F20F0000}"/>
    <cellStyle name="Normal 9 2 4 7" xfId="4351" xr:uid="{00000000-0005-0000-0000-0000F30F0000}"/>
    <cellStyle name="Normal 9 2 5" xfId="249" xr:uid="{00000000-0005-0000-0000-0000F40F0000}"/>
    <cellStyle name="Normal 9 2 5 2" xfId="470" xr:uid="{00000000-0005-0000-0000-0000F50F0000}"/>
    <cellStyle name="Normal 9 2 5 2 2" xfId="881" xr:uid="{00000000-0005-0000-0000-0000F60F0000}"/>
    <cellStyle name="Normal 9 2 5 2 2 2" xfId="2071" xr:uid="{00000000-0005-0000-0000-0000F70F0000}"/>
    <cellStyle name="Normal 9 2 5 2 2 2 2" xfId="4073" xr:uid="{00000000-0005-0000-0000-0000F80F0000}"/>
    <cellStyle name="Normal 9 2 5 2 2 3" xfId="2887" xr:uid="{00000000-0005-0000-0000-0000F90F0000}"/>
    <cellStyle name="Normal 9 2 5 2 3" xfId="1664" xr:uid="{00000000-0005-0000-0000-0000FA0F0000}"/>
    <cellStyle name="Normal 9 2 5 2 3 2" xfId="3666" xr:uid="{00000000-0005-0000-0000-0000FB0F0000}"/>
    <cellStyle name="Normal 9 2 5 2 4" xfId="2479" xr:uid="{00000000-0005-0000-0000-0000FC0F0000}"/>
    <cellStyle name="Normal 9 2 5 3" xfId="697" xr:uid="{00000000-0005-0000-0000-0000FD0F0000}"/>
    <cellStyle name="Normal 9 2 5 3 2" xfId="1888" xr:uid="{00000000-0005-0000-0000-0000FE0F0000}"/>
    <cellStyle name="Normal 9 2 5 3 2 2" xfId="3890" xr:uid="{00000000-0005-0000-0000-0000FF0F0000}"/>
    <cellStyle name="Normal 9 2 5 3 3" xfId="2704" xr:uid="{00000000-0005-0000-0000-000000100000}"/>
    <cellStyle name="Normal 9 2 5 4" xfId="1246" xr:uid="{00000000-0005-0000-0000-000001100000}"/>
    <cellStyle name="Normal 9 2 5 4 2" xfId="3248" xr:uid="{00000000-0005-0000-0000-000002100000}"/>
    <cellStyle name="Normal 9 2 5 5" xfId="1481" xr:uid="{00000000-0005-0000-0000-000003100000}"/>
    <cellStyle name="Normal 9 2 5 5 2" xfId="3483" xr:uid="{00000000-0005-0000-0000-000004100000}"/>
    <cellStyle name="Normal 9 2 5 6" xfId="2258" xr:uid="{00000000-0005-0000-0000-000005100000}"/>
    <cellStyle name="Normal 9 2 5 7" xfId="4352" xr:uid="{00000000-0005-0000-0000-000006100000}"/>
    <cellStyle name="Normal 9 2 6" xfId="263" xr:uid="{00000000-0005-0000-0000-000007100000}"/>
    <cellStyle name="Normal 9 2 6 2" xfId="471" xr:uid="{00000000-0005-0000-0000-000008100000}"/>
    <cellStyle name="Normal 9 2 6 2 2" xfId="882" xr:uid="{00000000-0005-0000-0000-000009100000}"/>
    <cellStyle name="Normal 9 2 6 2 2 2" xfId="2072" xr:uid="{00000000-0005-0000-0000-00000A100000}"/>
    <cellStyle name="Normal 9 2 6 2 2 2 2" xfId="4074" xr:uid="{00000000-0005-0000-0000-00000B100000}"/>
    <cellStyle name="Normal 9 2 6 2 2 3" xfId="2888" xr:uid="{00000000-0005-0000-0000-00000C100000}"/>
    <cellStyle name="Normal 9 2 6 2 3" xfId="1665" xr:uid="{00000000-0005-0000-0000-00000D100000}"/>
    <cellStyle name="Normal 9 2 6 2 3 2" xfId="3667" xr:uid="{00000000-0005-0000-0000-00000E100000}"/>
    <cellStyle name="Normal 9 2 6 2 4" xfId="2480" xr:uid="{00000000-0005-0000-0000-00000F100000}"/>
    <cellStyle name="Normal 9 2 6 3" xfId="698" xr:uid="{00000000-0005-0000-0000-000010100000}"/>
    <cellStyle name="Normal 9 2 6 3 2" xfId="1889" xr:uid="{00000000-0005-0000-0000-000011100000}"/>
    <cellStyle name="Normal 9 2 6 3 2 2" xfId="3891" xr:uid="{00000000-0005-0000-0000-000012100000}"/>
    <cellStyle name="Normal 9 2 6 3 3" xfId="2705" xr:uid="{00000000-0005-0000-0000-000013100000}"/>
    <cellStyle name="Normal 9 2 6 4" xfId="1247" xr:uid="{00000000-0005-0000-0000-000014100000}"/>
    <cellStyle name="Normal 9 2 6 4 2" xfId="3249" xr:uid="{00000000-0005-0000-0000-000015100000}"/>
    <cellStyle name="Normal 9 2 6 5" xfId="1482" xr:uid="{00000000-0005-0000-0000-000016100000}"/>
    <cellStyle name="Normal 9 2 6 5 2" xfId="3484" xr:uid="{00000000-0005-0000-0000-000017100000}"/>
    <cellStyle name="Normal 9 2 6 6" xfId="2272" xr:uid="{00000000-0005-0000-0000-000018100000}"/>
    <cellStyle name="Normal 9 2 6 7" xfId="4353" xr:uid="{00000000-0005-0000-0000-000019100000}"/>
    <cellStyle name="Normal 9 2 7" xfId="295" xr:uid="{00000000-0005-0000-0000-00001A100000}"/>
    <cellStyle name="Normal 9 2 7 2" xfId="472" xr:uid="{00000000-0005-0000-0000-00001B100000}"/>
    <cellStyle name="Normal 9 2 7 2 2" xfId="883" xr:uid="{00000000-0005-0000-0000-00001C100000}"/>
    <cellStyle name="Normal 9 2 7 2 2 2" xfId="2073" xr:uid="{00000000-0005-0000-0000-00001D100000}"/>
    <cellStyle name="Normal 9 2 7 2 2 2 2" xfId="4075" xr:uid="{00000000-0005-0000-0000-00001E100000}"/>
    <cellStyle name="Normal 9 2 7 2 2 3" xfId="2889" xr:uid="{00000000-0005-0000-0000-00001F100000}"/>
    <cellStyle name="Normal 9 2 7 2 3" xfId="1666" xr:uid="{00000000-0005-0000-0000-000020100000}"/>
    <cellStyle name="Normal 9 2 7 2 3 2" xfId="3668" xr:uid="{00000000-0005-0000-0000-000021100000}"/>
    <cellStyle name="Normal 9 2 7 2 4" xfId="2481" xr:uid="{00000000-0005-0000-0000-000022100000}"/>
    <cellStyle name="Normal 9 2 7 3" xfId="699" xr:uid="{00000000-0005-0000-0000-000023100000}"/>
    <cellStyle name="Normal 9 2 7 3 2" xfId="1890" xr:uid="{00000000-0005-0000-0000-000024100000}"/>
    <cellStyle name="Normal 9 2 7 3 2 2" xfId="3892" xr:uid="{00000000-0005-0000-0000-000025100000}"/>
    <cellStyle name="Normal 9 2 7 3 3" xfId="2706" xr:uid="{00000000-0005-0000-0000-000026100000}"/>
    <cellStyle name="Normal 9 2 7 4" xfId="1248" xr:uid="{00000000-0005-0000-0000-000027100000}"/>
    <cellStyle name="Normal 9 2 7 4 2" xfId="3250" xr:uid="{00000000-0005-0000-0000-000028100000}"/>
    <cellStyle name="Normal 9 2 7 5" xfId="1483" xr:uid="{00000000-0005-0000-0000-000029100000}"/>
    <cellStyle name="Normal 9 2 7 5 2" xfId="3485" xr:uid="{00000000-0005-0000-0000-00002A100000}"/>
    <cellStyle name="Normal 9 2 7 6" xfId="2304" xr:uid="{00000000-0005-0000-0000-00002B100000}"/>
    <cellStyle name="Normal 9 2 7 7" xfId="4354" xr:uid="{00000000-0005-0000-0000-00002C100000}"/>
    <cellStyle name="Normal 9 2 8" xfId="494" xr:uid="{00000000-0005-0000-0000-00002D100000}"/>
    <cellStyle name="Normal 9 2 8 2" xfId="904" xr:uid="{00000000-0005-0000-0000-00002E100000}"/>
    <cellStyle name="Normal 9 2 8 2 2" xfId="1687" xr:uid="{00000000-0005-0000-0000-00002F100000}"/>
    <cellStyle name="Normal 9 2 8 2 2 2" xfId="3689" xr:uid="{00000000-0005-0000-0000-000030100000}"/>
    <cellStyle name="Normal 9 2 8 2 3" xfId="2910" xr:uid="{00000000-0005-0000-0000-000031100000}"/>
    <cellStyle name="Normal 9 2 8 3" xfId="692" xr:uid="{00000000-0005-0000-0000-000032100000}"/>
    <cellStyle name="Normal 9 2 8 4" xfId="2503" xr:uid="{00000000-0005-0000-0000-000033100000}"/>
    <cellStyle name="Normal 9 2 9" xfId="516" xr:uid="{00000000-0005-0000-0000-000034100000}"/>
    <cellStyle name="Normal 9 2 9 2" xfId="926" xr:uid="{00000000-0005-0000-0000-000035100000}"/>
    <cellStyle name="Normal 9 2 9 2 2" xfId="2115" xr:uid="{00000000-0005-0000-0000-000036100000}"/>
    <cellStyle name="Normal 9 2 9 2 2 2" xfId="4117" xr:uid="{00000000-0005-0000-0000-000037100000}"/>
    <cellStyle name="Normal 9 2 9 2 3" xfId="2932" xr:uid="{00000000-0005-0000-0000-000038100000}"/>
    <cellStyle name="Normal 9 2 9 3" xfId="1709" xr:uid="{00000000-0005-0000-0000-000039100000}"/>
    <cellStyle name="Normal 9 2 9 3 2" xfId="3711" xr:uid="{00000000-0005-0000-0000-00003A100000}"/>
    <cellStyle name="Normal 9 2 9 4" xfId="2525" xr:uid="{00000000-0005-0000-0000-00003B100000}"/>
    <cellStyle name="Normal 9 3" xfId="25" xr:uid="{00000000-0005-0000-0000-00003C100000}"/>
    <cellStyle name="Normal 9 4" xfId="161" xr:uid="{00000000-0005-0000-0000-00003D100000}"/>
    <cellStyle name="Normal 9 4 2" xfId="473" xr:uid="{00000000-0005-0000-0000-00003E100000}"/>
    <cellStyle name="Normal 9 4 2 2" xfId="884" xr:uid="{00000000-0005-0000-0000-00003F100000}"/>
    <cellStyle name="Normal 9 4 2 2 2" xfId="2074" xr:uid="{00000000-0005-0000-0000-000040100000}"/>
    <cellStyle name="Normal 9 4 2 2 2 2" xfId="4076" xr:uid="{00000000-0005-0000-0000-000041100000}"/>
    <cellStyle name="Normal 9 4 2 2 3" xfId="2890" xr:uid="{00000000-0005-0000-0000-000042100000}"/>
    <cellStyle name="Normal 9 4 2 3" xfId="1667" xr:uid="{00000000-0005-0000-0000-000043100000}"/>
    <cellStyle name="Normal 9 4 2 3 2" xfId="3669" xr:uid="{00000000-0005-0000-0000-000044100000}"/>
    <cellStyle name="Normal 9 4 2 4" xfId="2482" xr:uid="{00000000-0005-0000-0000-000045100000}"/>
    <cellStyle name="Normal 9 4 3" xfId="527" xr:uid="{00000000-0005-0000-0000-000046100000}"/>
    <cellStyle name="Normal 9 4 3 2" xfId="1720" xr:uid="{00000000-0005-0000-0000-000047100000}"/>
    <cellStyle name="Normal 9 4 3 2 2" xfId="3722" xr:uid="{00000000-0005-0000-0000-000048100000}"/>
    <cellStyle name="Normal 9 4 3 3" xfId="2536" xr:uid="{00000000-0005-0000-0000-000049100000}"/>
    <cellStyle name="Normal 9 4 4" xfId="987" xr:uid="{00000000-0005-0000-0000-00004A100000}"/>
    <cellStyle name="Normal 9 4 4 2" xfId="2989" xr:uid="{00000000-0005-0000-0000-00004B100000}"/>
    <cellStyle name="Normal 9 4 5" xfId="1249" xr:uid="{00000000-0005-0000-0000-00004C100000}"/>
    <cellStyle name="Normal 9 4 5 2" xfId="3251" xr:uid="{00000000-0005-0000-0000-00004D100000}"/>
    <cellStyle name="Normal 9 4 6" xfId="1313" xr:uid="{00000000-0005-0000-0000-00004E100000}"/>
    <cellStyle name="Normal 9 4 6 2" xfId="3315" xr:uid="{00000000-0005-0000-0000-00004F100000}"/>
    <cellStyle name="Normal 9 4 7" xfId="2175" xr:uid="{00000000-0005-0000-0000-000050100000}"/>
    <cellStyle name="Normal 9 4 8" xfId="4355" xr:uid="{00000000-0005-0000-0000-000051100000}"/>
    <cellStyle name="Normal 9 5" xfId="474" xr:uid="{00000000-0005-0000-0000-000052100000}"/>
    <cellStyle name="Normal 9 5 2" xfId="700" xr:uid="{00000000-0005-0000-0000-000053100000}"/>
    <cellStyle name="Normal 9 5 2 2" xfId="1891" xr:uid="{00000000-0005-0000-0000-000054100000}"/>
    <cellStyle name="Normal 9 5 2 2 2" xfId="3893" xr:uid="{00000000-0005-0000-0000-000055100000}"/>
    <cellStyle name="Normal 9 5 2 3" xfId="2707" xr:uid="{00000000-0005-0000-0000-000056100000}"/>
    <cellStyle name="Normal 9 5 3" xfId="1250" xr:uid="{00000000-0005-0000-0000-000057100000}"/>
    <cellStyle name="Normal 9 5 3 2" xfId="3252" xr:uid="{00000000-0005-0000-0000-000058100000}"/>
    <cellStyle name="Normal 9 5 4" xfId="1484" xr:uid="{00000000-0005-0000-0000-000059100000}"/>
    <cellStyle name="Normal 9 5 4 2" xfId="3486" xr:uid="{00000000-0005-0000-0000-00005A100000}"/>
    <cellStyle name="Normal 9 5 5" xfId="2483" xr:uid="{00000000-0005-0000-0000-00005B100000}"/>
    <cellStyle name="Normal 9 5 6" xfId="4356" xr:uid="{00000000-0005-0000-0000-00005C100000}"/>
    <cellStyle name="Normal 9 6" xfId="938" xr:uid="{00000000-0005-0000-0000-00005D100000}"/>
    <cellStyle name="Normal 9 6 2" xfId="2940" xr:uid="{00000000-0005-0000-0000-00005E100000}"/>
    <cellStyle name="Normal 9 7" xfId="1012" xr:uid="{00000000-0005-0000-0000-00005F100000}"/>
    <cellStyle name="Normal 9 7 2" xfId="3014" xr:uid="{00000000-0005-0000-0000-000060100000}"/>
    <cellStyle name="Normal 9 8" xfId="2124" xr:uid="{00000000-0005-0000-0000-000061100000}"/>
    <cellStyle name="Normal 9 9" xfId="108" xr:uid="{00000000-0005-0000-0000-000062100000}"/>
    <cellStyle name="Note 2" xfId="4120" xr:uid="{00000000-0005-0000-0000-000063100000}"/>
    <cellStyle name="Note 2 2" xfId="4214" xr:uid="{00000000-0005-0000-0000-000064100000}"/>
    <cellStyle name="Note 2 3" xfId="4384" xr:uid="{00000000-0005-0000-0000-000065100000}"/>
    <cellStyle name="Note 3" xfId="4122" xr:uid="{00000000-0005-0000-0000-000066100000}"/>
    <cellStyle name="Note 4" xfId="4136" xr:uid="{00000000-0005-0000-0000-000067100000}"/>
    <cellStyle name="Note 5" xfId="4390" xr:uid="{00000000-0005-0000-0000-000068100000}"/>
    <cellStyle name="Output" xfId="70" builtinId="21" customBuiltin="1"/>
    <cellStyle name="Percent" xfId="1" builtinId="5"/>
    <cellStyle name="Percent 2" xfId="30" xr:uid="{00000000-0005-0000-0000-00006B100000}"/>
    <cellStyle name="Percent 3" xfId="32" xr:uid="{00000000-0005-0000-0000-00006C100000}"/>
    <cellStyle name="Percent 3 10" xfId="515" xr:uid="{00000000-0005-0000-0000-00006D100000}"/>
    <cellStyle name="Percent 3 10 2" xfId="925" xr:uid="{00000000-0005-0000-0000-00006E100000}"/>
    <cellStyle name="Percent 3 10 2 2" xfId="2114" xr:uid="{00000000-0005-0000-0000-00006F100000}"/>
    <cellStyle name="Percent 3 10 2 2 2" xfId="4116" xr:uid="{00000000-0005-0000-0000-000070100000}"/>
    <cellStyle name="Percent 3 10 2 3" xfId="2931" xr:uid="{00000000-0005-0000-0000-000071100000}"/>
    <cellStyle name="Percent 3 10 3" xfId="1708" xr:uid="{00000000-0005-0000-0000-000072100000}"/>
    <cellStyle name="Percent 3 10 3 2" xfId="3710" xr:uid="{00000000-0005-0000-0000-000073100000}"/>
    <cellStyle name="Percent 3 10 4" xfId="2524" xr:uid="{00000000-0005-0000-0000-000074100000}"/>
    <cellStyle name="Percent 3 11" xfId="539" xr:uid="{00000000-0005-0000-0000-000075100000}"/>
    <cellStyle name="Percent 3 11 2" xfId="1732" xr:uid="{00000000-0005-0000-0000-000076100000}"/>
    <cellStyle name="Percent 3 11 2 2" xfId="3734" xr:uid="{00000000-0005-0000-0000-000077100000}"/>
    <cellStyle name="Percent 3 11 3" xfId="2548" xr:uid="{00000000-0005-0000-0000-000078100000}"/>
    <cellStyle name="Percent 3 12" xfId="970" xr:uid="{00000000-0005-0000-0000-000079100000}"/>
    <cellStyle name="Percent 3 12 2" xfId="2972" xr:uid="{00000000-0005-0000-0000-00007A100000}"/>
    <cellStyle name="Percent 3 13" xfId="1027" xr:uid="{00000000-0005-0000-0000-00007B100000}"/>
    <cellStyle name="Percent 3 13 2" xfId="3029" xr:uid="{00000000-0005-0000-0000-00007C100000}"/>
    <cellStyle name="Percent 3 14" xfId="1066" xr:uid="{00000000-0005-0000-0000-00007D100000}"/>
    <cellStyle name="Percent 3 14 2" xfId="3068" xr:uid="{00000000-0005-0000-0000-00007E100000}"/>
    <cellStyle name="Percent 3 15" xfId="1078" xr:uid="{00000000-0005-0000-0000-00007F100000}"/>
    <cellStyle name="Percent 3 15 2" xfId="3080" xr:uid="{00000000-0005-0000-0000-000080100000}"/>
    <cellStyle name="Percent 3 16" xfId="1278" xr:uid="{00000000-0005-0000-0000-000081100000}"/>
    <cellStyle name="Percent 3 16 2" xfId="3280" xr:uid="{00000000-0005-0000-0000-000082100000}"/>
    <cellStyle name="Percent 3 17" xfId="1325" xr:uid="{00000000-0005-0000-0000-000083100000}"/>
    <cellStyle name="Percent 3 17 2" xfId="3327" xr:uid="{00000000-0005-0000-0000-000084100000}"/>
    <cellStyle name="Percent 3 18" xfId="2157" xr:uid="{00000000-0005-0000-0000-000085100000}"/>
    <cellStyle name="Percent 3 19" xfId="4163" xr:uid="{00000000-0005-0000-0000-000086100000}"/>
    <cellStyle name="Percent 3 2" xfId="164" xr:uid="{00000000-0005-0000-0000-000087100000}"/>
    <cellStyle name="Percent 3 2 2" xfId="476" xr:uid="{00000000-0005-0000-0000-000088100000}"/>
    <cellStyle name="Percent 3 2 2 2" xfId="886" xr:uid="{00000000-0005-0000-0000-000089100000}"/>
    <cellStyle name="Percent 3 2 2 2 2" xfId="2076" xr:uid="{00000000-0005-0000-0000-00008A100000}"/>
    <cellStyle name="Percent 3 2 2 2 2 2" xfId="4078" xr:uid="{00000000-0005-0000-0000-00008B100000}"/>
    <cellStyle name="Percent 3 2 2 2 3" xfId="2892" xr:uid="{00000000-0005-0000-0000-00008C100000}"/>
    <cellStyle name="Percent 3 2 2 3" xfId="1669" xr:uid="{00000000-0005-0000-0000-00008D100000}"/>
    <cellStyle name="Percent 3 2 2 3 2" xfId="3671" xr:uid="{00000000-0005-0000-0000-00008E100000}"/>
    <cellStyle name="Percent 3 2 2 4" xfId="2485" xr:uid="{00000000-0005-0000-0000-00008F100000}"/>
    <cellStyle name="Percent 3 2 3" xfId="702" xr:uid="{00000000-0005-0000-0000-000090100000}"/>
    <cellStyle name="Percent 3 2 3 2" xfId="1892" xr:uid="{00000000-0005-0000-0000-000091100000}"/>
    <cellStyle name="Percent 3 2 3 2 2" xfId="3894" xr:uid="{00000000-0005-0000-0000-000092100000}"/>
    <cellStyle name="Percent 3 2 3 3" xfId="2708" xr:uid="{00000000-0005-0000-0000-000093100000}"/>
    <cellStyle name="Percent 3 2 4" xfId="990" xr:uid="{00000000-0005-0000-0000-000094100000}"/>
    <cellStyle name="Percent 3 2 4 2" xfId="2992" xr:uid="{00000000-0005-0000-0000-000095100000}"/>
    <cellStyle name="Percent 3 2 5" xfId="1251" xr:uid="{00000000-0005-0000-0000-000096100000}"/>
    <cellStyle name="Percent 3 2 5 2" xfId="3253" xr:uid="{00000000-0005-0000-0000-000097100000}"/>
    <cellStyle name="Percent 3 2 6" xfId="1485" xr:uid="{00000000-0005-0000-0000-000098100000}"/>
    <cellStyle name="Percent 3 2 6 2" xfId="3487" xr:uid="{00000000-0005-0000-0000-000099100000}"/>
    <cellStyle name="Percent 3 2 7" xfId="2178" xr:uid="{00000000-0005-0000-0000-00009A100000}"/>
    <cellStyle name="Percent 3 2 8" xfId="4218" xr:uid="{00000000-0005-0000-0000-00009B100000}"/>
    <cellStyle name="Percent 3 20" xfId="4387" xr:uid="{00000000-0005-0000-0000-00009C100000}"/>
    <cellStyle name="Percent 3 21" xfId="143" xr:uid="{00000000-0005-0000-0000-00009D100000}"/>
    <cellStyle name="Percent 3 3" xfId="204" xr:uid="{00000000-0005-0000-0000-00009E100000}"/>
    <cellStyle name="Percent 3 3 2" xfId="477" xr:uid="{00000000-0005-0000-0000-00009F100000}"/>
    <cellStyle name="Percent 3 3 2 2" xfId="887" xr:uid="{00000000-0005-0000-0000-0000A0100000}"/>
    <cellStyle name="Percent 3 3 2 2 2" xfId="2077" xr:uid="{00000000-0005-0000-0000-0000A1100000}"/>
    <cellStyle name="Percent 3 3 2 2 2 2" xfId="4079" xr:uid="{00000000-0005-0000-0000-0000A2100000}"/>
    <cellStyle name="Percent 3 3 2 2 3" xfId="2893" xr:uid="{00000000-0005-0000-0000-0000A3100000}"/>
    <cellStyle name="Percent 3 3 2 3" xfId="1670" xr:uid="{00000000-0005-0000-0000-0000A4100000}"/>
    <cellStyle name="Percent 3 3 2 3 2" xfId="3672" xr:uid="{00000000-0005-0000-0000-0000A5100000}"/>
    <cellStyle name="Percent 3 3 2 4" xfId="2486" xr:uid="{00000000-0005-0000-0000-0000A6100000}"/>
    <cellStyle name="Percent 3 3 3" xfId="703" xr:uid="{00000000-0005-0000-0000-0000A7100000}"/>
    <cellStyle name="Percent 3 3 3 2" xfId="1893" xr:uid="{00000000-0005-0000-0000-0000A8100000}"/>
    <cellStyle name="Percent 3 3 3 2 2" xfId="3895" xr:uid="{00000000-0005-0000-0000-0000A9100000}"/>
    <cellStyle name="Percent 3 3 3 3" xfId="2709" xr:uid="{00000000-0005-0000-0000-0000AA100000}"/>
    <cellStyle name="Percent 3 3 4" xfId="1252" xr:uid="{00000000-0005-0000-0000-0000AB100000}"/>
    <cellStyle name="Percent 3 3 4 2" xfId="3254" xr:uid="{00000000-0005-0000-0000-0000AC100000}"/>
    <cellStyle name="Percent 3 3 5" xfId="1486" xr:uid="{00000000-0005-0000-0000-0000AD100000}"/>
    <cellStyle name="Percent 3 3 5 2" xfId="3488" xr:uid="{00000000-0005-0000-0000-0000AE100000}"/>
    <cellStyle name="Percent 3 3 6" xfId="2218" xr:uid="{00000000-0005-0000-0000-0000AF100000}"/>
    <cellStyle name="Percent 3 3 7" xfId="4357" xr:uid="{00000000-0005-0000-0000-0000B0100000}"/>
    <cellStyle name="Percent 3 4" xfId="222" xr:uid="{00000000-0005-0000-0000-0000B1100000}"/>
    <cellStyle name="Percent 3 4 2" xfId="478" xr:uid="{00000000-0005-0000-0000-0000B2100000}"/>
    <cellStyle name="Percent 3 4 2 2" xfId="888" xr:uid="{00000000-0005-0000-0000-0000B3100000}"/>
    <cellStyle name="Percent 3 4 2 2 2" xfId="2078" xr:uid="{00000000-0005-0000-0000-0000B4100000}"/>
    <cellStyle name="Percent 3 4 2 2 2 2" xfId="4080" xr:uid="{00000000-0005-0000-0000-0000B5100000}"/>
    <cellStyle name="Percent 3 4 2 2 3" xfId="2894" xr:uid="{00000000-0005-0000-0000-0000B6100000}"/>
    <cellStyle name="Percent 3 4 2 3" xfId="1671" xr:uid="{00000000-0005-0000-0000-0000B7100000}"/>
    <cellStyle name="Percent 3 4 2 3 2" xfId="3673" xr:uid="{00000000-0005-0000-0000-0000B8100000}"/>
    <cellStyle name="Percent 3 4 2 4" xfId="2487" xr:uid="{00000000-0005-0000-0000-0000B9100000}"/>
    <cellStyle name="Percent 3 4 3" xfId="704" xr:uid="{00000000-0005-0000-0000-0000BA100000}"/>
    <cellStyle name="Percent 3 4 3 2" xfId="1894" xr:uid="{00000000-0005-0000-0000-0000BB100000}"/>
    <cellStyle name="Percent 3 4 3 2 2" xfId="3896" xr:uid="{00000000-0005-0000-0000-0000BC100000}"/>
    <cellStyle name="Percent 3 4 3 3" xfId="2710" xr:uid="{00000000-0005-0000-0000-0000BD100000}"/>
    <cellStyle name="Percent 3 4 4" xfId="1253" xr:uid="{00000000-0005-0000-0000-0000BE100000}"/>
    <cellStyle name="Percent 3 4 4 2" xfId="3255" xr:uid="{00000000-0005-0000-0000-0000BF100000}"/>
    <cellStyle name="Percent 3 4 5" xfId="1487" xr:uid="{00000000-0005-0000-0000-0000C0100000}"/>
    <cellStyle name="Percent 3 4 5 2" xfId="3489" xr:uid="{00000000-0005-0000-0000-0000C1100000}"/>
    <cellStyle name="Percent 3 4 6" xfId="2234" xr:uid="{00000000-0005-0000-0000-0000C2100000}"/>
    <cellStyle name="Percent 3 4 7" xfId="4358" xr:uid="{00000000-0005-0000-0000-0000C3100000}"/>
    <cellStyle name="Percent 3 5" xfId="248" xr:uid="{00000000-0005-0000-0000-0000C4100000}"/>
    <cellStyle name="Percent 3 5 2" xfId="479" xr:uid="{00000000-0005-0000-0000-0000C5100000}"/>
    <cellStyle name="Percent 3 5 2 2" xfId="889" xr:uid="{00000000-0005-0000-0000-0000C6100000}"/>
    <cellStyle name="Percent 3 5 2 2 2" xfId="2079" xr:uid="{00000000-0005-0000-0000-0000C7100000}"/>
    <cellStyle name="Percent 3 5 2 2 2 2" xfId="4081" xr:uid="{00000000-0005-0000-0000-0000C8100000}"/>
    <cellStyle name="Percent 3 5 2 2 3" xfId="2895" xr:uid="{00000000-0005-0000-0000-0000C9100000}"/>
    <cellStyle name="Percent 3 5 2 3" xfId="1672" xr:uid="{00000000-0005-0000-0000-0000CA100000}"/>
    <cellStyle name="Percent 3 5 2 3 2" xfId="3674" xr:uid="{00000000-0005-0000-0000-0000CB100000}"/>
    <cellStyle name="Percent 3 5 2 4" xfId="2488" xr:uid="{00000000-0005-0000-0000-0000CC100000}"/>
    <cellStyle name="Percent 3 5 3" xfId="705" xr:uid="{00000000-0005-0000-0000-0000CD100000}"/>
    <cellStyle name="Percent 3 5 3 2" xfId="1895" xr:uid="{00000000-0005-0000-0000-0000CE100000}"/>
    <cellStyle name="Percent 3 5 3 2 2" xfId="3897" xr:uid="{00000000-0005-0000-0000-0000CF100000}"/>
    <cellStyle name="Percent 3 5 3 3" xfId="2711" xr:uid="{00000000-0005-0000-0000-0000D0100000}"/>
    <cellStyle name="Percent 3 5 4" xfId="1254" xr:uid="{00000000-0005-0000-0000-0000D1100000}"/>
    <cellStyle name="Percent 3 5 4 2" xfId="3256" xr:uid="{00000000-0005-0000-0000-0000D2100000}"/>
    <cellStyle name="Percent 3 5 5" xfId="1488" xr:uid="{00000000-0005-0000-0000-0000D3100000}"/>
    <cellStyle name="Percent 3 5 5 2" xfId="3490" xr:uid="{00000000-0005-0000-0000-0000D4100000}"/>
    <cellStyle name="Percent 3 5 6" xfId="2257" xr:uid="{00000000-0005-0000-0000-0000D5100000}"/>
    <cellStyle name="Percent 3 5 7" xfId="4359" xr:uid="{00000000-0005-0000-0000-0000D6100000}"/>
    <cellStyle name="Percent 3 6" xfId="264" xr:uid="{00000000-0005-0000-0000-0000D7100000}"/>
    <cellStyle name="Percent 3 6 2" xfId="480" xr:uid="{00000000-0005-0000-0000-0000D8100000}"/>
    <cellStyle name="Percent 3 6 2 2" xfId="890" xr:uid="{00000000-0005-0000-0000-0000D9100000}"/>
    <cellStyle name="Percent 3 6 2 2 2" xfId="2080" xr:uid="{00000000-0005-0000-0000-0000DA100000}"/>
    <cellStyle name="Percent 3 6 2 2 2 2" xfId="4082" xr:uid="{00000000-0005-0000-0000-0000DB100000}"/>
    <cellStyle name="Percent 3 6 2 2 3" xfId="2896" xr:uid="{00000000-0005-0000-0000-0000DC100000}"/>
    <cellStyle name="Percent 3 6 2 3" xfId="1673" xr:uid="{00000000-0005-0000-0000-0000DD100000}"/>
    <cellStyle name="Percent 3 6 2 3 2" xfId="3675" xr:uid="{00000000-0005-0000-0000-0000DE100000}"/>
    <cellStyle name="Percent 3 6 2 4" xfId="2489" xr:uid="{00000000-0005-0000-0000-0000DF100000}"/>
    <cellStyle name="Percent 3 6 3" xfId="706" xr:uid="{00000000-0005-0000-0000-0000E0100000}"/>
    <cellStyle name="Percent 3 6 3 2" xfId="1896" xr:uid="{00000000-0005-0000-0000-0000E1100000}"/>
    <cellStyle name="Percent 3 6 3 2 2" xfId="3898" xr:uid="{00000000-0005-0000-0000-0000E2100000}"/>
    <cellStyle name="Percent 3 6 3 3" xfId="2712" xr:uid="{00000000-0005-0000-0000-0000E3100000}"/>
    <cellStyle name="Percent 3 6 4" xfId="1255" xr:uid="{00000000-0005-0000-0000-0000E4100000}"/>
    <cellStyle name="Percent 3 6 4 2" xfId="3257" xr:uid="{00000000-0005-0000-0000-0000E5100000}"/>
    <cellStyle name="Percent 3 6 5" xfId="1489" xr:uid="{00000000-0005-0000-0000-0000E6100000}"/>
    <cellStyle name="Percent 3 6 5 2" xfId="3491" xr:uid="{00000000-0005-0000-0000-0000E7100000}"/>
    <cellStyle name="Percent 3 6 6" xfId="2273" xr:uid="{00000000-0005-0000-0000-0000E8100000}"/>
    <cellStyle name="Percent 3 6 7" xfId="4360" xr:uid="{00000000-0005-0000-0000-0000E9100000}"/>
    <cellStyle name="Percent 3 7" xfId="294" xr:uid="{00000000-0005-0000-0000-0000EA100000}"/>
    <cellStyle name="Percent 3 7 2" xfId="481" xr:uid="{00000000-0005-0000-0000-0000EB100000}"/>
    <cellStyle name="Percent 3 7 2 2" xfId="891" xr:uid="{00000000-0005-0000-0000-0000EC100000}"/>
    <cellStyle name="Percent 3 7 2 2 2" xfId="2081" xr:uid="{00000000-0005-0000-0000-0000ED100000}"/>
    <cellStyle name="Percent 3 7 2 2 2 2" xfId="4083" xr:uid="{00000000-0005-0000-0000-0000EE100000}"/>
    <cellStyle name="Percent 3 7 2 2 3" xfId="2897" xr:uid="{00000000-0005-0000-0000-0000EF100000}"/>
    <cellStyle name="Percent 3 7 2 3" xfId="1674" xr:uid="{00000000-0005-0000-0000-0000F0100000}"/>
    <cellStyle name="Percent 3 7 2 3 2" xfId="3676" xr:uid="{00000000-0005-0000-0000-0000F1100000}"/>
    <cellStyle name="Percent 3 7 2 4" xfId="2490" xr:uid="{00000000-0005-0000-0000-0000F2100000}"/>
    <cellStyle name="Percent 3 7 3" xfId="707" xr:uid="{00000000-0005-0000-0000-0000F3100000}"/>
    <cellStyle name="Percent 3 7 3 2" xfId="1897" xr:uid="{00000000-0005-0000-0000-0000F4100000}"/>
    <cellStyle name="Percent 3 7 3 2 2" xfId="3899" xr:uid="{00000000-0005-0000-0000-0000F5100000}"/>
    <cellStyle name="Percent 3 7 3 3" xfId="2713" xr:uid="{00000000-0005-0000-0000-0000F6100000}"/>
    <cellStyle name="Percent 3 7 4" xfId="1256" xr:uid="{00000000-0005-0000-0000-0000F7100000}"/>
    <cellStyle name="Percent 3 7 4 2" xfId="3258" xr:uid="{00000000-0005-0000-0000-0000F8100000}"/>
    <cellStyle name="Percent 3 7 5" xfId="1490" xr:uid="{00000000-0005-0000-0000-0000F9100000}"/>
    <cellStyle name="Percent 3 7 5 2" xfId="3492" xr:uid="{00000000-0005-0000-0000-0000FA100000}"/>
    <cellStyle name="Percent 3 7 6" xfId="2303" xr:uid="{00000000-0005-0000-0000-0000FB100000}"/>
    <cellStyle name="Percent 3 7 7" xfId="4361" xr:uid="{00000000-0005-0000-0000-0000FC100000}"/>
    <cellStyle name="Percent 3 8" xfId="475" xr:uid="{00000000-0005-0000-0000-0000FD100000}"/>
    <cellStyle name="Percent 3 8 2" xfId="885" xr:uid="{00000000-0005-0000-0000-0000FE100000}"/>
    <cellStyle name="Percent 3 8 2 2" xfId="2075" xr:uid="{00000000-0005-0000-0000-0000FF100000}"/>
    <cellStyle name="Percent 3 8 2 2 2" xfId="4077" xr:uid="{00000000-0005-0000-0000-000000110000}"/>
    <cellStyle name="Percent 3 8 2 3" xfId="2891" xr:uid="{00000000-0005-0000-0000-000001110000}"/>
    <cellStyle name="Percent 3 8 3" xfId="1668" xr:uid="{00000000-0005-0000-0000-000002110000}"/>
    <cellStyle name="Percent 3 8 3 2" xfId="3670" xr:uid="{00000000-0005-0000-0000-000003110000}"/>
    <cellStyle name="Percent 3 8 4" xfId="2484" xr:uid="{00000000-0005-0000-0000-000004110000}"/>
    <cellStyle name="Percent 3 9" xfId="492" xr:uid="{00000000-0005-0000-0000-000005110000}"/>
    <cellStyle name="Percent 3 9 2" xfId="902" xr:uid="{00000000-0005-0000-0000-000006110000}"/>
    <cellStyle name="Percent 3 9 2 2" xfId="2092" xr:uid="{00000000-0005-0000-0000-000007110000}"/>
    <cellStyle name="Percent 3 9 2 2 2" xfId="4094" xr:uid="{00000000-0005-0000-0000-000008110000}"/>
    <cellStyle name="Percent 3 9 2 3" xfId="2908" xr:uid="{00000000-0005-0000-0000-000009110000}"/>
    <cellStyle name="Percent 3 9 3" xfId="1685" xr:uid="{00000000-0005-0000-0000-00000A110000}"/>
    <cellStyle name="Percent 3 9 3 2" xfId="3687" xr:uid="{00000000-0005-0000-0000-00000B110000}"/>
    <cellStyle name="Percent 3 9 4" xfId="2501" xr:uid="{00000000-0005-0000-0000-00000C110000}"/>
    <cellStyle name="Percent 4" xfId="45" xr:uid="{00000000-0005-0000-0000-00000D110000}"/>
    <cellStyle name="Percent 4 2" xfId="282" xr:uid="{00000000-0005-0000-0000-00000E110000}"/>
    <cellStyle name="Percent 4 2 2" xfId="482" xr:uid="{00000000-0005-0000-0000-00000F110000}"/>
    <cellStyle name="Percent 4 2 2 2" xfId="892" xr:uid="{00000000-0005-0000-0000-000010110000}"/>
    <cellStyle name="Percent 4 2 2 2 2" xfId="2082" xr:uid="{00000000-0005-0000-0000-000011110000}"/>
    <cellStyle name="Percent 4 2 2 2 2 2" xfId="4084" xr:uid="{00000000-0005-0000-0000-000012110000}"/>
    <cellStyle name="Percent 4 2 2 2 3" xfId="2898" xr:uid="{00000000-0005-0000-0000-000013110000}"/>
    <cellStyle name="Percent 4 2 2 3" xfId="1675" xr:uid="{00000000-0005-0000-0000-000014110000}"/>
    <cellStyle name="Percent 4 2 2 3 2" xfId="3677" xr:uid="{00000000-0005-0000-0000-000015110000}"/>
    <cellStyle name="Percent 4 2 2 4" xfId="2491" xr:uid="{00000000-0005-0000-0000-000016110000}"/>
    <cellStyle name="Percent 4 2 3" xfId="708" xr:uid="{00000000-0005-0000-0000-000017110000}"/>
    <cellStyle name="Percent 4 2 3 2" xfId="1898" xr:uid="{00000000-0005-0000-0000-000018110000}"/>
    <cellStyle name="Percent 4 2 3 2 2" xfId="3900" xr:uid="{00000000-0005-0000-0000-000019110000}"/>
    <cellStyle name="Percent 4 2 3 3" xfId="2714" xr:uid="{00000000-0005-0000-0000-00001A110000}"/>
    <cellStyle name="Percent 4 2 4" xfId="1257" xr:uid="{00000000-0005-0000-0000-00001B110000}"/>
    <cellStyle name="Percent 4 2 4 2" xfId="3259" xr:uid="{00000000-0005-0000-0000-00001C110000}"/>
    <cellStyle name="Percent 4 2 5" xfId="1491" xr:uid="{00000000-0005-0000-0000-00001D110000}"/>
    <cellStyle name="Percent 4 2 5 2" xfId="3493" xr:uid="{00000000-0005-0000-0000-00001E110000}"/>
    <cellStyle name="Percent 4 2 6" xfId="2291" xr:uid="{00000000-0005-0000-0000-00001F110000}"/>
    <cellStyle name="Percent 4 2 7" xfId="4244" xr:uid="{00000000-0005-0000-0000-000020110000}"/>
    <cellStyle name="Percent 4 3" xfId="1040" xr:uid="{00000000-0005-0000-0000-000021110000}"/>
    <cellStyle name="Percent 4 3 2" xfId="3042" xr:uid="{00000000-0005-0000-0000-000022110000}"/>
    <cellStyle name="Percent 4 4" xfId="1119" xr:uid="{00000000-0005-0000-0000-000023110000}"/>
    <cellStyle name="Percent 4 4 2" xfId="3121" xr:uid="{00000000-0005-0000-0000-000024110000}"/>
    <cellStyle name="Percent 4 5" xfId="1301" xr:uid="{00000000-0005-0000-0000-000025110000}"/>
    <cellStyle name="Percent 4 5 2" xfId="3303" xr:uid="{00000000-0005-0000-0000-000026110000}"/>
    <cellStyle name="Percent 4 6" xfId="4189" xr:uid="{00000000-0005-0000-0000-000027110000}"/>
    <cellStyle name="Percent 4 7" xfId="212" xr:uid="{00000000-0005-0000-0000-000028110000}"/>
    <cellStyle name="Percent 5" xfId="58" xr:uid="{00000000-0005-0000-0000-000029110000}"/>
    <cellStyle name="Percent 5 2" xfId="931" xr:uid="{00000000-0005-0000-0000-00002A110000}"/>
    <cellStyle name="Percent 5 3" xfId="1006" xr:uid="{00000000-0005-0000-0000-00002B110000}"/>
    <cellStyle name="Percent 5 3 2" xfId="3008" xr:uid="{00000000-0005-0000-0000-00002C110000}"/>
    <cellStyle name="Percent 5 4" xfId="701" xr:uid="{00000000-0005-0000-0000-00002D110000}"/>
    <cellStyle name="Percent 6" xfId="4162" xr:uid="{00000000-0005-0000-0000-00002E110000}"/>
    <cellStyle name="Percent 7" xfId="4388" xr:uid="{00000000-0005-0000-0000-00002F110000}"/>
    <cellStyle name="Title" xfId="61" builtinId="15" customBuiltin="1"/>
    <cellStyle name="Total" xfId="76" builtinId="25" customBuiltin="1"/>
    <cellStyle name="Warning Text" xfId="74" builtinId="11" customBuiltin="1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121920</xdr:colOff>
          <xdr:row>3</xdr:row>
          <xdr:rowOff>30480</xdr:rowOff>
        </xdr:from>
        <xdr:to>
          <xdr:col>20</xdr:col>
          <xdr:colOff>426720</xdr:colOff>
          <xdr:row>4</xdr:row>
          <xdr:rowOff>144780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00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121920</xdr:colOff>
          <xdr:row>3</xdr:row>
          <xdr:rowOff>30480</xdr:rowOff>
        </xdr:from>
        <xdr:to>
          <xdr:col>20</xdr:col>
          <xdr:colOff>426720</xdr:colOff>
          <xdr:row>4</xdr:row>
          <xdr:rowOff>144780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121920</xdr:colOff>
          <xdr:row>3</xdr:row>
          <xdr:rowOff>30480</xdr:rowOff>
        </xdr:from>
        <xdr:to>
          <xdr:col>20</xdr:col>
          <xdr:colOff>426720</xdr:colOff>
          <xdr:row>4</xdr:row>
          <xdr:rowOff>144780</xdr:rowOff>
        </xdr:to>
        <xdr:sp macro="" textlink="">
          <xdr:nvSpPr>
            <xdr:cNvPr id="16385" name="Object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3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121920</xdr:colOff>
          <xdr:row>3</xdr:row>
          <xdr:rowOff>30480</xdr:rowOff>
        </xdr:from>
        <xdr:to>
          <xdr:col>20</xdr:col>
          <xdr:colOff>426720</xdr:colOff>
          <xdr:row>4</xdr:row>
          <xdr:rowOff>144780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4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AL95"/>
  <sheetViews>
    <sheetView tabSelected="1" topLeftCell="E1" workbookViewId="0">
      <selection activeCell="AD35" sqref="AD35"/>
    </sheetView>
  </sheetViews>
  <sheetFormatPr defaultRowHeight="13.2" x14ac:dyDescent="0.25"/>
  <cols>
    <col min="1" max="1" width="9" customWidth="1"/>
    <col min="2" max="2" width="7.5546875" customWidth="1"/>
    <col min="3" max="3" width="6" customWidth="1"/>
    <col min="4" max="4" width="6.6640625" customWidth="1"/>
    <col min="5" max="5" width="6.33203125" customWidth="1"/>
    <col min="6" max="6" width="2" customWidth="1"/>
    <col min="7" max="7" width="10.5546875" bestFit="1" customWidth="1"/>
    <col min="8" max="8" width="9.6640625" customWidth="1"/>
    <col min="9" max="9" width="11.109375" customWidth="1"/>
    <col min="10" max="11" width="7.33203125" customWidth="1"/>
    <col min="12" max="12" width="9.109375" customWidth="1"/>
    <col min="13" max="13" width="13.44140625" customWidth="1"/>
    <col min="14" max="14" width="10.88671875" customWidth="1"/>
    <col min="15" max="15" width="10.33203125" customWidth="1"/>
    <col min="16" max="16" width="10.5546875" customWidth="1"/>
    <col min="20" max="20" width="14" customWidth="1"/>
    <col min="24" max="24" width="7.33203125" customWidth="1"/>
    <col min="27" max="27" width="7.6640625" customWidth="1"/>
    <col min="28" max="29" width="11.5546875" customWidth="1"/>
    <col min="34" max="34" width="19.5546875" customWidth="1"/>
  </cols>
  <sheetData>
    <row r="1" spans="1:38" ht="15" thickBot="1" x14ac:dyDescent="0.35">
      <c r="A1" s="22" t="s">
        <v>37</v>
      </c>
      <c r="B1" s="22"/>
      <c r="C1" s="22"/>
      <c r="D1" s="22"/>
      <c r="E1" s="22"/>
      <c r="F1" s="22"/>
      <c r="G1" s="86">
        <v>44504</v>
      </c>
      <c r="H1" s="22"/>
      <c r="I1" s="22"/>
      <c r="J1" s="22"/>
      <c r="K1" s="43">
        <v>64.284748295789427</v>
      </c>
      <c r="L1" s="22"/>
      <c r="M1" s="22"/>
      <c r="N1" s="26" t="s">
        <v>19</v>
      </c>
      <c r="O1" s="22"/>
      <c r="P1" s="22"/>
      <c r="Q1" s="22"/>
      <c r="R1" s="22"/>
      <c r="S1" s="27" t="s">
        <v>38</v>
      </c>
    </row>
    <row r="2" spans="1:38" ht="14.4" x14ac:dyDescent="0.3">
      <c r="A2" s="22" t="s">
        <v>39</v>
      </c>
      <c r="B2" s="22" t="s">
        <v>44</v>
      </c>
      <c r="C2" s="22"/>
      <c r="D2" s="22"/>
      <c r="E2" s="22"/>
      <c r="F2" s="22"/>
      <c r="G2" s="22"/>
      <c r="H2" s="22"/>
      <c r="I2" s="22"/>
      <c r="J2" s="22"/>
      <c r="K2" s="43">
        <v>70.421331941412149</v>
      </c>
      <c r="L2" s="22"/>
      <c r="M2" s="22"/>
      <c r="N2" s="25" t="s">
        <v>40</v>
      </c>
      <c r="O2" s="23">
        <f>P2/1000000</f>
        <v>6.8644803612866493E-5</v>
      </c>
      <c r="P2" s="43">
        <v>68.644803612866497</v>
      </c>
      <c r="Q2" s="22"/>
      <c r="R2" s="22"/>
      <c r="S2" s="24">
        <f>SUM(Y12:Y35)</f>
        <v>174.00721975575391</v>
      </c>
      <c r="AA2" s="42" t="s">
        <v>91</v>
      </c>
    </row>
    <row r="3" spans="1:38" ht="14.4" x14ac:dyDescent="0.3">
      <c r="A3" s="22" t="s">
        <v>1</v>
      </c>
      <c r="B3" s="22">
        <v>2021</v>
      </c>
      <c r="C3" s="76" t="s">
        <v>81</v>
      </c>
      <c r="D3" s="99" t="s">
        <v>98</v>
      </c>
      <c r="E3" s="85" t="s">
        <v>89</v>
      </c>
      <c r="F3" s="22"/>
      <c r="G3" s="22"/>
      <c r="H3" s="22"/>
      <c r="I3" s="22"/>
      <c r="J3" s="22"/>
      <c r="K3" s="22"/>
      <c r="L3" s="22"/>
      <c r="M3" s="22"/>
      <c r="N3" s="25" t="s">
        <v>41</v>
      </c>
      <c r="O3" s="23">
        <f>P3/100</f>
        <v>0.6447337167473427</v>
      </c>
      <c r="P3" s="43">
        <v>64.473371674734267</v>
      </c>
      <c r="Q3" s="22"/>
      <c r="R3" s="22"/>
      <c r="S3" s="22"/>
      <c r="Y3" s="42" t="s">
        <v>92</v>
      </c>
      <c r="AA3" s="42" t="s">
        <v>93</v>
      </c>
      <c r="AB3" s="5">
        <f>AVERAGE(AB12:AB21)</f>
        <v>56742.424084621271</v>
      </c>
      <c r="AC3" s="5">
        <f t="shared" ref="AC3" si="0">AVERAGE(AC12:AC21)</f>
        <v>131571.15794080411</v>
      </c>
      <c r="AD3" s="5">
        <f>AVERAGE(AD12:AD21)</f>
        <v>188313.58202542536</v>
      </c>
    </row>
    <row r="4" spans="1:38" ht="14.4" x14ac:dyDescent="0.3">
      <c r="A4" s="28" t="s">
        <v>42</v>
      </c>
      <c r="B4" s="22">
        <v>8</v>
      </c>
      <c r="D4" s="75" t="s">
        <v>45</v>
      </c>
      <c r="E4" s="22" t="s">
        <v>47</v>
      </c>
      <c r="F4" s="22"/>
      <c r="G4" s="22"/>
      <c r="H4" s="22"/>
      <c r="I4" s="22"/>
      <c r="J4" s="22"/>
      <c r="K4" s="22"/>
      <c r="L4" s="22"/>
      <c r="M4" s="22"/>
      <c r="N4" s="25" t="s">
        <v>43</v>
      </c>
      <c r="O4" s="22">
        <v>-0.3</v>
      </c>
      <c r="P4" s="22">
        <v>0.74081822068171788</v>
      </c>
      <c r="Q4" s="22"/>
      <c r="R4" s="22"/>
      <c r="S4" s="22"/>
    </row>
    <row r="5" spans="1:38" x14ac:dyDescent="0.25">
      <c r="B5">
        <v>8</v>
      </c>
      <c r="C5" s="20" t="s">
        <v>46</v>
      </c>
      <c r="D5" s="42" t="s">
        <v>79</v>
      </c>
    </row>
    <row r="6" spans="1:38" ht="14.4" x14ac:dyDescent="0.3">
      <c r="A6" s="28" t="s">
        <v>80</v>
      </c>
      <c r="B6" s="42" t="s">
        <v>83</v>
      </c>
      <c r="C6" s="20"/>
      <c r="D6" s="42"/>
      <c r="AB6" s="37"/>
    </row>
    <row r="7" spans="1:38" ht="14.4" x14ac:dyDescent="0.3">
      <c r="Q7" s="38" t="s">
        <v>20</v>
      </c>
      <c r="AB7" s="37" t="s">
        <v>52</v>
      </c>
    </row>
    <row r="8" spans="1:38" ht="12.75" customHeight="1" x14ac:dyDescent="0.25">
      <c r="A8" s="100" t="s">
        <v>2</v>
      </c>
      <c r="B8" s="100" t="s">
        <v>3</v>
      </c>
      <c r="C8" s="100" t="s">
        <v>4</v>
      </c>
      <c r="D8" s="100" t="s">
        <v>0</v>
      </c>
      <c r="E8" s="100" t="s">
        <v>5</v>
      </c>
      <c r="G8" s="100" t="s">
        <v>6</v>
      </c>
      <c r="H8" s="103" t="s">
        <v>7</v>
      </c>
      <c r="I8" s="103" t="s">
        <v>8</v>
      </c>
      <c r="J8" s="100" t="s">
        <v>9</v>
      </c>
      <c r="K8" s="100" t="s">
        <v>10</v>
      </c>
      <c r="L8" s="100" t="s">
        <v>11</v>
      </c>
      <c r="M8" s="100" t="s">
        <v>12</v>
      </c>
      <c r="N8" s="100" t="s">
        <v>13</v>
      </c>
      <c r="O8" s="70" t="s">
        <v>14</v>
      </c>
      <c r="P8" s="71">
        <v>-0.3</v>
      </c>
      <c r="Q8">
        <f>+EXP(P8)</f>
        <v>0.74081822068171788</v>
      </c>
      <c r="AB8" s="100" t="s">
        <v>15</v>
      </c>
      <c r="AC8" s="100" t="s">
        <v>16</v>
      </c>
      <c r="AD8" s="100" t="s">
        <v>17</v>
      </c>
      <c r="AE8" s="100" t="s">
        <v>18</v>
      </c>
      <c r="AF8" s="57"/>
      <c r="AI8" s="101" t="s">
        <v>55</v>
      </c>
    </row>
    <row r="9" spans="1:38" ht="12.75" customHeight="1" thickBot="1" x14ac:dyDescent="0.3">
      <c r="A9" s="100"/>
      <c r="B9" s="100"/>
      <c r="C9" s="100"/>
      <c r="D9" s="100"/>
      <c r="E9" s="100"/>
      <c r="G9" s="100"/>
      <c r="H9" s="103"/>
      <c r="I9" s="103"/>
      <c r="J9" s="100"/>
      <c r="K9" s="100"/>
      <c r="L9" s="100"/>
      <c r="M9" s="100"/>
      <c r="N9" s="100"/>
      <c r="O9" s="70" t="s">
        <v>19</v>
      </c>
      <c r="P9" s="71"/>
      <c r="Q9" s="34" t="s">
        <v>48</v>
      </c>
      <c r="R9" s="34" t="s">
        <v>49</v>
      </c>
      <c r="S9" s="34" t="s">
        <v>50</v>
      </c>
      <c r="T9" s="39" t="s">
        <v>53</v>
      </c>
      <c r="U9" s="39" t="s">
        <v>54</v>
      </c>
      <c r="V9" s="38"/>
      <c r="W9" s="38"/>
      <c r="AB9" s="100"/>
      <c r="AC9" s="100"/>
      <c r="AD9" s="100"/>
      <c r="AE9" s="100"/>
      <c r="AF9" s="57"/>
      <c r="AI9" s="102"/>
    </row>
    <row r="10" spans="1:38" ht="14.4" x14ac:dyDescent="0.3">
      <c r="A10">
        <v>1996</v>
      </c>
      <c r="B10" t="s">
        <v>23</v>
      </c>
      <c r="G10" s="69">
        <v>69153</v>
      </c>
      <c r="H10" s="19"/>
      <c r="I10" s="4"/>
      <c r="J10" s="6"/>
      <c r="K10" s="6"/>
      <c r="L10" s="6"/>
      <c r="M10" s="1"/>
      <c r="N10" s="1"/>
      <c r="O10" s="70">
        <f>+P10</f>
        <v>2.9157297395170212</v>
      </c>
      <c r="P10" s="72">
        <v>2.9157297395170212</v>
      </c>
      <c r="AA10">
        <f t="shared" ref="AA10:AA35" si="1">+A10</f>
        <v>1996</v>
      </c>
      <c r="AB10" s="5">
        <f>+(Q10/O$2)*L10</f>
        <v>0</v>
      </c>
      <c r="AC10" s="5">
        <f t="shared" ref="AC10:AC11" si="2">+((R10+S10)/O$2)*K10</f>
        <v>0</v>
      </c>
      <c r="AD10" s="5">
        <f t="shared" ref="AD10:AD24" si="3">+AC10+AB10</f>
        <v>0</v>
      </c>
      <c r="AE10" s="5">
        <f t="shared" ref="AE10:AE22" si="4">+AD10*0.2</f>
        <v>0</v>
      </c>
      <c r="AK10">
        <f t="shared" ref="AK10:AK19" si="5">+S10</f>
        <v>0</v>
      </c>
      <c r="AL10">
        <f t="shared" ref="AL10:AL19" si="6">+E10</f>
        <v>0</v>
      </c>
    </row>
    <row r="11" spans="1:38" ht="14.4" x14ac:dyDescent="0.3">
      <c r="A11">
        <v>1997</v>
      </c>
      <c r="B11" t="s">
        <v>24</v>
      </c>
      <c r="C11" s="14"/>
      <c r="D11" s="14"/>
      <c r="E11" s="14"/>
      <c r="G11" s="69">
        <v>47661</v>
      </c>
      <c r="H11" s="19">
        <v>35845</v>
      </c>
      <c r="I11" s="10"/>
      <c r="J11" s="15"/>
      <c r="K11" s="15">
        <f>AVERAGE(K12:K22)</f>
        <v>2.6826169472727273</v>
      </c>
      <c r="L11" s="15"/>
      <c r="M11" s="1"/>
      <c r="N11" s="1"/>
      <c r="O11" s="70">
        <f t="shared" ref="O11:O25" si="7">+P11</f>
        <v>2.6271839982000071</v>
      </c>
      <c r="P11" s="73">
        <v>2.6271839982000071</v>
      </c>
      <c r="AA11">
        <f t="shared" si="1"/>
        <v>1997</v>
      </c>
      <c r="AB11" s="5">
        <f t="shared" ref="AB11:AB26" si="8">+(Q11/O$2)*L11</f>
        <v>0</v>
      </c>
      <c r="AC11" s="5">
        <f t="shared" si="2"/>
        <v>0</v>
      </c>
      <c r="AD11" s="5">
        <f t="shared" si="3"/>
        <v>0</v>
      </c>
      <c r="AE11" s="5">
        <f t="shared" si="4"/>
        <v>0</v>
      </c>
      <c r="AI11">
        <f t="shared" ref="AI11:AI25" si="9">G11*K11</f>
        <v>127856.20632396545</v>
      </c>
      <c r="AK11">
        <f t="shared" si="5"/>
        <v>0</v>
      </c>
      <c r="AL11">
        <f t="shared" si="6"/>
        <v>0</v>
      </c>
    </row>
    <row r="12" spans="1:38" ht="14.4" x14ac:dyDescent="0.3">
      <c r="A12">
        <v>1998</v>
      </c>
      <c r="B12" t="s">
        <v>25</v>
      </c>
      <c r="C12" s="56">
        <v>8.4974241568999993</v>
      </c>
      <c r="D12" s="56">
        <v>3.2527097170000001</v>
      </c>
      <c r="E12" s="56">
        <v>2.9157316889999998</v>
      </c>
      <c r="G12" s="69">
        <v>55421</v>
      </c>
      <c r="H12" s="19">
        <v>36210</v>
      </c>
      <c r="I12" s="10">
        <v>35984</v>
      </c>
      <c r="J12" s="15">
        <v>1.8868435100000001</v>
      </c>
      <c r="K12" s="15">
        <v>2.4832540600000002</v>
      </c>
      <c r="L12" s="15">
        <v>1.4684659600000001</v>
      </c>
      <c r="M12" s="1"/>
      <c r="N12" s="1"/>
      <c r="O12" s="70">
        <f t="shared" si="7"/>
        <v>6.9937016617634846</v>
      </c>
      <c r="P12" s="73">
        <v>6.9937016617634846</v>
      </c>
      <c r="Q12">
        <f t="shared" ref="Q12:Q27" si="10">+O12</f>
        <v>6.9937016617634846</v>
      </c>
      <c r="R12">
        <f>+O11</f>
        <v>2.6271839982000071</v>
      </c>
      <c r="S12">
        <f>+O10</f>
        <v>2.9157297395170212</v>
      </c>
      <c r="T12">
        <f>SUM(Q12:S12)</f>
        <v>12.536615399480512</v>
      </c>
      <c r="U12">
        <f>+(LN(Q12)-LN(C12))^2</f>
        <v>3.7928768317764629E-2</v>
      </c>
      <c r="V12">
        <f>+(LN(R12)-LN(D12))^2</f>
        <v>4.5614647375122747E-2</v>
      </c>
      <c r="W12">
        <f>+(LN(S12)-LN(E12))^2</f>
        <v>4.4703761949543879E-13</v>
      </c>
      <c r="X12">
        <v>10</v>
      </c>
      <c r="Y12">
        <f>+SUM(U12:W12)*X12</f>
        <v>0.835434156933344</v>
      </c>
      <c r="AA12">
        <f t="shared" si="1"/>
        <v>1998</v>
      </c>
      <c r="AB12" s="5">
        <f t="shared" si="8"/>
        <v>149610.92878369227</v>
      </c>
      <c r="AC12" s="5">
        <f>+((R12+S12)/O$2)*K12</f>
        <v>200517.18875972769</v>
      </c>
      <c r="AD12" s="5">
        <f t="shared" si="3"/>
        <v>350128.11754341994</v>
      </c>
      <c r="AE12" s="5">
        <f t="shared" si="4"/>
        <v>70025.623508683988</v>
      </c>
      <c r="AH12" s="13"/>
      <c r="AI12">
        <f t="shared" si="9"/>
        <v>137624.42325926002</v>
      </c>
      <c r="AK12">
        <f t="shared" si="5"/>
        <v>2.9157297395170212</v>
      </c>
      <c r="AL12">
        <f t="shared" si="6"/>
        <v>2.9157316889999998</v>
      </c>
    </row>
    <row r="13" spans="1:38" ht="14.4" x14ac:dyDescent="0.3">
      <c r="A13">
        <v>1999</v>
      </c>
      <c r="B13" t="s">
        <v>26</v>
      </c>
      <c r="C13" s="56">
        <v>2.7196179411000001</v>
      </c>
      <c r="D13" s="56">
        <v>2.97329395</v>
      </c>
      <c r="E13" s="56">
        <v>1.8648497941</v>
      </c>
      <c r="G13" s="69">
        <v>79723</v>
      </c>
      <c r="H13" s="19">
        <v>36575</v>
      </c>
      <c r="I13" s="10">
        <v>36453</v>
      </c>
      <c r="J13" s="15">
        <v>2.2857770999999998</v>
      </c>
      <c r="K13" s="15">
        <v>2.8878959399999999</v>
      </c>
      <c r="L13" s="15">
        <v>1.33743992</v>
      </c>
      <c r="M13" s="1">
        <f t="shared" ref="M13:M21" si="11">+(I13-H12)/365</f>
        <v>0.66575342465753429</v>
      </c>
      <c r="N13" s="1">
        <f t="shared" ref="N13:N21" si="12">+(I13-I12)/365</f>
        <v>1.284931506849315</v>
      </c>
      <c r="O13" s="70">
        <f t="shared" si="7"/>
        <v>5.3203279272299744</v>
      </c>
      <c r="P13" s="73">
        <v>5.3203279272299744</v>
      </c>
      <c r="Q13">
        <f t="shared" si="10"/>
        <v>5.3203279272299744</v>
      </c>
      <c r="R13">
        <f t="shared" ref="R13:R27" si="13">+Q12*O$3</f>
        <v>4.5090752662108384</v>
      </c>
      <c r="S13">
        <f>+O11</f>
        <v>2.6271839982000071</v>
      </c>
      <c r="T13">
        <f t="shared" ref="T13:T20" si="14">SUM(Q13:S13)</f>
        <v>12.45658719164082</v>
      </c>
      <c r="U13">
        <f t="shared" ref="U13:W26" si="15">+(LN(Q13)-LN(C13))^2</f>
        <v>0.45029942492506209</v>
      </c>
      <c r="V13">
        <f t="shared" si="15"/>
        <v>0.17340701509013254</v>
      </c>
      <c r="W13">
        <f t="shared" si="15"/>
        <v>0.11746525051772469</v>
      </c>
      <c r="X13">
        <v>10</v>
      </c>
      <c r="Y13">
        <f t="shared" ref="Y13:Y19" si="16">+SUM(U13:W13)*X13</f>
        <v>7.4117169053291931</v>
      </c>
      <c r="AA13">
        <f t="shared" si="1"/>
        <v>1999</v>
      </c>
      <c r="AB13" s="5">
        <f t="shared" si="8"/>
        <v>103658.5230471036</v>
      </c>
      <c r="AC13" s="5">
        <f t="shared" ref="AC13:AC26" si="17">+((R13+S13)/O$2)*K13</f>
        <v>300223.36829319218</v>
      </c>
      <c r="AD13" s="5">
        <f t="shared" si="3"/>
        <v>403881.89134029578</v>
      </c>
      <c r="AE13" s="5">
        <f t="shared" si="4"/>
        <v>80776.378268059168</v>
      </c>
      <c r="AH13" s="13">
        <f t="shared" ref="AH13:AH26" si="18">(AC13-AC12)/AC12</f>
        <v>0.49724504991409341</v>
      </c>
      <c r="AI13">
        <f t="shared" si="9"/>
        <v>230231.72802461998</v>
      </c>
      <c r="AK13">
        <f t="shared" si="5"/>
        <v>2.6271839982000071</v>
      </c>
      <c r="AL13">
        <f t="shared" si="6"/>
        <v>1.8648497941</v>
      </c>
    </row>
    <row r="14" spans="1:38" ht="14.4" x14ac:dyDescent="0.3">
      <c r="A14">
        <v>2000</v>
      </c>
      <c r="B14" t="s">
        <v>27</v>
      </c>
      <c r="C14" s="56">
        <v>1.8204856325000001</v>
      </c>
      <c r="D14" s="56">
        <v>0.90118339329999997</v>
      </c>
      <c r="E14" s="56">
        <v>0.53052984739999998</v>
      </c>
      <c r="G14" s="69">
        <v>42429</v>
      </c>
      <c r="H14" s="19">
        <v>36941</v>
      </c>
      <c r="I14" s="10">
        <v>36816</v>
      </c>
      <c r="J14" s="15">
        <v>1.9268939899999999</v>
      </c>
      <c r="K14" s="15">
        <v>2.7718771599999998</v>
      </c>
      <c r="L14" s="15">
        <v>1.2509074499999999</v>
      </c>
      <c r="M14" s="1">
        <f t="shared" si="11"/>
        <v>0.66027397260273968</v>
      </c>
      <c r="N14" s="1">
        <f t="shared" si="12"/>
        <v>0.9945205479452055</v>
      </c>
      <c r="O14" s="70">
        <f t="shared" si="7"/>
        <v>3.860070966583462</v>
      </c>
      <c r="P14" s="73">
        <v>3.860070966583462</v>
      </c>
      <c r="Q14">
        <f t="shared" si="10"/>
        <v>3.860070966583462</v>
      </c>
      <c r="R14">
        <f t="shared" si="13"/>
        <v>3.4301947988376673</v>
      </c>
      <c r="S14">
        <f t="shared" ref="S14:S26" si="19">+(R13+S13)*EXP(P$8*N14)-O$2*G13*EXP(M14*P$8)</f>
        <v>0.80620625923127243</v>
      </c>
      <c r="T14">
        <f t="shared" si="14"/>
        <v>8.0964720246524013</v>
      </c>
      <c r="U14">
        <f t="shared" si="15"/>
        <v>0.56487591142443849</v>
      </c>
      <c r="V14">
        <f t="shared" si="15"/>
        <v>1.7866694462787822</v>
      </c>
      <c r="W14">
        <f t="shared" si="15"/>
        <v>0.17511161318902574</v>
      </c>
      <c r="X14">
        <v>10</v>
      </c>
      <c r="Y14">
        <f t="shared" si="16"/>
        <v>25.266569708922461</v>
      </c>
      <c r="AA14">
        <f t="shared" si="1"/>
        <v>2000</v>
      </c>
      <c r="AB14" s="5">
        <f t="shared" si="8"/>
        <v>70341.690492110356</v>
      </c>
      <c r="AC14" s="5">
        <f t="shared" si="17"/>
        <v>171065.87411461555</v>
      </c>
      <c r="AD14" s="5">
        <f t="shared" si="3"/>
        <v>241407.56460672591</v>
      </c>
      <c r="AE14" s="5">
        <f t="shared" si="4"/>
        <v>48281.512921345187</v>
      </c>
      <c r="AH14" s="13">
        <f t="shared" si="18"/>
        <v>-0.43020466698796073</v>
      </c>
      <c r="AI14">
        <f t="shared" si="9"/>
        <v>117607.97602163999</v>
      </c>
      <c r="AK14">
        <f t="shared" si="5"/>
        <v>0.80620625923127243</v>
      </c>
      <c r="AL14">
        <f t="shared" si="6"/>
        <v>0.53052984739999998</v>
      </c>
    </row>
    <row r="15" spans="1:38" ht="14.4" x14ac:dyDescent="0.3">
      <c r="A15">
        <v>2001</v>
      </c>
      <c r="B15" t="s">
        <v>28</v>
      </c>
      <c r="C15" s="56">
        <v>4.5215998579000001</v>
      </c>
      <c r="D15" s="56">
        <v>3.1543664323999998</v>
      </c>
      <c r="E15" s="56">
        <v>1.1628177194</v>
      </c>
      <c r="G15" s="69">
        <v>27272</v>
      </c>
      <c r="H15" s="19">
        <v>37305</v>
      </c>
      <c r="I15" s="10">
        <v>37172</v>
      </c>
      <c r="J15" s="15">
        <v>2.0203826500000002</v>
      </c>
      <c r="K15" s="15">
        <v>2.7128441200000002</v>
      </c>
      <c r="L15" s="15">
        <v>1.3454202099999999</v>
      </c>
      <c r="M15" s="1">
        <f t="shared" si="11"/>
        <v>0.63287671232876708</v>
      </c>
      <c r="N15" s="1">
        <f t="shared" si="12"/>
        <v>0.97534246575342465</v>
      </c>
      <c r="O15" s="70">
        <f t="shared" si="7"/>
        <v>3.0673806144444309</v>
      </c>
      <c r="P15" s="73">
        <v>3.0673806144444309</v>
      </c>
      <c r="Q15">
        <f t="shared" si="10"/>
        <v>3.0673806144444309</v>
      </c>
      <c r="R15">
        <f t="shared" si="13"/>
        <v>2.4887179011938634</v>
      </c>
      <c r="S15">
        <f t="shared" si="19"/>
        <v>0.75283120194349307</v>
      </c>
      <c r="T15">
        <f t="shared" si="14"/>
        <v>6.3089297175817869</v>
      </c>
      <c r="U15">
        <f t="shared" si="15"/>
        <v>0.1505765198281272</v>
      </c>
      <c r="V15">
        <f t="shared" si="15"/>
        <v>5.6178472462880165E-2</v>
      </c>
      <c r="W15">
        <f t="shared" si="15"/>
        <v>0.18901658094488974</v>
      </c>
      <c r="X15">
        <v>10</v>
      </c>
      <c r="Y15">
        <f t="shared" si="16"/>
        <v>3.9577157323589707</v>
      </c>
      <c r="AA15">
        <f t="shared" si="1"/>
        <v>2001</v>
      </c>
      <c r="AB15" s="5">
        <f t="shared" si="8"/>
        <v>60119.858361168408</v>
      </c>
      <c r="AC15" s="5">
        <f t="shared" si="17"/>
        <v>128106.09050222667</v>
      </c>
      <c r="AD15" s="5">
        <f t="shared" si="3"/>
        <v>188225.94886339508</v>
      </c>
      <c r="AE15" s="5">
        <f t="shared" si="4"/>
        <v>37645.189772679019</v>
      </c>
      <c r="AH15" s="13">
        <f t="shared" si="18"/>
        <v>-0.25113006223325102</v>
      </c>
      <c r="AI15">
        <f t="shared" si="9"/>
        <v>73984.684840640009</v>
      </c>
      <c r="AK15">
        <f t="shared" si="5"/>
        <v>0.75283120194349307</v>
      </c>
      <c r="AL15">
        <f t="shared" si="6"/>
        <v>1.1628177194</v>
      </c>
    </row>
    <row r="16" spans="1:38" ht="14.4" x14ac:dyDescent="0.3">
      <c r="A16">
        <v>2002</v>
      </c>
      <c r="B16" t="s">
        <v>29</v>
      </c>
      <c r="C16" s="56">
        <v>6.6152767275000004</v>
      </c>
      <c r="D16" s="56">
        <v>3.0945231744999999</v>
      </c>
      <c r="E16" s="56">
        <v>1.5181391228000001</v>
      </c>
      <c r="G16" s="69">
        <v>22061</v>
      </c>
      <c r="H16" s="19">
        <v>37670</v>
      </c>
      <c r="I16" s="10">
        <v>37559</v>
      </c>
      <c r="J16" s="15">
        <v>1.90745791</v>
      </c>
      <c r="K16" s="15">
        <v>2.6890066199999998</v>
      </c>
      <c r="L16" s="15">
        <v>1.3498011299999999</v>
      </c>
      <c r="M16" s="1">
        <f t="shared" si="11"/>
        <v>0.69589041095890414</v>
      </c>
      <c r="N16" s="1">
        <f t="shared" si="12"/>
        <v>1.0602739726027397</v>
      </c>
      <c r="O16" s="70">
        <f t="shared" si="7"/>
        <v>3.218982302470021</v>
      </c>
      <c r="P16" s="73">
        <v>3.218982302470021</v>
      </c>
      <c r="Q16">
        <f t="shared" si="10"/>
        <v>3.218982302470021</v>
      </c>
      <c r="R16">
        <f t="shared" si="13"/>
        <v>1.9776437042295056</v>
      </c>
      <c r="S16">
        <f t="shared" si="19"/>
        <v>0.8390148671544273</v>
      </c>
      <c r="T16">
        <f t="shared" si="14"/>
        <v>6.0356408738539535</v>
      </c>
      <c r="U16">
        <f t="shared" si="15"/>
        <v>0.51885568089763268</v>
      </c>
      <c r="V16">
        <f t="shared" si="15"/>
        <v>0.20046013224010437</v>
      </c>
      <c r="W16">
        <f t="shared" si="15"/>
        <v>0.35166344100940616</v>
      </c>
      <c r="X16">
        <v>10</v>
      </c>
      <c r="Y16">
        <f t="shared" si="16"/>
        <v>10.709792541471433</v>
      </c>
      <c r="AA16">
        <f t="shared" si="1"/>
        <v>2002</v>
      </c>
      <c r="AB16" s="5">
        <f t="shared" si="8"/>
        <v>63296.647679674184</v>
      </c>
      <c r="AC16" s="5">
        <f t="shared" si="17"/>
        <v>110336.2985411979</v>
      </c>
      <c r="AD16" s="5">
        <f t="shared" si="3"/>
        <v>173632.94622087208</v>
      </c>
      <c r="AE16" s="5">
        <f t="shared" si="4"/>
        <v>34726.589244174414</v>
      </c>
      <c r="AH16" s="13">
        <f t="shared" si="18"/>
        <v>-0.13871153113301743</v>
      </c>
      <c r="AI16">
        <f t="shared" si="9"/>
        <v>59322.175043819996</v>
      </c>
      <c r="AK16">
        <f t="shared" si="5"/>
        <v>0.8390148671544273</v>
      </c>
      <c r="AL16">
        <f t="shared" si="6"/>
        <v>1.5181391228000001</v>
      </c>
    </row>
    <row r="17" spans="1:38" ht="14.4" x14ac:dyDescent="0.3">
      <c r="A17">
        <v>2003</v>
      </c>
      <c r="B17" t="s">
        <v>22</v>
      </c>
      <c r="C17" s="56">
        <v>4.6767024562000001</v>
      </c>
      <c r="D17" s="56">
        <v>3.8574953218000001</v>
      </c>
      <c r="E17" s="56">
        <v>0.92775465400000001</v>
      </c>
      <c r="G17" s="69">
        <v>23448</v>
      </c>
      <c r="H17" s="19">
        <v>38035</v>
      </c>
      <c r="I17" s="10">
        <v>37913</v>
      </c>
      <c r="J17" s="15">
        <v>2.0827483299999998</v>
      </c>
      <c r="K17" s="15">
        <v>2.7605501499999998</v>
      </c>
      <c r="L17" s="15">
        <v>1.3597597299999999</v>
      </c>
      <c r="M17" s="1">
        <f t="shared" si="11"/>
        <v>0.66575342465753429</v>
      </c>
      <c r="N17" s="1">
        <f t="shared" si="12"/>
        <v>0.96986301369863015</v>
      </c>
      <c r="O17" s="70">
        <f t="shared" si="7"/>
        <v>2.3386096330596655</v>
      </c>
      <c r="P17" s="73">
        <v>2.3386096330596655</v>
      </c>
      <c r="Q17">
        <f t="shared" si="10"/>
        <v>2.3386096330596655</v>
      </c>
      <c r="R17">
        <f t="shared" si="13"/>
        <v>2.0753864240154156</v>
      </c>
      <c r="S17">
        <f t="shared" si="19"/>
        <v>0.86537947855713271</v>
      </c>
      <c r="T17">
        <f t="shared" si="14"/>
        <v>5.2793755356322141</v>
      </c>
      <c r="U17">
        <f t="shared" si="15"/>
        <v>0.48029983889903755</v>
      </c>
      <c r="V17">
        <f t="shared" si="15"/>
        <v>0.38423971907743609</v>
      </c>
      <c r="W17">
        <f t="shared" si="15"/>
        <v>4.8440489332164096E-3</v>
      </c>
      <c r="X17">
        <v>10</v>
      </c>
      <c r="Y17">
        <f t="shared" si="16"/>
        <v>8.6938360690968999</v>
      </c>
      <c r="AA17">
        <f t="shared" si="1"/>
        <v>2003</v>
      </c>
      <c r="AB17" s="5">
        <f t="shared" si="8"/>
        <v>46324.66021985346</v>
      </c>
      <c r="AC17" s="5">
        <f t="shared" si="17"/>
        <v>118262.87389858456</v>
      </c>
      <c r="AD17" s="5">
        <f t="shared" si="3"/>
        <v>164587.53411843802</v>
      </c>
      <c r="AE17" s="5">
        <f t="shared" si="4"/>
        <v>32917.506823687603</v>
      </c>
      <c r="AF17" s="5">
        <f>AC17*0.5</f>
        <v>59131.436949292278</v>
      </c>
      <c r="AG17" s="5">
        <f>AF17/K17</f>
        <v>21420.164002197998</v>
      </c>
      <c r="AH17" s="13">
        <f t="shared" si="18"/>
        <v>7.1840142022047165E-2</v>
      </c>
      <c r="AI17">
        <f t="shared" si="9"/>
        <v>64729.379917199993</v>
      </c>
      <c r="AK17">
        <f t="shared" si="5"/>
        <v>0.86537947855713271</v>
      </c>
      <c r="AL17">
        <f t="shared" si="6"/>
        <v>0.92775465400000001</v>
      </c>
    </row>
    <row r="18" spans="1:38" ht="14.4" x14ac:dyDescent="0.3">
      <c r="A18">
        <v>2004</v>
      </c>
      <c r="B18" t="s">
        <v>21</v>
      </c>
      <c r="C18" s="56">
        <v>1.0467301485</v>
      </c>
      <c r="D18" s="56">
        <v>1.436815333</v>
      </c>
      <c r="E18" s="56">
        <v>0.58588407549999999</v>
      </c>
      <c r="G18" s="69">
        <v>10697</v>
      </c>
      <c r="H18" s="19">
        <v>38401</v>
      </c>
      <c r="I18" s="10">
        <v>38280</v>
      </c>
      <c r="J18" s="15">
        <v>2.1853651900000002</v>
      </c>
      <c r="K18" s="15">
        <v>2.6596681200000001</v>
      </c>
      <c r="L18" s="15">
        <v>1.4017342500000001</v>
      </c>
      <c r="M18" s="1">
        <f t="shared" si="11"/>
        <v>0.67123287671232879</v>
      </c>
      <c r="N18" s="1">
        <f t="shared" si="12"/>
        <v>1.0054794520547945</v>
      </c>
      <c r="O18" s="70">
        <f t="shared" si="7"/>
        <v>1.04850326532626</v>
      </c>
      <c r="P18" s="73">
        <v>1.04850326532626</v>
      </c>
      <c r="Q18">
        <f t="shared" si="10"/>
        <v>1.04850326532626</v>
      </c>
      <c r="R18">
        <f t="shared" si="13"/>
        <v>1.5077804807436974</v>
      </c>
      <c r="S18">
        <f t="shared" si="19"/>
        <v>0.85898328760611697</v>
      </c>
      <c r="T18">
        <f t="shared" si="14"/>
        <v>3.4152670336760744</v>
      </c>
      <c r="U18">
        <f t="shared" si="15"/>
        <v>2.8646401733913191E-6</v>
      </c>
      <c r="V18">
        <f t="shared" si="15"/>
        <v>2.3241654406180672E-3</v>
      </c>
      <c r="W18">
        <f t="shared" si="15"/>
        <v>0.14640381869974095</v>
      </c>
      <c r="X18">
        <v>10</v>
      </c>
      <c r="Y18">
        <f t="shared" si="16"/>
        <v>1.4873084878053242</v>
      </c>
      <c r="AA18">
        <f t="shared" si="1"/>
        <v>2004</v>
      </c>
      <c r="AB18" s="5">
        <f t="shared" si="8"/>
        <v>21410.549100459186</v>
      </c>
      <c r="AC18" s="5">
        <f t="shared" si="17"/>
        <v>91701.131199262323</v>
      </c>
      <c r="AD18" s="5">
        <f t="shared" si="3"/>
        <v>113111.68029972151</v>
      </c>
      <c r="AE18" s="5">
        <f t="shared" si="4"/>
        <v>22622.336059944304</v>
      </c>
      <c r="AF18" s="5">
        <f>AC18*0.5</f>
        <v>45850.565599631162</v>
      </c>
      <c r="AG18" s="5">
        <f>AF18/K18</f>
        <v>17239.205619245142</v>
      </c>
      <c r="AH18" s="13">
        <f t="shared" si="18"/>
        <v>-0.22459916475647343</v>
      </c>
      <c r="AI18">
        <f t="shared" si="9"/>
        <v>28450.469879640001</v>
      </c>
      <c r="AK18">
        <f t="shared" si="5"/>
        <v>0.85898328760611697</v>
      </c>
      <c r="AL18">
        <f t="shared" si="6"/>
        <v>0.58588407549999999</v>
      </c>
    </row>
    <row r="19" spans="1:38" ht="14.4" x14ac:dyDescent="0.3">
      <c r="A19">
        <v>2005</v>
      </c>
      <c r="B19" t="s">
        <v>30</v>
      </c>
      <c r="C19" s="56">
        <v>0.62561206560000004</v>
      </c>
      <c r="D19" s="56">
        <v>0.86146024499999996</v>
      </c>
      <c r="E19" s="56">
        <v>0.90149730849999998</v>
      </c>
      <c r="G19" s="69">
        <v>0</v>
      </c>
      <c r="H19" s="19">
        <v>38766</v>
      </c>
      <c r="I19" s="10">
        <v>38637</v>
      </c>
      <c r="J19" s="15">
        <v>2.3244928499999999</v>
      </c>
      <c r="K19" s="15">
        <v>2.7011261599999998</v>
      </c>
      <c r="L19" s="15">
        <v>1.38709438</v>
      </c>
      <c r="M19" s="1">
        <f t="shared" si="11"/>
        <v>0.64657534246575343</v>
      </c>
      <c r="N19" s="1">
        <f t="shared" si="12"/>
        <v>0.9780821917808219</v>
      </c>
      <c r="O19" s="70">
        <f t="shared" si="7"/>
        <v>0.81351711617140654</v>
      </c>
      <c r="P19" s="73">
        <v>0.81351711617140654</v>
      </c>
      <c r="Q19">
        <f t="shared" si="10"/>
        <v>0.81351711617140654</v>
      </c>
      <c r="R19">
        <f t="shared" si="13"/>
        <v>0.67600540727552483</v>
      </c>
      <c r="S19">
        <f t="shared" si="19"/>
        <v>1.1600853459735543</v>
      </c>
      <c r="T19">
        <f t="shared" si="14"/>
        <v>2.6496078694204854</v>
      </c>
      <c r="U19">
        <f t="shared" si="15"/>
        <v>6.8977926462126971E-2</v>
      </c>
      <c r="V19">
        <f t="shared" si="15"/>
        <v>5.877125455607235E-2</v>
      </c>
      <c r="W19">
        <f t="shared" si="15"/>
        <v>6.3600703205332107E-2</v>
      </c>
      <c r="X19">
        <v>10</v>
      </c>
      <c r="Y19">
        <f t="shared" si="16"/>
        <v>1.9134988422353145</v>
      </c>
      <c r="AA19">
        <f t="shared" si="1"/>
        <v>2005</v>
      </c>
      <c r="AB19" s="5">
        <f t="shared" si="8"/>
        <v>16438.608029809526</v>
      </c>
      <c r="AC19" s="5">
        <f t="shared" si="17"/>
        <v>72248.917685090477</v>
      </c>
      <c r="AD19" s="5">
        <f t="shared" si="3"/>
        <v>88687.525714899995</v>
      </c>
      <c r="AE19" s="5">
        <f t="shared" si="4"/>
        <v>17737.505142980001</v>
      </c>
      <c r="AF19" s="5">
        <f>AC19*0.5</f>
        <v>36124.458842545238</v>
      </c>
      <c r="AG19" s="5">
        <f>AF19/K19</f>
        <v>13373.851017216182</v>
      </c>
      <c r="AH19" s="13">
        <f t="shared" si="18"/>
        <v>-0.21212621109223925</v>
      </c>
      <c r="AI19">
        <f t="shared" si="9"/>
        <v>0</v>
      </c>
      <c r="AK19">
        <f t="shared" si="5"/>
        <v>1.1600853459735543</v>
      </c>
      <c r="AL19">
        <f t="shared" si="6"/>
        <v>0.90149730849999998</v>
      </c>
    </row>
    <row r="20" spans="1:38" ht="14.4" x14ac:dyDescent="0.3">
      <c r="A20">
        <v>2006</v>
      </c>
      <c r="B20" t="s">
        <v>31</v>
      </c>
      <c r="C20" s="56">
        <v>1.0308515460000001</v>
      </c>
      <c r="D20" s="56">
        <v>0.79783478019999998</v>
      </c>
      <c r="E20" s="56">
        <v>1.0477062413</v>
      </c>
      <c r="G20" s="69">
        <v>9073</v>
      </c>
      <c r="H20" s="19">
        <v>39126</v>
      </c>
      <c r="I20" s="10">
        <v>39014</v>
      </c>
      <c r="J20" s="15">
        <v>2.2097164399999998</v>
      </c>
      <c r="K20" s="15">
        <v>2.6882591800000002</v>
      </c>
      <c r="L20" s="15">
        <v>1.4285658000000001</v>
      </c>
      <c r="M20" s="1">
        <f t="shared" si="11"/>
        <v>0.67945205479452053</v>
      </c>
      <c r="N20" s="1">
        <f t="shared" si="12"/>
        <v>1.0328767123287672</v>
      </c>
      <c r="O20" s="70">
        <f t="shared" si="7"/>
        <v>0.78695395475788121</v>
      </c>
      <c r="P20" s="73">
        <v>0.78695395475788121</v>
      </c>
      <c r="Q20">
        <f t="shared" si="10"/>
        <v>0.78695395475788121</v>
      </c>
      <c r="R20">
        <f t="shared" si="13"/>
        <v>0.5245019139467707</v>
      </c>
      <c r="S20">
        <f t="shared" si="19"/>
        <v>1.3468596630092995</v>
      </c>
      <c r="T20">
        <f t="shared" si="14"/>
        <v>2.6583155317139511</v>
      </c>
      <c r="U20">
        <f t="shared" si="15"/>
        <v>7.2884202583036392E-2</v>
      </c>
      <c r="V20">
        <f t="shared" si="15"/>
        <v>0.17594036346503611</v>
      </c>
      <c r="W20">
        <f t="shared" si="15"/>
        <v>6.3087606997862949E-2</v>
      </c>
      <c r="X20">
        <v>10</v>
      </c>
      <c r="Y20">
        <f t="shared" ref="Y20:Y25" si="20">+SUM(U20:W20)*X20</f>
        <v>3.1191217304593541</v>
      </c>
      <c r="AA20">
        <f t="shared" si="1"/>
        <v>2006</v>
      </c>
      <c r="AB20" s="5">
        <f t="shared" si="8"/>
        <v>16377.284903924443</v>
      </c>
      <c r="AC20" s="5">
        <f t="shared" si="17"/>
        <v>73286.027107352653</v>
      </c>
      <c r="AD20" s="5">
        <f t="shared" si="3"/>
        <v>89663.312011277099</v>
      </c>
      <c r="AE20" s="5">
        <f t="shared" si="4"/>
        <v>17932.662402255421</v>
      </c>
      <c r="AF20" s="5">
        <f>AC20*0.5</f>
        <v>36643.013553676326</v>
      </c>
      <c r="AG20" s="5">
        <f>AF20/K20</f>
        <v>13630.759201453307</v>
      </c>
      <c r="AH20" s="13">
        <f t="shared" si="18"/>
        <v>1.4354670706384813E-2</v>
      </c>
      <c r="AI20">
        <f t="shared" si="9"/>
        <v>24390.575540140002</v>
      </c>
    </row>
    <row r="21" spans="1:38" ht="14.4" x14ac:dyDescent="0.3">
      <c r="A21">
        <v>2007</v>
      </c>
      <c r="B21" t="s">
        <v>32</v>
      </c>
      <c r="C21" s="56">
        <v>1.3142176385</v>
      </c>
      <c r="D21" s="56">
        <v>0.50235714350000005</v>
      </c>
      <c r="E21" s="56">
        <v>0.96791787149999997</v>
      </c>
      <c r="G21" s="69">
        <v>4145</v>
      </c>
      <c r="H21" s="19">
        <v>39495</v>
      </c>
      <c r="I21" s="10">
        <v>39380</v>
      </c>
      <c r="J21" s="16">
        <v>1.9418601600000001</v>
      </c>
      <c r="K21" s="16">
        <v>2.4725924500000001</v>
      </c>
      <c r="L21" s="16">
        <v>1.40535904</v>
      </c>
      <c r="M21" s="1">
        <f t="shared" si="11"/>
        <v>0.69589041095890414</v>
      </c>
      <c r="N21" s="1">
        <f t="shared" si="12"/>
        <v>1.0027397260273974</v>
      </c>
      <c r="O21" s="70">
        <f t="shared" si="7"/>
        <v>0.96935355347396501</v>
      </c>
      <c r="P21" s="73">
        <v>0.96935355347396501</v>
      </c>
      <c r="Q21">
        <f t="shared" si="10"/>
        <v>0.96935355347396501</v>
      </c>
      <c r="R21">
        <f t="shared" si="13"/>
        <v>0.50737574816006892</v>
      </c>
      <c r="S21">
        <f t="shared" si="19"/>
        <v>0.87973350941910933</v>
      </c>
      <c r="T21">
        <f t="shared" ref="T21:T26" si="21">SUM(Q21:S21)</f>
        <v>2.3564628110531434</v>
      </c>
      <c r="U21">
        <f t="shared" si="15"/>
        <v>9.263951797921724E-2</v>
      </c>
      <c r="V21">
        <f t="shared" si="15"/>
        <v>9.8814370398014322E-5</v>
      </c>
      <c r="W21">
        <f t="shared" si="15"/>
        <v>9.1256386729178206E-3</v>
      </c>
      <c r="X21">
        <v>10</v>
      </c>
      <c r="Y21">
        <f t="shared" si="20"/>
        <v>1.0186397102253308</v>
      </c>
      <c r="AA21">
        <f t="shared" si="1"/>
        <v>2007</v>
      </c>
      <c r="AB21" s="5">
        <f t="shared" si="8"/>
        <v>19845.490228417206</v>
      </c>
      <c r="AC21" s="5">
        <f t="shared" si="17"/>
        <v>49963.80930679103</v>
      </c>
      <c r="AD21" s="5">
        <f t="shared" si="3"/>
        <v>69809.299535208236</v>
      </c>
      <c r="AE21" s="5">
        <f t="shared" si="4"/>
        <v>13961.859907041648</v>
      </c>
      <c r="AF21" s="5">
        <f>AC21*0.5</f>
        <v>24981.904653395515</v>
      </c>
      <c r="AG21" s="5">
        <f>AF21/K21</f>
        <v>10103.527030261503</v>
      </c>
      <c r="AH21" s="13">
        <f t="shared" si="18"/>
        <v>-0.31823553167097179</v>
      </c>
      <c r="AI21">
        <f t="shared" si="9"/>
        <v>10248.895705250001</v>
      </c>
    </row>
    <row r="22" spans="1:38" ht="14.4" x14ac:dyDescent="0.3">
      <c r="A22">
        <v>2008</v>
      </c>
      <c r="B22" t="s">
        <v>33</v>
      </c>
      <c r="C22" s="56">
        <v>5.2383112142000003</v>
      </c>
      <c r="D22" s="56">
        <v>1.0471906053</v>
      </c>
      <c r="E22" s="56">
        <v>1.3405008899999999</v>
      </c>
      <c r="G22" s="69">
        <v>5846</v>
      </c>
      <c r="H22" s="4">
        <v>39862</v>
      </c>
      <c r="I22" s="10">
        <v>39729</v>
      </c>
      <c r="J22" s="15">
        <v>2.0030892599999999</v>
      </c>
      <c r="K22" s="15">
        <v>2.68171246</v>
      </c>
      <c r="L22" s="15">
        <v>1.2848583600000001</v>
      </c>
      <c r="M22" s="1">
        <f t="shared" ref="M22:M27" si="22">+(I22-H21)/365</f>
        <v>0.64109589041095894</v>
      </c>
      <c r="N22" s="1">
        <f t="shared" ref="N22:N27" si="23">+(I22-I21)/365</f>
        <v>0.95616438356164379</v>
      </c>
      <c r="O22" s="70">
        <f t="shared" si="7"/>
        <v>3.5239352891038784</v>
      </c>
      <c r="P22" s="73">
        <v>3.5239352891038784</v>
      </c>
      <c r="Q22">
        <f t="shared" si="10"/>
        <v>3.5239352891038784</v>
      </c>
      <c r="R22">
        <f t="shared" si="13"/>
        <v>0.62497491937351346</v>
      </c>
      <c r="S22">
        <f t="shared" si="19"/>
        <v>0.80644903808218182</v>
      </c>
      <c r="T22">
        <f t="shared" si="21"/>
        <v>4.9553592465595733</v>
      </c>
      <c r="U22">
        <f t="shared" si="15"/>
        <v>0.15714946179290562</v>
      </c>
      <c r="V22">
        <f t="shared" si="15"/>
        <v>0.26641569845708962</v>
      </c>
      <c r="W22">
        <f t="shared" si="15"/>
        <v>0.25822446660272014</v>
      </c>
      <c r="X22">
        <v>10</v>
      </c>
      <c r="Y22">
        <f t="shared" si="20"/>
        <v>6.8178962685271536</v>
      </c>
      <c r="AA22">
        <f t="shared" si="1"/>
        <v>2008</v>
      </c>
      <c r="AB22" s="5">
        <f t="shared" si="8"/>
        <v>65959.22018859809</v>
      </c>
      <c r="AC22" s="5">
        <f t="shared" si="17"/>
        <v>55920.729031438939</v>
      </c>
      <c r="AD22" s="5">
        <f t="shared" si="3"/>
        <v>121879.94922003703</v>
      </c>
      <c r="AE22" s="5">
        <f t="shared" si="4"/>
        <v>24375.989844007407</v>
      </c>
      <c r="AF22" s="5"/>
      <c r="AG22" s="5"/>
      <c r="AH22" s="13">
        <f t="shared" si="18"/>
        <v>0.11922469097724001</v>
      </c>
      <c r="AI22">
        <f t="shared" si="9"/>
        <v>15677.291041160001</v>
      </c>
    </row>
    <row r="23" spans="1:38" ht="14.4" x14ac:dyDescent="0.3">
      <c r="A23">
        <v>2009</v>
      </c>
      <c r="B23" s="20" t="s">
        <v>34</v>
      </c>
      <c r="C23" s="56">
        <v>2.4680317808000001</v>
      </c>
      <c r="D23" s="56">
        <v>2.3933409606999998</v>
      </c>
      <c r="E23" s="56">
        <v>0.2267712737</v>
      </c>
      <c r="G23" s="69">
        <v>32781</v>
      </c>
      <c r="H23" s="4">
        <v>40228</v>
      </c>
      <c r="I23" s="10">
        <v>40115</v>
      </c>
      <c r="J23" s="15">
        <v>1.89</v>
      </c>
      <c r="K23" s="15">
        <v>2.4</v>
      </c>
      <c r="L23" s="15">
        <v>1.35</v>
      </c>
      <c r="M23" s="1">
        <f t="shared" si="22"/>
        <v>0.69315068493150689</v>
      </c>
      <c r="N23" s="1">
        <f t="shared" si="23"/>
        <v>1.0575342465753426</v>
      </c>
      <c r="O23" s="70">
        <f t="shared" si="7"/>
        <v>7.9019382905711648</v>
      </c>
      <c r="P23" s="73">
        <v>7.9019382905711648</v>
      </c>
      <c r="Q23">
        <f t="shared" si="10"/>
        <v>7.9019382905711648</v>
      </c>
      <c r="R23">
        <f t="shared" si="13"/>
        <v>2.271999896521065</v>
      </c>
      <c r="S23">
        <f t="shared" si="19"/>
        <v>0.71632424734203315</v>
      </c>
      <c r="T23">
        <f t="shared" si="21"/>
        <v>10.890262434434263</v>
      </c>
      <c r="U23">
        <f t="shared" si="15"/>
        <v>1.3541676655611785</v>
      </c>
      <c r="V23">
        <f t="shared" si="15"/>
        <v>2.7071027931066527E-3</v>
      </c>
      <c r="W23">
        <f t="shared" si="15"/>
        <v>1.3229393806631577</v>
      </c>
      <c r="X23">
        <v>10</v>
      </c>
      <c r="Y23">
        <f t="shared" si="20"/>
        <v>26.79814149017443</v>
      </c>
      <c r="AA23">
        <f t="shared" si="1"/>
        <v>2009</v>
      </c>
      <c r="AB23" s="5">
        <f t="shared" si="8"/>
        <v>155403.12056878812</v>
      </c>
      <c r="AC23" s="5">
        <f t="shared" si="17"/>
        <v>104479.54641576322</v>
      </c>
      <c r="AD23" s="5">
        <f t="shared" si="3"/>
        <v>259882.66698455135</v>
      </c>
      <c r="AE23" s="5">
        <f t="shared" ref="AE23:AE28" si="24">+AD23*0.2</f>
        <v>51976.533396910272</v>
      </c>
      <c r="AF23" s="5"/>
      <c r="AG23" s="5"/>
      <c r="AH23" s="13">
        <f t="shared" si="18"/>
        <v>0.86835093578669642</v>
      </c>
      <c r="AI23">
        <f t="shared" si="9"/>
        <v>78674.399999999994</v>
      </c>
    </row>
    <row r="24" spans="1:38" ht="14.4" x14ac:dyDescent="0.3">
      <c r="A24">
        <v>2010</v>
      </c>
      <c r="B24" s="20" t="s">
        <v>35</v>
      </c>
      <c r="C24" s="56">
        <v>3.2516188432000002</v>
      </c>
      <c r="D24" s="56">
        <v>2.532567572</v>
      </c>
      <c r="E24" s="56">
        <v>0.30348997760000002</v>
      </c>
      <c r="G24" s="69">
        <v>50216</v>
      </c>
      <c r="H24" s="4">
        <v>40596</v>
      </c>
      <c r="I24" s="10">
        <v>40471</v>
      </c>
      <c r="J24" s="33">
        <v>1.89</v>
      </c>
      <c r="K24" s="33">
        <v>2.4</v>
      </c>
      <c r="L24" s="33">
        <v>1.35</v>
      </c>
      <c r="M24" s="1">
        <f t="shared" si="22"/>
        <v>0.66575342465753429</v>
      </c>
      <c r="N24" s="1">
        <f t="shared" si="23"/>
        <v>0.97534246575342465</v>
      </c>
      <c r="O24" s="70">
        <f t="shared" si="7"/>
        <v>11.145414744394522</v>
      </c>
      <c r="P24" s="73">
        <v>11.145414744394522</v>
      </c>
      <c r="Q24">
        <f t="shared" si="10"/>
        <v>11.145414744394522</v>
      </c>
      <c r="R24">
        <f t="shared" si="13"/>
        <v>5.0946460435880905</v>
      </c>
      <c r="S24">
        <f t="shared" si="19"/>
        <v>0.38739192918812981</v>
      </c>
      <c r="T24">
        <f t="shared" si="21"/>
        <v>16.627452717170744</v>
      </c>
      <c r="U24">
        <f t="shared" si="15"/>
        <v>1.5175165125918599</v>
      </c>
      <c r="V24">
        <f t="shared" si="15"/>
        <v>0.48854026467966738</v>
      </c>
      <c r="W24">
        <f t="shared" si="15"/>
        <v>5.9579112968343582E-2</v>
      </c>
      <c r="X24">
        <v>10</v>
      </c>
      <c r="Y24">
        <f t="shared" si="20"/>
        <v>20.656358902398708</v>
      </c>
      <c r="AA24">
        <f t="shared" si="1"/>
        <v>2010</v>
      </c>
      <c r="AB24" s="5">
        <f t="shared" si="8"/>
        <v>219190.80706805878</v>
      </c>
      <c r="AC24" s="5">
        <f t="shared" si="17"/>
        <v>191666.23607612532</v>
      </c>
      <c r="AD24" s="5">
        <f t="shared" si="3"/>
        <v>410857.04314418411</v>
      </c>
      <c r="AE24" s="5">
        <f t="shared" si="24"/>
        <v>82171.408628836827</v>
      </c>
      <c r="AF24" s="5"/>
      <c r="AG24" s="5"/>
      <c r="AH24" s="13">
        <f t="shared" si="18"/>
        <v>0.83448572138142352</v>
      </c>
      <c r="AI24">
        <f t="shared" si="9"/>
        <v>120518.39999999999</v>
      </c>
    </row>
    <row r="25" spans="1:38" ht="14.4" x14ac:dyDescent="0.3">
      <c r="A25">
        <v>2011</v>
      </c>
      <c r="B25" s="20" t="s">
        <v>36</v>
      </c>
      <c r="C25" s="56">
        <v>4.2464077068000003</v>
      </c>
      <c r="D25" s="56">
        <v>3.3510561517999999</v>
      </c>
      <c r="E25" s="56">
        <v>1.6462724789000001</v>
      </c>
      <c r="G25" s="69">
        <v>62066</v>
      </c>
      <c r="H25" s="31">
        <v>40959</v>
      </c>
      <c r="I25" s="10">
        <v>40790</v>
      </c>
      <c r="J25" s="33">
        <v>1.97</v>
      </c>
      <c r="K25" s="33">
        <v>2.4900000000000002</v>
      </c>
      <c r="L25" s="33">
        <v>1.3</v>
      </c>
      <c r="M25" s="1">
        <f t="shared" si="22"/>
        <v>0.53150684931506853</v>
      </c>
      <c r="N25" s="1">
        <f t="shared" si="23"/>
        <v>0.87397260273972599</v>
      </c>
      <c r="O25" s="70">
        <f t="shared" si="7"/>
        <v>7.6280792605227763</v>
      </c>
      <c r="P25" s="73">
        <v>7.6280792605227763</v>
      </c>
      <c r="Q25">
        <f t="shared" si="10"/>
        <v>7.6280792605227763</v>
      </c>
      <c r="R25">
        <f t="shared" si="13"/>
        <v>7.1858246728441149</v>
      </c>
      <c r="S25">
        <f t="shared" si="19"/>
        <v>1.2786726063942839</v>
      </c>
      <c r="T25">
        <f t="shared" si="21"/>
        <v>16.092576539761176</v>
      </c>
      <c r="U25">
        <f t="shared" si="15"/>
        <v>0.34311793879297769</v>
      </c>
      <c r="V25">
        <f t="shared" si="15"/>
        <v>0.58191681707735987</v>
      </c>
      <c r="W25">
        <f t="shared" si="15"/>
        <v>6.3852799598827933E-2</v>
      </c>
      <c r="X25">
        <v>10</v>
      </c>
      <c r="Y25">
        <f t="shared" si="20"/>
        <v>9.8888755546916549</v>
      </c>
      <c r="AA25">
        <f t="shared" si="1"/>
        <v>2011</v>
      </c>
      <c r="AB25" s="5">
        <f t="shared" si="8"/>
        <v>144461.08833824244</v>
      </c>
      <c r="AC25" s="5">
        <f t="shared" si="17"/>
        <v>307038.51006943674</v>
      </c>
      <c r="AD25" s="5">
        <f t="shared" ref="AD25:AD30" si="25">+AC25+AB25</f>
        <v>451499.59840767918</v>
      </c>
      <c r="AE25" s="5">
        <f t="shared" si="24"/>
        <v>90299.919681535845</v>
      </c>
      <c r="AF25" s="5"/>
      <c r="AG25" s="5"/>
      <c r="AH25" s="13">
        <f t="shared" si="18"/>
        <v>0.6019436513976737</v>
      </c>
      <c r="AI25">
        <f t="shared" si="9"/>
        <v>154544.34000000003</v>
      </c>
    </row>
    <row r="26" spans="1:38" ht="14.4" x14ac:dyDescent="0.3">
      <c r="A26">
        <v>2012</v>
      </c>
      <c r="B26" s="30" t="s">
        <v>51</v>
      </c>
      <c r="C26" s="56">
        <v>7.5898074617000004</v>
      </c>
      <c r="D26" s="56">
        <v>5.4286116974</v>
      </c>
      <c r="E26" s="56">
        <v>5.4508987788000001</v>
      </c>
      <c r="G26" s="69">
        <v>52974</v>
      </c>
      <c r="H26" s="31">
        <v>41325</v>
      </c>
      <c r="I26" s="31">
        <v>41164</v>
      </c>
      <c r="J26" s="36">
        <v>2.0545274394000002</v>
      </c>
      <c r="K26" s="36">
        <v>2.6057474191000001</v>
      </c>
      <c r="L26" s="36">
        <v>1.4228907518</v>
      </c>
      <c r="M26" s="1">
        <f t="shared" si="22"/>
        <v>0.56164383561643838</v>
      </c>
      <c r="N26" s="1">
        <f t="shared" si="23"/>
        <v>1.0246575342465754</v>
      </c>
      <c r="O26" s="70">
        <f t="shared" ref="O26:O32" si="26">+P26</f>
        <v>9.8203817475574304</v>
      </c>
      <c r="P26" s="72">
        <v>9.8203817475574304</v>
      </c>
      <c r="Q26">
        <f t="shared" si="10"/>
        <v>9.8203817475574304</v>
      </c>
      <c r="R26">
        <f t="shared" si="13"/>
        <v>4.9180798932801713</v>
      </c>
      <c r="S26">
        <f t="shared" si="19"/>
        <v>2.6245779104709182</v>
      </c>
      <c r="T26">
        <f t="shared" si="21"/>
        <v>17.363039551308521</v>
      </c>
      <c r="U26">
        <f t="shared" si="15"/>
        <v>6.6385466425064599E-2</v>
      </c>
      <c r="V26">
        <f t="shared" si="15"/>
        <v>9.7545726023011946E-3</v>
      </c>
      <c r="W26">
        <f t="shared" si="15"/>
        <v>0.53415695573891109</v>
      </c>
      <c r="X26">
        <v>10</v>
      </c>
      <c r="Y26">
        <f t="shared" ref="Y26" si="27">+SUM(U26:W26)*X26</f>
        <v>6.1029699476627686</v>
      </c>
      <c r="AA26">
        <f t="shared" si="1"/>
        <v>2012</v>
      </c>
      <c r="AB26" s="5">
        <f t="shared" si="8"/>
        <v>203559.91469579918</v>
      </c>
      <c r="AC26" s="40">
        <f t="shared" si="17"/>
        <v>286318.26548914419</v>
      </c>
      <c r="AD26" s="40">
        <f t="shared" si="25"/>
        <v>489878.18018494337</v>
      </c>
      <c r="AE26" s="5">
        <f t="shared" si="24"/>
        <v>97975.636036988682</v>
      </c>
      <c r="AF26" s="53"/>
      <c r="AH26" s="13">
        <f t="shared" si="18"/>
        <v>-6.7484188141763282E-2</v>
      </c>
    </row>
    <row r="27" spans="1:38" ht="14.4" x14ac:dyDescent="0.3">
      <c r="A27">
        <v>2013</v>
      </c>
      <c r="B27" s="58" t="s">
        <v>74</v>
      </c>
      <c r="C27" s="36">
        <v>5.5327593363999998</v>
      </c>
      <c r="D27" s="36">
        <v>3.6170910342</v>
      </c>
      <c r="E27" s="36">
        <v>2.4838952934999998</v>
      </c>
      <c r="G27" s="77">
        <v>64016</v>
      </c>
      <c r="H27" s="31">
        <v>41685</v>
      </c>
      <c r="I27" s="31">
        <v>41570</v>
      </c>
      <c r="J27" s="68">
        <v>1.9613873132999999</v>
      </c>
      <c r="K27" s="68">
        <v>2.6021822821999998</v>
      </c>
      <c r="L27" s="36">
        <v>1.3576031523000001</v>
      </c>
      <c r="M27" s="1">
        <f t="shared" si="22"/>
        <v>0.67123287671232879</v>
      </c>
      <c r="N27" s="1">
        <f t="shared" si="23"/>
        <v>1.1123287671232878</v>
      </c>
      <c r="O27" s="70">
        <f t="shared" si="26"/>
        <v>10.378286172393373</v>
      </c>
      <c r="P27" s="72">
        <v>10.378286172393373</v>
      </c>
      <c r="Q27">
        <f t="shared" si="10"/>
        <v>10.378286172393373</v>
      </c>
      <c r="R27">
        <f t="shared" si="13"/>
        <v>6.3315312239804671</v>
      </c>
      <c r="S27">
        <f t="shared" ref="S27" si="28">+(R26+S26)*EXP(P$8*N27)-O$2*G26*EXP(M27*P$8)</f>
        <v>2.4294279928074247</v>
      </c>
      <c r="T27">
        <f t="shared" ref="T27" si="29">SUM(Q27:S27)</f>
        <v>19.139245389181266</v>
      </c>
      <c r="U27">
        <f t="shared" ref="U27" si="30">+(LN(Q27)-LN(C27))^2</f>
        <v>0.39567759423591276</v>
      </c>
      <c r="V27">
        <f t="shared" ref="V27" si="31">+(LN(R27)-LN(D27))^2</f>
        <v>0.31345663997524792</v>
      </c>
      <c r="W27">
        <f t="shared" ref="W27" si="32">+(LN(S27)-LN(E27))^2</f>
        <v>4.9160534738090528E-4</v>
      </c>
      <c r="X27">
        <v>10</v>
      </c>
      <c r="Y27">
        <f t="shared" ref="Y27" si="33">+SUM(U27:W27)*X27</f>
        <v>7.0962583955854157</v>
      </c>
      <c r="AA27">
        <f t="shared" si="1"/>
        <v>2013</v>
      </c>
      <c r="AB27" s="5">
        <f t="shared" ref="AB27" si="34">+(Q27/O$2)*L27</f>
        <v>205253.61398909811</v>
      </c>
      <c r="AC27" s="40">
        <f t="shared" ref="AC27" si="35">+((R27+S27)/O$2)*K27</f>
        <v>332109.81238395086</v>
      </c>
      <c r="AD27" s="40">
        <f t="shared" si="25"/>
        <v>537363.42637304892</v>
      </c>
      <c r="AE27" s="5">
        <f t="shared" si="24"/>
        <v>107472.68527460979</v>
      </c>
    </row>
    <row r="28" spans="1:38" ht="14.4" x14ac:dyDescent="0.3">
      <c r="A28">
        <v>2014</v>
      </c>
      <c r="B28" s="58" t="s">
        <v>82</v>
      </c>
      <c r="C28" s="36">
        <v>9.6077856406999995</v>
      </c>
      <c r="D28" s="36">
        <v>9.0994102078000001</v>
      </c>
      <c r="E28" s="36">
        <v>4.2326956995999998</v>
      </c>
      <c r="G28" s="78">
        <v>87686</v>
      </c>
      <c r="H28" s="31">
        <v>42053</v>
      </c>
      <c r="I28" s="31">
        <v>41926</v>
      </c>
      <c r="J28" s="68">
        <v>1.9907083565000001</v>
      </c>
      <c r="K28" s="68">
        <v>2.5229438974999998</v>
      </c>
      <c r="L28" s="36">
        <v>1.3842778183</v>
      </c>
      <c r="M28" s="1">
        <f t="shared" ref="M28" si="36">+(I28-H27)/365</f>
        <v>0.66027397260273968</v>
      </c>
      <c r="N28" s="1">
        <f t="shared" ref="N28" si="37">+(I28-I27)/365</f>
        <v>0.97534246575342465</v>
      </c>
      <c r="O28" s="70">
        <f t="shared" si="26"/>
        <v>6.4671012910890697</v>
      </c>
      <c r="P28" s="72">
        <v>6.4671012910890697</v>
      </c>
      <c r="Q28">
        <f t="shared" ref="Q28" si="38">+O28</f>
        <v>6.4671012910890697</v>
      </c>
      <c r="R28">
        <f t="shared" ref="R28" si="39">+Q27*O$3</f>
        <v>6.6912310173947329</v>
      </c>
      <c r="S28">
        <f t="shared" ref="S28" si="40">+(R27+S27)*EXP(P$8*N28)-O$2*G27*EXP(M28*P$8)</f>
        <v>2.9337576128289276</v>
      </c>
      <c r="T28">
        <f t="shared" ref="T28" si="41">SUM(Q28:S28)</f>
        <v>16.092089921312731</v>
      </c>
      <c r="U28">
        <f t="shared" ref="U28" si="42">+(LN(Q28)-LN(C28))^2</f>
        <v>0.15669388860745667</v>
      </c>
      <c r="V28">
        <f t="shared" ref="V28" si="43">+(LN(R28)-LN(D28))^2</f>
        <v>9.4501973771067699E-2</v>
      </c>
      <c r="W28">
        <f t="shared" ref="W28" si="44">+(LN(S28)-LN(E28))^2</f>
        <v>0.13436257404847149</v>
      </c>
      <c r="X28">
        <v>10</v>
      </c>
      <c r="Y28">
        <f t="shared" ref="Y28" si="45">+SUM(U28:W28)*X28</f>
        <v>3.8555843642699585</v>
      </c>
      <c r="AA28">
        <f t="shared" si="1"/>
        <v>2014</v>
      </c>
      <c r="AB28" s="5">
        <f t="shared" ref="AB28" si="46">+(Q28/O$2)*L28</f>
        <v>130414.3124429584</v>
      </c>
      <c r="AC28" s="40">
        <f t="shared" ref="AC28" si="47">+((R28+S28)/O$2)*K28</f>
        <v>353753.01625275688</v>
      </c>
      <c r="AD28" s="40">
        <f t="shared" si="25"/>
        <v>484167.32869571529</v>
      </c>
      <c r="AE28" s="5">
        <f t="shared" si="24"/>
        <v>96833.465739143066</v>
      </c>
      <c r="AF28" s="9"/>
    </row>
    <row r="29" spans="1:38" ht="14.4" x14ac:dyDescent="0.3">
      <c r="A29">
        <v>2015</v>
      </c>
      <c r="B29" s="58" t="s">
        <v>84</v>
      </c>
      <c r="C29">
        <v>9.1932310994000002</v>
      </c>
      <c r="D29">
        <v>4.6457524288999998</v>
      </c>
      <c r="E29">
        <v>3.2291574664999998</v>
      </c>
      <c r="G29" s="88">
        <v>49376</v>
      </c>
      <c r="H29" s="32">
        <v>42422</v>
      </c>
      <c r="I29" s="31">
        <v>42303</v>
      </c>
      <c r="J29" s="68">
        <v>1.8425287447000001</v>
      </c>
      <c r="K29" s="68">
        <v>2.5000950864</v>
      </c>
      <c r="L29" s="68">
        <v>1.3813724459000001</v>
      </c>
      <c r="M29" s="1">
        <f t="shared" ref="M29" si="48">+(I29-H28)/365</f>
        <v>0.68493150684931503</v>
      </c>
      <c r="N29" s="1">
        <f t="shared" ref="N29:N34" si="49">+(I29-I28)/365</f>
        <v>1.0328767123287672</v>
      </c>
      <c r="O29" s="70">
        <f t="shared" si="26"/>
        <v>4.5602292007866883</v>
      </c>
      <c r="P29" s="72">
        <v>4.5602292007866883</v>
      </c>
      <c r="Q29">
        <f t="shared" ref="Q29" si="50">+O29</f>
        <v>4.5602292007866883</v>
      </c>
      <c r="R29">
        <f t="shared" ref="R29" si="51">+Q28*O$3</f>
        <v>4.1695582519853946</v>
      </c>
      <c r="S29">
        <f t="shared" ref="S29" si="52">+(R28+S28)*EXP(P$8*N29)-O$2*G28*EXP(M29*P$8)</f>
        <v>2.1592206070080264</v>
      </c>
      <c r="T29">
        <f t="shared" ref="T29" si="53">SUM(Q29:S29)</f>
        <v>10.88900805978011</v>
      </c>
      <c r="U29">
        <f t="shared" ref="U29" si="54">+(LN(Q29)-LN(C29))^2</f>
        <v>0.49153360673916058</v>
      </c>
      <c r="V29">
        <f t="shared" ref="V29" si="55">+(LN(R29)-LN(D29))^2</f>
        <v>1.1694962643819766E-2</v>
      </c>
      <c r="W29">
        <f t="shared" ref="W29" si="56">+(LN(S29)-LN(E29))^2</f>
        <v>0.16198526467663346</v>
      </c>
      <c r="X29">
        <v>10</v>
      </c>
      <c r="Y29">
        <f t="shared" ref="Y29" si="57">+SUM(U29:W29)*X29</f>
        <v>6.6521383405961378</v>
      </c>
      <c r="AA29">
        <f t="shared" si="1"/>
        <v>2015</v>
      </c>
      <c r="AB29" s="5">
        <f t="shared" ref="AB29" si="58">+(Q29/O$2)*L29</f>
        <v>91767.688643726869</v>
      </c>
      <c r="AC29" s="40">
        <f t="shared" ref="AC29" si="59">+((R29+S29)/O$2)*K29</f>
        <v>230498.85928023749</v>
      </c>
      <c r="AD29" s="40">
        <f t="shared" si="25"/>
        <v>322266.54792396433</v>
      </c>
      <c r="AE29" s="5">
        <f t="shared" ref="AE29" si="60">+AD29*0.2</f>
        <v>64453.309584792871</v>
      </c>
      <c r="AF29" s="9"/>
    </row>
    <row r="30" spans="1:38" ht="14.4" x14ac:dyDescent="0.3">
      <c r="A30">
        <v>2016</v>
      </c>
      <c r="B30" s="58" t="s">
        <v>90</v>
      </c>
      <c r="C30" s="89">
        <v>9.7445011964127897</v>
      </c>
      <c r="D30" s="92">
        <v>2.5589536416456</v>
      </c>
      <c r="E30" s="93">
        <v>2.0672694486036201</v>
      </c>
      <c r="F30" s="41"/>
      <c r="G30" s="95">
        <v>27559</v>
      </c>
      <c r="H30" s="87">
        <v>42790</v>
      </c>
      <c r="I30" s="87">
        <v>42650</v>
      </c>
      <c r="J30" s="94">
        <v>1.6103318486554601</v>
      </c>
      <c r="K30" s="94">
        <v>2.3954872016311199</v>
      </c>
      <c r="L30" s="94">
        <v>1.3010107044419199</v>
      </c>
      <c r="M30" s="1">
        <f t="shared" ref="M30" si="61">+(I30-H29)/365</f>
        <v>0.62465753424657533</v>
      </c>
      <c r="N30" s="1">
        <f t="shared" si="49"/>
        <v>0.9506849315068493</v>
      </c>
      <c r="O30" s="70">
        <f t="shared" si="26"/>
        <v>6.0792702014066373</v>
      </c>
      <c r="P30" s="72">
        <v>6.0792702014066373</v>
      </c>
      <c r="Q30">
        <f t="shared" ref="Q30" si="62">+O30</f>
        <v>6.0792702014066373</v>
      </c>
      <c r="R30">
        <f t="shared" ref="R30" si="63">+Q29*O$3</f>
        <v>2.9401335218429656</v>
      </c>
      <c r="S30">
        <f t="shared" ref="S30" si="64">+(R29+S29)*EXP(P$8*N30)-O$2*G29*EXP(M30*P$8)</f>
        <v>1.9481492443545196</v>
      </c>
      <c r="T30">
        <f t="shared" ref="T30" si="65">SUM(Q30:S30)</f>
        <v>10.967552967604123</v>
      </c>
      <c r="U30">
        <f t="shared" ref="U30" si="66">+(LN(Q30)-LN(C30))^2</f>
        <v>0.22261268745681184</v>
      </c>
      <c r="V30">
        <f t="shared" ref="V30" si="67">+(LN(R30)-LN(D30))^2</f>
        <v>1.9281142785180217E-2</v>
      </c>
      <c r="W30">
        <f t="shared" ref="W30" si="68">+(LN(S30)-LN(E30))^2</f>
        <v>3.5222816169017904E-3</v>
      </c>
      <c r="X30">
        <v>10</v>
      </c>
      <c r="Y30">
        <f t="shared" ref="Y30" si="69">+SUM(U30:W30)*X30</f>
        <v>2.4541611185889387</v>
      </c>
      <c r="AA30">
        <f t="shared" si="1"/>
        <v>2016</v>
      </c>
      <c r="AB30" s="5">
        <f t="shared" ref="AB30" si="70">+(Q30/O$2)*L30</f>
        <v>115219.14538251159</v>
      </c>
      <c r="AC30" s="40">
        <f t="shared" ref="AC30" si="71">+((R30+S30)/O$2)*K30</f>
        <v>170585.65525832758</v>
      </c>
      <c r="AD30" s="40">
        <f t="shared" si="25"/>
        <v>285804.80064083915</v>
      </c>
      <c r="AE30" s="5">
        <f t="shared" ref="AE30" si="72">+AD30*0.2</f>
        <v>57160.960128167833</v>
      </c>
      <c r="AF30" s="9"/>
    </row>
    <row r="31" spans="1:38" x14ac:dyDescent="0.25">
      <c r="A31">
        <v>2017</v>
      </c>
      <c r="B31" s="58" t="s">
        <v>94</v>
      </c>
      <c r="C31">
        <v>9.3113908121114708</v>
      </c>
      <c r="D31">
        <v>6.9023149938542296</v>
      </c>
      <c r="E31">
        <v>2.0586128951094902</v>
      </c>
      <c r="F31" s="41"/>
      <c r="G31">
        <v>26673</v>
      </c>
      <c r="H31" s="64">
        <v>43148</v>
      </c>
      <c r="I31" s="64">
        <v>43022</v>
      </c>
      <c r="J31" s="68">
        <v>1.830751</v>
      </c>
      <c r="K31" s="68">
        <v>2.3298760000000001</v>
      </c>
      <c r="L31" s="36">
        <v>1.406121</v>
      </c>
      <c r="M31" s="1">
        <f t="shared" ref="M31" si="73">+(I31-H30)/365</f>
        <v>0.63561643835616444</v>
      </c>
      <c r="N31" s="1">
        <f t="shared" si="49"/>
        <v>1.0191780821917809</v>
      </c>
      <c r="O31" s="70">
        <f t="shared" si="26"/>
        <v>5.9740186573436738</v>
      </c>
      <c r="P31" s="72">
        <v>5.9740186573436738</v>
      </c>
      <c r="Q31">
        <f t="shared" ref="Q31" si="74">+O31</f>
        <v>5.9740186573436738</v>
      </c>
      <c r="R31">
        <f t="shared" ref="R31" si="75">+Q30*O$3</f>
        <v>3.9195104720642679</v>
      </c>
      <c r="S31">
        <f t="shared" ref="S31" si="76">+(R30+S30)*EXP(P$8*N31)-O$2*G30*EXP(M31*P$8)</f>
        <v>2.0371983552117428</v>
      </c>
      <c r="T31">
        <f t="shared" ref="T31" si="77">SUM(Q31:S31)</f>
        <v>11.930727484619684</v>
      </c>
      <c r="U31">
        <f t="shared" ref="U31" si="78">+(LN(Q31)-LN(C31))^2</f>
        <v>0.196974973057779</v>
      </c>
      <c r="V31">
        <f t="shared" ref="V31" si="79">+(LN(R31)-LN(D31))^2</f>
        <v>0.3202315999138261</v>
      </c>
      <c r="W31">
        <f t="shared" ref="W31" si="80">+(LN(S31)-LN(E31))^2</f>
        <v>1.093466626325737E-4</v>
      </c>
      <c r="X31">
        <v>10</v>
      </c>
      <c r="Y31">
        <f t="shared" ref="Y31" si="81">+SUM(U31:W31)*X31</f>
        <v>5.1731591963423771</v>
      </c>
      <c r="AA31">
        <f t="shared" si="1"/>
        <v>2017</v>
      </c>
      <c r="AB31" s="5">
        <f t="shared" ref="AB31" si="82">+(Q31/O$2)*L31</f>
        <v>122371.87152369166</v>
      </c>
      <c r="AC31" s="40">
        <f t="shared" ref="AC31" si="83">+((R31+S31)/O$2)*K31</f>
        <v>202176.89038675049</v>
      </c>
      <c r="AD31" s="40">
        <f t="shared" ref="AD31" si="84">+AC31+AB31</f>
        <v>324548.76191044215</v>
      </c>
      <c r="AE31" s="5">
        <f t="shared" ref="AE31" si="85">+AD31*0.2</f>
        <v>64909.752382088431</v>
      </c>
    </row>
    <row r="32" spans="1:38" x14ac:dyDescent="0.25">
      <c r="A32">
        <v>2018</v>
      </c>
      <c r="B32" s="58" t="s">
        <v>95</v>
      </c>
      <c r="C32" s="6">
        <v>6.1321906425693298</v>
      </c>
      <c r="D32" s="6">
        <v>7.8571402073983903</v>
      </c>
      <c r="E32" s="6">
        <v>2.4599139028522701</v>
      </c>
      <c r="F32" s="41"/>
      <c r="G32" s="96">
        <v>45677</v>
      </c>
      <c r="H32" s="64">
        <v>43515</v>
      </c>
      <c r="I32" s="64">
        <v>43388</v>
      </c>
      <c r="J32">
        <v>2.0598312156730101</v>
      </c>
      <c r="K32">
        <v>2.6298895175116801</v>
      </c>
      <c r="L32">
        <v>1.3441292758396399</v>
      </c>
      <c r="M32" s="1">
        <f t="shared" ref="M32" si="86">+(I32-H31)/365</f>
        <v>0.65753424657534243</v>
      </c>
      <c r="N32" s="1">
        <f t="shared" si="49"/>
        <v>1.0027397260273974</v>
      </c>
      <c r="O32" s="70">
        <f t="shared" si="26"/>
        <v>4.382531957669876</v>
      </c>
      <c r="P32" s="72">
        <v>4.382531957669876</v>
      </c>
      <c r="Q32">
        <f t="shared" ref="Q32" si="87">+O32</f>
        <v>4.382531957669876</v>
      </c>
      <c r="R32">
        <f t="shared" ref="R32" si="88">+Q31*O$3</f>
        <v>3.8516512528671569</v>
      </c>
      <c r="S32">
        <f t="shared" ref="S32" si="89">+(R31+S31)*EXP(P$8*N32)-O$2*G31*EXP(M32*P$8)</f>
        <v>2.90603468356939</v>
      </c>
      <c r="T32">
        <f t="shared" ref="T32" si="90">SUM(Q32:S32)</f>
        <v>11.140217894106422</v>
      </c>
      <c r="U32">
        <f t="shared" ref="U32" si="91">+(LN(Q32)-LN(C32))^2</f>
        <v>0.11284588808192431</v>
      </c>
      <c r="V32">
        <f t="shared" ref="V32" si="92">+(LN(R32)-LN(D32))^2</f>
        <v>0.50825598970441532</v>
      </c>
      <c r="W32">
        <f t="shared" ref="W32" si="93">+(LN(S32)-LN(E32))^2</f>
        <v>2.7776605482488934E-2</v>
      </c>
      <c r="X32">
        <v>10</v>
      </c>
      <c r="Y32">
        <f t="shared" ref="Y32" si="94">+SUM(U32:W32)*X32</f>
        <v>6.4887848326882853</v>
      </c>
      <c r="AA32">
        <f t="shared" si="1"/>
        <v>2018</v>
      </c>
      <c r="AB32" s="5">
        <f t="shared" ref="AB32" si="95">+(Q32/O$2)*L32</f>
        <v>85814.063069192955</v>
      </c>
      <c r="AC32" s="40">
        <f t="shared" ref="AC32" si="96">+((R32+S32)/O$2)*K32</f>
        <v>258897.4907277537</v>
      </c>
      <c r="AD32" s="40">
        <f t="shared" ref="AD32" si="97">+AC32+AB32</f>
        <v>344711.55379694665</v>
      </c>
      <c r="AE32" s="5">
        <f t="shared" ref="AE32" si="98">+AD32*0.2</f>
        <v>68942.310759389336</v>
      </c>
    </row>
    <row r="33" spans="1:32" ht="13.8" thickBot="1" x14ac:dyDescent="0.3">
      <c r="A33">
        <v>2019</v>
      </c>
      <c r="B33" s="58" t="s">
        <v>96</v>
      </c>
      <c r="C33">
        <v>6.43949690200456</v>
      </c>
      <c r="D33">
        <v>3.4532507384900502</v>
      </c>
      <c r="E33">
        <v>1.4284300973830499</v>
      </c>
      <c r="F33" s="41"/>
      <c r="G33" s="41">
        <v>26476</v>
      </c>
      <c r="H33" s="64">
        <v>43884</v>
      </c>
      <c r="I33" s="64">
        <v>43759</v>
      </c>
      <c r="J33" s="68">
        <v>1.738</v>
      </c>
      <c r="K33" s="68">
        <v>2.4620000000000002</v>
      </c>
      <c r="L33" s="41">
        <v>1.3240000000000001</v>
      </c>
      <c r="M33" s="1">
        <f t="shared" ref="M33" si="99">+(I33-H32)/365</f>
        <v>0.66849315068493154</v>
      </c>
      <c r="N33" s="1">
        <f t="shared" si="49"/>
        <v>1.0164383561643835</v>
      </c>
      <c r="O33" s="70">
        <f t="shared" ref="O33" si="100">+P33</f>
        <v>4.7055658518811967</v>
      </c>
      <c r="P33" s="72">
        <v>4.7055658518811967</v>
      </c>
      <c r="Q33">
        <f t="shared" ref="Q33" si="101">+O33</f>
        <v>4.7055658518811967</v>
      </c>
      <c r="R33">
        <f t="shared" ref="R33" si="102">+Q32*O$3</f>
        <v>2.8255661178325071</v>
      </c>
      <c r="S33">
        <f t="shared" ref="S33" si="103">+(R32+S32)*EXP(P$8*N33)-O$2*G32*EXP(M33*P$8)</f>
        <v>2.4158746897434962</v>
      </c>
      <c r="T33">
        <f t="shared" ref="T33" si="104">SUM(Q33:S33)</f>
        <v>9.9470066594572</v>
      </c>
      <c r="U33">
        <f t="shared" ref="U33" si="105">+(LN(Q33)-LN(C33))^2</f>
        <v>9.8410440777557201E-2</v>
      </c>
      <c r="V33">
        <f t="shared" ref="V33" si="106">+(LN(R33)-LN(D33))^2</f>
        <v>4.0243284896130736E-2</v>
      </c>
      <c r="W33">
        <f t="shared" ref="W33" si="107">+(LN(S33)-LN(E33))^2</f>
        <v>0.27613491053866518</v>
      </c>
      <c r="X33">
        <v>10</v>
      </c>
      <c r="Y33">
        <f t="shared" ref="Y33" si="108">+SUM(U33:W33)*X33</f>
        <v>4.1478863621235309</v>
      </c>
      <c r="AA33">
        <f t="shared" si="1"/>
        <v>2019</v>
      </c>
      <c r="AB33" s="5">
        <f t="shared" ref="AB33" si="109">+(Q33/O$2)*L33</f>
        <v>90759.516525486106</v>
      </c>
      <c r="AC33" s="40">
        <f t="shared" ref="AC33" si="110">+((R33+S33)/O$2)*K33</f>
        <v>187988.40682870522</v>
      </c>
      <c r="AD33" s="40">
        <f t="shared" ref="AD33" si="111">+AC33+AB33</f>
        <v>278747.92335419136</v>
      </c>
      <c r="AE33" s="5">
        <f t="shared" ref="AE33" si="112">+AD33*0.2</f>
        <v>55749.584670838274</v>
      </c>
      <c r="AF33" s="11"/>
    </row>
    <row r="34" spans="1:32" x14ac:dyDescent="0.25">
      <c r="A34">
        <v>2020</v>
      </c>
      <c r="B34" s="58" t="s">
        <v>97</v>
      </c>
      <c r="C34" s="97">
        <v>5.407616</v>
      </c>
      <c r="D34" s="98">
        <v>3.4045969999999999</v>
      </c>
      <c r="E34" s="97">
        <v>1.812521</v>
      </c>
      <c r="F34" s="41"/>
      <c r="G34" s="66">
        <v>25192</v>
      </c>
      <c r="H34" s="64">
        <v>44249</v>
      </c>
      <c r="I34" s="64">
        <v>44126</v>
      </c>
      <c r="J34" s="68">
        <v>1.7709999999999999</v>
      </c>
      <c r="K34" s="68">
        <v>2.4380000000000002</v>
      </c>
      <c r="L34" s="41">
        <v>1.333</v>
      </c>
      <c r="M34" s="1">
        <f t="shared" ref="M34" si="113">+(I34-H33)/365</f>
        <v>0.66301369863013704</v>
      </c>
      <c r="N34" s="1">
        <f t="shared" si="49"/>
        <v>1.0054794520547945</v>
      </c>
      <c r="O34" s="70">
        <f t="shared" ref="O34" si="114">+P34</f>
        <v>5.8250084971694296</v>
      </c>
      <c r="P34" s="72">
        <v>5.8250084971694296</v>
      </c>
      <c r="Q34">
        <f t="shared" ref="Q34" si="115">+O34</f>
        <v>5.8250084971694296</v>
      </c>
      <c r="R34">
        <f t="shared" ref="R34" si="116">+Q33*O$3</f>
        <v>3.03383696108274</v>
      </c>
      <c r="S34">
        <f t="shared" ref="S34" si="117">+(R33+S33)*EXP(P$8*N34)-O$2*G33*EXP(M34*P$8)</f>
        <v>2.3869517118309007</v>
      </c>
      <c r="T34">
        <f t="shared" ref="T34" si="118">SUM(Q34:S34)</f>
        <v>11.245797170083069</v>
      </c>
      <c r="U34">
        <f t="shared" ref="U34" si="119">+(LN(Q34)-LN(C34))^2</f>
        <v>5.5282389217366267E-3</v>
      </c>
      <c r="V34">
        <f t="shared" ref="V34" si="120">+(LN(R34)-LN(D34))^2</f>
        <v>1.3293729122196129E-2</v>
      </c>
      <c r="W34">
        <f t="shared" ref="W34" si="121">+(LN(S34)-LN(E34))^2</f>
        <v>7.5789222046492299E-2</v>
      </c>
      <c r="X34">
        <v>10</v>
      </c>
      <c r="Y34">
        <f t="shared" ref="Y34" si="122">+SUM(U34:W34)*X34</f>
        <v>0.94611190090425057</v>
      </c>
      <c r="AA34">
        <f t="shared" si="1"/>
        <v>2020</v>
      </c>
      <c r="AB34" s="5">
        <f t="shared" ref="AB34" si="123">+(Q34/O$2)*L34</f>
        <v>113114.69940998506</v>
      </c>
      <c r="AC34" s="40">
        <f t="shared" ref="AC34" si="124">+((R34+S34)/O$2)*K34</f>
        <v>192525.61139363985</v>
      </c>
      <c r="AD34" s="40">
        <f t="shared" ref="AD34" si="125">+AC34+AB34</f>
        <v>305640.31080362492</v>
      </c>
      <c r="AE34" s="5">
        <f t="shared" ref="AE34" si="126">+AD34*0.2</f>
        <v>61128.062160724985</v>
      </c>
      <c r="AF34" s="7"/>
    </row>
    <row r="35" spans="1:32" x14ac:dyDescent="0.25">
      <c r="A35">
        <v>2021</v>
      </c>
      <c r="B35" s="58" t="s">
        <v>99</v>
      </c>
      <c r="C35" s="65">
        <v>5.8619009999999996</v>
      </c>
      <c r="D35" s="65">
        <v>4.0454739999999996</v>
      </c>
      <c r="E35" s="65">
        <v>1.5980620000000001</v>
      </c>
      <c r="F35" s="41"/>
      <c r="G35" s="41"/>
      <c r="H35" s="64"/>
      <c r="I35" s="64">
        <v>44479</v>
      </c>
      <c r="J35" s="68">
        <v>1.752</v>
      </c>
      <c r="K35" s="68">
        <v>2.5390000000000001</v>
      </c>
      <c r="L35" s="41">
        <v>1.28</v>
      </c>
      <c r="M35" s="1">
        <f t="shared" ref="M35" si="127">+(I35-H34)/365</f>
        <v>0.63013698630136983</v>
      </c>
      <c r="N35" s="1">
        <f t="shared" ref="N35" si="128">+(I35-I34)/365</f>
        <v>0.9671232876712329</v>
      </c>
      <c r="O35" s="70">
        <f t="shared" ref="O35" si="129">+P35</f>
        <v>5.8618942909363154</v>
      </c>
      <c r="P35" s="72">
        <v>5.8618942909363154</v>
      </c>
      <c r="Q35">
        <f t="shared" ref="Q35" si="130">+O35</f>
        <v>5.8618942909363154</v>
      </c>
      <c r="R35">
        <f t="shared" ref="R35" si="131">+Q34*O$3</f>
        <v>3.7555793784648994</v>
      </c>
      <c r="S35">
        <f t="shared" ref="S35" si="132">+(R34+S34)*EXP(P$8*N35)-O$2*G34*EXP(M35*P$8)</f>
        <v>2.6241907786834577</v>
      </c>
      <c r="T35">
        <f t="shared" ref="T35" si="133">SUM(Q35:S35)</f>
        <v>12.241664448084672</v>
      </c>
      <c r="U35">
        <f t="shared" ref="U35" si="134">+(LN(Q35)-LN(C35))^2</f>
        <v>1.3099278233102596E-12</v>
      </c>
      <c r="V35">
        <f t="shared" ref="V35" si="135">+(LN(R35)-LN(D35))^2</f>
        <v>5.5288380600388449E-3</v>
      </c>
      <c r="W35">
        <f t="shared" ref="W35" si="136">+(LN(S35)-LN(E35))^2</f>
        <v>0.24599708157492362</v>
      </c>
      <c r="X35">
        <v>10</v>
      </c>
      <c r="Y35">
        <f t="shared" ref="Y35" si="137">+SUM(U35:W35)*X35</f>
        <v>2.5152591963627242</v>
      </c>
      <c r="AA35">
        <f t="shared" si="1"/>
        <v>2021</v>
      </c>
      <c r="AB35" s="5">
        <f t="shared" ref="AB35" si="138">+(Q35/O$2)*L35</f>
        <v>109305.06458601203</v>
      </c>
      <c r="AC35" s="40">
        <f t="shared" ref="AC35" si="139">+((R35+S35)/O$2)*K35</f>
        <v>235971.77901989876</v>
      </c>
      <c r="AD35" s="40">
        <f t="shared" ref="AD35" si="140">+AC35+AB35</f>
        <v>345276.84360591078</v>
      </c>
      <c r="AE35" s="5">
        <f t="shared" ref="AE35" si="141">+AD35*0.2</f>
        <v>69055.368721182153</v>
      </c>
      <c r="AF35" s="7"/>
    </row>
    <row r="36" spans="1:32" x14ac:dyDescent="0.25">
      <c r="B36" s="41"/>
      <c r="C36" s="65"/>
      <c r="D36" s="65"/>
      <c r="E36" s="65"/>
      <c r="F36" s="41"/>
      <c r="G36" s="66"/>
      <c r="H36" s="64"/>
      <c r="I36" s="64"/>
      <c r="J36" s="41"/>
      <c r="K36" s="41"/>
      <c r="L36" s="41"/>
      <c r="M36" s="41"/>
      <c r="AB36" s="12"/>
      <c r="AD36" s="17"/>
      <c r="AE36" s="17"/>
      <c r="AF36" s="7"/>
    </row>
    <row r="37" spans="1:32" x14ac:dyDescent="0.25">
      <c r="B37" s="41"/>
      <c r="C37" s="65"/>
      <c r="D37" s="65"/>
      <c r="E37" s="65"/>
      <c r="F37" s="41"/>
      <c r="G37" s="41"/>
      <c r="H37" s="64"/>
      <c r="I37" s="64"/>
      <c r="J37" s="41"/>
      <c r="K37" s="41"/>
      <c r="L37" s="41"/>
      <c r="M37" s="41"/>
      <c r="AB37" s="12"/>
      <c r="AC37" s="13"/>
      <c r="AD37" s="17"/>
      <c r="AE37" s="17"/>
      <c r="AF37" s="7"/>
    </row>
    <row r="38" spans="1:32" x14ac:dyDescent="0.25">
      <c r="B38" s="41"/>
      <c r="C38" s="65"/>
      <c r="D38" s="65"/>
      <c r="E38" s="65"/>
      <c r="F38" s="41"/>
      <c r="G38" s="66"/>
      <c r="H38" s="64"/>
      <c r="I38" s="64"/>
      <c r="J38" s="41"/>
      <c r="K38" s="41"/>
      <c r="L38" s="41"/>
      <c r="M38" s="41"/>
      <c r="AE38" s="21">
        <f>AE29/2890000</f>
        <v>2.2302183247333175E-2</v>
      </c>
    </row>
    <row r="39" spans="1:32" x14ac:dyDescent="0.25">
      <c r="B39" s="41"/>
      <c r="C39" s="65"/>
      <c r="D39" s="65"/>
      <c r="E39" s="65"/>
      <c r="F39" s="41"/>
      <c r="G39" s="41"/>
      <c r="H39" s="67"/>
      <c r="I39" s="64"/>
      <c r="J39" s="41"/>
      <c r="K39" s="41"/>
      <c r="L39" s="41"/>
      <c r="M39" s="41"/>
    </row>
    <row r="40" spans="1:32" x14ac:dyDescent="0.25">
      <c r="B40" s="41"/>
      <c r="C40" s="65"/>
      <c r="D40" s="65"/>
      <c r="E40" s="65"/>
      <c r="F40" s="41"/>
      <c r="G40" s="41"/>
      <c r="H40" s="64"/>
      <c r="I40" s="64"/>
      <c r="J40" s="41"/>
      <c r="K40" s="41"/>
      <c r="L40" s="41"/>
      <c r="M40" s="41"/>
    </row>
    <row r="41" spans="1:32" x14ac:dyDescent="0.25">
      <c r="B41" s="41"/>
      <c r="C41" s="65"/>
      <c r="D41" s="65"/>
      <c r="E41" s="65"/>
      <c r="F41" s="41"/>
      <c r="G41" s="41"/>
      <c r="H41" s="64"/>
      <c r="I41" s="64"/>
      <c r="J41" s="41"/>
      <c r="K41" s="41"/>
      <c r="L41" s="41"/>
      <c r="M41" s="41"/>
    </row>
    <row r="42" spans="1:32" x14ac:dyDescent="0.25">
      <c r="B42" s="41"/>
      <c r="C42" s="65"/>
      <c r="D42" s="65"/>
      <c r="E42" s="65"/>
      <c r="F42" s="41"/>
      <c r="G42" s="41"/>
      <c r="H42" s="64"/>
      <c r="I42" s="64"/>
      <c r="J42" s="41"/>
      <c r="K42" s="41"/>
      <c r="L42" s="41"/>
      <c r="M42" s="41"/>
    </row>
    <row r="43" spans="1:32" x14ac:dyDescent="0.25">
      <c r="B43" s="41"/>
      <c r="C43" s="65"/>
      <c r="D43" s="65"/>
      <c r="E43" s="65"/>
      <c r="F43" s="41"/>
      <c r="G43" s="41"/>
      <c r="H43" s="64"/>
      <c r="I43" s="64"/>
      <c r="J43" s="41"/>
      <c r="K43" s="41"/>
      <c r="L43" s="41"/>
      <c r="M43" s="41"/>
    </row>
    <row r="44" spans="1:32" x14ac:dyDescent="0.25">
      <c r="B44" s="41"/>
      <c r="C44" s="65"/>
      <c r="D44" s="65"/>
      <c r="E44" s="65"/>
      <c r="F44" s="41"/>
      <c r="G44" s="41"/>
      <c r="H44" s="64"/>
      <c r="I44" s="64"/>
      <c r="J44" s="41"/>
      <c r="K44" s="41"/>
      <c r="L44" s="41"/>
      <c r="M44" s="41"/>
    </row>
    <row r="45" spans="1:32" x14ac:dyDescent="0.25">
      <c r="B45" s="41"/>
      <c r="C45" s="65"/>
      <c r="D45" s="65"/>
      <c r="E45" s="65"/>
      <c r="F45" s="41"/>
      <c r="G45" s="41"/>
      <c r="H45" s="64"/>
      <c r="I45" s="64"/>
      <c r="J45" s="41"/>
      <c r="K45" s="41"/>
      <c r="L45" s="41"/>
      <c r="M45" s="41"/>
    </row>
    <row r="46" spans="1:32" x14ac:dyDescent="0.25">
      <c r="B46" s="41"/>
      <c r="C46" s="65"/>
      <c r="D46" s="65"/>
      <c r="E46" s="65"/>
      <c r="F46" s="41"/>
      <c r="G46" s="41"/>
      <c r="H46" s="64"/>
      <c r="I46" s="64"/>
      <c r="J46" s="41"/>
      <c r="K46" s="41"/>
      <c r="L46" s="41"/>
      <c r="M46" s="41"/>
    </row>
    <row r="47" spans="1:32" x14ac:dyDescent="0.25">
      <c r="H47" s="4"/>
      <c r="I47" s="4"/>
    </row>
    <row r="48" spans="1:32" x14ac:dyDescent="0.25">
      <c r="H48" s="4"/>
      <c r="I48" s="4"/>
    </row>
    <row r="49" spans="8:9" x14ac:dyDescent="0.25">
      <c r="H49" s="4"/>
      <c r="I49" s="4"/>
    </row>
    <row r="50" spans="8:9" x14ac:dyDescent="0.25">
      <c r="H50" s="4"/>
      <c r="I50" s="4"/>
    </row>
    <row r="51" spans="8:9" x14ac:dyDescent="0.25">
      <c r="H51" s="4"/>
      <c r="I51" s="4"/>
    </row>
    <row r="52" spans="8:9" x14ac:dyDescent="0.25">
      <c r="H52" s="4"/>
      <c r="I52" s="4"/>
    </row>
    <row r="53" spans="8:9" x14ac:dyDescent="0.25">
      <c r="H53" s="4"/>
      <c r="I53" s="4"/>
    </row>
    <row r="54" spans="8:9" x14ac:dyDescent="0.25">
      <c r="H54" s="4"/>
      <c r="I54" s="4"/>
    </row>
    <row r="55" spans="8:9" x14ac:dyDescent="0.25">
      <c r="H55" s="4"/>
      <c r="I55" s="4"/>
    </row>
    <row r="56" spans="8:9" x14ac:dyDescent="0.25">
      <c r="H56" s="4"/>
      <c r="I56" s="4"/>
    </row>
    <row r="57" spans="8:9" x14ac:dyDescent="0.25">
      <c r="H57" s="4"/>
      <c r="I57" s="4"/>
    </row>
    <row r="58" spans="8:9" x14ac:dyDescent="0.25">
      <c r="H58" s="4"/>
      <c r="I58" s="4"/>
    </row>
    <row r="59" spans="8:9" x14ac:dyDescent="0.25">
      <c r="H59" s="4"/>
      <c r="I59" s="4"/>
    </row>
    <row r="60" spans="8:9" x14ac:dyDescent="0.25">
      <c r="H60" s="4"/>
      <c r="I60" s="4"/>
    </row>
    <row r="61" spans="8:9" x14ac:dyDescent="0.25">
      <c r="H61" s="4"/>
      <c r="I61" s="4"/>
    </row>
    <row r="62" spans="8:9" x14ac:dyDescent="0.25">
      <c r="H62" s="4"/>
      <c r="I62" s="4"/>
    </row>
    <row r="63" spans="8:9" x14ac:dyDescent="0.25">
      <c r="H63" s="4"/>
      <c r="I63" s="4"/>
    </row>
    <row r="64" spans="8:9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  <row r="95" spans="8:9" x14ac:dyDescent="0.25">
      <c r="H95" s="4"/>
      <c r="I95" s="4"/>
    </row>
  </sheetData>
  <mergeCells count="18">
    <mergeCell ref="AI8:AI9"/>
    <mergeCell ref="H8:H9"/>
    <mergeCell ref="I8:I9"/>
    <mergeCell ref="J8:J9"/>
    <mergeCell ref="K8:K9"/>
    <mergeCell ref="L8:L9"/>
    <mergeCell ref="M8:M9"/>
    <mergeCell ref="N8:N9"/>
    <mergeCell ref="AB8:AB9"/>
    <mergeCell ref="AC8:AC9"/>
    <mergeCell ref="AD8:AD9"/>
    <mergeCell ref="AE8:AE9"/>
    <mergeCell ref="G8:G9"/>
    <mergeCell ref="A8:A9"/>
    <mergeCell ref="B8:B9"/>
    <mergeCell ref="C8:C9"/>
    <mergeCell ref="D8:D9"/>
    <mergeCell ref="E8:E9"/>
  </mergeCells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25601" r:id="rId4">
          <objectPr defaultSize="0" autoPict="0" r:id="rId5">
            <anchor moveWithCells="1" sizeWithCells="1">
              <from>
                <xdr:col>17</xdr:col>
                <xdr:colOff>121920</xdr:colOff>
                <xdr:row>3</xdr:row>
                <xdr:rowOff>30480</xdr:rowOff>
              </from>
              <to>
                <xdr:col>20</xdr:col>
                <xdr:colOff>426720</xdr:colOff>
                <xdr:row>4</xdr:row>
                <xdr:rowOff>144780</xdr:rowOff>
              </to>
            </anchor>
          </objectPr>
        </oleObject>
      </mc:Choice>
      <mc:Fallback>
        <oleObject progId="Equation.3" shapeId="25601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/>
  <dimension ref="A2:O20"/>
  <sheetViews>
    <sheetView workbookViewId="0">
      <selection activeCell="B11" sqref="B11"/>
    </sheetView>
  </sheetViews>
  <sheetFormatPr defaultRowHeight="13.2" x14ac:dyDescent="0.25"/>
  <cols>
    <col min="3" max="3" width="12.44140625" bestFit="1" customWidth="1"/>
    <col min="9" max="9" width="10.6640625" customWidth="1"/>
    <col min="10" max="10" width="9.88671875" customWidth="1"/>
  </cols>
  <sheetData>
    <row r="2" spans="1:15" x14ac:dyDescent="0.25">
      <c r="A2" s="44"/>
      <c r="B2" s="44"/>
      <c r="C2" s="45" t="s">
        <v>64</v>
      </c>
      <c r="D2" s="44"/>
      <c r="E2" s="44"/>
      <c r="F2" s="45" t="s">
        <v>67</v>
      </c>
      <c r="I2" s="42" t="s">
        <v>85</v>
      </c>
      <c r="K2" s="42" t="s">
        <v>88</v>
      </c>
      <c r="N2" s="42" t="s">
        <v>76</v>
      </c>
    </row>
    <row r="3" spans="1:15" x14ac:dyDescent="0.25">
      <c r="A3" s="45" t="s">
        <v>65</v>
      </c>
      <c r="B3" s="45" t="s">
        <v>1</v>
      </c>
      <c r="C3" s="45" t="s">
        <v>40</v>
      </c>
      <c r="D3" s="45" t="s">
        <v>66</v>
      </c>
      <c r="E3" s="44"/>
      <c r="F3" s="45" t="s">
        <v>40</v>
      </c>
      <c r="G3" s="45" t="s">
        <v>66</v>
      </c>
      <c r="I3" s="42" t="s">
        <v>86</v>
      </c>
      <c r="J3" s="42" t="s">
        <v>87</v>
      </c>
      <c r="K3" s="42" t="s">
        <v>86</v>
      </c>
      <c r="L3" s="42" t="s">
        <v>87</v>
      </c>
    </row>
    <row r="4" spans="1:15" ht="14.4" x14ac:dyDescent="0.3">
      <c r="A4" s="45" t="s">
        <v>68</v>
      </c>
      <c r="B4" s="44">
        <v>2011</v>
      </c>
      <c r="C4" s="44"/>
      <c r="D4" s="44"/>
      <c r="E4" s="44"/>
      <c r="F4" s="44"/>
      <c r="I4" s="84">
        <v>134856</v>
      </c>
      <c r="J4" s="83"/>
      <c r="K4" s="44"/>
      <c r="N4" s="42" t="s">
        <v>77</v>
      </c>
      <c r="O4" s="42" t="s">
        <v>78</v>
      </c>
    </row>
    <row r="5" spans="1:15" x14ac:dyDescent="0.25">
      <c r="A5" s="45" t="s">
        <v>68</v>
      </c>
      <c r="B5" s="44">
        <v>2012</v>
      </c>
      <c r="C5" s="44">
        <f>62.064336/1000000</f>
        <v>6.2064335999999993E-5</v>
      </c>
      <c r="D5" s="44">
        <v>0.59410229999999997</v>
      </c>
      <c r="E5" s="44"/>
      <c r="F5" s="79" t="e">
        <f t="shared" ref="F5:G5" si="0">(C5-C4)/C4</f>
        <v>#DIV/0!</v>
      </c>
      <c r="G5" s="79" t="e">
        <f t="shared" si="0"/>
        <v>#DIV/0!</v>
      </c>
      <c r="I5" s="82">
        <v>280743.47820284101</v>
      </c>
      <c r="J5" s="83"/>
      <c r="K5" s="79">
        <f>(I5-I4)/I4</f>
        <v>1.0818019087236832</v>
      </c>
      <c r="M5">
        <v>1997</v>
      </c>
      <c r="O5">
        <v>123300</v>
      </c>
    </row>
    <row r="6" spans="1:15" x14ac:dyDescent="0.25">
      <c r="A6" s="45" t="s">
        <v>68</v>
      </c>
      <c r="B6" s="44">
        <v>2013</v>
      </c>
      <c r="C6" s="43">
        <f>55.577332091465/1000000</f>
        <v>5.5577332091465004E-5</v>
      </c>
      <c r="D6" s="43">
        <f>62.5265236283471/100</f>
        <v>0.62526523628347097</v>
      </c>
      <c r="E6" s="44"/>
      <c r="F6" s="79">
        <f t="shared" ref="F6" si="1">(C6-C5)/C5</f>
        <v>-0.10452063659450074</v>
      </c>
      <c r="G6" s="79">
        <f t="shared" ref="G6" si="2">(D6-D5)/D5</f>
        <v>5.2453821982293286E-2</v>
      </c>
      <c r="I6" s="82">
        <v>266089.16572096309</v>
      </c>
      <c r="J6" s="83"/>
      <c r="K6" s="79">
        <f t="shared" ref="K6:L7" si="3">(I6-I5)/I5</f>
        <v>-5.2198229414576025E-2</v>
      </c>
      <c r="M6">
        <v>1998</v>
      </c>
      <c r="N6">
        <v>426118.85680000001</v>
      </c>
      <c r="O6">
        <v>142479</v>
      </c>
    </row>
    <row r="7" spans="1:15" x14ac:dyDescent="0.25">
      <c r="B7" s="74">
        <v>2014</v>
      </c>
      <c r="C7" s="91">
        <v>6.0317131945151452E-5</v>
      </c>
      <c r="D7" s="91">
        <v>0.70034096008701918</v>
      </c>
      <c r="F7" s="79">
        <f t="shared" ref="F7:F8" si="4">(C7-C6)/C6</f>
        <v>8.5282968349147101E-2</v>
      </c>
      <c r="G7" s="79">
        <f t="shared" ref="G7:G8" si="5">(D7-D6)/D6</f>
        <v>0.12007020292666934</v>
      </c>
      <c r="I7" s="81">
        <v>371902.60643554217</v>
      </c>
      <c r="J7" s="90">
        <v>592399.5821365302</v>
      </c>
      <c r="K7" s="79">
        <f t="shared" si="3"/>
        <v>0.39766158997071432</v>
      </c>
      <c r="L7" s="79" t="e">
        <f t="shared" si="3"/>
        <v>#DIV/0!</v>
      </c>
      <c r="M7">
        <v>1999</v>
      </c>
      <c r="N7">
        <v>368584.83039999998</v>
      </c>
      <c r="O7">
        <v>225599</v>
      </c>
    </row>
    <row r="8" spans="1:15" x14ac:dyDescent="0.25">
      <c r="B8" s="74">
        <v>2015</v>
      </c>
      <c r="C8" s="23">
        <v>5.8399976100786747E-5</v>
      </c>
      <c r="D8" s="23">
        <v>0.68393061704992575</v>
      </c>
      <c r="F8" s="79">
        <f t="shared" si="4"/>
        <v>-3.1784598878276303E-2</v>
      </c>
      <c r="G8" s="79">
        <f t="shared" si="5"/>
        <v>-2.3431933832706867E-2</v>
      </c>
      <c r="I8" s="80">
        <v>359177.6412446925</v>
      </c>
      <c r="J8" s="80">
        <v>576632.14288515202</v>
      </c>
      <c r="K8" s="79">
        <f t="shared" ref="K8" si="6">(I8-I7)/I7</f>
        <v>-3.4215853749482002E-2</v>
      </c>
      <c r="L8" s="79">
        <f t="shared" ref="L8" si="7">(J8-J7)/J7</f>
        <v>-2.6616222777389231E-2</v>
      </c>
      <c r="M8">
        <v>2000</v>
      </c>
      <c r="N8">
        <v>159449.87880000001</v>
      </c>
      <c r="O8">
        <v>124840</v>
      </c>
    </row>
    <row r="9" spans="1:15" x14ac:dyDescent="0.25">
      <c r="B9" s="74">
        <v>2016</v>
      </c>
      <c r="C9">
        <v>5.7926066300044645E-5</v>
      </c>
      <c r="D9">
        <v>0.64890525008255107</v>
      </c>
      <c r="F9" s="79">
        <f t="shared" ref="F9" si="8">(C9-C8)/C8</f>
        <v>-8.1148971692082232E-3</v>
      </c>
      <c r="G9" s="79">
        <f t="shared" ref="G9" si="9">(D9-D8)/D8</f>
        <v>-5.1211871634660115E-2</v>
      </c>
      <c r="I9">
        <v>279116.20430908044</v>
      </c>
      <c r="J9">
        <v>497976.24133220228</v>
      </c>
      <c r="K9" s="79">
        <f t="shared" ref="K9" si="10">(I9-I8)/I8</f>
        <v>-0.22290206221681153</v>
      </c>
      <c r="L9" s="79">
        <f t="shared" ref="L9" si="11">(J9-J8)/J8</f>
        <v>-0.13640568345600473</v>
      </c>
      <c r="M9">
        <v>2001</v>
      </c>
      <c r="N9">
        <v>149142.1127</v>
      </c>
      <c r="O9">
        <v>78833</v>
      </c>
    </row>
    <row r="10" spans="1:15" x14ac:dyDescent="0.25">
      <c r="B10" s="74">
        <v>2017</v>
      </c>
      <c r="M10">
        <v>2002</v>
      </c>
      <c r="N10">
        <v>134533.10389999999</v>
      </c>
      <c r="O10">
        <v>66377</v>
      </c>
    </row>
    <row r="11" spans="1:15" x14ac:dyDescent="0.25">
      <c r="M11">
        <v>2003</v>
      </c>
      <c r="N11">
        <v>202828.7886</v>
      </c>
      <c r="O11">
        <v>60625</v>
      </c>
    </row>
    <row r="12" spans="1:15" x14ac:dyDescent="0.25">
      <c r="M12">
        <v>2004</v>
      </c>
      <c r="N12">
        <v>158892.74849999999</v>
      </c>
      <c r="O12">
        <v>32250</v>
      </c>
    </row>
    <row r="13" spans="1:15" x14ac:dyDescent="0.25">
      <c r="M13">
        <v>2005</v>
      </c>
      <c r="N13">
        <v>118864.9562</v>
      </c>
      <c r="O13">
        <v>0</v>
      </c>
    </row>
    <row r="14" spans="1:15" x14ac:dyDescent="0.25">
      <c r="M14">
        <v>2006</v>
      </c>
      <c r="N14">
        <v>112973.22040000001</v>
      </c>
      <c r="O14">
        <v>25533</v>
      </c>
    </row>
    <row r="15" spans="1:15" x14ac:dyDescent="0.25">
      <c r="M15">
        <v>2007</v>
      </c>
      <c r="N15">
        <v>94596.647500000006</v>
      </c>
      <c r="O15">
        <v>13714</v>
      </c>
    </row>
    <row r="16" spans="1:15" x14ac:dyDescent="0.25">
      <c r="M16">
        <v>2008</v>
      </c>
      <c r="N16">
        <v>75773.376600000003</v>
      </c>
      <c r="O16">
        <v>16240</v>
      </c>
    </row>
    <row r="17" spans="13:15" x14ac:dyDescent="0.25">
      <c r="M17">
        <v>2009</v>
      </c>
      <c r="N17">
        <v>143306.57320000001</v>
      </c>
      <c r="O17">
        <v>80858</v>
      </c>
    </row>
    <row r="18" spans="13:15" x14ac:dyDescent="0.25">
      <c r="M18">
        <v>2010</v>
      </c>
      <c r="N18">
        <v>67037.896999999997</v>
      </c>
      <c r="O18">
        <v>133485</v>
      </c>
    </row>
    <row r="19" spans="13:15" x14ac:dyDescent="0.25">
      <c r="M19">
        <v>2011</v>
      </c>
      <c r="N19">
        <v>134856.2942</v>
      </c>
      <c r="O19">
        <v>166536</v>
      </c>
    </row>
    <row r="20" spans="13:15" x14ac:dyDescent="0.25">
      <c r="M20">
        <v>2012</v>
      </c>
      <c r="N20">
        <v>209545.43220000001</v>
      </c>
      <c r="O20">
        <v>147967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L94"/>
  <sheetViews>
    <sheetView workbookViewId="0">
      <pane ySplit="1005" topLeftCell="A4" activePane="bottomLeft"/>
      <selection pane="bottomLeft" activeCell="C11" sqref="C11:E25"/>
    </sheetView>
  </sheetViews>
  <sheetFormatPr defaultRowHeight="13.2" x14ac:dyDescent="0.25"/>
  <cols>
    <col min="1" max="1" width="7.109375" customWidth="1"/>
    <col min="2" max="2" width="7.5546875" customWidth="1"/>
    <col min="3" max="3" width="6" customWidth="1"/>
    <col min="4" max="4" width="6.6640625" customWidth="1"/>
    <col min="5" max="5" width="6.33203125" customWidth="1"/>
    <col min="6" max="6" width="2" customWidth="1"/>
    <col min="8" max="9" width="9.6640625" customWidth="1"/>
    <col min="10" max="11" width="7.33203125" customWidth="1"/>
    <col min="12" max="12" width="9.109375" customWidth="1"/>
    <col min="13" max="13" width="13.44140625" customWidth="1"/>
    <col min="14" max="14" width="10.88671875" customWidth="1"/>
    <col min="15" max="15" width="10.33203125" customWidth="1"/>
    <col min="16" max="16" width="10.5546875" customWidth="1"/>
    <col min="20" max="20" width="14" customWidth="1"/>
    <col min="24" max="24" width="7.33203125" customWidth="1"/>
    <col min="27" max="27" width="7.6640625" customWidth="1"/>
    <col min="28" max="29" width="11.5546875" customWidth="1"/>
    <col min="34" max="34" width="19.5546875" customWidth="1"/>
  </cols>
  <sheetData>
    <row r="1" spans="1:38" ht="15" thickBot="1" x14ac:dyDescent="0.35">
      <c r="A1" s="22" t="s">
        <v>37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6" t="s">
        <v>19</v>
      </c>
      <c r="O1" s="22"/>
      <c r="P1" s="22"/>
      <c r="Q1" s="22"/>
      <c r="R1" s="22"/>
      <c r="S1" s="27" t="s">
        <v>38</v>
      </c>
    </row>
    <row r="2" spans="1:38" ht="14.4" x14ac:dyDescent="0.3">
      <c r="A2" s="22" t="s">
        <v>39</v>
      </c>
      <c r="B2" s="22" t="s">
        <v>44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5" t="s">
        <v>40</v>
      </c>
      <c r="O2" s="23">
        <f>P2/1000000</f>
        <v>5.5577332091464971E-5</v>
      </c>
      <c r="P2" s="43">
        <v>55.577332091464967</v>
      </c>
      <c r="Q2" s="22"/>
      <c r="R2" s="22"/>
      <c r="S2" s="24">
        <f>SUM(Y11:Y25)</f>
        <v>136.45938301704643</v>
      </c>
    </row>
    <row r="3" spans="1:38" ht="14.4" x14ac:dyDescent="0.3">
      <c r="A3" s="22" t="s">
        <v>1</v>
      </c>
      <c r="B3" s="22">
        <v>2013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5" t="s">
        <v>41</v>
      </c>
      <c r="O3" s="23">
        <f>P3/100</f>
        <v>0.62526523628347064</v>
      </c>
      <c r="P3" s="43">
        <v>62.526523628347064</v>
      </c>
      <c r="Q3" s="22"/>
      <c r="R3" s="22"/>
      <c r="S3" s="22"/>
    </row>
    <row r="4" spans="1:38" ht="14.4" x14ac:dyDescent="0.3">
      <c r="A4" s="28" t="s">
        <v>42</v>
      </c>
      <c r="B4" s="22">
        <v>8</v>
      </c>
      <c r="C4" s="22" t="s">
        <v>45</v>
      </c>
      <c r="D4" s="22" t="s">
        <v>47</v>
      </c>
      <c r="E4" s="22"/>
      <c r="F4" s="22"/>
      <c r="G4" s="22"/>
      <c r="H4" s="22"/>
      <c r="I4" s="22"/>
      <c r="J4" s="22"/>
      <c r="K4" s="22"/>
      <c r="L4" s="22"/>
      <c r="M4" s="22"/>
      <c r="N4" s="25" t="s">
        <v>43</v>
      </c>
      <c r="O4" s="22">
        <v>-0.3</v>
      </c>
      <c r="P4" s="22">
        <v>0.74081822068171788</v>
      </c>
      <c r="Q4" s="22"/>
      <c r="R4" s="22"/>
      <c r="S4" s="22"/>
    </row>
    <row r="5" spans="1:38" ht="14.4" x14ac:dyDescent="0.3">
      <c r="B5">
        <v>8</v>
      </c>
      <c r="C5" s="20" t="s">
        <v>46</v>
      </c>
      <c r="AB5" s="37" t="s">
        <v>52</v>
      </c>
    </row>
    <row r="6" spans="1:38" x14ac:dyDescent="0.25">
      <c r="Q6" s="35" t="s">
        <v>20</v>
      </c>
    </row>
    <row r="7" spans="1:38" ht="12.75" customHeight="1" x14ac:dyDescent="0.25">
      <c r="A7" s="100" t="s">
        <v>2</v>
      </c>
      <c r="B7" s="100" t="s">
        <v>3</v>
      </c>
      <c r="C7" s="100" t="s">
        <v>4</v>
      </c>
      <c r="D7" s="100" t="s">
        <v>0</v>
      </c>
      <c r="E7" s="100" t="s">
        <v>5</v>
      </c>
      <c r="G7" s="100" t="s">
        <v>6</v>
      </c>
      <c r="H7" s="103" t="s">
        <v>7</v>
      </c>
      <c r="I7" s="103" t="s">
        <v>8</v>
      </c>
      <c r="J7" s="100" t="s">
        <v>9</v>
      </c>
      <c r="K7" s="100" t="s">
        <v>10</v>
      </c>
      <c r="L7" s="100" t="s">
        <v>11</v>
      </c>
      <c r="M7" s="100" t="s">
        <v>12</v>
      </c>
      <c r="N7" s="100" t="s">
        <v>13</v>
      </c>
      <c r="O7" t="s">
        <v>14</v>
      </c>
      <c r="P7">
        <v>-0.3</v>
      </c>
      <c r="Q7">
        <f>+EXP(P7)</f>
        <v>0.74081822068171788</v>
      </c>
      <c r="AB7" s="100" t="s">
        <v>15</v>
      </c>
      <c r="AC7" s="100" t="s">
        <v>16</v>
      </c>
      <c r="AD7" s="100" t="s">
        <v>17</v>
      </c>
      <c r="AE7" s="100" t="s">
        <v>18</v>
      </c>
      <c r="AF7" s="3"/>
      <c r="AI7" s="101" t="s">
        <v>55</v>
      </c>
    </row>
    <row r="8" spans="1:38" ht="12.75" customHeight="1" thickBot="1" x14ac:dyDescent="0.3">
      <c r="A8" s="100"/>
      <c r="B8" s="100"/>
      <c r="C8" s="100"/>
      <c r="D8" s="100"/>
      <c r="E8" s="100"/>
      <c r="G8" s="100"/>
      <c r="H8" s="103"/>
      <c r="I8" s="103"/>
      <c r="J8" s="100"/>
      <c r="K8" s="100"/>
      <c r="L8" s="100"/>
      <c r="M8" s="100"/>
      <c r="N8" s="100"/>
      <c r="O8" t="s">
        <v>19</v>
      </c>
      <c r="Q8" s="34" t="s">
        <v>48</v>
      </c>
      <c r="R8" s="34" t="s">
        <v>49</v>
      </c>
      <c r="S8" s="34" t="s">
        <v>50</v>
      </c>
      <c r="T8" s="39" t="s">
        <v>53</v>
      </c>
      <c r="U8" s="39" t="s">
        <v>54</v>
      </c>
      <c r="V8" s="38"/>
      <c r="W8" s="38"/>
      <c r="AB8" s="100"/>
      <c r="AC8" s="100"/>
      <c r="AD8" s="100"/>
      <c r="AE8" s="100"/>
      <c r="AF8" s="3"/>
      <c r="AI8" s="102"/>
    </row>
    <row r="9" spans="1:38" x14ac:dyDescent="0.25">
      <c r="A9">
        <v>1996</v>
      </c>
      <c r="B9" t="s">
        <v>23</v>
      </c>
      <c r="G9" s="18"/>
      <c r="H9" s="19"/>
      <c r="I9" s="4"/>
      <c r="J9" s="6"/>
      <c r="K9" s="6"/>
      <c r="L9" s="6"/>
      <c r="M9" s="1"/>
      <c r="N9" s="1"/>
      <c r="AA9">
        <f t="shared" ref="AA9:AA25" si="0">+A9</f>
        <v>1996</v>
      </c>
      <c r="AB9" s="5">
        <f>+(Q9/O$2)*L9</f>
        <v>0</v>
      </c>
      <c r="AC9" s="5">
        <f t="shared" ref="AC9:AC10" si="1">+((R9+S9)/O$2)*K9</f>
        <v>0</v>
      </c>
      <c r="AD9" s="5">
        <f t="shared" ref="AD9:AD17" si="2">+AC9+AB9</f>
        <v>0</v>
      </c>
      <c r="AE9" s="5">
        <f t="shared" ref="AE9:AE21" si="3">+AD9*0.2</f>
        <v>0</v>
      </c>
      <c r="AK9">
        <f t="shared" ref="AK9:AK18" si="4">+S9</f>
        <v>0</v>
      </c>
      <c r="AL9">
        <f t="shared" ref="AL9:AL18" si="5">+E9</f>
        <v>0</v>
      </c>
    </row>
    <row r="10" spans="1:38" x14ac:dyDescent="0.25">
      <c r="A10">
        <v>1997</v>
      </c>
      <c r="B10" t="s">
        <v>24</v>
      </c>
      <c r="C10" s="14"/>
      <c r="D10" s="14"/>
      <c r="E10" s="14"/>
      <c r="G10" s="18">
        <v>48030</v>
      </c>
      <c r="H10" s="19">
        <v>35845</v>
      </c>
      <c r="I10" s="10"/>
      <c r="J10" s="15"/>
      <c r="K10" s="15">
        <f>AVERAGE(K11:K21)</f>
        <v>2.6826169472727273</v>
      </c>
      <c r="L10" s="15"/>
      <c r="M10" s="1"/>
      <c r="N10" s="1"/>
      <c r="AA10">
        <f t="shared" si="0"/>
        <v>1997</v>
      </c>
      <c r="AB10" s="5">
        <f t="shared" ref="AB10:AB25" si="6">+(Q10/O$2)*L10</f>
        <v>0</v>
      </c>
      <c r="AC10" s="5">
        <f t="shared" si="1"/>
        <v>0</v>
      </c>
      <c r="AD10" s="5">
        <f t="shared" si="2"/>
        <v>0</v>
      </c>
      <c r="AE10" s="5">
        <f t="shared" si="3"/>
        <v>0</v>
      </c>
      <c r="AI10">
        <f t="shared" ref="AI10:AI21" si="7">G10*K10</f>
        <v>128846.09197750909</v>
      </c>
      <c r="AK10">
        <f t="shared" si="4"/>
        <v>0</v>
      </c>
      <c r="AL10">
        <f t="shared" si="5"/>
        <v>0</v>
      </c>
    </row>
    <row r="11" spans="1:38" x14ac:dyDescent="0.25">
      <c r="A11">
        <v>1998</v>
      </c>
      <c r="B11" t="s">
        <v>25</v>
      </c>
      <c r="C11" s="14">
        <v>6.7</v>
      </c>
      <c r="D11" s="14">
        <v>2.4500000000000002</v>
      </c>
      <c r="E11" s="14">
        <v>2.2000000000000002</v>
      </c>
      <c r="G11" s="18">
        <v>59354</v>
      </c>
      <c r="H11" s="19">
        <v>36210</v>
      </c>
      <c r="I11" s="10">
        <v>35984</v>
      </c>
      <c r="J11" s="15">
        <v>1.8868435100000001</v>
      </c>
      <c r="K11" s="15">
        <v>2.4832540600000002</v>
      </c>
      <c r="L11" s="15">
        <v>1.4684659600000001</v>
      </c>
      <c r="M11" s="1"/>
      <c r="N11" s="1"/>
      <c r="O11">
        <f>+P11</f>
        <v>2.2000320175078434</v>
      </c>
      <c r="P11" s="29">
        <v>2.2000320175078434</v>
      </c>
      <c r="Q11">
        <f>+O13</f>
        <v>3.9350098803140474</v>
      </c>
      <c r="R11">
        <f>+O12</f>
        <v>2.1263137910876599</v>
      </c>
      <c r="S11">
        <f>+O11</f>
        <v>2.2000320175078434</v>
      </c>
      <c r="T11">
        <f>SUM(Q11:S11)</f>
        <v>8.2613556889095499</v>
      </c>
      <c r="U11">
        <f>+(LN(Q11)-LN(C11))^2</f>
        <v>0.28323059589188837</v>
      </c>
      <c r="V11">
        <f>+(LN(R11)-LN(D11))^2</f>
        <v>2.0078368148200593E-2</v>
      </c>
      <c r="W11">
        <f>+(LN(S11)-LN(E11))^2</f>
        <v>2.1179873753856465E-10</v>
      </c>
      <c r="X11">
        <v>10</v>
      </c>
      <c r="Y11">
        <f>+SUM(U11:W11)*X11</f>
        <v>3.0330896425188767</v>
      </c>
      <c r="AA11">
        <f t="shared" si="0"/>
        <v>1998</v>
      </c>
      <c r="AB11" s="5">
        <f t="shared" si="6"/>
        <v>103970.95081849472</v>
      </c>
      <c r="AC11" s="5">
        <f>+((R11+S11)/O$2)*K11</f>
        <v>193305.71277653388</v>
      </c>
      <c r="AD11" s="5">
        <f t="shared" si="2"/>
        <v>297276.66359502857</v>
      </c>
      <c r="AE11" s="5">
        <f t="shared" si="3"/>
        <v>59455.332719005717</v>
      </c>
      <c r="AH11" s="13"/>
      <c r="AI11">
        <f t="shared" si="7"/>
        <v>147391.06147724</v>
      </c>
      <c r="AK11">
        <f t="shared" si="4"/>
        <v>2.2000320175078434</v>
      </c>
      <c r="AL11">
        <f t="shared" si="5"/>
        <v>2.2000000000000002</v>
      </c>
    </row>
    <row r="12" spans="1:38" x14ac:dyDescent="0.25">
      <c r="A12">
        <v>1999</v>
      </c>
      <c r="B12" t="s">
        <v>26</v>
      </c>
      <c r="C12" s="14">
        <v>3.4285714299999999</v>
      </c>
      <c r="D12" s="14">
        <v>3.2</v>
      </c>
      <c r="E12" s="14">
        <v>2.2000000000000002</v>
      </c>
      <c r="G12" s="18">
        <v>83486</v>
      </c>
      <c r="H12" s="19">
        <v>36575</v>
      </c>
      <c r="I12" s="10">
        <v>36453</v>
      </c>
      <c r="J12" s="15">
        <v>2.2857770999999998</v>
      </c>
      <c r="K12" s="15">
        <v>2.8878959399999999</v>
      </c>
      <c r="L12" s="15">
        <v>1.33743992</v>
      </c>
      <c r="M12" s="1">
        <f t="shared" ref="M12:M20" si="8">+(I12-H11)/365</f>
        <v>0.66575342465753429</v>
      </c>
      <c r="N12" s="1">
        <f t="shared" ref="N12:N20" si="9">+(I12-I11)/365</f>
        <v>1.284931506849315</v>
      </c>
      <c r="O12">
        <f t="shared" ref="O12:O19" si="10">+P12</f>
        <v>2.1263137910876599</v>
      </c>
      <c r="P12" s="43">
        <v>2.1263137910876599</v>
      </c>
      <c r="Q12">
        <f t="shared" ref="Q12:Q18" si="11">+O14</f>
        <v>4.5985349069898982</v>
      </c>
      <c r="R12">
        <f>O13</f>
        <v>3.9350098803140474</v>
      </c>
      <c r="S12">
        <f>+O12</f>
        <v>2.1263137910876599</v>
      </c>
      <c r="T12">
        <f t="shared" ref="T12:T19" si="12">SUM(Q12:S12)</f>
        <v>10.659858578391606</v>
      </c>
      <c r="U12">
        <f t="shared" ref="U12:U19" si="13">+(LN(Q12)-LN(C12))^2</f>
        <v>8.6197479450516798E-2</v>
      </c>
      <c r="V12">
        <f t="shared" ref="V12:V19" si="14">+(LN(R12)-LN(D12))^2</f>
        <v>4.2750765704372029E-2</v>
      </c>
      <c r="W12">
        <f t="shared" ref="W12:W19" si="15">+(LN(S12)-LN(E12))^2</f>
        <v>1.1605941746299455E-3</v>
      </c>
      <c r="X12">
        <v>10</v>
      </c>
      <c r="Y12">
        <f t="shared" ref="Y12:Y18" si="16">+SUM(U12:W12)*X12</f>
        <v>1.3010883932951878</v>
      </c>
      <c r="AA12">
        <f t="shared" si="0"/>
        <v>1999</v>
      </c>
      <c r="AB12" s="5">
        <f t="shared" si="6"/>
        <v>110661.37805967616</v>
      </c>
      <c r="AC12" s="5">
        <f t="shared" ref="AC12:AC25" si="17">+((R12+S12)/O$2)*K12</f>
        <v>314957.04027065117</v>
      </c>
      <c r="AD12" s="5">
        <f t="shared" si="2"/>
        <v>425618.41833032732</v>
      </c>
      <c r="AE12" s="5">
        <f t="shared" si="3"/>
        <v>85123.683666065466</v>
      </c>
      <c r="AH12" s="13">
        <f t="shared" ref="AH12:AH20" si="18">(AC12-AC11)/AC11</f>
        <v>0.6293209121799167</v>
      </c>
      <c r="AI12">
        <f t="shared" si="7"/>
        <v>241098.88044683999</v>
      </c>
      <c r="AK12">
        <f t="shared" si="4"/>
        <v>2.1263137910876599</v>
      </c>
      <c r="AL12">
        <f t="shared" si="5"/>
        <v>2.2000000000000002</v>
      </c>
    </row>
    <row r="13" spans="1:38" x14ac:dyDescent="0.25">
      <c r="A13">
        <v>2000</v>
      </c>
      <c r="B13" t="s">
        <v>27</v>
      </c>
      <c r="C13" s="14">
        <v>1.4772727299999999</v>
      </c>
      <c r="D13" s="14">
        <v>0.75</v>
      </c>
      <c r="E13" s="14">
        <v>0.43181818</v>
      </c>
      <c r="G13" s="18">
        <v>40922</v>
      </c>
      <c r="H13" s="19">
        <v>36941</v>
      </c>
      <c r="I13" s="10">
        <v>36816</v>
      </c>
      <c r="J13" s="15">
        <v>1.9268939899999999</v>
      </c>
      <c r="K13" s="15">
        <v>2.7718771599999998</v>
      </c>
      <c r="L13" s="15">
        <v>1.2509074499999999</v>
      </c>
      <c r="M13" s="1">
        <f t="shared" si="8"/>
        <v>0.66027397260273968</v>
      </c>
      <c r="N13" s="1">
        <f t="shared" si="9"/>
        <v>0.9945205479452055</v>
      </c>
      <c r="O13">
        <f t="shared" si="10"/>
        <v>3.9350098803140474</v>
      </c>
      <c r="P13" s="43">
        <v>3.9350098803140474</v>
      </c>
      <c r="Q13">
        <f t="shared" si="11"/>
        <v>3.2902101950977927</v>
      </c>
      <c r="R13">
        <f t="shared" ref="R13:R25" si="19">+Q12*O$3</f>
        <v>2.8753040151768263</v>
      </c>
      <c r="S13">
        <f>+(R12+S12)*EXP(P$7*N13)-O$2*G12*EXP(M13*P$7)</f>
        <v>0.69158132046253806</v>
      </c>
      <c r="T13">
        <f t="shared" si="12"/>
        <v>6.8570955307371566</v>
      </c>
      <c r="U13">
        <f t="shared" si="13"/>
        <v>0.64120667063619508</v>
      </c>
      <c r="V13">
        <f t="shared" si="14"/>
        <v>1.8059072505223057</v>
      </c>
      <c r="W13">
        <f t="shared" si="15"/>
        <v>0.22181850962401894</v>
      </c>
      <c r="X13">
        <v>10</v>
      </c>
      <c r="Y13">
        <f t="shared" si="16"/>
        <v>26.689324307825196</v>
      </c>
      <c r="AA13">
        <f t="shared" si="0"/>
        <v>2000</v>
      </c>
      <c r="AB13" s="5">
        <f t="shared" si="6"/>
        <v>74054.444325258271</v>
      </c>
      <c r="AC13" s="5">
        <f t="shared" si="17"/>
        <v>177895.69276061081</v>
      </c>
      <c r="AD13" s="5">
        <f t="shared" si="2"/>
        <v>251950.13708586909</v>
      </c>
      <c r="AE13" s="5">
        <f t="shared" si="3"/>
        <v>50390.02741717382</v>
      </c>
      <c r="AH13" s="13">
        <f t="shared" si="18"/>
        <v>-0.43517473809208967</v>
      </c>
      <c r="AI13">
        <f t="shared" si="7"/>
        <v>113430.75714151999</v>
      </c>
      <c r="AK13">
        <f t="shared" si="4"/>
        <v>0.69158132046253806</v>
      </c>
      <c r="AL13">
        <f t="shared" si="5"/>
        <v>0.43181818</v>
      </c>
    </row>
    <row r="14" spans="1:38" x14ac:dyDescent="0.25">
      <c r="A14">
        <v>2001</v>
      </c>
      <c r="B14" t="s">
        <v>28</v>
      </c>
      <c r="C14" s="14">
        <v>4.6949152500000002</v>
      </c>
      <c r="D14" s="14">
        <v>3.3220339000000001</v>
      </c>
      <c r="E14" s="14">
        <v>1.2542372900000001</v>
      </c>
      <c r="G14" s="18">
        <v>27276</v>
      </c>
      <c r="H14" s="19">
        <v>37305</v>
      </c>
      <c r="I14" s="10">
        <v>37172</v>
      </c>
      <c r="J14" s="15">
        <v>2.0203826500000002</v>
      </c>
      <c r="K14" s="15">
        <v>2.7128441200000002</v>
      </c>
      <c r="L14" s="15">
        <v>1.3454202099999999</v>
      </c>
      <c r="M14" s="1">
        <f t="shared" si="8"/>
        <v>0.63287671232876708</v>
      </c>
      <c r="N14" s="1">
        <f t="shared" si="9"/>
        <v>0.97534246575342465</v>
      </c>
      <c r="O14">
        <f t="shared" si="10"/>
        <v>4.5985349069898982</v>
      </c>
      <c r="P14" s="43">
        <v>4.5985349069898982</v>
      </c>
      <c r="Q14">
        <f t="shared" si="11"/>
        <v>2.8077693769168528</v>
      </c>
      <c r="R14">
        <f t="shared" si="19"/>
        <v>2.0572540550601053</v>
      </c>
      <c r="S14">
        <f t="shared" ref="S14:S25" si="20">+(R13+S13)*EXP(P$7*N14)-O$2*G13*EXP(M14*P$7)</f>
        <v>0.78099249973265983</v>
      </c>
      <c r="T14">
        <f t="shared" si="12"/>
        <v>5.6460159317096181</v>
      </c>
      <c r="U14">
        <f t="shared" si="13"/>
        <v>0.26428822922466777</v>
      </c>
      <c r="V14">
        <f t="shared" si="14"/>
        <v>0.22963753287480326</v>
      </c>
      <c r="W14">
        <f t="shared" si="15"/>
        <v>0.22440815932472122</v>
      </c>
      <c r="X14">
        <v>10</v>
      </c>
      <c r="Y14">
        <f t="shared" si="16"/>
        <v>7.183339214241923</v>
      </c>
      <c r="AA14">
        <f t="shared" si="0"/>
        <v>2001</v>
      </c>
      <c r="AB14" s="5">
        <f t="shared" si="6"/>
        <v>67970.690973544813</v>
      </c>
      <c r="AC14" s="5">
        <f t="shared" si="17"/>
        <v>138540.6637477343</v>
      </c>
      <c r="AD14" s="5">
        <f t="shared" si="2"/>
        <v>206511.35472127912</v>
      </c>
      <c r="AE14" s="5">
        <f t="shared" si="3"/>
        <v>41302.270944255826</v>
      </c>
      <c r="AH14" s="13">
        <f t="shared" si="18"/>
        <v>-0.22122530569548668</v>
      </c>
      <c r="AI14">
        <f t="shared" si="7"/>
        <v>73995.53621712001</v>
      </c>
      <c r="AK14">
        <f t="shared" si="4"/>
        <v>0.78099249973265983</v>
      </c>
      <c r="AL14">
        <f t="shared" si="5"/>
        <v>1.2542372900000001</v>
      </c>
    </row>
    <row r="15" spans="1:38" x14ac:dyDescent="0.25">
      <c r="A15">
        <v>2002</v>
      </c>
      <c r="B15" t="s">
        <v>29</v>
      </c>
      <c r="C15" s="48">
        <v>7.1132075500000003</v>
      </c>
      <c r="D15" s="48">
        <v>3.3584905699999998</v>
      </c>
      <c r="E15" s="48">
        <v>1.7358490600000001</v>
      </c>
      <c r="G15" s="18">
        <v>21331</v>
      </c>
      <c r="H15" s="19">
        <v>37670</v>
      </c>
      <c r="I15" s="10">
        <v>37559</v>
      </c>
      <c r="J15" s="15">
        <v>1.90745791</v>
      </c>
      <c r="K15" s="15">
        <v>2.6890066199999998</v>
      </c>
      <c r="L15" s="15">
        <v>1.3498011299999999</v>
      </c>
      <c r="M15" s="1">
        <f t="shared" si="8"/>
        <v>0.69589041095890414</v>
      </c>
      <c r="N15" s="1">
        <f t="shared" si="9"/>
        <v>1.0602739726027397</v>
      </c>
      <c r="O15">
        <f t="shared" si="10"/>
        <v>3.2902101950977927</v>
      </c>
      <c r="P15" s="43">
        <v>3.2902101950977927</v>
      </c>
      <c r="Q15">
        <f t="shared" si="11"/>
        <v>2.9348411549467421</v>
      </c>
      <c r="R15">
        <f t="shared" si="19"/>
        <v>1.7556005828874091</v>
      </c>
      <c r="S15">
        <f t="shared" si="20"/>
        <v>0.83464370637797192</v>
      </c>
      <c r="T15">
        <f t="shared" si="12"/>
        <v>5.5250854442121229</v>
      </c>
      <c r="U15">
        <f t="shared" si="13"/>
        <v>0.78375598987336803</v>
      </c>
      <c r="V15">
        <f t="shared" si="14"/>
        <v>0.42078655593824243</v>
      </c>
      <c r="W15">
        <f t="shared" si="15"/>
        <v>0.53618568306105385</v>
      </c>
      <c r="X15">
        <v>10</v>
      </c>
      <c r="Y15">
        <f t="shared" si="16"/>
        <v>17.407282288726645</v>
      </c>
      <c r="AA15">
        <f t="shared" si="0"/>
        <v>2002</v>
      </c>
      <c r="AB15" s="5">
        <f t="shared" si="6"/>
        <v>71278.194872653461</v>
      </c>
      <c r="AC15" s="5">
        <f t="shared" si="17"/>
        <v>125324.18846210591</v>
      </c>
      <c r="AD15" s="5">
        <f t="shared" si="2"/>
        <v>196602.38333475939</v>
      </c>
      <c r="AE15" s="5">
        <f t="shared" si="3"/>
        <v>39320.476666951879</v>
      </c>
      <c r="AH15" s="13">
        <f t="shared" si="18"/>
        <v>-9.5397805439231778E-2</v>
      </c>
      <c r="AI15">
        <f t="shared" si="7"/>
        <v>57359.200211219999</v>
      </c>
      <c r="AK15">
        <f t="shared" si="4"/>
        <v>0.83464370637797192</v>
      </c>
      <c r="AL15">
        <f t="shared" si="5"/>
        <v>1.7358490600000001</v>
      </c>
    </row>
    <row r="16" spans="1:38" x14ac:dyDescent="0.25">
      <c r="A16">
        <v>2003</v>
      </c>
      <c r="B16" t="s">
        <v>22</v>
      </c>
      <c r="C16" s="48">
        <v>4.6551724099999996</v>
      </c>
      <c r="D16" s="48">
        <v>3.9827586199999998</v>
      </c>
      <c r="E16" s="48">
        <v>0.98275862000000003</v>
      </c>
      <c r="G16" s="18">
        <v>24941</v>
      </c>
      <c r="H16" s="19">
        <v>38035</v>
      </c>
      <c r="I16" s="10">
        <v>37913</v>
      </c>
      <c r="J16" s="15">
        <v>2.0827483299999998</v>
      </c>
      <c r="K16" s="15">
        <v>2.7605501499999998</v>
      </c>
      <c r="L16" s="15">
        <v>1.3597597299999999</v>
      </c>
      <c r="M16" s="1">
        <f t="shared" si="8"/>
        <v>0.66575342465753429</v>
      </c>
      <c r="N16" s="1">
        <f t="shared" si="9"/>
        <v>0.96986301369863015</v>
      </c>
      <c r="O16">
        <f t="shared" si="10"/>
        <v>2.8077693769168528</v>
      </c>
      <c r="P16" s="43">
        <v>2.8077693769168528</v>
      </c>
      <c r="Q16">
        <f t="shared" si="11"/>
        <v>2.0742115278750068</v>
      </c>
      <c r="R16">
        <f t="shared" si="19"/>
        <v>1.8350541482022287</v>
      </c>
      <c r="S16">
        <f t="shared" si="20"/>
        <v>0.96544008901614353</v>
      </c>
      <c r="T16">
        <f t="shared" si="12"/>
        <v>4.8747057650933794</v>
      </c>
      <c r="U16">
        <f t="shared" si="13"/>
        <v>0.65350708830482873</v>
      </c>
      <c r="V16">
        <f t="shared" si="14"/>
        <v>0.60047111062813308</v>
      </c>
      <c r="W16">
        <f t="shared" si="15"/>
        <v>3.1611017203443133E-4</v>
      </c>
      <c r="X16">
        <v>10</v>
      </c>
      <c r="Y16">
        <f t="shared" si="16"/>
        <v>12.54294309104996</v>
      </c>
      <c r="AA16">
        <f t="shared" si="0"/>
        <v>2003</v>
      </c>
      <c r="AB16" s="5">
        <f t="shared" si="6"/>
        <v>50747.835510789853</v>
      </c>
      <c r="AC16" s="5">
        <f t="shared" si="17"/>
        <v>139101.76137826074</v>
      </c>
      <c r="AD16" s="5">
        <f t="shared" si="2"/>
        <v>189849.59688905059</v>
      </c>
      <c r="AE16" s="5">
        <f t="shared" si="3"/>
        <v>37969.919377810118</v>
      </c>
      <c r="AF16" s="5">
        <f>AC16*0.5</f>
        <v>69550.880689130368</v>
      </c>
      <c r="AG16" s="5">
        <f>AF16/K16</f>
        <v>25194.572425764614</v>
      </c>
      <c r="AH16" s="13">
        <f t="shared" si="18"/>
        <v>0.10993546485498069</v>
      </c>
      <c r="AI16">
        <f t="shared" si="7"/>
        <v>68850.881291149999</v>
      </c>
      <c r="AK16">
        <f t="shared" si="4"/>
        <v>0.96544008901614353</v>
      </c>
      <c r="AL16">
        <f t="shared" si="5"/>
        <v>0.98275862000000003</v>
      </c>
    </row>
    <row r="17" spans="1:38" x14ac:dyDescent="0.25">
      <c r="A17">
        <v>2004</v>
      </c>
      <c r="B17" t="s">
        <v>21</v>
      </c>
      <c r="C17" s="48">
        <v>1.1499999999999999</v>
      </c>
      <c r="D17" s="48">
        <v>1.35</v>
      </c>
      <c r="E17" s="48">
        <v>0.55000000000000004</v>
      </c>
      <c r="G17" s="18">
        <v>10635</v>
      </c>
      <c r="H17" s="19">
        <v>38401</v>
      </c>
      <c r="I17" s="10">
        <v>38280</v>
      </c>
      <c r="J17" s="15">
        <v>2.1853651900000002</v>
      </c>
      <c r="K17" s="15">
        <v>2.6596681200000001</v>
      </c>
      <c r="L17" s="15">
        <v>1.4017342500000001</v>
      </c>
      <c r="M17" s="1">
        <f t="shared" si="8"/>
        <v>0.67123287671232879</v>
      </c>
      <c r="N17" s="1">
        <f t="shared" si="9"/>
        <v>1.0054794520547945</v>
      </c>
      <c r="O17">
        <f t="shared" si="10"/>
        <v>2.9348411549467421</v>
      </c>
      <c r="P17" s="43">
        <v>2.9348411549467421</v>
      </c>
      <c r="Q17">
        <f t="shared" si="11"/>
        <v>1.0185728869322506</v>
      </c>
      <c r="R17">
        <f t="shared" si="19"/>
        <v>1.2969323610786647</v>
      </c>
      <c r="S17">
        <f t="shared" si="20"/>
        <v>0.93791603503410514</v>
      </c>
      <c r="T17">
        <f t="shared" si="12"/>
        <v>3.2534212830450207</v>
      </c>
      <c r="U17">
        <f t="shared" si="13"/>
        <v>1.4728110093248039E-2</v>
      </c>
      <c r="V17">
        <f t="shared" si="14"/>
        <v>1.608237676787652E-3</v>
      </c>
      <c r="W17">
        <f t="shared" si="15"/>
        <v>0.28488068469776029</v>
      </c>
      <c r="X17">
        <v>10</v>
      </c>
      <c r="Y17">
        <f t="shared" si="16"/>
        <v>3.0121703246779594</v>
      </c>
      <c r="AA17">
        <f t="shared" si="0"/>
        <v>2004</v>
      </c>
      <c r="AB17" s="5">
        <f t="shared" si="6"/>
        <v>25689.763218295539</v>
      </c>
      <c r="AC17" s="5">
        <f t="shared" si="17"/>
        <v>106949.26885644949</v>
      </c>
      <c r="AD17" s="5">
        <f t="shared" si="2"/>
        <v>132639.03207474502</v>
      </c>
      <c r="AE17" s="5">
        <f t="shared" si="3"/>
        <v>26527.806414949006</v>
      </c>
      <c r="AF17" s="5">
        <f>AC17*0.5</f>
        <v>53474.634428224745</v>
      </c>
      <c r="AG17" s="5">
        <f>AF17/K17</f>
        <v>20105.754558664539</v>
      </c>
      <c r="AH17" s="13">
        <f t="shared" si="18"/>
        <v>-0.2311436764224622</v>
      </c>
      <c r="AI17">
        <f t="shared" si="7"/>
        <v>28285.570456199999</v>
      </c>
      <c r="AK17">
        <f t="shared" si="4"/>
        <v>0.93791603503410514</v>
      </c>
      <c r="AL17">
        <f t="shared" si="5"/>
        <v>0.55000000000000004</v>
      </c>
    </row>
    <row r="18" spans="1:38" x14ac:dyDescent="0.25">
      <c r="A18">
        <v>2005</v>
      </c>
      <c r="B18" t="s">
        <v>30</v>
      </c>
      <c r="C18" s="48">
        <v>0.68181818000000005</v>
      </c>
      <c r="D18" s="48">
        <v>0.83333332999999998</v>
      </c>
      <c r="E18" s="48">
        <v>0.86363635999999999</v>
      </c>
      <c r="G18" s="18">
        <v>0</v>
      </c>
      <c r="H18" s="19">
        <v>38766</v>
      </c>
      <c r="I18" s="10">
        <v>38637</v>
      </c>
      <c r="J18" s="15">
        <v>2.3244928499999999</v>
      </c>
      <c r="K18" s="15">
        <v>2.7011261599999998</v>
      </c>
      <c r="L18" s="15">
        <v>1.38709438</v>
      </c>
      <c r="M18" s="1">
        <f t="shared" si="8"/>
        <v>0.64657534246575343</v>
      </c>
      <c r="N18" s="1">
        <f t="shared" si="9"/>
        <v>0.9780821917808219</v>
      </c>
      <c r="O18">
        <f t="shared" si="10"/>
        <v>2.0742115278750068</v>
      </c>
      <c r="P18" s="43">
        <v>2.0742115278750068</v>
      </c>
      <c r="Q18">
        <f t="shared" si="11"/>
        <v>0.80693950402045667</v>
      </c>
      <c r="R18">
        <f t="shared" si="19"/>
        <v>0.63687821681963053</v>
      </c>
      <c r="S18">
        <f t="shared" si="20"/>
        <v>1.1796898891476117</v>
      </c>
      <c r="T18">
        <f t="shared" si="12"/>
        <v>2.6235076099876991</v>
      </c>
      <c r="U18">
        <f t="shared" si="13"/>
        <v>2.8387423475981326E-2</v>
      </c>
      <c r="V18">
        <f t="shared" si="14"/>
        <v>7.2283152593608957E-2</v>
      </c>
      <c r="W18">
        <f t="shared" si="15"/>
        <v>9.7253588759633275E-2</v>
      </c>
      <c r="X18">
        <v>10</v>
      </c>
      <c r="Y18">
        <f t="shared" si="16"/>
        <v>1.9792416482922357</v>
      </c>
      <c r="AA18">
        <f t="shared" si="0"/>
        <v>2005</v>
      </c>
      <c r="AB18" s="5">
        <f t="shared" si="6"/>
        <v>20139.528273590058</v>
      </c>
      <c r="AC18" s="5">
        <f t="shared" si="17"/>
        <v>88287.426686379316</v>
      </c>
      <c r="AD18" s="5">
        <f t="shared" ref="AD18:AD23" si="21">+AC18+AB18</f>
        <v>108426.95495996937</v>
      </c>
      <c r="AE18" s="5">
        <f t="shared" si="3"/>
        <v>21685.390991993874</v>
      </c>
      <c r="AF18" s="5">
        <f>AC18*0.5</f>
        <v>44143.713343189658</v>
      </c>
      <c r="AG18" s="5">
        <f>AF18/K18</f>
        <v>16342.706977888682</v>
      </c>
      <c r="AH18" s="13">
        <f t="shared" si="18"/>
        <v>-0.1744924707724618</v>
      </c>
      <c r="AI18">
        <f t="shared" si="7"/>
        <v>0</v>
      </c>
      <c r="AK18">
        <f t="shared" si="4"/>
        <v>1.1796898891476117</v>
      </c>
      <c r="AL18">
        <f t="shared" si="5"/>
        <v>0.86363635999999999</v>
      </c>
    </row>
    <row r="19" spans="1:38" x14ac:dyDescent="0.25">
      <c r="A19">
        <v>2006</v>
      </c>
      <c r="B19" t="s">
        <v>31</v>
      </c>
      <c r="C19" s="48">
        <v>1.0625</v>
      </c>
      <c r="D19" s="48">
        <v>0.796875</v>
      </c>
      <c r="E19" s="48">
        <v>0.9375</v>
      </c>
      <c r="G19" s="18">
        <v>9073</v>
      </c>
      <c r="H19" s="19">
        <v>39126</v>
      </c>
      <c r="I19" s="10">
        <v>39014</v>
      </c>
      <c r="J19" s="15">
        <v>2.2097164399999998</v>
      </c>
      <c r="K19" s="15">
        <v>2.6882591800000002</v>
      </c>
      <c r="L19" s="15">
        <v>1.4285658000000001</v>
      </c>
      <c r="M19" s="1">
        <f t="shared" si="8"/>
        <v>0.67945205479452053</v>
      </c>
      <c r="N19" s="1">
        <f t="shared" si="9"/>
        <v>1.0328767123287672</v>
      </c>
      <c r="O19">
        <f t="shared" si="10"/>
        <v>1.0185728869322506</v>
      </c>
      <c r="P19" s="43">
        <v>1.0185728869322506</v>
      </c>
      <c r="Q19">
        <f t="shared" ref="Q19:Q24" si="22">+O21</f>
        <v>0.73516679747579694</v>
      </c>
      <c r="R19">
        <f t="shared" si="19"/>
        <v>0.50455121964781746</v>
      </c>
      <c r="S19">
        <f t="shared" si="20"/>
        <v>1.3325388751655969</v>
      </c>
      <c r="T19">
        <f t="shared" si="12"/>
        <v>2.5722568922892113</v>
      </c>
      <c r="U19">
        <f t="shared" si="13"/>
        <v>0.13563199390669178</v>
      </c>
      <c r="V19">
        <f t="shared" si="14"/>
        <v>0.20887502069126679</v>
      </c>
      <c r="W19">
        <f t="shared" si="15"/>
        <v>0.12363983990014568</v>
      </c>
      <c r="X19">
        <v>10</v>
      </c>
      <c r="Y19">
        <f t="shared" ref="Y19:Y24" si="23">+SUM(U19:W19)*X19</f>
        <v>4.6814685449810423</v>
      </c>
      <c r="AA19">
        <f t="shared" si="0"/>
        <v>2006</v>
      </c>
      <c r="AB19" s="5">
        <f t="shared" si="6"/>
        <v>18896.807468934527</v>
      </c>
      <c r="AC19" s="5">
        <f t="shared" si="17"/>
        <v>88859.50667336279</v>
      </c>
      <c r="AD19" s="5">
        <f t="shared" si="21"/>
        <v>107756.31414229731</v>
      </c>
      <c r="AE19" s="5">
        <f t="shared" si="3"/>
        <v>21551.262828459465</v>
      </c>
      <c r="AF19" s="5">
        <f>AC19*0.5</f>
        <v>44429.753336681395</v>
      </c>
      <c r="AG19" s="5">
        <f>AF19/K19</f>
        <v>16527.332508423311</v>
      </c>
      <c r="AH19" s="13">
        <f t="shared" si="18"/>
        <v>6.4797447207930936E-3</v>
      </c>
      <c r="AI19">
        <f t="shared" si="7"/>
        <v>24390.575540140002</v>
      </c>
    </row>
    <row r="20" spans="1:38" x14ac:dyDescent="0.25">
      <c r="A20">
        <v>2007</v>
      </c>
      <c r="B20" t="s">
        <v>32</v>
      </c>
      <c r="C20" s="48">
        <v>1.3939393899999999</v>
      </c>
      <c r="D20" s="48">
        <v>0.45454545000000002</v>
      </c>
      <c r="E20" s="48">
        <v>0.95454545000000002</v>
      </c>
      <c r="G20" s="18">
        <v>4145</v>
      </c>
      <c r="H20" s="19">
        <v>39495</v>
      </c>
      <c r="I20" s="10">
        <v>39380</v>
      </c>
      <c r="J20" s="16">
        <v>1.9418601600000001</v>
      </c>
      <c r="K20" s="16">
        <v>2.4725924500000001</v>
      </c>
      <c r="L20" s="16">
        <v>1.40535904</v>
      </c>
      <c r="M20" s="1">
        <f t="shared" si="8"/>
        <v>0.69589041095890414</v>
      </c>
      <c r="N20" s="1">
        <f t="shared" si="9"/>
        <v>1.0027397260273974</v>
      </c>
      <c r="O20">
        <f t="shared" ref="O20:O26" si="24">+P20</f>
        <v>0.80693950402045667</v>
      </c>
      <c r="P20" s="43">
        <v>0.80693950402045667</v>
      </c>
      <c r="Q20">
        <f t="shared" si="22"/>
        <v>0.87303453582861368</v>
      </c>
      <c r="R20">
        <f t="shared" si="19"/>
        <v>0.45967424133146656</v>
      </c>
      <c r="S20">
        <f t="shared" si="20"/>
        <v>0.95058780313740154</v>
      </c>
      <c r="T20">
        <f t="shared" ref="T20:T25" si="25">SUM(Q20:S20)</f>
        <v>2.2832965802974821</v>
      </c>
      <c r="U20">
        <f t="shared" ref="U20:W22" si="26">+(LN(Q20)-LN(C20))^2</f>
        <v>0.21894350782150965</v>
      </c>
      <c r="V20">
        <f t="shared" si="26"/>
        <v>1.2589196742831543E-4</v>
      </c>
      <c r="W20">
        <f t="shared" si="26"/>
        <v>1.726174137849732E-5</v>
      </c>
      <c r="X20">
        <v>10</v>
      </c>
      <c r="Y20">
        <f t="shared" si="23"/>
        <v>2.1908666153031646</v>
      </c>
      <c r="AA20">
        <f t="shared" si="0"/>
        <v>2007</v>
      </c>
      <c r="AB20" s="5">
        <f t="shared" si="6"/>
        <v>22076.032277687646</v>
      </c>
      <c r="AC20" s="5">
        <f t="shared" si="17"/>
        <v>62741.46585403994</v>
      </c>
      <c r="AD20" s="5">
        <f t="shared" si="21"/>
        <v>84817.498131727581</v>
      </c>
      <c r="AE20" s="5">
        <f t="shared" si="3"/>
        <v>16963.499626345518</v>
      </c>
      <c r="AF20" s="5">
        <f>AC20*0.5</f>
        <v>31370.73292701997</v>
      </c>
      <c r="AG20" s="5">
        <f>AF20/K20</f>
        <v>12687.385228819237</v>
      </c>
      <c r="AH20" s="13">
        <f t="shared" si="18"/>
        <v>-0.29392511614238115</v>
      </c>
      <c r="AI20">
        <f t="shared" si="7"/>
        <v>10248.895705250001</v>
      </c>
    </row>
    <row r="21" spans="1:38" x14ac:dyDescent="0.25">
      <c r="A21">
        <v>2008</v>
      </c>
      <c r="B21" t="s">
        <v>33</v>
      </c>
      <c r="C21" s="14">
        <v>4.2300000000000004</v>
      </c>
      <c r="D21" s="14">
        <v>0.71</v>
      </c>
      <c r="E21" s="14">
        <v>1.1299999999999999</v>
      </c>
      <c r="G21" s="18">
        <v>5806</v>
      </c>
      <c r="H21" s="4">
        <v>39862</v>
      </c>
      <c r="I21" s="10">
        <v>39729</v>
      </c>
      <c r="J21" s="15">
        <v>2.0030892599999999</v>
      </c>
      <c r="K21" s="15">
        <v>2.68171246</v>
      </c>
      <c r="L21" s="15">
        <v>1.2848583600000001</v>
      </c>
      <c r="M21" s="1">
        <f>+(I21-H20)/365</f>
        <v>0.64109589041095894</v>
      </c>
      <c r="N21" s="1">
        <f>+(I21-I20)/365</f>
        <v>0.95616438356164379</v>
      </c>
      <c r="O21">
        <f t="shared" si="24"/>
        <v>0.73516679747579694</v>
      </c>
      <c r="P21" s="43">
        <v>0.73516679747579694</v>
      </c>
      <c r="Q21">
        <f t="shared" si="22"/>
        <v>3.3907549169044819</v>
      </c>
      <c r="R21">
        <f t="shared" si="19"/>
        <v>0.5458781453285082</v>
      </c>
      <c r="S21">
        <f t="shared" si="20"/>
        <v>0.86851587420656107</v>
      </c>
      <c r="T21">
        <f t="shared" si="25"/>
        <v>4.8051489364395508</v>
      </c>
      <c r="U21">
        <f t="shared" si="26"/>
        <v>4.8907060262922478E-2</v>
      </c>
      <c r="V21">
        <f t="shared" si="26"/>
        <v>6.9100214338264479E-2</v>
      </c>
      <c r="W21">
        <f t="shared" si="26"/>
        <v>6.926742247945529E-2</v>
      </c>
      <c r="X21">
        <v>10</v>
      </c>
      <c r="Y21">
        <f t="shared" si="23"/>
        <v>1.8727469708064226</v>
      </c>
      <c r="AA21">
        <f t="shared" si="0"/>
        <v>2008</v>
      </c>
      <c r="AB21" s="5">
        <f t="shared" si="6"/>
        <v>78388.789777206301</v>
      </c>
      <c r="AC21" s="5">
        <f t="shared" si="17"/>
        <v>68247.213797424629</v>
      </c>
      <c r="AD21" s="5">
        <f t="shared" si="21"/>
        <v>146636.00357463094</v>
      </c>
      <c r="AE21" s="5">
        <f t="shared" si="3"/>
        <v>29327.200714926192</v>
      </c>
      <c r="AF21" s="5"/>
      <c r="AG21" s="5"/>
      <c r="AH21" s="13">
        <f t="shared" ref="AH21:AH25" si="27">(AC21-AC20)/AC20</f>
        <v>8.7752937685471252E-2</v>
      </c>
      <c r="AI21">
        <f t="shared" si="7"/>
        <v>15570.02254276</v>
      </c>
    </row>
    <row r="22" spans="1:38" x14ac:dyDescent="0.25">
      <c r="A22">
        <v>2009</v>
      </c>
      <c r="B22" s="20" t="s">
        <v>34</v>
      </c>
      <c r="C22" s="48">
        <v>2.06060606</v>
      </c>
      <c r="D22" s="48">
        <v>1.9545454499999999</v>
      </c>
      <c r="E22" s="48">
        <v>0.1969697</v>
      </c>
      <c r="G22" s="18">
        <v>31010</v>
      </c>
      <c r="H22" s="4">
        <v>40228</v>
      </c>
      <c r="I22" s="10">
        <v>40115</v>
      </c>
      <c r="J22" s="15">
        <v>1.89</v>
      </c>
      <c r="K22" s="15">
        <v>2.4</v>
      </c>
      <c r="L22" s="15">
        <v>1.35</v>
      </c>
      <c r="M22" s="1">
        <f>+(I22-H21)/365</f>
        <v>0.69315068493150689</v>
      </c>
      <c r="N22" s="1">
        <f>+(I22-I21)/365</f>
        <v>1.0575342465753426</v>
      </c>
      <c r="O22">
        <f t="shared" si="24"/>
        <v>0.87303453582861368</v>
      </c>
      <c r="P22" s="43">
        <v>0.87303453582861368</v>
      </c>
      <c r="Q22">
        <f t="shared" si="22"/>
        <v>5.8265936366094397</v>
      </c>
      <c r="R22">
        <f t="shared" si="19"/>
        <v>2.1201211742976209</v>
      </c>
      <c r="S22">
        <f t="shared" si="20"/>
        <v>0.76777963462725141</v>
      </c>
      <c r="T22">
        <f t="shared" si="25"/>
        <v>8.7144944455343119</v>
      </c>
      <c r="U22">
        <f t="shared" si="26"/>
        <v>1.0804197231141608</v>
      </c>
      <c r="V22">
        <f t="shared" si="26"/>
        <v>6.6122243197174737E-3</v>
      </c>
      <c r="W22">
        <f t="shared" si="26"/>
        <v>1.8508319518850351</v>
      </c>
      <c r="X22">
        <v>10</v>
      </c>
      <c r="Y22">
        <f t="shared" si="23"/>
        <v>29.378638993189135</v>
      </c>
      <c r="AA22">
        <f t="shared" si="0"/>
        <v>2009</v>
      </c>
      <c r="AB22" s="5">
        <f t="shared" si="6"/>
        <v>141530.74847993132</v>
      </c>
      <c r="AC22" s="5">
        <f t="shared" si="17"/>
        <v>124708.43202788576</v>
      </c>
      <c r="AD22" s="5">
        <f t="shared" si="21"/>
        <v>266239.18050781707</v>
      </c>
      <c r="AE22" s="5">
        <f>+AD22*0.2</f>
        <v>53247.836101563415</v>
      </c>
      <c r="AF22" s="5"/>
      <c r="AG22" s="5"/>
      <c r="AH22" s="13">
        <f t="shared" si="27"/>
        <v>0.82730437022751757</v>
      </c>
      <c r="AI22">
        <f t="shared" ref="AI22:AI24" si="28">G22*K22</f>
        <v>74424</v>
      </c>
    </row>
    <row r="23" spans="1:38" x14ac:dyDescent="0.25">
      <c r="A23">
        <v>2010</v>
      </c>
      <c r="B23" s="20" t="s">
        <v>35</v>
      </c>
      <c r="C23" s="33">
        <v>3.4956999999999998</v>
      </c>
      <c r="D23" s="33">
        <v>1.9487000000000001</v>
      </c>
      <c r="E23" s="33">
        <v>0.49569999999999997</v>
      </c>
      <c r="G23" s="18">
        <v>48478</v>
      </c>
      <c r="H23" s="4">
        <v>40596</v>
      </c>
      <c r="I23" s="10">
        <v>40471</v>
      </c>
      <c r="J23" s="33">
        <v>1.89</v>
      </c>
      <c r="K23" s="33">
        <v>2.4</v>
      </c>
      <c r="L23" s="33">
        <v>1.35</v>
      </c>
      <c r="M23" s="1">
        <f>+(I23-H22)/365</f>
        <v>0.66575342465753429</v>
      </c>
      <c r="N23" s="1">
        <f>+(I23-I22)/365</f>
        <v>0.97534246575342465</v>
      </c>
      <c r="O23">
        <f t="shared" si="24"/>
        <v>3.3907549169044819</v>
      </c>
      <c r="P23" s="43">
        <v>3.3907549169044819</v>
      </c>
      <c r="Q23">
        <f t="shared" si="22"/>
        <v>8.6304262861312235</v>
      </c>
      <c r="R23">
        <f t="shared" si="19"/>
        <v>3.6431664469223679</v>
      </c>
      <c r="S23">
        <f t="shared" si="20"/>
        <v>0.74386331747446532</v>
      </c>
      <c r="T23">
        <f t="shared" si="25"/>
        <v>13.017456050528057</v>
      </c>
      <c r="U23">
        <f t="shared" ref="U23:W24" si="29">+(LN(Q23)-LN(C23))^2</f>
        <v>0.81678260387677215</v>
      </c>
      <c r="V23">
        <f t="shared" si="29"/>
        <v>0.3914888807419169</v>
      </c>
      <c r="W23">
        <f t="shared" si="29"/>
        <v>0.16474376958911599</v>
      </c>
      <c r="X23">
        <v>10</v>
      </c>
      <c r="Y23">
        <f t="shared" si="23"/>
        <v>13.730152542078052</v>
      </c>
      <c r="AA23">
        <f t="shared" si="0"/>
        <v>2010</v>
      </c>
      <c r="AB23" s="5">
        <f t="shared" si="6"/>
        <v>209637.18566236127</v>
      </c>
      <c r="AC23" s="5">
        <f t="shared" si="17"/>
        <v>189445.4274491762</v>
      </c>
      <c r="AD23" s="5">
        <f t="shared" si="21"/>
        <v>399082.61311153747</v>
      </c>
      <c r="AE23" s="5">
        <f>+AD23*0.2</f>
        <v>79816.522622307501</v>
      </c>
      <c r="AF23" s="5"/>
      <c r="AG23" s="5"/>
      <c r="AH23" s="13">
        <f t="shared" si="27"/>
        <v>0.51910680271254439</v>
      </c>
      <c r="AI23">
        <f t="shared" si="28"/>
        <v>116347.2</v>
      </c>
    </row>
    <row r="24" spans="1:38" x14ac:dyDescent="0.25">
      <c r="A24">
        <v>2011</v>
      </c>
      <c r="B24" s="20" t="s">
        <v>36</v>
      </c>
      <c r="C24" s="33">
        <v>3.5046728971999999</v>
      </c>
      <c r="D24" s="33">
        <v>2.7757009346000001</v>
      </c>
      <c r="E24" s="33">
        <v>1.4953271027999999</v>
      </c>
      <c r="G24" s="40">
        <v>62116</v>
      </c>
      <c r="H24" s="31">
        <v>40959</v>
      </c>
      <c r="I24" s="10">
        <v>40790</v>
      </c>
      <c r="J24" s="33">
        <v>1.97</v>
      </c>
      <c r="K24" s="33">
        <v>2.4900000000000002</v>
      </c>
      <c r="L24" s="33">
        <v>1.3</v>
      </c>
      <c r="M24" s="1">
        <f>+(I24-H23)/365</f>
        <v>0.53150684931506853</v>
      </c>
      <c r="N24" s="1">
        <f>+(I24-I23)/365</f>
        <v>0.87397260273972599</v>
      </c>
      <c r="O24">
        <f t="shared" si="24"/>
        <v>5.8265936366094397</v>
      </c>
      <c r="P24" s="43">
        <v>5.8265936366094397</v>
      </c>
      <c r="Q24">
        <f t="shared" si="22"/>
        <v>4.1986933443193788</v>
      </c>
      <c r="R24">
        <f t="shared" si="19"/>
        <v>5.3963055310249155</v>
      </c>
      <c r="S24">
        <f t="shared" si="20"/>
        <v>1.0780498390120417</v>
      </c>
      <c r="T24">
        <f t="shared" si="25"/>
        <v>10.673048714356337</v>
      </c>
      <c r="U24">
        <f t="shared" si="29"/>
        <v>3.2643880892001147E-2</v>
      </c>
      <c r="V24">
        <f t="shared" si="29"/>
        <v>0.44197400365224931</v>
      </c>
      <c r="W24">
        <f t="shared" si="29"/>
        <v>0.10705413141872043</v>
      </c>
      <c r="X24">
        <v>10</v>
      </c>
      <c r="Y24">
        <f t="shared" si="23"/>
        <v>5.8167201596297087</v>
      </c>
      <c r="AA24">
        <f t="shared" si="0"/>
        <v>2011</v>
      </c>
      <c r="AB24" s="5">
        <f t="shared" si="6"/>
        <v>98210.927768758906</v>
      </c>
      <c r="AC24" s="5">
        <f t="shared" si="17"/>
        <v>290066.90794119198</v>
      </c>
      <c r="AD24" s="5">
        <f>+AC24+AB24</f>
        <v>388277.83570995089</v>
      </c>
      <c r="AE24" s="5">
        <f>+AD24*0.2</f>
        <v>77655.567141990177</v>
      </c>
      <c r="AF24" s="5"/>
      <c r="AG24" s="5"/>
      <c r="AH24" s="13">
        <f t="shared" si="27"/>
        <v>0.5311370237162899</v>
      </c>
      <c r="AI24">
        <f t="shared" si="28"/>
        <v>154668.84000000003</v>
      </c>
    </row>
    <row r="25" spans="1:38" x14ac:dyDescent="0.25">
      <c r="A25">
        <v>2012</v>
      </c>
      <c r="B25" s="30" t="s">
        <v>51</v>
      </c>
      <c r="C25" s="36">
        <v>6.0806451612999997</v>
      </c>
      <c r="D25" s="36">
        <v>3.1451612902999999</v>
      </c>
      <c r="E25" s="36">
        <v>3.8225806452</v>
      </c>
      <c r="H25" s="4"/>
      <c r="I25" s="31">
        <v>41164</v>
      </c>
      <c r="J25" s="36">
        <v>2.0545274394000002</v>
      </c>
      <c r="K25" s="36">
        <v>2.6057474191000001</v>
      </c>
      <c r="L25" s="36">
        <v>1.4228907518</v>
      </c>
      <c r="M25" s="1">
        <f>+(I25-H24)/365</f>
        <v>0.56164383561643838</v>
      </c>
      <c r="N25" s="1">
        <f>+(I25-I24)/365</f>
        <v>1.0246575342465754</v>
      </c>
      <c r="O25">
        <f t="shared" si="24"/>
        <v>8.6304262861312235</v>
      </c>
      <c r="P25" s="43">
        <v>8.6304262861312235</v>
      </c>
      <c r="Q25">
        <f t="shared" ref="Q25" si="30">+O27</f>
        <v>6.081817657222425</v>
      </c>
      <c r="R25">
        <f t="shared" si="19"/>
        <v>2.625296986017692</v>
      </c>
      <c r="S25">
        <f t="shared" si="20"/>
        <v>1.8440448958420115</v>
      </c>
      <c r="T25">
        <f t="shared" si="25"/>
        <v>10.551159539082128</v>
      </c>
      <c r="U25">
        <f t="shared" ref="U25" si="31">+(LN(Q25)-LN(C25))^2</f>
        <v>3.7174028271884343E-8</v>
      </c>
      <c r="V25">
        <f t="shared" ref="V25" si="32">+(LN(R25)-LN(D25))^2</f>
        <v>3.2642063118692083E-2</v>
      </c>
      <c r="W25">
        <f t="shared" ref="W25" si="33">+(LN(S25)-LN(E25))^2</f>
        <v>0.53138892775037183</v>
      </c>
      <c r="X25">
        <v>10</v>
      </c>
      <c r="Y25">
        <f t="shared" ref="Y25" si="34">+SUM(U25:W25)*X25</f>
        <v>5.6403102804309224</v>
      </c>
      <c r="AA25">
        <f t="shared" si="0"/>
        <v>2012</v>
      </c>
      <c r="AB25" s="5">
        <f t="shared" si="6"/>
        <v>155706.68423511268</v>
      </c>
      <c r="AC25" s="40">
        <f t="shared" si="17"/>
        <v>209545.43220184432</v>
      </c>
      <c r="AD25" s="40">
        <f>+AC25+AB25</f>
        <v>365252.11643695703</v>
      </c>
      <c r="AE25" s="5">
        <f>+AD25*0.2</f>
        <v>73050.423287391415</v>
      </c>
      <c r="AF25" s="2"/>
      <c r="AH25" s="13">
        <f t="shared" si="27"/>
        <v>-0.27759621499351639</v>
      </c>
    </row>
    <row r="26" spans="1:38" x14ac:dyDescent="0.25">
      <c r="B26" s="8"/>
      <c r="H26" s="4"/>
      <c r="I26" s="4"/>
      <c r="M26" s="1"/>
      <c r="O26">
        <f t="shared" si="24"/>
        <v>4.1986933443193788</v>
      </c>
      <c r="P26" s="43">
        <v>4.1986933443193788</v>
      </c>
      <c r="AD26" s="13"/>
    </row>
    <row r="27" spans="1:38" x14ac:dyDescent="0.25">
      <c r="B27" s="8"/>
      <c r="H27" s="4"/>
      <c r="I27" s="4"/>
      <c r="M27" s="1"/>
      <c r="O27">
        <f>+P27</f>
        <v>6.081817657222425</v>
      </c>
      <c r="P27" s="29">
        <v>6.081817657222425</v>
      </c>
      <c r="AB27" s="12"/>
      <c r="AD27" s="5"/>
      <c r="AE27" s="5"/>
      <c r="AF27" s="9"/>
    </row>
    <row r="28" spans="1:38" x14ac:dyDescent="0.25">
      <c r="O28" s="41"/>
      <c r="P28" s="41"/>
      <c r="AB28" s="12"/>
      <c r="AD28" s="5"/>
      <c r="AE28" s="5">
        <f>AC22-AC23</f>
        <v>-64736.995421290441</v>
      </c>
      <c r="AF28" s="9"/>
    </row>
    <row r="29" spans="1:38" x14ac:dyDescent="0.25">
      <c r="B29" s="42" t="s">
        <v>72</v>
      </c>
      <c r="O29" s="41"/>
      <c r="P29" s="41"/>
      <c r="AB29" s="12"/>
      <c r="AD29" s="5"/>
      <c r="AE29" s="21">
        <f>AE28/2890000</f>
        <v>-2.2400344436432677E-2</v>
      </c>
      <c r="AF29" s="9"/>
    </row>
    <row r="30" spans="1:38" x14ac:dyDescent="0.25">
      <c r="B30" s="8"/>
      <c r="C30" s="42" t="s">
        <v>62</v>
      </c>
      <c r="D30" s="42" t="s">
        <v>61</v>
      </c>
      <c r="E30" s="42" t="s">
        <v>60</v>
      </c>
      <c r="H30" s="4"/>
      <c r="I30" s="4"/>
      <c r="O30" s="41"/>
      <c r="P30" s="41"/>
      <c r="AB30" s="12"/>
      <c r="AD30" s="5"/>
      <c r="AE30" s="5"/>
    </row>
    <row r="31" spans="1:38" x14ac:dyDescent="0.25">
      <c r="B31">
        <v>1998</v>
      </c>
      <c r="C31" s="6">
        <v>6.7</v>
      </c>
      <c r="D31" s="6">
        <v>2.5</v>
      </c>
      <c r="E31" s="6">
        <v>2.2000000000000002</v>
      </c>
      <c r="G31" s="42" t="s">
        <v>63</v>
      </c>
      <c r="H31" s="4"/>
      <c r="I31" s="4"/>
      <c r="O31" s="41"/>
      <c r="P31" s="41"/>
    </row>
    <row r="32" spans="1:38" x14ac:dyDescent="0.25">
      <c r="B32">
        <v>1999</v>
      </c>
      <c r="C32" s="6">
        <v>3.4285714286000002</v>
      </c>
      <c r="D32" s="6">
        <v>3.2</v>
      </c>
      <c r="E32" s="6">
        <v>2.2000000000000002</v>
      </c>
      <c r="H32" s="4"/>
      <c r="I32" s="4"/>
      <c r="AB32" s="11"/>
      <c r="AD32" s="11"/>
      <c r="AE32" s="11"/>
      <c r="AF32" s="11"/>
    </row>
    <row r="33" spans="2:32" x14ac:dyDescent="0.25">
      <c r="B33">
        <v>2000</v>
      </c>
      <c r="C33" s="6">
        <v>1.4772727272999999</v>
      </c>
      <c r="D33" s="6">
        <v>0.75</v>
      </c>
      <c r="E33" s="6">
        <v>0.43181818179999998</v>
      </c>
      <c r="G33" s="50" t="s">
        <v>73</v>
      </c>
      <c r="H33" s="51"/>
      <c r="I33" s="4"/>
      <c r="AB33" s="12"/>
      <c r="AD33" s="17"/>
      <c r="AE33" s="17"/>
      <c r="AF33" s="7"/>
    </row>
    <row r="34" spans="2:32" x14ac:dyDescent="0.25">
      <c r="B34">
        <v>2001</v>
      </c>
      <c r="C34" s="6">
        <v>4.6949152541999997</v>
      </c>
      <c r="D34" s="6">
        <v>3.3220338983</v>
      </c>
      <c r="E34" s="6">
        <v>1.2542372880999999</v>
      </c>
      <c r="H34" s="4"/>
      <c r="I34" s="4"/>
      <c r="AB34" s="12"/>
      <c r="AD34" s="17"/>
      <c r="AE34" s="17"/>
      <c r="AF34" s="7"/>
    </row>
    <row r="35" spans="2:32" x14ac:dyDescent="0.25">
      <c r="B35">
        <v>2002</v>
      </c>
      <c r="C35" s="47">
        <v>5.8493150685000002</v>
      </c>
      <c r="D35" s="47">
        <v>2.5479452055</v>
      </c>
      <c r="E35" s="47">
        <v>1.4383561644</v>
      </c>
      <c r="G35" s="46" t="s">
        <v>70</v>
      </c>
      <c r="H35" s="4"/>
      <c r="I35" s="4"/>
      <c r="AB35" s="12"/>
      <c r="AD35" s="17"/>
      <c r="AE35" s="17"/>
      <c r="AF35" s="7"/>
    </row>
    <row r="36" spans="2:32" x14ac:dyDescent="0.25">
      <c r="B36">
        <v>2003</v>
      </c>
      <c r="C36" s="47">
        <v>4.2089552239000003</v>
      </c>
      <c r="D36" s="47">
        <v>3.4776119403000001</v>
      </c>
      <c r="E36" s="47">
        <v>0.8656716418</v>
      </c>
      <c r="H36" s="4"/>
      <c r="I36" s="4"/>
      <c r="AB36" s="12"/>
      <c r="AC36" s="13"/>
      <c r="AD36" s="17"/>
      <c r="AE36" s="17"/>
      <c r="AF36" s="7"/>
    </row>
    <row r="37" spans="2:32" x14ac:dyDescent="0.25">
      <c r="B37">
        <v>2004</v>
      </c>
      <c r="C37" s="47">
        <v>1.3157894737</v>
      </c>
      <c r="D37" s="47">
        <v>1.0789473683999999</v>
      </c>
      <c r="E37" s="47">
        <v>0.48684210529999999</v>
      </c>
      <c r="G37" s="46" t="s">
        <v>69</v>
      </c>
      <c r="H37" s="4"/>
      <c r="I37" s="4"/>
    </row>
    <row r="38" spans="2:32" x14ac:dyDescent="0.25">
      <c r="B38">
        <v>2005</v>
      </c>
      <c r="C38" s="47">
        <v>1.1909090909</v>
      </c>
      <c r="D38" s="47">
        <v>0.69090909089999997</v>
      </c>
      <c r="E38" s="47">
        <v>0.63636363640000004</v>
      </c>
      <c r="H38" s="49" t="s">
        <v>71</v>
      </c>
      <c r="I38" s="4"/>
    </row>
    <row r="39" spans="2:32" x14ac:dyDescent="0.25">
      <c r="B39">
        <v>2006</v>
      </c>
      <c r="C39" s="47">
        <v>1.7230769231</v>
      </c>
      <c r="D39" s="47">
        <v>0.71538461539999998</v>
      </c>
      <c r="E39" s="47">
        <v>1.1461538462</v>
      </c>
      <c r="H39" s="4"/>
      <c r="I39" s="4"/>
    </row>
    <row r="40" spans="2:32" x14ac:dyDescent="0.25">
      <c r="B40">
        <v>2007</v>
      </c>
      <c r="C40" s="47">
        <v>1.5530303029999999</v>
      </c>
      <c r="D40" s="47">
        <v>0.31818181820000002</v>
      </c>
      <c r="E40" s="47">
        <v>0.78030303030000003</v>
      </c>
      <c r="H40" s="4"/>
      <c r="I40" s="4"/>
    </row>
    <row r="41" spans="2:32" x14ac:dyDescent="0.25">
      <c r="B41">
        <v>2008</v>
      </c>
      <c r="C41" s="6">
        <v>4.2333333333000001</v>
      </c>
      <c r="D41" s="6">
        <v>0.71111111110000003</v>
      </c>
      <c r="E41" s="6">
        <v>1.1333333333</v>
      </c>
      <c r="H41" s="4"/>
      <c r="I41" s="4"/>
    </row>
    <row r="42" spans="2:32" x14ac:dyDescent="0.25">
      <c r="B42">
        <v>2009</v>
      </c>
      <c r="C42" s="47">
        <v>3.0740740740999999</v>
      </c>
      <c r="D42" s="47">
        <v>2.1358024691000002</v>
      </c>
      <c r="E42" s="47">
        <v>0.32098765429999998</v>
      </c>
      <c r="H42" s="4"/>
      <c r="I42" s="4"/>
    </row>
    <row r="43" spans="2:32" x14ac:dyDescent="0.25">
      <c r="B43">
        <v>2010</v>
      </c>
      <c r="C43" s="6">
        <v>3.3252032520000001</v>
      </c>
      <c r="D43" s="6">
        <v>1.8536585366</v>
      </c>
      <c r="E43" s="6">
        <v>0.47154471539999998</v>
      </c>
      <c r="H43" s="4"/>
      <c r="I43" s="4"/>
    </row>
    <row r="44" spans="2:32" x14ac:dyDescent="0.25">
      <c r="B44">
        <v>2011</v>
      </c>
      <c r="C44" s="6">
        <v>4.1818181817999998</v>
      </c>
      <c r="D44" s="6">
        <v>3.6103896103999999</v>
      </c>
      <c r="E44" s="6">
        <v>1.6753246753</v>
      </c>
      <c r="H44" s="4"/>
      <c r="I44" s="4"/>
    </row>
    <row r="45" spans="2:32" x14ac:dyDescent="0.25">
      <c r="B45">
        <v>2012</v>
      </c>
      <c r="C45" s="36">
        <v>6.0806451612999997</v>
      </c>
      <c r="D45" s="36">
        <v>3.1451612902999999</v>
      </c>
      <c r="E45" s="36">
        <v>3.8225806452</v>
      </c>
      <c r="H45" s="4"/>
      <c r="I45" s="4"/>
    </row>
    <row r="46" spans="2:32" x14ac:dyDescent="0.25">
      <c r="H46" s="4"/>
      <c r="I46" s="4"/>
    </row>
    <row r="47" spans="2:32" x14ac:dyDescent="0.25">
      <c r="H47" s="4"/>
      <c r="I47" s="4"/>
    </row>
    <row r="48" spans="2:32" x14ac:dyDescent="0.25">
      <c r="H48" s="4"/>
      <c r="I48" s="4"/>
    </row>
    <row r="49" spans="8:9" x14ac:dyDescent="0.25">
      <c r="H49" s="4"/>
      <c r="I49" s="4"/>
    </row>
    <row r="50" spans="8:9" x14ac:dyDescent="0.25">
      <c r="H50" s="4"/>
      <c r="I50" s="4"/>
    </row>
    <row r="51" spans="8:9" x14ac:dyDescent="0.25">
      <c r="H51" s="4"/>
      <c r="I51" s="4"/>
    </row>
    <row r="52" spans="8:9" x14ac:dyDescent="0.25">
      <c r="H52" s="4"/>
      <c r="I52" s="4"/>
    </row>
    <row r="53" spans="8:9" x14ac:dyDescent="0.25">
      <c r="H53" s="4"/>
      <c r="I53" s="4"/>
    </row>
    <row r="54" spans="8:9" x14ac:dyDescent="0.25">
      <c r="H54" s="4"/>
      <c r="I54" s="4"/>
    </row>
    <row r="55" spans="8:9" x14ac:dyDescent="0.25">
      <c r="H55" s="4"/>
      <c r="I55" s="4"/>
    </row>
    <row r="56" spans="8:9" x14ac:dyDescent="0.25">
      <c r="H56" s="4"/>
      <c r="I56" s="4"/>
    </row>
    <row r="57" spans="8:9" x14ac:dyDescent="0.25">
      <c r="H57" s="4"/>
      <c r="I57" s="4"/>
    </row>
    <row r="58" spans="8:9" x14ac:dyDescent="0.25">
      <c r="H58" s="4"/>
      <c r="I58" s="4"/>
    </row>
    <row r="59" spans="8:9" x14ac:dyDescent="0.25">
      <c r="H59" s="4"/>
      <c r="I59" s="4"/>
    </row>
    <row r="60" spans="8:9" x14ac:dyDescent="0.25">
      <c r="H60" s="4"/>
      <c r="I60" s="4"/>
    </row>
    <row r="61" spans="8:9" x14ac:dyDescent="0.25">
      <c r="H61" s="4"/>
      <c r="I61" s="4"/>
    </row>
    <row r="62" spans="8:9" x14ac:dyDescent="0.25">
      <c r="H62" s="4"/>
      <c r="I62" s="4"/>
    </row>
    <row r="63" spans="8:9" x14ac:dyDescent="0.25">
      <c r="H63" s="4"/>
      <c r="I63" s="4"/>
    </row>
    <row r="64" spans="8:9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</sheetData>
  <mergeCells count="18">
    <mergeCell ref="M7:M8"/>
    <mergeCell ref="A7:A8"/>
    <mergeCell ref="B7:B8"/>
    <mergeCell ref="C7:C8"/>
    <mergeCell ref="D7:D8"/>
    <mergeCell ref="E7:E8"/>
    <mergeCell ref="G7:G8"/>
    <mergeCell ref="H7:H8"/>
    <mergeCell ref="I7:I8"/>
    <mergeCell ref="J7:J8"/>
    <mergeCell ref="K7:K8"/>
    <mergeCell ref="L7:L8"/>
    <mergeCell ref="AI7:AI8"/>
    <mergeCell ref="AE7:AE8"/>
    <mergeCell ref="N7:N8"/>
    <mergeCell ref="AB7:AB8"/>
    <mergeCell ref="AC7:AC8"/>
    <mergeCell ref="AD7:AD8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r:id="rId5">
            <anchor moveWithCells="1" sizeWithCells="1">
              <from>
                <xdr:col>17</xdr:col>
                <xdr:colOff>121920</xdr:colOff>
                <xdr:row>3</xdr:row>
                <xdr:rowOff>30480</xdr:rowOff>
              </from>
              <to>
                <xdr:col>20</xdr:col>
                <xdr:colOff>426720</xdr:colOff>
                <xdr:row>4</xdr:row>
                <xdr:rowOff>144780</xdr:rowOff>
              </to>
            </anchor>
          </objectPr>
        </oleObject>
      </mc:Choice>
      <mc:Fallback>
        <oleObject progId="Equation.3" shapeId="1025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/>
  <dimension ref="A1:AL94"/>
  <sheetViews>
    <sheetView workbookViewId="0">
      <selection activeCell="H45" sqref="H45"/>
    </sheetView>
  </sheetViews>
  <sheetFormatPr defaultRowHeight="13.2" x14ac:dyDescent="0.25"/>
  <cols>
    <col min="1" max="1" width="7.109375" customWidth="1"/>
    <col min="2" max="2" width="7.5546875" customWidth="1"/>
    <col min="3" max="3" width="6" customWidth="1"/>
    <col min="4" max="4" width="6.6640625" customWidth="1"/>
    <col min="5" max="5" width="6.33203125" customWidth="1"/>
    <col min="6" max="6" width="2" customWidth="1"/>
    <col min="8" max="9" width="9.6640625" customWidth="1"/>
    <col min="10" max="11" width="7.33203125" customWidth="1"/>
    <col min="12" max="12" width="9.109375" customWidth="1"/>
    <col min="13" max="13" width="13.44140625" customWidth="1"/>
    <col min="14" max="14" width="10.88671875" customWidth="1"/>
    <col min="15" max="15" width="10.33203125" customWidth="1"/>
    <col min="16" max="16" width="10.5546875" customWidth="1"/>
    <col min="20" max="20" width="14" customWidth="1"/>
    <col min="24" max="24" width="7.33203125" customWidth="1"/>
    <col min="27" max="27" width="7.6640625" customWidth="1"/>
    <col min="28" max="29" width="11.5546875" customWidth="1"/>
    <col min="34" max="34" width="19.5546875" customWidth="1"/>
  </cols>
  <sheetData>
    <row r="1" spans="1:38" ht="15" thickBot="1" x14ac:dyDescent="0.35">
      <c r="A1" s="22" t="s">
        <v>37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6" t="s">
        <v>19</v>
      </c>
      <c r="O1" s="22"/>
      <c r="P1" s="22"/>
      <c r="Q1" s="22"/>
      <c r="R1" s="22"/>
      <c r="S1" s="27" t="s">
        <v>38</v>
      </c>
    </row>
    <row r="2" spans="1:38" ht="14.4" x14ac:dyDescent="0.3">
      <c r="A2" s="22" t="s">
        <v>39</v>
      </c>
      <c r="B2" s="22" t="s">
        <v>44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5" t="s">
        <v>40</v>
      </c>
      <c r="O2" s="23">
        <f>P2/1000000</f>
        <v>4.3085969132325068E-5</v>
      </c>
      <c r="P2" s="43">
        <v>43.085969132325069</v>
      </c>
      <c r="Q2" s="22"/>
      <c r="R2" s="22"/>
      <c r="S2" s="24">
        <f>SUM(Y11:Y25)</f>
        <v>94.029097789875237</v>
      </c>
    </row>
    <row r="3" spans="1:38" ht="14.4" x14ac:dyDescent="0.3">
      <c r="A3" s="22" t="s">
        <v>1</v>
      </c>
      <c r="B3" s="22">
        <v>2013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5" t="s">
        <v>41</v>
      </c>
      <c r="O3" s="23">
        <f>P3/100</f>
        <v>0.5022201638721725</v>
      </c>
      <c r="P3" s="43">
        <v>50.222016387217245</v>
      </c>
      <c r="Q3" s="22"/>
      <c r="R3" s="22"/>
      <c r="S3" s="22"/>
    </row>
    <row r="4" spans="1:38" ht="14.4" x14ac:dyDescent="0.3">
      <c r="A4" s="28" t="s">
        <v>42</v>
      </c>
      <c r="B4" s="22">
        <v>8</v>
      </c>
      <c r="C4" s="22" t="s">
        <v>45</v>
      </c>
      <c r="D4" s="22" t="s">
        <v>47</v>
      </c>
      <c r="E4" s="22"/>
      <c r="F4" s="22"/>
      <c r="G4" s="22"/>
      <c r="H4" s="22"/>
      <c r="I4" s="22"/>
      <c r="J4" s="22"/>
      <c r="K4" s="22"/>
      <c r="L4" s="22"/>
      <c r="M4" s="22"/>
      <c r="N4" s="25" t="s">
        <v>43</v>
      </c>
      <c r="O4" s="22">
        <v>-0.3</v>
      </c>
      <c r="P4" s="22">
        <v>0.74081822068171788</v>
      </c>
      <c r="Q4" s="22"/>
      <c r="R4" s="22"/>
      <c r="S4" s="22"/>
    </row>
    <row r="5" spans="1:38" ht="14.4" x14ac:dyDescent="0.3">
      <c r="B5">
        <v>8</v>
      </c>
      <c r="C5" s="20" t="s">
        <v>46</v>
      </c>
      <c r="AB5" s="37" t="s">
        <v>52</v>
      </c>
    </row>
    <row r="6" spans="1:38" x14ac:dyDescent="0.25">
      <c r="Q6" s="38" t="s">
        <v>20</v>
      </c>
    </row>
    <row r="7" spans="1:38" ht="12.75" customHeight="1" x14ac:dyDescent="0.25">
      <c r="A7" s="100" t="s">
        <v>2</v>
      </c>
      <c r="B7" s="100" t="s">
        <v>3</v>
      </c>
      <c r="C7" s="100" t="s">
        <v>4</v>
      </c>
      <c r="D7" s="100" t="s">
        <v>0</v>
      </c>
      <c r="E7" s="100" t="s">
        <v>5</v>
      </c>
      <c r="G7" s="100" t="s">
        <v>6</v>
      </c>
      <c r="H7" s="103" t="s">
        <v>7</v>
      </c>
      <c r="I7" s="103" t="s">
        <v>8</v>
      </c>
      <c r="J7" s="100" t="s">
        <v>9</v>
      </c>
      <c r="K7" s="100" t="s">
        <v>10</v>
      </c>
      <c r="L7" s="100" t="s">
        <v>11</v>
      </c>
      <c r="M7" s="100" t="s">
        <v>12</v>
      </c>
      <c r="N7" s="100" t="s">
        <v>13</v>
      </c>
      <c r="O7" t="s">
        <v>14</v>
      </c>
      <c r="P7">
        <v>-0.3</v>
      </c>
      <c r="Q7">
        <f>+EXP(P7)</f>
        <v>0.74081822068171788</v>
      </c>
      <c r="AB7" s="100" t="s">
        <v>15</v>
      </c>
      <c r="AC7" s="100" t="s">
        <v>16</v>
      </c>
      <c r="AD7" s="100" t="s">
        <v>17</v>
      </c>
      <c r="AE7" s="100" t="s">
        <v>18</v>
      </c>
      <c r="AF7" s="54"/>
      <c r="AI7" s="101" t="s">
        <v>55</v>
      </c>
    </row>
    <row r="8" spans="1:38" ht="12.75" customHeight="1" thickBot="1" x14ac:dyDescent="0.3">
      <c r="A8" s="100"/>
      <c r="B8" s="100"/>
      <c r="C8" s="100"/>
      <c r="D8" s="100"/>
      <c r="E8" s="100"/>
      <c r="G8" s="100"/>
      <c r="H8" s="103"/>
      <c r="I8" s="103"/>
      <c r="J8" s="100"/>
      <c r="K8" s="100"/>
      <c r="L8" s="100"/>
      <c r="M8" s="100"/>
      <c r="N8" s="100"/>
      <c r="O8" t="s">
        <v>19</v>
      </c>
      <c r="Q8" s="34" t="s">
        <v>48</v>
      </c>
      <c r="R8" s="34" t="s">
        <v>49</v>
      </c>
      <c r="S8" s="34" t="s">
        <v>50</v>
      </c>
      <c r="T8" s="39" t="s">
        <v>53</v>
      </c>
      <c r="U8" s="39" t="s">
        <v>54</v>
      </c>
      <c r="V8" s="38"/>
      <c r="W8" s="38"/>
      <c r="AB8" s="100"/>
      <c r="AC8" s="100"/>
      <c r="AD8" s="100"/>
      <c r="AE8" s="100"/>
      <c r="AF8" s="54"/>
      <c r="AI8" s="102"/>
    </row>
    <row r="9" spans="1:38" x14ac:dyDescent="0.25">
      <c r="A9">
        <v>1996</v>
      </c>
      <c r="B9" t="s">
        <v>23</v>
      </c>
      <c r="G9" s="18"/>
      <c r="H9" s="19"/>
      <c r="I9" s="4"/>
      <c r="J9" s="6"/>
      <c r="K9" s="6"/>
      <c r="L9" s="6"/>
      <c r="M9" s="1"/>
      <c r="N9" s="1"/>
      <c r="AA9">
        <f t="shared" ref="AA9:AA26" si="0">+A9</f>
        <v>1996</v>
      </c>
      <c r="AB9" s="5">
        <f>+(Q9/O$2)*L9</f>
        <v>0</v>
      </c>
      <c r="AC9" s="5">
        <f t="shared" ref="AC9:AC10" si="1">+((R9+S9)/O$2)*K9</f>
        <v>0</v>
      </c>
      <c r="AD9" s="5">
        <f t="shared" ref="AD9:AD23" si="2">+AC9+AB9</f>
        <v>0</v>
      </c>
      <c r="AE9" s="5">
        <f t="shared" ref="AE9:AE21" si="3">+AD9*0.2</f>
        <v>0</v>
      </c>
      <c r="AK9">
        <f t="shared" ref="AK9:AK18" si="4">+S9</f>
        <v>0</v>
      </c>
      <c r="AL9">
        <f t="shared" ref="AL9:AL18" si="5">+E9</f>
        <v>0</v>
      </c>
    </row>
    <row r="10" spans="1:38" x14ac:dyDescent="0.25">
      <c r="A10">
        <v>1997</v>
      </c>
      <c r="B10" t="s">
        <v>24</v>
      </c>
      <c r="C10" s="14"/>
      <c r="D10" s="14"/>
      <c r="E10" s="14"/>
      <c r="G10" s="18">
        <v>48030</v>
      </c>
      <c r="H10" s="19">
        <v>35845</v>
      </c>
      <c r="I10" s="10"/>
      <c r="J10" s="15"/>
      <c r="K10" s="15">
        <f>AVERAGE(K11:K21)</f>
        <v>2.6826169472727273</v>
      </c>
      <c r="L10" s="15"/>
      <c r="M10" s="1"/>
      <c r="N10" s="1"/>
      <c r="AA10">
        <f t="shared" si="0"/>
        <v>1997</v>
      </c>
      <c r="AB10" s="5">
        <f t="shared" ref="AB10:AB25" si="6">+(Q10/O$2)*L10</f>
        <v>0</v>
      </c>
      <c r="AC10" s="5">
        <f t="shared" si="1"/>
        <v>0</v>
      </c>
      <c r="AD10" s="5">
        <f t="shared" si="2"/>
        <v>0</v>
      </c>
      <c r="AE10" s="5">
        <f t="shared" si="3"/>
        <v>0</v>
      </c>
      <c r="AI10">
        <f t="shared" ref="AI10:AI25" si="7">G10*K10</f>
        <v>128846.09197750909</v>
      </c>
      <c r="AK10">
        <f t="shared" si="4"/>
        <v>0</v>
      </c>
      <c r="AL10">
        <f t="shared" si="5"/>
        <v>0</v>
      </c>
    </row>
    <row r="11" spans="1:38" x14ac:dyDescent="0.25">
      <c r="A11">
        <v>1998</v>
      </c>
      <c r="B11" t="s">
        <v>25</v>
      </c>
      <c r="C11" s="55">
        <v>8.4974241568999993</v>
      </c>
      <c r="D11" s="55">
        <v>3.2527097170000001</v>
      </c>
      <c r="E11" s="55">
        <v>2.9157316888999998</v>
      </c>
      <c r="G11" s="18">
        <v>59354</v>
      </c>
      <c r="H11" s="19">
        <v>36210</v>
      </c>
      <c r="I11" s="10">
        <v>35984</v>
      </c>
      <c r="J11" s="15">
        <v>1.8868435100000001</v>
      </c>
      <c r="K11" s="15">
        <v>2.4832540600000002</v>
      </c>
      <c r="L11" s="15">
        <v>1.4684659600000001</v>
      </c>
      <c r="M11" s="1"/>
      <c r="N11" s="1"/>
      <c r="O11">
        <f>+P11</f>
        <v>2.9157095130138271</v>
      </c>
      <c r="P11" s="29">
        <v>2.9157095130138271</v>
      </c>
      <c r="Q11">
        <f>+O13</f>
        <v>3.62148975540393</v>
      </c>
      <c r="R11">
        <f>+O12</f>
        <v>2.0463998651041302</v>
      </c>
      <c r="S11">
        <f>+O11</f>
        <v>2.9157095130138271</v>
      </c>
      <c r="T11">
        <f>SUM(Q11:S11)</f>
        <v>8.5835991335218864</v>
      </c>
      <c r="U11">
        <f>+(LN(Q11)-LN(C11))^2</f>
        <v>0.72740020294092389</v>
      </c>
      <c r="V11">
        <f>+(LN(R11)-LN(D11))^2</f>
        <v>0.21474541937219394</v>
      </c>
      <c r="W11">
        <f>+(LN(S11)-LN(E11))^2</f>
        <v>5.7845576907178488E-11</v>
      </c>
      <c r="X11">
        <v>10</v>
      </c>
      <c r="Y11">
        <f>+SUM(U11:W11)*X11</f>
        <v>9.4214562237096349</v>
      </c>
      <c r="AA11">
        <f t="shared" si="0"/>
        <v>1998</v>
      </c>
      <c r="AB11" s="5">
        <f t="shared" si="6"/>
        <v>123428.45101073899</v>
      </c>
      <c r="AC11" s="5">
        <f>+((R11+S11)/O$2)*K11</f>
        <v>285990.50938210951</v>
      </c>
      <c r="AD11" s="5">
        <f t="shared" si="2"/>
        <v>409418.96039284847</v>
      </c>
      <c r="AE11" s="5">
        <f t="shared" si="3"/>
        <v>81883.792078569706</v>
      </c>
      <c r="AH11" s="13"/>
      <c r="AI11">
        <f t="shared" si="7"/>
        <v>147391.06147724</v>
      </c>
      <c r="AK11">
        <f t="shared" si="4"/>
        <v>2.9157095130138271</v>
      </c>
      <c r="AL11">
        <f t="shared" si="5"/>
        <v>2.9157316888999998</v>
      </c>
    </row>
    <row r="12" spans="1:38" x14ac:dyDescent="0.25">
      <c r="A12">
        <v>1999</v>
      </c>
      <c r="B12" t="s">
        <v>26</v>
      </c>
      <c r="C12" s="55">
        <v>2.7196179411000001</v>
      </c>
      <c r="D12" s="55">
        <v>2.97329395</v>
      </c>
      <c r="E12" s="55">
        <v>1.8648497941</v>
      </c>
      <c r="G12" s="18">
        <v>83486</v>
      </c>
      <c r="H12" s="19">
        <v>36575</v>
      </c>
      <c r="I12" s="10">
        <v>36453</v>
      </c>
      <c r="J12" s="15">
        <v>2.2857770999999998</v>
      </c>
      <c r="K12" s="15">
        <v>2.8878959399999999</v>
      </c>
      <c r="L12" s="15">
        <v>1.33743992</v>
      </c>
      <c r="M12" s="1">
        <f t="shared" ref="M12:M20" si="8">+(I12-H11)/365</f>
        <v>0.66575342465753429</v>
      </c>
      <c r="N12" s="1">
        <f t="shared" ref="N12:N20" si="9">+(I12-I11)/365</f>
        <v>1.284931506849315</v>
      </c>
      <c r="O12">
        <f t="shared" ref="O12:O26" si="10">+P12</f>
        <v>2.0463998651041302</v>
      </c>
      <c r="P12" s="43">
        <v>2.0463998651041302</v>
      </c>
      <c r="Q12">
        <f t="shared" ref="Q12:Q25" si="11">+O14</f>
        <v>3.2114758332106277</v>
      </c>
      <c r="R12">
        <f>O13</f>
        <v>3.62148975540393</v>
      </c>
      <c r="S12">
        <f>+O12</f>
        <v>2.0463998651041302</v>
      </c>
      <c r="T12">
        <f t="shared" ref="T12:T19" si="12">SUM(Q12:S12)</f>
        <v>8.8793654537186875</v>
      </c>
      <c r="U12">
        <f t="shared" ref="U12:W25" si="13">+(LN(Q12)-LN(C12))^2</f>
        <v>2.763546662872347E-2</v>
      </c>
      <c r="V12">
        <f t="shared" si="13"/>
        <v>3.8893781272138626E-2</v>
      </c>
      <c r="W12">
        <f t="shared" si="13"/>
        <v>8.6307027170180982E-3</v>
      </c>
      <c r="X12">
        <v>10</v>
      </c>
      <c r="Y12">
        <f t="shared" ref="Y12:Y18" si="14">+SUM(U12:W12)*X12</f>
        <v>0.75159950617880189</v>
      </c>
      <c r="AA12">
        <f t="shared" si="0"/>
        <v>1999</v>
      </c>
      <c r="AB12" s="5">
        <f t="shared" si="6"/>
        <v>99688.043879433884</v>
      </c>
      <c r="AC12" s="5">
        <f t="shared" ref="AC12:AC25" si="15">+((R12+S12)/O$2)*K12</f>
        <v>379898.04460852046</v>
      </c>
      <c r="AD12" s="5">
        <f t="shared" si="2"/>
        <v>479586.08848795434</v>
      </c>
      <c r="AE12" s="5">
        <f t="shared" si="3"/>
        <v>95917.217697590881</v>
      </c>
      <c r="AH12" s="13">
        <f t="shared" ref="AH12:AH25" si="16">(AC12-AC11)/AC11</f>
        <v>0.32835892152260859</v>
      </c>
      <c r="AI12">
        <f t="shared" si="7"/>
        <v>241098.88044683999</v>
      </c>
      <c r="AK12">
        <f t="shared" si="4"/>
        <v>2.0463998651041302</v>
      </c>
      <c r="AL12">
        <f t="shared" si="5"/>
        <v>1.8648497941</v>
      </c>
    </row>
    <row r="13" spans="1:38" x14ac:dyDescent="0.25">
      <c r="A13">
        <v>2000</v>
      </c>
      <c r="B13" t="s">
        <v>27</v>
      </c>
      <c r="C13" s="55">
        <v>1.6389442433999999</v>
      </c>
      <c r="D13" s="55">
        <v>0.81038966649999999</v>
      </c>
      <c r="E13" s="55">
        <v>0.47522162550000002</v>
      </c>
      <c r="G13" s="18">
        <v>40922</v>
      </c>
      <c r="H13" s="19">
        <v>36941</v>
      </c>
      <c r="I13" s="10">
        <v>36816</v>
      </c>
      <c r="J13" s="15">
        <v>1.9268939899999999</v>
      </c>
      <c r="K13" s="15">
        <v>2.7718771599999998</v>
      </c>
      <c r="L13" s="15">
        <v>1.2509074499999999</v>
      </c>
      <c r="M13" s="1">
        <f t="shared" si="8"/>
        <v>0.66027397260273968</v>
      </c>
      <c r="N13" s="1">
        <f t="shared" si="9"/>
        <v>0.9945205479452055</v>
      </c>
      <c r="O13">
        <f t="shared" si="10"/>
        <v>3.62148975540393</v>
      </c>
      <c r="P13" s="43">
        <v>3.62148975540393</v>
      </c>
      <c r="Q13">
        <f t="shared" si="11"/>
        <v>3.0335935421101454</v>
      </c>
      <c r="R13">
        <f t="shared" ref="R13:R25" si="17">+Q12*O$3</f>
        <v>1.6128679192265631</v>
      </c>
      <c r="S13">
        <f>+(R12+S12)*EXP(P$7*N13)-O$2*G12*EXP(M13*P$7)</f>
        <v>1.2550943049195307</v>
      </c>
      <c r="T13">
        <f t="shared" si="12"/>
        <v>5.901555766256239</v>
      </c>
      <c r="U13">
        <f t="shared" si="13"/>
        <v>0.37908110113648036</v>
      </c>
      <c r="V13">
        <f t="shared" si="13"/>
        <v>0.47369355180987299</v>
      </c>
      <c r="W13">
        <f t="shared" si="13"/>
        <v>0.94319975431080394</v>
      </c>
      <c r="X13">
        <v>10</v>
      </c>
      <c r="Y13">
        <f t="shared" si="14"/>
        <v>17.959744072571574</v>
      </c>
      <c r="AA13">
        <f t="shared" si="0"/>
        <v>2000</v>
      </c>
      <c r="AB13" s="5">
        <f t="shared" si="6"/>
        <v>88073.79382469265</v>
      </c>
      <c r="AC13" s="5">
        <f t="shared" si="15"/>
        <v>184506.44478805919</v>
      </c>
      <c r="AD13" s="5">
        <f t="shared" si="2"/>
        <v>272580.23861275183</v>
      </c>
      <c r="AE13" s="5">
        <f t="shared" si="3"/>
        <v>54516.047722550371</v>
      </c>
      <c r="AH13" s="13">
        <f t="shared" si="16"/>
        <v>-0.51432641624099318</v>
      </c>
      <c r="AI13">
        <f t="shared" si="7"/>
        <v>113430.75714151999</v>
      </c>
      <c r="AK13">
        <f t="shared" si="4"/>
        <v>1.2550943049195307</v>
      </c>
      <c r="AL13">
        <f t="shared" si="5"/>
        <v>0.47522162550000002</v>
      </c>
    </row>
    <row r="14" spans="1:38" x14ac:dyDescent="0.25">
      <c r="A14">
        <v>2001</v>
      </c>
      <c r="B14" t="s">
        <v>28</v>
      </c>
      <c r="C14" s="55">
        <v>4.5018517363999999</v>
      </c>
      <c r="D14" s="55">
        <v>3.1467709988000001</v>
      </c>
      <c r="E14" s="55">
        <v>1.1628177194</v>
      </c>
      <c r="G14" s="18">
        <v>27276</v>
      </c>
      <c r="H14" s="19">
        <v>37305</v>
      </c>
      <c r="I14" s="10">
        <v>37172</v>
      </c>
      <c r="J14" s="15">
        <v>2.0203826500000002</v>
      </c>
      <c r="K14" s="15">
        <v>2.7128441200000002</v>
      </c>
      <c r="L14" s="15">
        <v>1.3454202099999999</v>
      </c>
      <c r="M14" s="1">
        <f t="shared" si="8"/>
        <v>0.63287671232876708</v>
      </c>
      <c r="N14" s="1">
        <f t="shared" si="9"/>
        <v>0.97534246575342465</v>
      </c>
      <c r="O14">
        <f t="shared" si="10"/>
        <v>3.2114758332106277</v>
      </c>
      <c r="P14" s="43">
        <v>3.2114758332106277</v>
      </c>
      <c r="Q14">
        <f t="shared" si="11"/>
        <v>2.6761839137037291</v>
      </c>
      <c r="R14">
        <f t="shared" si="17"/>
        <v>1.5235318458401215</v>
      </c>
      <c r="S14">
        <f t="shared" ref="S14:S25" si="18">+(R13+S13)*EXP(P$7*N14)-O$2*G13*EXP(M14*P$7)</f>
        <v>0.68214910341540436</v>
      </c>
      <c r="T14">
        <f t="shared" si="12"/>
        <v>4.8818648629592545</v>
      </c>
      <c r="U14">
        <f t="shared" si="13"/>
        <v>0.27050082919626778</v>
      </c>
      <c r="V14">
        <f t="shared" si="13"/>
        <v>0.5261262757563494</v>
      </c>
      <c r="W14">
        <f t="shared" si="13"/>
        <v>0.28446557885347795</v>
      </c>
      <c r="X14">
        <v>10</v>
      </c>
      <c r="Y14">
        <f t="shared" si="14"/>
        <v>10.810926838060952</v>
      </c>
      <c r="AA14">
        <f t="shared" si="0"/>
        <v>2001</v>
      </c>
      <c r="AB14" s="5">
        <f t="shared" si="6"/>
        <v>83567.620635752712</v>
      </c>
      <c r="AC14" s="5">
        <f t="shared" si="15"/>
        <v>138877.4284131084</v>
      </c>
      <c r="AD14" s="5">
        <f t="shared" si="2"/>
        <v>222445.04904886111</v>
      </c>
      <c r="AE14" s="5">
        <f t="shared" si="3"/>
        <v>44489.009809772222</v>
      </c>
      <c r="AH14" s="13">
        <f t="shared" si="16"/>
        <v>-0.24730310330007393</v>
      </c>
      <c r="AI14">
        <f t="shared" si="7"/>
        <v>73995.53621712001</v>
      </c>
      <c r="AK14">
        <f t="shared" si="4"/>
        <v>0.68214910341540436</v>
      </c>
      <c r="AL14">
        <f t="shared" si="5"/>
        <v>1.1628177194</v>
      </c>
    </row>
    <row r="15" spans="1:38" x14ac:dyDescent="0.25">
      <c r="A15">
        <v>2002</v>
      </c>
      <c r="B15" t="s">
        <v>29</v>
      </c>
      <c r="C15" s="55">
        <v>3.9896330364999999</v>
      </c>
      <c r="D15" s="55">
        <v>1.4772215401</v>
      </c>
      <c r="E15" s="55">
        <v>0.82195233940000001</v>
      </c>
      <c r="G15" s="18">
        <v>21331</v>
      </c>
      <c r="H15" s="19">
        <v>37670</v>
      </c>
      <c r="I15" s="10">
        <v>37559</v>
      </c>
      <c r="J15" s="15">
        <v>1.90745791</v>
      </c>
      <c r="K15" s="15">
        <v>2.6890066199999998</v>
      </c>
      <c r="L15" s="15">
        <v>1.3498011299999999</v>
      </c>
      <c r="M15" s="1">
        <f t="shared" si="8"/>
        <v>0.69589041095890414</v>
      </c>
      <c r="N15" s="1">
        <f t="shared" si="9"/>
        <v>1.0602739726027397</v>
      </c>
      <c r="O15">
        <f t="shared" si="10"/>
        <v>3.0335935421101454</v>
      </c>
      <c r="P15" s="43">
        <v>3.0335935421101454</v>
      </c>
      <c r="Q15">
        <f t="shared" si="11"/>
        <v>2.6813540955685347</v>
      </c>
      <c r="R15">
        <f t="shared" si="17"/>
        <v>1.3440335236923588</v>
      </c>
      <c r="S15">
        <f t="shared" si="18"/>
        <v>0.65094347680566578</v>
      </c>
      <c r="T15">
        <f t="shared" si="12"/>
        <v>4.6763310960665594</v>
      </c>
      <c r="U15">
        <f t="shared" si="13"/>
        <v>0.15790874192707863</v>
      </c>
      <c r="V15">
        <f t="shared" si="13"/>
        <v>8.9279444594351116E-3</v>
      </c>
      <c r="W15">
        <f t="shared" si="13"/>
        <v>5.4410040457649751E-2</v>
      </c>
      <c r="X15">
        <v>10</v>
      </c>
      <c r="Y15">
        <f t="shared" si="14"/>
        <v>2.2124672684416349</v>
      </c>
      <c r="AA15">
        <f t="shared" si="0"/>
        <v>2002</v>
      </c>
      <c r="AB15" s="5">
        <f t="shared" si="6"/>
        <v>84001.703130153692</v>
      </c>
      <c r="AC15" s="5">
        <f t="shared" si="15"/>
        <v>124507.03718910278</v>
      </c>
      <c r="AD15" s="5">
        <f t="shared" si="2"/>
        <v>208508.74031925647</v>
      </c>
      <c r="AE15" s="5">
        <f t="shared" si="3"/>
        <v>41701.748063851293</v>
      </c>
      <c r="AH15" s="13">
        <f t="shared" si="16"/>
        <v>-0.10347535512580983</v>
      </c>
      <c r="AI15">
        <f t="shared" si="7"/>
        <v>57359.200211219999</v>
      </c>
      <c r="AK15">
        <f t="shared" si="4"/>
        <v>0.65094347680566578</v>
      </c>
      <c r="AL15">
        <f t="shared" si="5"/>
        <v>0.82195233940000001</v>
      </c>
    </row>
    <row r="16" spans="1:38" x14ac:dyDescent="0.25">
      <c r="A16">
        <v>2003</v>
      </c>
      <c r="B16" t="s">
        <v>22</v>
      </c>
      <c r="C16" s="55">
        <v>3.3280469563000001</v>
      </c>
      <c r="D16" s="55">
        <v>2.2578559596000001</v>
      </c>
      <c r="E16" s="55">
        <v>0.77624317460000003</v>
      </c>
      <c r="G16" s="18">
        <v>24941</v>
      </c>
      <c r="H16" s="19">
        <v>38035</v>
      </c>
      <c r="I16" s="10">
        <v>37913</v>
      </c>
      <c r="J16" s="15">
        <v>2.0827483299999998</v>
      </c>
      <c r="K16" s="15">
        <v>2.7605501499999998</v>
      </c>
      <c r="L16" s="15">
        <v>1.3597597299999999</v>
      </c>
      <c r="M16" s="1">
        <f t="shared" si="8"/>
        <v>0.66575342465753429</v>
      </c>
      <c r="N16" s="1">
        <f t="shared" si="9"/>
        <v>0.96986301369863015</v>
      </c>
      <c r="O16">
        <f t="shared" si="10"/>
        <v>2.6761839137037291</v>
      </c>
      <c r="P16" s="43">
        <v>2.6761839137037291</v>
      </c>
      <c r="Q16">
        <f t="shared" si="11"/>
        <v>1.9136956087137149</v>
      </c>
      <c r="R16">
        <f t="shared" si="17"/>
        <v>1.3466300932757505</v>
      </c>
      <c r="S16">
        <f t="shared" si="18"/>
        <v>0.73866342834167864</v>
      </c>
      <c r="T16">
        <f t="shared" si="12"/>
        <v>3.998989130331144</v>
      </c>
      <c r="U16">
        <f t="shared" si="13"/>
        <v>0.30619554304295021</v>
      </c>
      <c r="V16">
        <f t="shared" si="13"/>
        <v>0.26709301856455769</v>
      </c>
      <c r="W16">
        <f t="shared" si="13"/>
        <v>2.4624883031917288E-3</v>
      </c>
      <c r="X16">
        <v>10</v>
      </c>
      <c r="Y16">
        <f t="shared" si="14"/>
        <v>5.7575104991069956</v>
      </c>
      <c r="AA16">
        <f t="shared" si="0"/>
        <v>2003</v>
      </c>
      <c r="AB16" s="5">
        <f t="shared" si="6"/>
        <v>60394.747445856621</v>
      </c>
      <c r="AC16" s="5">
        <f t="shared" si="15"/>
        <v>133606.30989210334</v>
      </c>
      <c r="AD16" s="5">
        <f t="shared" si="2"/>
        <v>194001.05733795997</v>
      </c>
      <c r="AE16" s="5">
        <f t="shared" si="3"/>
        <v>38800.211467591995</v>
      </c>
      <c r="AF16" s="5">
        <f>AC16*0.5</f>
        <v>66803.154946051669</v>
      </c>
      <c r="AG16" s="5">
        <f>AF16/K16</f>
        <v>24199.218024005713</v>
      </c>
      <c r="AH16" s="13">
        <f t="shared" si="16"/>
        <v>7.3082396854247514E-2</v>
      </c>
      <c r="AI16">
        <f t="shared" si="7"/>
        <v>68850.881291149999</v>
      </c>
      <c r="AK16">
        <f t="shared" si="4"/>
        <v>0.73866342834167864</v>
      </c>
      <c r="AL16">
        <f t="shared" si="5"/>
        <v>0.77624317460000003</v>
      </c>
    </row>
    <row r="17" spans="1:38" x14ac:dyDescent="0.25">
      <c r="A17">
        <v>2004</v>
      </c>
      <c r="B17" t="s">
        <v>21</v>
      </c>
      <c r="C17" s="55">
        <v>1.3974951775</v>
      </c>
      <c r="D17" s="55">
        <v>0.91303385670000003</v>
      </c>
      <c r="E17" s="55">
        <v>0.51045752769999997</v>
      </c>
      <c r="G17" s="18">
        <v>10635</v>
      </c>
      <c r="H17" s="19">
        <v>38401</v>
      </c>
      <c r="I17" s="10">
        <v>38280</v>
      </c>
      <c r="J17" s="15">
        <v>2.1853651900000002</v>
      </c>
      <c r="K17" s="15">
        <v>2.6596681200000001</v>
      </c>
      <c r="L17" s="15">
        <v>1.4017342500000001</v>
      </c>
      <c r="M17" s="1">
        <f t="shared" si="8"/>
        <v>0.67123287671232879</v>
      </c>
      <c r="N17" s="1">
        <f t="shared" si="9"/>
        <v>1.0054794520547945</v>
      </c>
      <c r="O17">
        <f t="shared" si="10"/>
        <v>2.6813540955685347</v>
      </c>
      <c r="P17" s="43">
        <v>2.6813540955685347</v>
      </c>
      <c r="Q17">
        <f t="shared" si="11"/>
        <v>1.266868275754601</v>
      </c>
      <c r="R17">
        <f t="shared" si="17"/>
        <v>0.9610965222096588</v>
      </c>
      <c r="S17">
        <f t="shared" si="18"/>
        <v>0.66367655979858664</v>
      </c>
      <c r="T17">
        <f t="shared" si="12"/>
        <v>2.8916413577628468</v>
      </c>
      <c r="U17">
        <f t="shared" si="13"/>
        <v>9.6301926087168956E-3</v>
      </c>
      <c r="V17">
        <f t="shared" si="13"/>
        <v>2.6318829376846264E-3</v>
      </c>
      <c r="W17">
        <f t="shared" si="13"/>
        <v>6.8899679977557041E-2</v>
      </c>
      <c r="X17">
        <v>10</v>
      </c>
      <c r="Y17">
        <f t="shared" si="14"/>
        <v>0.81161755523958556</v>
      </c>
      <c r="AA17">
        <f t="shared" si="0"/>
        <v>2004</v>
      </c>
      <c r="AB17" s="5">
        <f t="shared" si="6"/>
        <v>41215.567112110584</v>
      </c>
      <c r="AC17" s="5">
        <f t="shared" si="15"/>
        <v>100296.1580179334</v>
      </c>
      <c r="AD17" s="5">
        <f t="shared" si="2"/>
        <v>141511.72513004398</v>
      </c>
      <c r="AE17" s="5">
        <f t="shared" si="3"/>
        <v>28302.345026008799</v>
      </c>
      <c r="AF17" s="5">
        <f>AC17*0.5</f>
        <v>50148.079008966699</v>
      </c>
      <c r="AG17" s="5">
        <f>AF17/K17</f>
        <v>18855.013763509221</v>
      </c>
      <c r="AH17" s="13">
        <f t="shared" si="16"/>
        <v>-0.24931570897415153</v>
      </c>
      <c r="AI17">
        <f t="shared" si="7"/>
        <v>28285.570456199999</v>
      </c>
      <c r="AK17">
        <f t="shared" si="4"/>
        <v>0.66367655979858664</v>
      </c>
      <c r="AL17">
        <f t="shared" si="5"/>
        <v>0.51045752769999997</v>
      </c>
    </row>
    <row r="18" spans="1:38" x14ac:dyDescent="0.25">
      <c r="A18">
        <v>2005</v>
      </c>
      <c r="B18" t="s">
        <v>30</v>
      </c>
      <c r="C18" s="55">
        <v>1.2629207725</v>
      </c>
      <c r="D18" s="55">
        <v>0.7165856679</v>
      </c>
      <c r="E18" s="55">
        <v>0.61810052820000005</v>
      </c>
      <c r="G18" s="18">
        <v>0</v>
      </c>
      <c r="H18" s="19">
        <v>38766</v>
      </c>
      <c r="I18" s="10">
        <v>38637</v>
      </c>
      <c r="J18" s="15">
        <v>2.3244928499999999</v>
      </c>
      <c r="K18" s="15">
        <v>2.7011261599999998</v>
      </c>
      <c r="L18" s="15">
        <v>1.38709438</v>
      </c>
      <c r="M18" s="1">
        <f t="shared" si="8"/>
        <v>0.64657534246575343</v>
      </c>
      <c r="N18" s="1">
        <f t="shared" si="9"/>
        <v>0.9780821917808219</v>
      </c>
      <c r="O18">
        <f t="shared" si="10"/>
        <v>1.9136956087137149</v>
      </c>
      <c r="P18" s="43">
        <v>1.9136956087137149</v>
      </c>
      <c r="Q18">
        <f t="shared" si="11"/>
        <v>1.1416953784394146</v>
      </c>
      <c r="R18">
        <f t="shared" si="17"/>
        <v>0.63624679305393239</v>
      </c>
      <c r="S18">
        <f t="shared" si="18"/>
        <v>0.83417579399547881</v>
      </c>
      <c r="T18">
        <f t="shared" si="12"/>
        <v>2.6121179654888258</v>
      </c>
      <c r="U18">
        <f t="shared" si="13"/>
        <v>1.0183389179611356E-2</v>
      </c>
      <c r="V18">
        <f t="shared" si="13"/>
        <v>1.4139891813471101E-2</v>
      </c>
      <c r="W18">
        <f t="shared" si="13"/>
        <v>8.9875874684012091E-2</v>
      </c>
      <c r="X18">
        <v>10</v>
      </c>
      <c r="Y18">
        <f t="shared" si="14"/>
        <v>1.1419915567709453</v>
      </c>
      <c r="AA18">
        <f t="shared" si="0"/>
        <v>2005</v>
      </c>
      <c r="AB18" s="5">
        <f t="shared" si="6"/>
        <v>36755.335321381142</v>
      </c>
      <c r="AC18" s="5">
        <f t="shared" si="15"/>
        <v>92183.070176184512</v>
      </c>
      <c r="AD18" s="5">
        <f t="shared" si="2"/>
        <v>128938.40549756566</v>
      </c>
      <c r="AE18" s="5">
        <f t="shared" si="3"/>
        <v>25787.681099513135</v>
      </c>
      <c r="AF18" s="5">
        <f>AC18*0.5</f>
        <v>46091.535088092256</v>
      </c>
      <c r="AG18" s="5">
        <f>AF18/K18</f>
        <v>17063.821664698644</v>
      </c>
      <c r="AH18" s="13">
        <f t="shared" si="16"/>
        <v>-8.0891312310270441E-2</v>
      </c>
      <c r="AI18">
        <f t="shared" si="7"/>
        <v>0</v>
      </c>
      <c r="AK18">
        <f t="shared" si="4"/>
        <v>0.83417579399547881</v>
      </c>
      <c r="AL18">
        <f t="shared" si="5"/>
        <v>0.61810052820000005</v>
      </c>
    </row>
    <row r="19" spans="1:38" x14ac:dyDescent="0.25">
      <c r="A19">
        <v>2006</v>
      </c>
      <c r="B19" t="s">
        <v>31</v>
      </c>
      <c r="C19" s="55">
        <v>1.7237834111999999</v>
      </c>
      <c r="D19" s="55">
        <v>0.70434163599999999</v>
      </c>
      <c r="E19" s="55">
        <v>1.1628930372999999</v>
      </c>
      <c r="G19" s="18">
        <v>9073</v>
      </c>
      <c r="H19" s="19">
        <v>39126</v>
      </c>
      <c r="I19" s="10">
        <v>39014</v>
      </c>
      <c r="J19" s="15">
        <v>2.2097164399999998</v>
      </c>
      <c r="K19" s="15">
        <v>2.6882591800000002</v>
      </c>
      <c r="L19" s="15">
        <v>1.4285658000000001</v>
      </c>
      <c r="M19" s="1">
        <f t="shared" si="8"/>
        <v>0.67945205479452053</v>
      </c>
      <c r="N19" s="1">
        <f t="shared" si="9"/>
        <v>1.0328767123287672</v>
      </c>
      <c r="O19">
        <f t="shared" si="10"/>
        <v>1.266868275754601</v>
      </c>
      <c r="P19" s="43">
        <v>1.266868275754601</v>
      </c>
      <c r="Q19">
        <f t="shared" si="11"/>
        <v>0.92009758577438283</v>
      </c>
      <c r="R19">
        <f t="shared" si="17"/>
        <v>0.57338244005194483</v>
      </c>
      <c r="S19">
        <f t="shared" si="18"/>
        <v>1.0786247175255881</v>
      </c>
      <c r="T19">
        <f t="shared" si="12"/>
        <v>2.5721047433519155</v>
      </c>
      <c r="U19">
        <f t="shared" si="13"/>
        <v>0.39412916846465962</v>
      </c>
      <c r="V19">
        <f t="shared" si="13"/>
        <v>4.2316846069911103E-2</v>
      </c>
      <c r="W19">
        <f t="shared" si="13"/>
        <v>5.6586619075267748E-3</v>
      </c>
      <c r="X19">
        <v>10</v>
      </c>
      <c r="Y19">
        <f t="shared" ref="Y19:Y24" si="19">+SUM(U19:W19)*X19</f>
        <v>4.421046764420975</v>
      </c>
      <c r="AA19">
        <f t="shared" si="0"/>
        <v>2006</v>
      </c>
      <c r="AB19" s="5">
        <f t="shared" si="6"/>
        <v>30506.913739436157</v>
      </c>
      <c r="AC19" s="5">
        <f t="shared" si="15"/>
        <v>103073.54102084362</v>
      </c>
      <c r="AD19" s="5">
        <f t="shared" si="2"/>
        <v>133580.45476027977</v>
      </c>
      <c r="AE19" s="5">
        <f t="shared" si="3"/>
        <v>26716.090952055954</v>
      </c>
      <c r="AF19" s="5">
        <f>AC19*0.5</f>
        <v>51536.770510421811</v>
      </c>
      <c r="AG19" s="5">
        <f>AF19/K19</f>
        <v>19171.057200824591</v>
      </c>
      <c r="AH19" s="13">
        <f t="shared" si="16"/>
        <v>0.11813959790929877</v>
      </c>
      <c r="AI19">
        <f t="shared" si="7"/>
        <v>24390.575540140002</v>
      </c>
    </row>
    <row r="20" spans="1:38" x14ac:dyDescent="0.25">
      <c r="A20">
        <v>2007</v>
      </c>
      <c r="B20" t="s">
        <v>32</v>
      </c>
      <c r="C20" s="55">
        <v>1.5148928587999999</v>
      </c>
      <c r="D20" s="55">
        <v>0.3285286335</v>
      </c>
      <c r="E20" s="55">
        <v>0.82558130480000003</v>
      </c>
      <c r="G20" s="18">
        <v>4145</v>
      </c>
      <c r="H20" s="19">
        <v>39495</v>
      </c>
      <c r="I20" s="10">
        <v>39380</v>
      </c>
      <c r="J20" s="16">
        <v>1.9418601600000001</v>
      </c>
      <c r="K20" s="16">
        <v>2.4725924500000001</v>
      </c>
      <c r="L20" s="16">
        <v>1.40535904</v>
      </c>
      <c r="M20" s="1">
        <f t="shared" si="8"/>
        <v>0.69589041095890414</v>
      </c>
      <c r="N20" s="1">
        <f t="shared" si="9"/>
        <v>1.0027397260273974</v>
      </c>
      <c r="O20">
        <f t="shared" si="10"/>
        <v>1.1416953784394146</v>
      </c>
      <c r="P20" s="43">
        <v>1.1416953784394146</v>
      </c>
      <c r="Q20">
        <f t="shared" si="11"/>
        <v>0.990240533174093</v>
      </c>
      <c r="R20">
        <f t="shared" si="17"/>
        <v>0.46209156030600085</v>
      </c>
      <c r="S20">
        <f t="shared" si="18"/>
        <v>0.90556783569925314</v>
      </c>
      <c r="T20">
        <f t="shared" ref="T20:T25" si="20">SUM(Q20:S20)</f>
        <v>2.357899929179347</v>
      </c>
      <c r="U20">
        <f t="shared" si="13"/>
        <v>0.18075432408490905</v>
      </c>
      <c r="V20">
        <f t="shared" si="13"/>
        <v>0.11637585513085349</v>
      </c>
      <c r="W20">
        <f t="shared" si="13"/>
        <v>8.5515219812863971E-3</v>
      </c>
      <c r="X20">
        <v>10</v>
      </c>
      <c r="Y20">
        <f t="shared" si="19"/>
        <v>3.0568170119704896</v>
      </c>
      <c r="AA20">
        <f t="shared" si="0"/>
        <v>2007</v>
      </c>
      <c r="AB20" s="5">
        <f t="shared" si="6"/>
        <v>32299.2267110584</v>
      </c>
      <c r="AC20" s="5">
        <f t="shared" si="15"/>
        <v>78486.439201319299</v>
      </c>
      <c r="AD20" s="5">
        <f t="shared" si="2"/>
        <v>110785.66591237771</v>
      </c>
      <c r="AE20" s="5">
        <f t="shared" si="3"/>
        <v>22157.133182475543</v>
      </c>
      <c r="AF20" s="5">
        <f>AC20*0.5</f>
        <v>39243.21960065965</v>
      </c>
      <c r="AG20" s="5">
        <f>AF20/K20</f>
        <v>15871.285055755812</v>
      </c>
      <c r="AH20" s="13">
        <f t="shared" si="16"/>
        <v>-0.2385394115309602</v>
      </c>
      <c r="AI20">
        <f t="shared" si="7"/>
        <v>10248.895705250001</v>
      </c>
    </row>
    <row r="21" spans="1:38" x14ac:dyDescent="0.25">
      <c r="A21">
        <v>2008</v>
      </c>
      <c r="B21" t="s">
        <v>33</v>
      </c>
      <c r="C21" s="55">
        <v>3.2399565599</v>
      </c>
      <c r="D21" s="55">
        <v>0.49813451149999999</v>
      </c>
      <c r="E21" s="55">
        <v>0.90414012460000004</v>
      </c>
      <c r="G21" s="18">
        <v>5806</v>
      </c>
      <c r="H21" s="4">
        <v>39862</v>
      </c>
      <c r="I21" s="10">
        <v>39729</v>
      </c>
      <c r="J21" s="15">
        <v>2.0030892599999999</v>
      </c>
      <c r="K21" s="15">
        <v>2.68171246</v>
      </c>
      <c r="L21" s="15">
        <v>1.2848583600000001</v>
      </c>
      <c r="M21" s="1">
        <f>+(I21-H20)/365</f>
        <v>0.64109589041095894</v>
      </c>
      <c r="N21" s="1">
        <f>+(I21-I20)/365</f>
        <v>0.95616438356164379</v>
      </c>
      <c r="O21">
        <f t="shared" si="10"/>
        <v>0.92009758577438283</v>
      </c>
      <c r="P21" s="43">
        <v>0.92009758577438283</v>
      </c>
      <c r="Q21">
        <f t="shared" si="11"/>
        <v>3.0333790969000223</v>
      </c>
      <c r="R21">
        <f t="shared" si="17"/>
        <v>0.49731876284356047</v>
      </c>
      <c r="S21">
        <f t="shared" si="18"/>
        <v>0.87925488776327043</v>
      </c>
      <c r="T21">
        <f t="shared" si="20"/>
        <v>4.4099527475068534</v>
      </c>
      <c r="U21">
        <f t="shared" si="13"/>
        <v>4.340531561943352E-3</v>
      </c>
      <c r="V21">
        <f t="shared" si="13"/>
        <v>2.6861555683456712E-6</v>
      </c>
      <c r="W21">
        <f t="shared" si="13"/>
        <v>7.789414805482582E-4</v>
      </c>
      <c r="X21">
        <v>10</v>
      </c>
      <c r="Y21">
        <f t="shared" si="19"/>
        <v>5.1221591980599557E-2</v>
      </c>
      <c r="AA21">
        <f t="shared" si="0"/>
        <v>2008</v>
      </c>
      <c r="AB21" s="5">
        <f t="shared" si="6"/>
        <v>90457.811909287862</v>
      </c>
      <c r="AC21" s="5">
        <f t="shared" si="15"/>
        <v>85679.277622896407</v>
      </c>
      <c r="AD21" s="5">
        <f t="shared" si="2"/>
        <v>176137.08953218427</v>
      </c>
      <c r="AE21" s="5">
        <f t="shared" si="3"/>
        <v>35227.417906436858</v>
      </c>
      <c r="AF21" s="5"/>
      <c r="AG21" s="5"/>
      <c r="AH21" s="13">
        <f t="shared" si="16"/>
        <v>9.1644346396290599E-2</v>
      </c>
      <c r="AI21">
        <f t="shared" si="7"/>
        <v>15570.02254276</v>
      </c>
    </row>
    <row r="22" spans="1:38" x14ac:dyDescent="0.25">
      <c r="A22">
        <v>2009</v>
      </c>
      <c r="B22" s="20" t="s">
        <v>34</v>
      </c>
      <c r="C22" s="55">
        <v>2.8802847719</v>
      </c>
      <c r="D22" s="55">
        <v>1.6196742302</v>
      </c>
      <c r="E22" s="55">
        <v>0.33307907199999998</v>
      </c>
      <c r="G22" s="18">
        <v>31010</v>
      </c>
      <c r="H22" s="4">
        <v>40228</v>
      </c>
      <c r="I22" s="10">
        <v>40115</v>
      </c>
      <c r="J22" s="15">
        <v>1.89</v>
      </c>
      <c r="K22" s="15">
        <v>2.4</v>
      </c>
      <c r="L22" s="15">
        <v>1.35</v>
      </c>
      <c r="M22" s="1">
        <f>+(I22-H21)/365</f>
        <v>0.69315068493150689</v>
      </c>
      <c r="N22" s="1">
        <f>+(I22-I21)/365</f>
        <v>1.0575342465753426</v>
      </c>
      <c r="O22">
        <f t="shared" si="10"/>
        <v>0.990240533174093</v>
      </c>
      <c r="P22" s="43">
        <v>0.990240533174093</v>
      </c>
      <c r="Q22">
        <f t="shared" si="11"/>
        <v>6.3606742384583468</v>
      </c>
      <c r="R22">
        <f t="shared" si="17"/>
        <v>1.5234241471315517</v>
      </c>
      <c r="S22">
        <f t="shared" si="18"/>
        <v>0.79914948926259566</v>
      </c>
      <c r="T22">
        <f t="shared" si="20"/>
        <v>8.6832478748524942</v>
      </c>
      <c r="U22">
        <f t="shared" si="13"/>
        <v>0.62765248176429789</v>
      </c>
      <c r="V22">
        <f t="shared" si="13"/>
        <v>3.7533398066117783E-3</v>
      </c>
      <c r="W22">
        <f t="shared" si="13"/>
        <v>0.7659192180783545</v>
      </c>
      <c r="X22">
        <v>10</v>
      </c>
      <c r="Y22">
        <f t="shared" si="19"/>
        <v>13.973250396492642</v>
      </c>
      <c r="AA22">
        <f t="shared" si="0"/>
        <v>2009</v>
      </c>
      <c r="AB22" s="5">
        <f t="shared" si="6"/>
        <v>199297.13535157492</v>
      </c>
      <c r="AC22" s="5">
        <f t="shared" si="15"/>
        <v>129373.36305994683</v>
      </c>
      <c r="AD22" s="5">
        <f t="shared" si="2"/>
        <v>328670.49841152178</v>
      </c>
      <c r="AE22" s="5">
        <f>+AD22*0.2</f>
        <v>65734.099682304353</v>
      </c>
      <c r="AF22" s="5"/>
      <c r="AG22" s="5"/>
      <c r="AH22" s="13">
        <f t="shared" si="16"/>
        <v>0.50997261705873542</v>
      </c>
      <c r="AI22">
        <f t="shared" si="7"/>
        <v>74424</v>
      </c>
    </row>
    <row r="23" spans="1:38" x14ac:dyDescent="0.25">
      <c r="A23">
        <v>2010</v>
      </c>
      <c r="B23" s="20" t="s">
        <v>35</v>
      </c>
      <c r="C23" s="55">
        <v>3.3038784747999999</v>
      </c>
      <c r="D23" s="55">
        <v>1.8172622109000001</v>
      </c>
      <c r="E23" s="55">
        <v>0.45364485430000001</v>
      </c>
      <c r="G23" s="18">
        <v>48478</v>
      </c>
      <c r="H23" s="4">
        <v>40596</v>
      </c>
      <c r="I23" s="10">
        <v>40471</v>
      </c>
      <c r="J23" s="33">
        <v>1.89</v>
      </c>
      <c r="K23" s="33">
        <v>2.4</v>
      </c>
      <c r="L23" s="33">
        <v>1.35</v>
      </c>
      <c r="M23" s="1">
        <f>+(I23-H22)/365</f>
        <v>0.66575342465753429</v>
      </c>
      <c r="N23" s="1">
        <f>+(I23-I22)/365</f>
        <v>0.97534246575342465</v>
      </c>
      <c r="O23">
        <f t="shared" si="10"/>
        <v>3.0333790969000223</v>
      </c>
      <c r="P23" s="43">
        <v>3.0333790969000223</v>
      </c>
      <c r="Q23">
        <f t="shared" si="11"/>
        <v>8.3579284915764784</v>
      </c>
      <c r="R23">
        <f t="shared" si="17"/>
        <v>3.1944588583760569</v>
      </c>
      <c r="S23">
        <f t="shared" si="18"/>
        <v>0.63917727719817363</v>
      </c>
      <c r="T23">
        <f t="shared" si="20"/>
        <v>12.19156462715071</v>
      </c>
      <c r="U23">
        <f t="shared" si="13"/>
        <v>0.86139473302549907</v>
      </c>
      <c r="V23">
        <f t="shared" si="13"/>
        <v>0.31819370728790841</v>
      </c>
      <c r="W23">
        <f t="shared" si="13"/>
        <v>0.11755792529814364</v>
      </c>
      <c r="X23">
        <v>10</v>
      </c>
      <c r="Y23">
        <f t="shared" si="19"/>
        <v>12.97146365611551</v>
      </c>
      <c r="AA23">
        <f t="shared" si="0"/>
        <v>2010</v>
      </c>
      <c r="AB23" s="5">
        <f t="shared" si="6"/>
        <v>261876.51550729704</v>
      </c>
      <c r="AC23" s="5">
        <f t="shared" si="15"/>
        <v>213543.45534438369</v>
      </c>
      <c r="AD23" s="5">
        <f t="shared" si="2"/>
        <v>475419.97085168073</v>
      </c>
      <c r="AE23" s="5">
        <f>+AD23*0.2</f>
        <v>95083.994170336155</v>
      </c>
      <c r="AF23" s="5"/>
      <c r="AG23" s="5"/>
      <c r="AH23" s="13">
        <f t="shared" si="16"/>
        <v>0.65059831710052674</v>
      </c>
      <c r="AI23">
        <f t="shared" si="7"/>
        <v>116347.2</v>
      </c>
    </row>
    <row r="24" spans="1:38" x14ac:dyDescent="0.25">
      <c r="A24">
        <v>2011</v>
      </c>
      <c r="B24" s="20" t="s">
        <v>36</v>
      </c>
      <c r="C24" s="55">
        <v>3.3665003442999999</v>
      </c>
      <c r="D24" s="55">
        <v>2.5669589138000002</v>
      </c>
      <c r="E24" s="55">
        <v>1.4999149529</v>
      </c>
      <c r="G24" s="40">
        <v>62116</v>
      </c>
      <c r="H24" s="31">
        <v>40959</v>
      </c>
      <c r="I24" s="10">
        <v>40790</v>
      </c>
      <c r="J24" s="33">
        <v>1.97</v>
      </c>
      <c r="K24" s="33">
        <v>2.4900000000000002</v>
      </c>
      <c r="L24" s="33">
        <v>1.3</v>
      </c>
      <c r="M24" s="1">
        <f>+(I24-H23)/365</f>
        <v>0.53150684931506853</v>
      </c>
      <c r="N24" s="1">
        <f>+(I24-I23)/365</f>
        <v>0.87397260273972599</v>
      </c>
      <c r="O24">
        <f t="shared" si="10"/>
        <v>6.3606742384583468</v>
      </c>
      <c r="P24" s="43">
        <v>6.3606742384583468</v>
      </c>
      <c r="Q24">
        <f t="shared" si="11"/>
        <v>4.483000286064156</v>
      </c>
      <c r="R24">
        <f t="shared" si="17"/>
        <v>4.1975202166714389</v>
      </c>
      <c r="S24">
        <f t="shared" si="18"/>
        <v>1.168592864912712</v>
      </c>
      <c r="T24">
        <f t="shared" si="20"/>
        <v>9.8491133676483074</v>
      </c>
      <c r="U24">
        <f t="shared" si="13"/>
        <v>8.2035727680836057E-2</v>
      </c>
      <c r="V24">
        <f t="shared" si="13"/>
        <v>0.24183972957773484</v>
      </c>
      <c r="W24">
        <f t="shared" si="13"/>
        <v>6.2304185107461392E-2</v>
      </c>
      <c r="X24">
        <v>10</v>
      </c>
      <c r="Y24">
        <f t="shared" si="19"/>
        <v>3.8617964236603228</v>
      </c>
      <c r="AA24">
        <f t="shared" si="0"/>
        <v>2011</v>
      </c>
      <c r="AB24" s="5">
        <f t="shared" si="6"/>
        <v>135262.13960709184</v>
      </c>
      <c r="AC24" s="5">
        <f t="shared" si="15"/>
        <v>310115.37728462135</v>
      </c>
      <c r="AD24" s="5">
        <f>+AC24+AB24</f>
        <v>445377.5168917132</v>
      </c>
      <c r="AE24" s="5">
        <f>+AD24*0.2</f>
        <v>89075.503378342648</v>
      </c>
      <c r="AF24" s="5"/>
      <c r="AG24" s="5"/>
      <c r="AH24" s="13">
        <f t="shared" si="16"/>
        <v>0.45223545617211797</v>
      </c>
      <c r="AI24">
        <f t="shared" si="7"/>
        <v>154668.84000000003</v>
      </c>
    </row>
    <row r="25" spans="1:38" x14ac:dyDescent="0.25">
      <c r="A25">
        <v>2012</v>
      </c>
      <c r="B25" s="30" t="s">
        <v>51</v>
      </c>
      <c r="C25" s="55">
        <v>5.5049653659000004</v>
      </c>
      <c r="D25" s="55">
        <v>2.9981416964999998</v>
      </c>
      <c r="E25" s="55">
        <v>3.6566736555000001</v>
      </c>
      <c r="G25" s="60">
        <v>51988</v>
      </c>
      <c r="H25" s="61">
        <v>41325</v>
      </c>
      <c r="I25" s="31">
        <v>41164</v>
      </c>
      <c r="J25" s="36">
        <v>2.0545274394000002</v>
      </c>
      <c r="K25" s="36">
        <v>2.6057474191000001</v>
      </c>
      <c r="L25" s="36">
        <v>1.4228907518</v>
      </c>
      <c r="M25" s="1">
        <f>+(I25-H24)/365</f>
        <v>0.56164383561643838</v>
      </c>
      <c r="N25" s="1">
        <f>+(I25-I24)/365</f>
        <v>1.0246575342465754</v>
      </c>
      <c r="O25">
        <f t="shared" si="10"/>
        <v>8.3579284915764784</v>
      </c>
      <c r="P25" s="43">
        <v>8.3579284915764784</v>
      </c>
      <c r="Q25">
        <f t="shared" si="11"/>
        <v>5.5049888374506457</v>
      </c>
      <c r="R25">
        <f t="shared" si="17"/>
        <v>2.2514531383061365</v>
      </c>
      <c r="S25">
        <f t="shared" si="18"/>
        <v>1.6846876696358839</v>
      </c>
      <c r="T25">
        <f t="shared" si="20"/>
        <v>9.4411296453926674</v>
      </c>
      <c r="U25">
        <f t="shared" si="13"/>
        <v>1.8179106364143136E-11</v>
      </c>
      <c r="V25">
        <f t="shared" si="13"/>
        <v>8.2034592052345742E-2</v>
      </c>
      <c r="W25">
        <f t="shared" si="13"/>
        <v>0.60058425044493235</v>
      </c>
      <c r="X25">
        <v>10</v>
      </c>
      <c r="Y25">
        <f t="shared" ref="Y25" si="21">+SUM(U25:W25)*X25</f>
        <v>6.8261884251545721</v>
      </c>
      <c r="AA25">
        <f t="shared" si="0"/>
        <v>2012</v>
      </c>
      <c r="AB25" s="5">
        <f t="shared" si="6"/>
        <v>181799.26930537773</v>
      </c>
      <c r="AC25" s="40">
        <f t="shared" si="15"/>
        <v>238049.39190317865</v>
      </c>
      <c r="AD25" s="40">
        <f>+AC25+AB25</f>
        <v>419848.66120855638</v>
      </c>
      <c r="AE25" s="5">
        <f>+AD25*0.2</f>
        <v>83969.732241711288</v>
      </c>
      <c r="AF25" s="53"/>
      <c r="AH25" s="13">
        <f t="shared" si="16"/>
        <v>-0.23238443063499278</v>
      </c>
      <c r="AI25">
        <f t="shared" si="7"/>
        <v>135467.59682417082</v>
      </c>
    </row>
    <row r="26" spans="1:38" x14ac:dyDescent="0.25">
      <c r="A26">
        <v>2013</v>
      </c>
      <c r="B26" s="58" t="s">
        <v>74</v>
      </c>
      <c r="C26" s="59"/>
      <c r="D26" s="59"/>
      <c r="E26" s="59"/>
      <c r="H26" s="4"/>
      <c r="I26" s="61"/>
      <c r="J26" s="59"/>
      <c r="K26" s="59"/>
      <c r="L26" s="59"/>
      <c r="M26" s="1"/>
      <c r="O26">
        <f t="shared" si="10"/>
        <v>4.483000286064156</v>
      </c>
      <c r="P26" s="43">
        <v>4.483000286064156</v>
      </c>
      <c r="AA26">
        <f t="shared" si="0"/>
        <v>2013</v>
      </c>
      <c r="AD26" s="13"/>
    </row>
    <row r="27" spans="1:38" x14ac:dyDescent="0.25">
      <c r="B27" s="8"/>
      <c r="H27" s="4"/>
      <c r="I27" s="4"/>
      <c r="M27" s="1"/>
      <c r="O27">
        <f>+P27</f>
        <v>5.5049888374506457</v>
      </c>
      <c r="P27" s="29">
        <v>5.5049888374506457</v>
      </c>
      <c r="AB27" s="12"/>
      <c r="AD27" s="5"/>
      <c r="AE27" s="5"/>
      <c r="AF27" s="9"/>
    </row>
    <row r="28" spans="1:38" x14ac:dyDescent="0.25">
      <c r="AB28" s="12"/>
      <c r="AD28" s="5"/>
      <c r="AE28" s="5">
        <f>AC22-AC23</f>
        <v>-84170.092284436862</v>
      </c>
      <c r="AF28" s="9"/>
    </row>
    <row r="29" spans="1:38" x14ac:dyDescent="0.25">
      <c r="AB29" s="12"/>
      <c r="AD29" s="5"/>
      <c r="AE29" s="21">
        <f>AE28/2890000</f>
        <v>-2.9124599406379535E-2</v>
      </c>
      <c r="AF29" s="9"/>
    </row>
    <row r="30" spans="1:38" x14ac:dyDescent="0.25">
      <c r="AB30" s="12"/>
      <c r="AD30" s="5"/>
      <c r="AE30" s="5"/>
    </row>
    <row r="32" spans="1:38" x14ac:dyDescent="0.25">
      <c r="O32" s="41"/>
      <c r="P32" s="41"/>
      <c r="AB32" s="11"/>
      <c r="AD32" s="11"/>
      <c r="AE32" s="11"/>
      <c r="AF32" s="11"/>
    </row>
    <row r="33" spans="2:32" x14ac:dyDescent="0.25">
      <c r="B33" s="42" t="s">
        <v>72</v>
      </c>
      <c r="O33" s="41"/>
      <c r="P33" s="41"/>
      <c r="AB33" s="12"/>
      <c r="AD33" s="17"/>
      <c r="AE33" s="17"/>
      <c r="AF33" s="7"/>
    </row>
    <row r="34" spans="2:32" x14ac:dyDescent="0.25">
      <c r="B34" s="8"/>
      <c r="C34" s="42" t="s">
        <v>62</v>
      </c>
      <c r="D34" s="42" t="s">
        <v>61</v>
      </c>
      <c r="E34" s="42" t="s">
        <v>60</v>
      </c>
      <c r="H34" s="4"/>
      <c r="I34" s="4"/>
      <c r="O34" s="41"/>
      <c r="P34" s="41"/>
      <c r="AB34" s="12"/>
      <c r="AD34" s="17"/>
      <c r="AE34" s="17"/>
      <c r="AF34" s="7"/>
    </row>
    <row r="35" spans="2:32" x14ac:dyDescent="0.25">
      <c r="B35">
        <v>1998</v>
      </c>
      <c r="C35" s="6">
        <v>6.7</v>
      </c>
      <c r="D35" s="6">
        <v>2.5</v>
      </c>
      <c r="E35" s="6">
        <v>2.2000000000000002</v>
      </c>
      <c r="G35" s="42" t="s">
        <v>63</v>
      </c>
      <c r="H35" s="4"/>
      <c r="I35" s="4"/>
      <c r="O35" s="41"/>
      <c r="P35" s="41"/>
      <c r="AB35" s="12"/>
      <c r="AD35" s="17"/>
      <c r="AE35" s="17"/>
      <c r="AF35" s="7"/>
    </row>
    <row r="36" spans="2:32" x14ac:dyDescent="0.25">
      <c r="B36">
        <v>1999</v>
      </c>
      <c r="C36" s="6">
        <v>3.4285714286000002</v>
      </c>
      <c r="D36" s="6">
        <v>3.2</v>
      </c>
      <c r="E36" s="6">
        <v>2.2000000000000002</v>
      </c>
      <c r="H36" s="4"/>
      <c r="I36" s="4"/>
      <c r="AB36" s="12"/>
      <c r="AC36" s="13"/>
      <c r="AD36" s="17"/>
      <c r="AE36" s="17"/>
      <c r="AF36" s="7"/>
    </row>
    <row r="37" spans="2:32" x14ac:dyDescent="0.25">
      <c r="B37">
        <v>2000</v>
      </c>
      <c r="C37" s="6">
        <v>1.4772727272999999</v>
      </c>
      <c r="D37" s="6">
        <v>0.75</v>
      </c>
      <c r="E37" s="6">
        <v>0.43181818179999998</v>
      </c>
      <c r="G37" s="50" t="s">
        <v>73</v>
      </c>
      <c r="H37" s="51"/>
      <c r="I37" s="4"/>
    </row>
    <row r="38" spans="2:32" x14ac:dyDescent="0.25">
      <c r="B38">
        <v>2001</v>
      </c>
      <c r="C38" s="6">
        <v>4.6949152541999997</v>
      </c>
      <c r="D38" s="6">
        <v>3.3220338983</v>
      </c>
      <c r="E38" s="6">
        <v>1.2542372880999999</v>
      </c>
      <c r="H38" s="4"/>
      <c r="I38" s="4"/>
    </row>
    <row r="39" spans="2:32" x14ac:dyDescent="0.25">
      <c r="B39">
        <v>2002</v>
      </c>
      <c r="C39" s="47">
        <v>5.8493150685000002</v>
      </c>
      <c r="D39" s="47">
        <v>2.5479452055</v>
      </c>
      <c r="E39" s="47">
        <v>1.4383561644</v>
      </c>
      <c r="G39" s="46" t="s">
        <v>70</v>
      </c>
      <c r="H39" s="4"/>
      <c r="I39" s="4"/>
    </row>
    <row r="40" spans="2:32" x14ac:dyDescent="0.25">
      <c r="B40">
        <v>2003</v>
      </c>
      <c r="C40" s="47">
        <v>4.2089552239000003</v>
      </c>
      <c r="D40" s="47">
        <v>3.4776119403000001</v>
      </c>
      <c r="E40" s="47">
        <v>0.8656716418</v>
      </c>
      <c r="H40" s="4"/>
      <c r="I40" s="4"/>
    </row>
    <row r="41" spans="2:32" x14ac:dyDescent="0.25">
      <c r="B41">
        <v>2004</v>
      </c>
      <c r="C41" s="47">
        <v>1.3157894737</v>
      </c>
      <c r="D41" s="47">
        <v>1.0789473683999999</v>
      </c>
      <c r="E41" s="47">
        <v>0.48684210529999999</v>
      </c>
      <c r="G41" s="46" t="s">
        <v>69</v>
      </c>
      <c r="H41" s="4"/>
      <c r="I41" s="4"/>
    </row>
    <row r="42" spans="2:32" x14ac:dyDescent="0.25">
      <c r="B42">
        <v>2005</v>
      </c>
      <c r="C42" s="47">
        <v>1.1909090909</v>
      </c>
      <c r="D42" s="47">
        <v>0.69090909089999997</v>
      </c>
      <c r="E42" s="47">
        <v>0.63636363640000004</v>
      </c>
      <c r="H42" s="49" t="s">
        <v>71</v>
      </c>
      <c r="I42" s="4"/>
    </row>
    <row r="43" spans="2:32" x14ac:dyDescent="0.25">
      <c r="B43">
        <v>2006</v>
      </c>
      <c r="C43" s="47">
        <v>1.7230769231</v>
      </c>
      <c r="D43" s="47">
        <v>0.71538461539999998</v>
      </c>
      <c r="E43" s="47">
        <v>1.1461538462</v>
      </c>
      <c r="H43" s="4"/>
      <c r="I43" s="4"/>
    </row>
    <row r="44" spans="2:32" x14ac:dyDescent="0.25">
      <c r="B44">
        <v>2007</v>
      </c>
      <c r="C44" s="47">
        <v>1.5530303029999999</v>
      </c>
      <c r="D44" s="47">
        <v>0.31818181820000002</v>
      </c>
      <c r="E44" s="47">
        <v>0.78030303030000003</v>
      </c>
      <c r="H44" s="4"/>
      <c r="I44" s="4"/>
    </row>
    <row r="45" spans="2:32" x14ac:dyDescent="0.25">
      <c r="B45">
        <v>2008</v>
      </c>
      <c r="C45" s="6">
        <v>4.2333333333000001</v>
      </c>
      <c r="D45" s="6">
        <v>0.71111111110000003</v>
      </c>
      <c r="E45" s="6">
        <v>1.1333333333</v>
      </c>
      <c r="H45" s="4"/>
      <c r="I45" s="4"/>
    </row>
    <row r="46" spans="2:32" x14ac:dyDescent="0.25">
      <c r="B46">
        <v>2009</v>
      </c>
      <c r="C46" s="47">
        <v>3.0740740740999999</v>
      </c>
      <c r="D46" s="47">
        <v>2.1358024691000002</v>
      </c>
      <c r="E46" s="47">
        <v>0.32098765429999998</v>
      </c>
      <c r="H46" s="4"/>
      <c r="I46" s="4"/>
    </row>
    <row r="47" spans="2:32" x14ac:dyDescent="0.25">
      <c r="B47">
        <v>2010</v>
      </c>
      <c r="C47" s="6">
        <v>3.3252032520000001</v>
      </c>
      <c r="D47" s="6">
        <v>1.8536585366</v>
      </c>
      <c r="E47" s="6">
        <v>0.47154471539999998</v>
      </c>
      <c r="H47" s="4"/>
      <c r="I47" s="4"/>
    </row>
    <row r="48" spans="2:32" x14ac:dyDescent="0.25">
      <c r="B48">
        <v>2011</v>
      </c>
      <c r="C48" s="6">
        <v>4.1818181817999998</v>
      </c>
      <c r="D48" s="6">
        <v>3.6103896103999999</v>
      </c>
      <c r="E48" s="6">
        <v>1.6753246753</v>
      </c>
      <c r="H48" s="4"/>
      <c r="I48" s="4"/>
    </row>
    <row r="49" spans="2:9" x14ac:dyDescent="0.25">
      <c r="B49">
        <v>2012</v>
      </c>
      <c r="C49" s="36">
        <v>6.0806451612999997</v>
      </c>
      <c r="D49" s="36">
        <v>3.1451612902999999</v>
      </c>
      <c r="E49" s="36">
        <v>3.8225806452</v>
      </c>
      <c r="H49" s="4"/>
      <c r="I49" s="4"/>
    </row>
    <row r="50" spans="2:9" x14ac:dyDescent="0.25">
      <c r="H50" s="4"/>
      <c r="I50" s="4"/>
    </row>
    <row r="51" spans="2:9" x14ac:dyDescent="0.25">
      <c r="H51" s="4"/>
      <c r="I51" s="4"/>
    </row>
    <row r="52" spans="2:9" x14ac:dyDescent="0.25">
      <c r="H52" s="4"/>
      <c r="I52" s="4"/>
    </row>
    <row r="53" spans="2:9" x14ac:dyDescent="0.25">
      <c r="H53" s="4"/>
      <c r="I53" s="4"/>
    </row>
    <row r="54" spans="2:9" x14ac:dyDescent="0.25">
      <c r="H54" s="4"/>
      <c r="I54" s="4"/>
    </row>
    <row r="55" spans="2:9" x14ac:dyDescent="0.25">
      <c r="H55" s="4"/>
      <c r="I55" s="4"/>
    </row>
    <row r="56" spans="2:9" x14ac:dyDescent="0.25">
      <c r="H56" s="4"/>
      <c r="I56" s="4"/>
    </row>
    <row r="57" spans="2:9" x14ac:dyDescent="0.25">
      <c r="H57" s="4"/>
      <c r="I57" s="4"/>
    </row>
    <row r="58" spans="2:9" x14ac:dyDescent="0.25">
      <c r="H58" s="4"/>
      <c r="I58" s="4"/>
    </row>
    <row r="59" spans="2:9" x14ac:dyDescent="0.25">
      <c r="H59" s="4"/>
      <c r="I59" s="4"/>
    </row>
    <row r="60" spans="2:9" x14ac:dyDescent="0.25">
      <c r="H60" s="4"/>
      <c r="I60" s="4"/>
    </row>
    <row r="61" spans="2:9" x14ac:dyDescent="0.25">
      <c r="H61" s="4"/>
      <c r="I61" s="4"/>
    </row>
    <row r="62" spans="2:9" x14ac:dyDescent="0.25">
      <c r="H62" s="4"/>
      <c r="I62" s="4"/>
    </row>
    <row r="63" spans="2:9" x14ac:dyDescent="0.25">
      <c r="H63" s="4"/>
      <c r="I63" s="4"/>
    </row>
    <row r="64" spans="2:9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</sheetData>
  <mergeCells count="18">
    <mergeCell ref="AI7:AI8"/>
    <mergeCell ref="H7:H8"/>
    <mergeCell ref="I7:I8"/>
    <mergeCell ref="J7:J8"/>
    <mergeCell ref="K7:K8"/>
    <mergeCell ref="L7:L8"/>
    <mergeCell ref="M7:M8"/>
    <mergeCell ref="N7:N8"/>
    <mergeCell ref="AB7:AB8"/>
    <mergeCell ref="AC7:AC8"/>
    <mergeCell ref="AD7:AD8"/>
    <mergeCell ref="AE7:AE8"/>
    <mergeCell ref="G7:G8"/>
    <mergeCell ref="A7:A8"/>
    <mergeCell ref="B7:B8"/>
    <mergeCell ref="C7:C8"/>
    <mergeCell ref="D7:D8"/>
    <mergeCell ref="E7:E8"/>
  </mergeCells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6385" r:id="rId4">
          <objectPr defaultSize="0" r:id="rId5">
            <anchor moveWithCells="1" sizeWithCells="1">
              <from>
                <xdr:col>17</xdr:col>
                <xdr:colOff>121920</xdr:colOff>
                <xdr:row>3</xdr:row>
                <xdr:rowOff>30480</xdr:rowOff>
              </from>
              <to>
                <xdr:col>20</xdr:col>
                <xdr:colOff>426720</xdr:colOff>
                <xdr:row>4</xdr:row>
                <xdr:rowOff>144780</xdr:rowOff>
              </to>
            </anchor>
          </objectPr>
        </oleObject>
      </mc:Choice>
      <mc:Fallback>
        <oleObject progId="Equation.3" shapeId="16385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8" tint="0.79998168889431442"/>
  </sheetPr>
  <dimension ref="A1:AL94"/>
  <sheetViews>
    <sheetView workbookViewId="0">
      <selection activeCell="H30" sqref="H30"/>
    </sheetView>
  </sheetViews>
  <sheetFormatPr defaultRowHeight="13.2" x14ac:dyDescent="0.25"/>
  <cols>
    <col min="1" max="1" width="7.109375" customWidth="1"/>
    <col min="2" max="2" width="7.5546875" customWidth="1"/>
    <col min="3" max="3" width="6" customWidth="1"/>
    <col min="4" max="4" width="6.6640625" customWidth="1"/>
    <col min="5" max="5" width="6.33203125" customWidth="1"/>
    <col min="6" max="6" width="2" customWidth="1"/>
    <col min="8" max="9" width="9.6640625" customWidth="1"/>
    <col min="10" max="11" width="7.33203125" customWidth="1"/>
    <col min="12" max="12" width="9.109375" customWidth="1"/>
    <col min="13" max="13" width="13.44140625" customWidth="1"/>
    <col min="14" max="14" width="10.88671875" customWidth="1"/>
    <col min="15" max="15" width="10.33203125" customWidth="1"/>
    <col min="16" max="16" width="10.5546875" customWidth="1"/>
    <col min="20" max="20" width="14" customWidth="1"/>
    <col min="24" max="24" width="7.33203125" customWidth="1"/>
    <col min="27" max="27" width="7.6640625" customWidth="1"/>
    <col min="28" max="29" width="11.5546875" customWidth="1"/>
    <col min="34" max="34" width="19.5546875" customWidth="1"/>
  </cols>
  <sheetData>
    <row r="1" spans="1:38" ht="15" thickBot="1" x14ac:dyDescent="0.35">
      <c r="A1" s="22" t="s">
        <v>37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6" t="s">
        <v>19</v>
      </c>
      <c r="O1" s="22"/>
      <c r="P1" s="22"/>
      <c r="Q1" s="22"/>
      <c r="R1" s="22"/>
      <c r="S1" s="27" t="s">
        <v>38</v>
      </c>
    </row>
    <row r="2" spans="1:38" ht="14.4" x14ac:dyDescent="0.3">
      <c r="A2" s="22" t="s">
        <v>39</v>
      </c>
      <c r="B2" s="22" t="s">
        <v>44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5" t="s">
        <v>40</v>
      </c>
      <c r="O2" s="23">
        <f>P2/1000000</f>
        <v>5.879367962742208E-5</v>
      </c>
      <c r="P2" s="43">
        <v>58.79367962742208</v>
      </c>
      <c r="Q2" s="22"/>
      <c r="R2" s="22"/>
      <c r="S2" s="24">
        <f>SUM(Y11:Y25)</f>
        <v>107.68368106090975</v>
      </c>
    </row>
    <row r="3" spans="1:38" ht="14.4" x14ac:dyDescent="0.3">
      <c r="A3" s="22" t="s">
        <v>1</v>
      </c>
      <c r="B3" s="22">
        <v>2013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5" t="s">
        <v>41</v>
      </c>
      <c r="O3" s="23">
        <f>P3/100</f>
        <v>0.61866047633685173</v>
      </c>
      <c r="P3" s="43">
        <v>61.86604763368517</v>
      </c>
      <c r="Q3" s="22"/>
      <c r="R3" s="22"/>
      <c r="S3" s="22"/>
    </row>
    <row r="4" spans="1:38" ht="14.4" x14ac:dyDescent="0.3">
      <c r="A4" s="28" t="s">
        <v>42</v>
      </c>
      <c r="B4" s="22">
        <v>8</v>
      </c>
      <c r="C4" s="22" t="s">
        <v>45</v>
      </c>
      <c r="D4" s="22" t="s">
        <v>47</v>
      </c>
      <c r="E4" s="22"/>
      <c r="F4" s="22"/>
      <c r="G4" s="22"/>
      <c r="H4" s="22"/>
      <c r="I4" s="22"/>
      <c r="J4" s="22"/>
      <c r="K4" s="22"/>
      <c r="L4" s="22"/>
      <c r="M4" s="22"/>
      <c r="N4" s="25" t="s">
        <v>43</v>
      </c>
      <c r="O4" s="22">
        <v>-0.3</v>
      </c>
      <c r="P4" s="22">
        <v>0.74081822068171788</v>
      </c>
      <c r="Q4" s="22"/>
      <c r="R4" s="22"/>
      <c r="S4" s="22"/>
    </row>
    <row r="5" spans="1:38" ht="14.4" x14ac:dyDescent="0.3">
      <c r="B5">
        <v>8</v>
      </c>
      <c r="C5" s="20" t="s">
        <v>46</v>
      </c>
      <c r="AB5" s="37" t="s">
        <v>52</v>
      </c>
      <c r="AJ5" s="104" t="s">
        <v>75</v>
      </c>
    </row>
    <row r="6" spans="1:38" x14ac:dyDescent="0.25">
      <c r="Q6" s="38" t="s">
        <v>20</v>
      </c>
      <c r="AJ6" s="104"/>
    </row>
    <row r="7" spans="1:38" ht="12.75" customHeight="1" x14ac:dyDescent="0.25">
      <c r="A7" s="100" t="s">
        <v>2</v>
      </c>
      <c r="B7" s="100" t="s">
        <v>3</v>
      </c>
      <c r="C7" s="100" t="s">
        <v>4</v>
      </c>
      <c r="D7" s="100" t="s">
        <v>0</v>
      </c>
      <c r="E7" s="100" t="s">
        <v>5</v>
      </c>
      <c r="G7" s="100" t="s">
        <v>6</v>
      </c>
      <c r="H7" s="103" t="s">
        <v>7</v>
      </c>
      <c r="I7" s="103" t="s">
        <v>8</v>
      </c>
      <c r="J7" s="100" t="s">
        <v>9</v>
      </c>
      <c r="K7" s="100" t="s">
        <v>10</v>
      </c>
      <c r="L7" s="100" t="s">
        <v>11</v>
      </c>
      <c r="M7" s="100" t="s">
        <v>12</v>
      </c>
      <c r="N7" s="100" t="s">
        <v>13</v>
      </c>
      <c r="O7" t="s">
        <v>14</v>
      </c>
      <c r="P7">
        <v>-0.3</v>
      </c>
      <c r="Q7">
        <f>+EXP(P7)</f>
        <v>0.74081822068171788</v>
      </c>
      <c r="AB7" s="100" t="s">
        <v>15</v>
      </c>
      <c r="AC7" s="100" t="s">
        <v>16</v>
      </c>
      <c r="AD7" s="100" t="s">
        <v>17</v>
      </c>
      <c r="AE7" s="100" t="s">
        <v>18</v>
      </c>
      <c r="AF7" s="52"/>
      <c r="AI7" s="101" t="s">
        <v>55</v>
      </c>
      <c r="AJ7" s="104"/>
    </row>
    <row r="8" spans="1:38" ht="12.75" customHeight="1" thickBot="1" x14ac:dyDescent="0.3">
      <c r="A8" s="100"/>
      <c r="B8" s="100"/>
      <c r="C8" s="100"/>
      <c r="D8" s="100"/>
      <c r="E8" s="100"/>
      <c r="G8" s="100"/>
      <c r="H8" s="103"/>
      <c r="I8" s="103"/>
      <c r="J8" s="100"/>
      <c r="K8" s="100"/>
      <c r="L8" s="100"/>
      <c r="M8" s="100"/>
      <c r="N8" s="100"/>
      <c r="O8" t="s">
        <v>19</v>
      </c>
      <c r="Q8" s="34" t="s">
        <v>48</v>
      </c>
      <c r="R8" s="34" t="s">
        <v>49</v>
      </c>
      <c r="S8" s="34" t="s">
        <v>50</v>
      </c>
      <c r="T8" s="39" t="s">
        <v>53</v>
      </c>
      <c r="U8" s="39" t="s">
        <v>54</v>
      </c>
      <c r="V8" s="38"/>
      <c r="W8" s="38"/>
      <c r="AB8" s="100"/>
      <c r="AC8" s="100"/>
      <c r="AD8" s="100"/>
      <c r="AE8" s="100"/>
      <c r="AF8" s="52"/>
      <c r="AI8" s="102"/>
      <c r="AJ8" s="104"/>
    </row>
    <row r="9" spans="1:38" x14ac:dyDescent="0.25">
      <c r="A9">
        <v>1996</v>
      </c>
      <c r="B9" t="s">
        <v>23</v>
      </c>
      <c r="G9" s="18"/>
      <c r="H9" s="19"/>
      <c r="I9" s="4"/>
      <c r="J9" s="6"/>
      <c r="K9" s="6"/>
      <c r="L9" s="6"/>
      <c r="M9" s="1"/>
      <c r="N9" s="1"/>
      <c r="AA9">
        <f t="shared" ref="AA9:AA26" si="0">+A9</f>
        <v>1996</v>
      </c>
      <c r="AB9" s="5">
        <f>+(Q9/O$2)*L9</f>
        <v>0</v>
      </c>
      <c r="AC9" s="5">
        <f t="shared" ref="AC9:AC10" si="1">+((R9+S9)/O$2)*K9</f>
        <v>0</v>
      </c>
      <c r="AD9" s="5">
        <f t="shared" ref="AD9:AD23" si="2">+AC9+AB9</f>
        <v>0</v>
      </c>
      <c r="AE9" s="5">
        <f t="shared" ref="AE9:AE21" si="3">+AD9*0.2</f>
        <v>0</v>
      </c>
      <c r="AK9">
        <f t="shared" ref="AK9:AK18" si="4">+S9</f>
        <v>0</v>
      </c>
      <c r="AL9">
        <f t="shared" ref="AL9:AL18" si="5">+E9</f>
        <v>0</v>
      </c>
    </row>
    <row r="10" spans="1:38" x14ac:dyDescent="0.25">
      <c r="A10">
        <v>1997</v>
      </c>
      <c r="B10" t="s">
        <v>24</v>
      </c>
      <c r="C10" s="14"/>
      <c r="D10" s="14"/>
      <c r="E10" s="14"/>
      <c r="G10" s="18">
        <v>48030</v>
      </c>
      <c r="H10" s="19">
        <v>35845</v>
      </c>
      <c r="I10" s="10"/>
      <c r="J10" s="15"/>
      <c r="K10" s="15">
        <f>AVERAGE(K11:K21)</f>
        <v>2.6826169472727273</v>
      </c>
      <c r="L10" s="15"/>
      <c r="M10" s="1"/>
      <c r="N10" s="1"/>
      <c r="AA10">
        <f t="shared" si="0"/>
        <v>1997</v>
      </c>
      <c r="AB10" s="5">
        <f t="shared" ref="AB10:AB25" si="6">+(Q10/O$2)*L10</f>
        <v>0</v>
      </c>
      <c r="AC10" s="5">
        <f t="shared" si="1"/>
        <v>0</v>
      </c>
      <c r="AD10" s="5">
        <f t="shared" si="2"/>
        <v>0</v>
      </c>
      <c r="AE10" s="5">
        <f t="shared" si="3"/>
        <v>0</v>
      </c>
      <c r="AI10">
        <f t="shared" ref="AI10:AI24" si="7">G10*K10</f>
        <v>128846.09197750909</v>
      </c>
      <c r="AJ10">
        <v>123300</v>
      </c>
      <c r="AK10">
        <f t="shared" si="4"/>
        <v>0</v>
      </c>
      <c r="AL10">
        <f t="shared" si="5"/>
        <v>0</v>
      </c>
    </row>
    <row r="11" spans="1:38" x14ac:dyDescent="0.25">
      <c r="A11">
        <v>1998</v>
      </c>
      <c r="B11" t="s">
        <v>25</v>
      </c>
      <c r="C11" s="56">
        <v>8.4974241568999993</v>
      </c>
      <c r="D11" s="56">
        <v>3.2527097170000001</v>
      </c>
      <c r="E11" s="56">
        <v>2.9157316888999998</v>
      </c>
      <c r="G11" s="18">
        <v>59354</v>
      </c>
      <c r="H11" s="19">
        <v>36210</v>
      </c>
      <c r="I11" s="10">
        <v>35984</v>
      </c>
      <c r="J11" s="15">
        <v>1.8868435100000001</v>
      </c>
      <c r="K11" s="15">
        <v>2.4832540600000002</v>
      </c>
      <c r="L11" s="15">
        <v>1.4684659600000001</v>
      </c>
      <c r="M11" s="1"/>
      <c r="N11" s="1"/>
      <c r="O11">
        <f>+P11</f>
        <v>2.9157168969670382</v>
      </c>
      <c r="P11" s="29">
        <v>2.9157168969670382</v>
      </c>
      <c r="Q11">
        <f>+O13</f>
        <v>4.3564556131176193</v>
      </c>
      <c r="R11">
        <f>+O12</f>
        <v>2.2848609760443561</v>
      </c>
      <c r="S11">
        <f>+O11</f>
        <v>2.9157168969670382</v>
      </c>
      <c r="T11">
        <f>SUM(Q11:S11)</f>
        <v>9.5570334861290149</v>
      </c>
      <c r="U11">
        <f>+(LN(Q11)-LN(C11))^2</f>
        <v>0.44636333326336808</v>
      </c>
      <c r="V11">
        <f>+(LN(R11)-LN(D11))^2</f>
        <v>0.12473839221065855</v>
      </c>
      <c r="W11">
        <f>+(LN(S11)-LN(E11))^2</f>
        <v>2.5736942320406315E-11</v>
      </c>
      <c r="X11">
        <v>10</v>
      </c>
      <c r="Y11">
        <f>+SUM(U11:W11)*X11</f>
        <v>5.7110172549976355</v>
      </c>
      <c r="AA11">
        <f t="shared" si="0"/>
        <v>1998</v>
      </c>
      <c r="AB11" s="5">
        <f t="shared" si="6"/>
        <v>108809.43010633363</v>
      </c>
      <c r="AC11" s="5">
        <f>+((R11+S11)/O$2)*K11</f>
        <v>219655.51738453016</v>
      </c>
      <c r="AD11" s="5">
        <f t="shared" si="2"/>
        <v>328464.94749086379</v>
      </c>
      <c r="AE11" s="5">
        <f t="shared" si="3"/>
        <v>65692.989498172756</v>
      </c>
      <c r="AH11" s="13"/>
      <c r="AI11">
        <f t="shared" si="7"/>
        <v>147391.06147724</v>
      </c>
      <c r="AJ11">
        <v>142479</v>
      </c>
      <c r="AK11">
        <f t="shared" si="4"/>
        <v>2.9157168969670382</v>
      </c>
      <c r="AL11">
        <f t="shared" si="5"/>
        <v>2.9157316888999998</v>
      </c>
    </row>
    <row r="12" spans="1:38" x14ac:dyDescent="0.25">
      <c r="A12">
        <v>1999</v>
      </c>
      <c r="B12" t="s">
        <v>26</v>
      </c>
      <c r="C12" s="56">
        <v>2.7196179411000001</v>
      </c>
      <c r="D12" s="56">
        <v>2.97329395</v>
      </c>
      <c r="E12" s="56">
        <v>1.8648497941</v>
      </c>
      <c r="G12" s="18">
        <v>83486</v>
      </c>
      <c r="H12" s="19">
        <v>36575</v>
      </c>
      <c r="I12" s="10">
        <v>36453</v>
      </c>
      <c r="J12" s="15">
        <v>2.2857770999999998</v>
      </c>
      <c r="K12" s="15">
        <v>2.8878959399999999</v>
      </c>
      <c r="L12" s="15">
        <v>1.33743992</v>
      </c>
      <c r="M12" s="1">
        <f t="shared" ref="M12:M20" si="8">+(I12-H11)/365</f>
        <v>0.66575342465753429</v>
      </c>
      <c r="N12" s="1">
        <f t="shared" ref="N12:N20" si="9">+(I12-I11)/365</f>
        <v>1.284931506849315</v>
      </c>
      <c r="O12">
        <f t="shared" ref="O12:O26" si="10">+P12</f>
        <v>2.2848609760443561</v>
      </c>
      <c r="P12" s="43">
        <v>2.2848609760443561</v>
      </c>
      <c r="Q12">
        <f t="shared" ref="Q12:Q25" si="11">+O14</f>
        <v>4.398160094718544</v>
      </c>
      <c r="R12">
        <f>O13</f>
        <v>4.3564556131176193</v>
      </c>
      <c r="S12">
        <f>+O12</f>
        <v>2.2848609760443561</v>
      </c>
      <c r="T12">
        <f t="shared" ref="T12:T19" si="12">SUM(Q12:S12)</f>
        <v>11.039476683880519</v>
      </c>
      <c r="U12">
        <f t="shared" ref="U12:W25" si="13">+(LN(Q12)-LN(C12))^2</f>
        <v>0.23106757301160169</v>
      </c>
      <c r="V12">
        <f t="shared" si="13"/>
        <v>0.14591512372347895</v>
      </c>
      <c r="W12">
        <f t="shared" si="13"/>
        <v>4.1259631564948607E-2</v>
      </c>
      <c r="X12">
        <v>10</v>
      </c>
      <c r="Y12">
        <f t="shared" ref="Y12:Y18" si="14">+SUM(U12:W12)*X12</f>
        <v>4.1824232830002925</v>
      </c>
      <c r="AA12">
        <f t="shared" si="0"/>
        <v>1999</v>
      </c>
      <c r="AB12" s="5">
        <f t="shared" si="6"/>
        <v>100049.4427718043</v>
      </c>
      <c r="AC12" s="5">
        <f t="shared" ref="AC12:AC25" si="15">+((R12+S12)/O$2)*K12</f>
        <v>326215.86768571637</v>
      </c>
      <c r="AD12" s="5">
        <f t="shared" si="2"/>
        <v>426265.31045752065</v>
      </c>
      <c r="AE12" s="5">
        <f t="shared" si="3"/>
        <v>85253.062091504136</v>
      </c>
      <c r="AH12" s="13">
        <f t="shared" ref="AH12:AH25" si="16">(AC12-AC11)/AC11</f>
        <v>0.48512485172244074</v>
      </c>
      <c r="AI12">
        <f t="shared" si="7"/>
        <v>241098.88044683999</v>
      </c>
      <c r="AJ12">
        <v>226334</v>
      </c>
      <c r="AK12">
        <f t="shared" si="4"/>
        <v>2.2848609760443561</v>
      </c>
      <c r="AL12">
        <f t="shared" si="5"/>
        <v>1.8648497941</v>
      </c>
    </row>
    <row r="13" spans="1:38" x14ac:dyDescent="0.25">
      <c r="A13">
        <v>2000</v>
      </c>
      <c r="B13" t="s">
        <v>27</v>
      </c>
      <c r="C13" s="56">
        <v>1.6389442433999999</v>
      </c>
      <c r="D13" s="56">
        <v>0.81038966649999999</v>
      </c>
      <c r="E13" s="56">
        <v>0.47522162550000002</v>
      </c>
      <c r="G13" s="18">
        <v>40922</v>
      </c>
      <c r="H13" s="19">
        <v>36941</v>
      </c>
      <c r="I13" s="10">
        <v>36816</v>
      </c>
      <c r="J13" s="15">
        <v>1.9268939899999999</v>
      </c>
      <c r="K13" s="15">
        <v>2.7718771599999998</v>
      </c>
      <c r="L13" s="15">
        <v>1.2509074499999999</v>
      </c>
      <c r="M13" s="1">
        <f t="shared" si="8"/>
        <v>0.66027397260273968</v>
      </c>
      <c r="N13" s="1">
        <f t="shared" si="9"/>
        <v>0.9945205479452055</v>
      </c>
      <c r="O13">
        <f t="shared" si="10"/>
        <v>4.3564556131176193</v>
      </c>
      <c r="P13" s="43">
        <v>4.3564556131176193</v>
      </c>
      <c r="Q13">
        <f t="shared" si="11"/>
        <v>3.374464301589263</v>
      </c>
      <c r="R13">
        <f t="shared" ref="R13:R25" si="17">+Q12*O$3</f>
        <v>2.7209678192043074</v>
      </c>
      <c r="S13">
        <f>+(R12+S12)*EXP(P$7*N13)-O$2*G12*EXP(M13*P$7)</f>
        <v>0.90168992823495664</v>
      </c>
      <c r="T13">
        <f t="shared" si="12"/>
        <v>6.9971220490285271</v>
      </c>
      <c r="U13">
        <f t="shared" si="13"/>
        <v>0.52155017148333505</v>
      </c>
      <c r="V13">
        <f t="shared" si="13"/>
        <v>1.4670725658204482</v>
      </c>
      <c r="W13">
        <f t="shared" si="13"/>
        <v>0.41022670414121137</v>
      </c>
      <c r="X13">
        <v>10</v>
      </c>
      <c r="Y13">
        <f t="shared" si="14"/>
        <v>23.988494414449946</v>
      </c>
      <c r="AA13">
        <f t="shared" si="0"/>
        <v>2000</v>
      </c>
      <c r="AB13" s="5">
        <f t="shared" si="6"/>
        <v>71795.855632214312</v>
      </c>
      <c r="AC13" s="5">
        <f t="shared" si="15"/>
        <v>170793.22696347174</v>
      </c>
      <c r="AD13" s="5">
        <f t="shared" si="2"/>
        <v>242589.08259568605</v>
      </c>
      <c r="AE13" s="5">
        <f t="shared" si="3"/>
        <v>48517.81651913721</v>
      </c>
      <c r="AH13" s="13">
        <f t="shared" si="16"/>
        <v>-0.47644108125354057</v>
      </c>
      <c r="AI13">
        <f t="shared" si="7"/>
        <v>113430.75714151999</v>
      </c>
      <c r="AJ13">
        <v>124840</v>
      </c>
      <c r="AK13">
        <f t="shared" si="4"/>
        <v>0.90168992823495664</v>
      </c>
      <c r="AL13">
        <f t="shared" si="5"/>
        <v>0.47522162550000002</v>
      </c>
    </row>
    <row r="14" spans="1:38" x14ac:dyDescent="0.25">
      <c r="A14">
        <v>2001</v>
      </c>
      <c r="B14" t="s">
        <v>28</v>
      </c>
      <c r="C14" s="56">
        <v>4.5018517363999999</v>
      </c>
      <c r="D14" s="56">
        <v>3.1467709988000001</v>
      </c>
      <c r="E14" s="56">
        <v>1.1628177194</v>
      </c>
      <c r="G14" s="18">
        <v>27276</v>
      </c>
      <c r="H14" s="19">
        <v>37305</v>
      </c>
      <c r="I14" s="10">
        <v>37172</v>
      </c>
      <c r="J14" s="15">
        <v>2.0203826500000002</v>
      </c>
      <c r="K14" s="15">
        <v>2.7128441200000002</v>
      </c>
      <c r="L14" s="15">
        <v>1.3454202099999999</v>
      </c>
      <c r="M14" s="1">
        <f t="shared" si="8"/>
        <v>0.63287671232876708</v>
      </c>
      <c r="N14" s="1">
        <f t="shared" si="9"/>
        <v>0.97534246575342465</v>
      </c>
      <c r="O14">
        <f t="shared" si="10"/>
        <v>4.398160094718544</v>
      </c>
      <c r="P14" s="43">
        <v>4.398160094718544</v>
      </c>
      <c r="Q14">
        <f t="shared" si="11"/>
        <v>2.797745168219596</v>
      </c>
      <c r="R14">
        <f t="shared" si="17"/>
        <v>2.087647692202915</v>
      </c>
      <c r="S14">
        <f t="shared" ref="S14:S25" si="18">+(R13+S13)*EXP(P$7*N14)-O$2*G13*EXP(M14*P$7)</f>
        <v>0.71375773148806942</v>
      </c>
      <c r="T14">
        <f t="shared" si="12"/>
        <v>5.5991505919105808</v>
      </c>
      <c r="U14">
        <f t="shared" si="13"/>
        <v>0.22626671839356974</v>
      </c>
      <c r="V14">
        <f t="shared" si="13"/>
        <v>0.16837803036803334</v>
      </c>
      <c r="W14">
        <f t="shared" si="13"/>
        <v>0.23820042981788089</v>
      </c>
      <c r="X14">
        <v>10</v>
      </c>
      <c r="Y14">
        <f t="shared" si="14"/>
        <v>6.3284517857948401</v>
      </c>
      <c r="AA14">
        <f t="shared" si="0"/>
        <v>2001</v>
      </c>
      <c r="AB14" s="5">
        <f t="shared" si="6"/>
        <v>64022.917354484685</v>
      </c>
      <c r="AC14" s="5">
        <f t="shared" si="15"/>
        <v>129261.78935484707</v>
      </c>
      <c r="AD14" s="5">
        <f t="shared" si="2"/>
        <v>193284.70670933177</v>
      </c>
      <c r="AE14" s="5">
        <f t="shared" si="3"/>
        <v>38656.941341866353</v>
      </c>
      <c r="AH14" s="13">
        <f t="shared" si="16"/>
        <v>-0.24316794258771846</v>
      </c>
      <c r="AI14">
        <f t="shared" si="7"/>
        <v>73995.53621712001</v>
      </c>
      <c r="AJ14">
        <v>78833</v>
      </c>
      <c r="AK14">
        <f t="shared" si="4"/>
        <v>0.71375773148806942</v>
      </c>
      <c r="AL14">
        <f t="shared" si="5"/>
        <v>1.1628177194</v>
      </c>
    </row>
    <row r="15" spans="1:38" x14ac:dyDescent="0.25">
      <c r="A15">
        <v>2002</v>
      </c>
      <c r="B15" t="s">
        <v>29</v>
      </c>
      <c r="C15" s="56">
        <v>5.3627865967000004</v>
      </c>
      <c r="D15" s="56">
        <v>2.3045437825000001</v>
      </c>
      <c r="E15" s="56">
        <v>1.1851514299999999</v>
      </c>
      <c r="G15" s="18">
        <v>21331</v>
      </c>
      <c r="H15" s="19">
        <v>37670</v>
      </c>
      <c r="I15" s="10">
        <v>37559</v>
      </c>
      <c r="J15" s="15">
        <v>1.90745791</v>
      </c>
      <c r="K15" s="15">
        <v>2.6890066199999998</v>
      </c>
      <c r="L15" s="15">
        <v>1.3498011299999999</v>
      </c>
      <c r="M15" s="1">
        <f t="shared" si="8"/>
        <v>0.69589041095890414</v>
      </c>
      <c r="N15" s="1">
        <f t="shared" si="9"/>
        <v>1.0602739726027397</v>
      </c>
      <c r="O15">
        <f t="shared" si="10"/>
        <v>3.374464301589263</v>
      </c>
      <c r="P15" s="43">
        <v>3.374464301589263</v>
      </c>
      <c r="Q15">
        <f t="shared" si="11"/>
        <v>3.0129137095954275</v>
      </c>
      <c r="R15">
        <f t="shared" si="17"/>
        <v>1.7308543584398606</v>
      </c>
      <c r="S15">
        <f t="shared" si="18"/>
        <v>0.73664065096470632</v>
      </c>
      <c r="T15">
        <f t="shared" si="12"/>
        <v>5.4804087189999944</v>
      </c>
      <c r="U15">
        <f t="shared" si="13"/>
        <v>0.33244000723051931</v>
      </c>
      <c r="V15">
        <f t="shared" si="13"/>
        <v>8.1949136680207854E-2</v>
      </c>
      <c r="W15">
        <f t="shared" si="13"/>
        <v>0.22612463871683647</v>
      </c>
      <c r="X15">
        <v>10</v>
      </c>
      <c r="Y15">
        <f t="shared" si="14"/>
        <v>6.4051378262756362</v>
      </c>
      <c r="AA15">
        <f t="shared" si="0"/>
        <v>2002</v>
      </c>
      <c r="AB15" s="5">
        <f t="shared" si="6"/>
        <v>69171.284321309577</v>
      </c>
      <c r="AC15" s="5">
        <f t="shared" si="15"/>
        <v>112854.14447867194</v>
      </c>
      <c r="AD15" s="5">
        <f t="shared" si="2"/>
        <v>182025.42879998151</v>
      </c>
      <c r="AE15" s="5">
        <f t="shared" si="3"/>
        <v>36405.085759996306</v>
      </c>
      <c r="AH15" s="13">
        <f t="shared" si="16"/>
        <v>-0.1269334500014786</v>
      </c>
      <c r="AI15">
        <f t="shared" si="7"/>
        <v>57359.200211219999</v>
      </c>
      <c r="AJ15">
        <v>66377</v>
      </c>
      <c r="AK15">
        <f t="shared" si="4"/>
        <v>0.73664065096470632</v>
      </c>
      <c r="AL15">
        <f t="shared" si="5"/>
        <v>1.1851514299999999</v>
      </c>
    </row>
    <row r="16" spans="1:38" x14ac:dyDescent="0.25">
      <c r="A16">
        <v>2003</v>
      </c>
      <c r="B16" t="s">
        <v>22</v>
      </c>
      <c r="C16" s="56">
        <v>4.3486050203</v>
      </c>
      <c r="D16" s="56">
        <v>3.4954507259000001</v>
      </c>
      <c r="E16" s="56">
        <v>0.85702231849999999</v>
      </c>
      <c r="G16" s="18">
        <v>24941</v>
      </c>
      <c r="H16" s="19">
        <v>38035</v>
      </c>
      <c r="I16" s="10">
        <v>37913</v>
      </c>
      <c r="J16" s="15">
        <v>2.0827483299999998</v>
      </c>
      <c r="K16" s="15">
        <v>2.7605501499999998</v>
      </c>
      <c r="L16" s="15">
        <v>1.3597597299999999</v>
      </c>
      <c r="M16" s="1">
        <f t="shared" si="8"/>
        <v>0.66575342465753429</v>
      </c>
      <c r="N16" s="1">
        <f t="shared" si="9"/>
        <v>0.96986301369863015</v>
      </c>
      <c r="O16">
        <f t="shared" si="10"/>
        <v>2.797745168219596</v>
      </c>
      <c r="P16" s="43">
        <v>2.797745168219596</v>
      </c>
      <c r="Q16">
        <f t="shared" si="11"/>
        <v>2.1386434232867697</v>
      </c>
      <c r="R16">
        <f t="shared" si="17"/>
        <v>1.863970630740138</v>
      </c>
      <c r="S16">
        <f t="shared" si="18"/>
        <v>0.81749251016707047</v>
      </c>
      <c r="T16">
        <f t="shared" si="12"/>
        <v>4.8201065641939778</v>
      </c>
      <c r="U16">
        <f t="shared" si="13"/>
        <v>0.50365052115083697</v>
      </c>
      <c r="V16">
        <f t="shared" si="13"/>
        <v>0.39533080070598209</v>
      </c>
      <c r="W16">
        <f t="shared" si="13"/>
        <v>2.2299380612386182E-3</v>
      </c>
      <c r="X16">
        <v>10</v>
      </c>
      <c r="Y16">
        <f t="shared" si="14"/>
        <v>9.0121125991805755</v>
      </c>
      <c r="AA16">
        <f t="shared" si="0"/>
        <v>2003</v>
      </c>
      <c r="AB16" s="5">
        <f t="shared" si="6"/>
        <v>49461.799673758615</v>
      </c>
      <c r="AC16" s="5">
        <f t="shared" si="15"/>
        <v>125903.21821596513</v>
      </c>
      <c r="AD16" s="5">
        <f t="shared" si="2"/>
        <v>175365.01788972373</v>
      </c>
      <c r="AE16" s="5">
        <f t="shared" si="3"/>
        <v>35073.00357794475</v>
      </c>
      <c r="AF16" s="5">
        <f>AC16*0.5</f>
        <v>62951.609107982564</v>
      </c>
      <c r="AG16" s="5">
        <f>AF16/K16</f>
        <v>22804.008508225277</v>
      </c>
      <c r="AH16" s="13">
        <f t="shared" si="16"/>
        <v>0.11562777598973609</v>
      </c>
      <c r="AI16">
        <f t="shared" si="7"/>
        <v>68850.881291149999</v>
      </c>
      <c r="AJ16">
        <v>60625</v>
      </c>
      <c r="AK16">
        <f t="shared" si="4"/>
        <v>0.81749251016707047</v>
      </c>
      <c r="AL16">
        <f t="shared" si="5"/>
        <v>0.85702231849999999</v>
      </c>
    </row>
    <row r="17" spans="1:38" x14ac:dyDescent="0.25">
      <c r="A17">
        <v>2004</v>
      </c>
      <c r="B17" t="s">
        <v>21</v>
      </c>
      <c r="C17" s="56">
        <v>1.4003039907999999</v>
      </c>
      <c r="D17" s="56">
        <v>1.2496837924999999</v>
      </c>
      <c r="E17" s="56">
        <v>0.58167681719999997</v>
      </c>
      <c r="G17" s="18">
        <v>10635</v>
      </c>
      <c r="H17" s="19">
        <v>38401</v>
      </c>
      <c r="I17" s="10">
        <v>38280</v>
      </c>
      <c r="J17" s="15">
        <v>2.1853651900000002</v>
      </c>
      <c r="K17" s="15">
        <v>2.6596681200000001</v>
      </c>
      <c r="L17" s="15">
        <v>1.4017342500000001</v>
      </c>
      <c r="M17" s="1">
        <f t="shared" si="8"/>
        <v>0.67123287671232879</v>
      </c>
      <c r="N17" s="1">
        <f t="shared" si="9"/>
        <v>1.0054794520547945</v>
      </c>
      <c r="O17">
        <f t="shared" si="10"/>
        <v>3.0129137095954275</v>
      </c>
      <c r="P17" s="43">
        <v>3.0129137095954275</v>
      </c>
      <c r="Q17">
        <f t="shared" si="11"/>
        <v>1.1881617203427011</v>
      </c>
      <c r="R17">
        <f t="shared" si="17"/>
        <v>1.3230941589652683</v>
      </c>
      <c r="S17">
        <f t="shared" si="18"/>
        <v>0.78429267296049288</v>
      </c>
      <c r="T17">
        <f t="shared" si="12"/>
        <v>3.2955485522684622</v>
      </c>
      <c r="U17">
        <f t="shared" si="13"/>
        <v>2.6988578620982959E-2</v>
      </c>
      <c r="V17">
        <f t="shared" si="13"/>
        <v>3.2584118159558802E-3</v>
      </c>
      <c r="W17">
        <f t="shared" si="13"/>
        <v>8.9321639964428948E-2</v>
      </c>
      <c r="X17">
        <v>10</v>
      </c>
      <c r="Y17">
        <f t="shared" si="14"/>
        <v>1.1956863040136778</v>
      </c>
      <c r="AA17">
        <f t="shared" si="0"/>
        <v>2004</v>
      </c>
      <c r="AB17" s="5">
        <f t="shared" si="6"/>
        <v>28327.653388893908</v>
      </c>
      <c r="AC17" s="5">
        <f t="shared" si="15"/>
        <v>95332.518884674966</v>
      </c>
      <c r="AD17" s="5">
        <f t="shared" si="2"/>
        <v>123660.17227356887</v>
      </c>
      <c r="AE17" s="5">
        <f t="shared" si="3"/>
        <v>24732.034454713776</v>
      </c>
      <c r="AF17" s="5">
        <f>AC17*0.5</f>
        <v>47666.259442337483</v>
      </c>
      <c r="AG17" s="5">
        <f>AF17/K17</f>
        <v>17921.882464921029</v>
      </c>
      <c r="AH17" s="13">
        <f t="shared" si="16"/>
        <v>-0.24281110335759196</v>
      </c>
      <c r="AI17">
        <f t="shared" si="7"/>
        <v>28285.570456199999</v>
      </c>
      <c r="AJ17">
        <v>32250</v>
      </c>
      <c r="AK17">
        <f t="shared" si="4"/>
        <v>0.78429267296049288</v>
      </c>
      <c r="AL17">
        <f t="shared" si="5"/>
        <v>0.58167681719999997</v>
      </c>
    </row>
    <row r="18" spans="1:38" x14ac:dyDescent="0.25">
      <c r="A18">
        <v>2005</v>
      </c>
      <c r="B18" t="s">
        <v>30</v>
      </c>
      <c r="C18" s="56">
        <v>0.78281206569999995</v>
      </c>
      <c r="D18" s="56">
        <v>0.80134690679999998</v>
      </c>
      <c r="E18" s="56">
        <v>0.75301803759999997</v>
      </c>
      <c r="G18" s="18">
        <v>0</v>
      </c>
      <c r="H18" s="19">
        <v>38766</v>
      </c>
      <c r="I18" s="10">
        <v>38637</v>
      </c>
      <c r="J18" s="15">
        <v>2.3244928499999999</v>
      </c>
      <c r="K18" s="15">
        <v>2.7011261599999998</v>
      </c>
      <c r="L18" s="15">
        <v>1.38709438</v>
      </c>
      <c r="M18" s="1">
        <f t="shared" si="8"/>
        <v>0.64657534246575343</v>
      </c>
      <c r="N18" s="1">
        <f t="shared" si="9"/>
        <v>0.9780821917808219</v>
      </c>
      <c r="O18">
        <f t="shared" si="10"/>
        <v>2.1386434232867697</v>
      </c>
      <c r="P18" s="43">
        <v>2.1386434232867697</v>
      </c>
      <c r="Q18">
        <f t="shared" si="11"/>
        <v>0.86035609107235178</v>
      </c>
      <c r="R18">
        <f t="shared" si="17"/>
        <v>0.73506869587242862</v>
      </c>
      <c r="S18">
        <f t="shared" si="18"/>
        <v>1.0564664163244957</v>
      </c>
      <c r="T18">
        <f t="shared" si="12"/>
        <v>2.6518912032692761</v>
      </c>
      <c r="U18">
        <f t="shared" si="13"/>
        <v>8.9215040914838537E-3</v>
      </c>
      <c r="V18">
        <f t="shared" si="13"/>
        <v>7.4528666258054013E-3</v>
      </c>
      <c r="W18">
        <f t="shared" si="13"/>
        <v>0.11464716118318936</v>
      </c>
      <c r="X18">
        <v>10</v>
      </c>
      <c r="Y18">
        <f t="shared" si="14"/>
        <v>1.310215319004786</v>
      </c>
      <c r="AA18">
        <f t="shared" si="0"/>
        <v>2005</v>
      </c>
      <c r="AB18" s="5">
        <f t="shared" si="6"/>
        <v>20298.016832554455</v>
      </c>
      <c r="AC18" s="5">
        <f t="shared" si="15"/>
        <v>82307.526740622692</v>
      </c>
      <c r="AD18" s="5">
        <f t="shared" si="2"/>
        <v>102605.54357317714</v>
      </c>
      <c r="AE18" s="5">
        <f t="shared" si="3"/>
        <v>20521.108714635429</v>
      </c>
      <c r="AF18" s="5">
        <f>AC18*0.5</f>
        <v>41153.763370311346</v>
      </c>
      <c r="AG18" s="5">
        <f>AF18/K18</f>
        <v>15235.779794273418</v>
      </c>
      <c r="AH18" s="13">
        <f t="shared" si="16"/>
        <v>-0.13662695894785684</v>
      </c>
      <c r="AI18">
        <f t="shared" si="7"/>
        <v>0</v>
      </c>
      <c r="AK18">
        <f t="shared" si="4"/>
        <v>1.0564664163244957</v>
      </c>
      <c r="AL18">
        <f t="shared" si="5"/>
        <v>0.75301803759999997</v>
      </c>
    </row>
    <row r="19" spans="1:38" x14ac:dyDescent="0.25">
      <c r="A19">
        <v>2006</v>
      </c>
      <c r="B19" t="s">
        <v>31</v>
      </c>
      <c r="C19" s="56">
        <v>1.8825486714999999</v>
      </c>
      <c r="D19" s="56">
        <v>0.7671425033</v>
      </c>
      <c r="E19" s="56">
        <v>1.3933476838000001</v>
      </c>
      <c r="G19" s="18">
        <v>9073</v>
      </c>
      <c r="H19" s="19">
        <v>39126</v>
      </c>
      <c r="I19" s="10">
        <v>39014</v>
      </c>
      <c r="J19" s="15">
        <v>2.2097164399999998</v>
      </c>
      <c r="K19" s="15">
        <v>2.6882591800000002</v>
      </c>
      <c r="L19" s="15">
        <v>1.4285658000000001</v>
      </c>
      <c r="M19" s="1">
        <f t="shared" si="8"/>
        <v>0.67945205479452053</v>
      </c>
      <c r="N19" s="1">
        <f t="shared" si="9"/>
        <v>1.0328767123287672</v>
      </c>
      <c r="O19">
        <f t="shared" si="10"/>
        <v>1.1881617203427011</v>
      </c>
      <c r="P19" s="43">
        <v>1.1881617203427011</v>
      </c>
      <c r="Q19">
        <f t="shared" si="11"/>
        <v>0.96843875046481898</v>
      </c>
      <c r="R19">
        <f t="shared" si="17"/>
        <v>0.53226830912213297</v>
      </c>
      <c r="S19">
        <f t="shared" si="18"/>
        <v>1.3141759867876983</v>
      </c>
      <c r="T19">
        <f t="shared" si="12"/>
        <v>2.8148830463746504</v>
      </c>
      <c r="U19">
        <f t="shared" si="13"/>
        <v>0.44182153662283452</v>
      </c>
      <c r="V19">
        <f t="shared" si="13"/>
        <v>0.13360843390743829</v>
      </c>
      <c r="W19">
        <f t="shared" si="13"/>
        <v>3.4221814375100463E-3</v>
      </c>
      <c r="X19">
        <v>10</v>
      </c>
      <c r="Y19">
        <f t="shared" ref="Y19:Y24" si="19">+SUM(U19:W19)*X19</f>
        <v>5.7885215196778281</v>
      </c>
      <c r="AA19">
        <f t="shared" si="0"/>
        <v>2006</v>
      </c>
      <c r="AB19" s="5">
        <f t="shared" si="6"/>
        <v>23531.074888932511</v>
      </c>
      <c r="AC19" s="5">
        <f t="shared" si="15"/>
        <v>84426.095803044474</v>
      </c>
      <c r="AD19" s="5">
        <f t="shared" si="2"/>
        <v>107957.17069197699</v>
      </c>
      <c r="AE19" s="5">
        <f t="shared" si="3"/>
        <v>21591.434138395402</v>
      </c>
      <c r="AF19" s="5">
        <f>AC19*0.5</f>
        <v>42213.047901522237</v>
      </c>
      <c r="AG19" s="5">
        <f>AF19/K19</f>
        <v>15702.744815521186</v>
      </c>
      <c r="AH19" s="13">
        <f t="shared" si="16"/>
        <v>2.5739675899848991E-2</v>
      </c>
      <c r="AI19">
        <f t="shared" si="7"/>
        <v>24390.575540140002</v>
      </c>
      <c r="AJ19">
        <v>25533</v>
      </c>
    </row>
    <row r="20" spans="1:38" x14ac:dyDescent="0.25">
      <c r="A20">
        <v>2007</v>
      </c>
      <c r="B20" t="s">
        <v>32</v>
      </c>
      <c r="C20" s="56">
        <v>1.4775582755000001</v>
      </c>
      <c r="D20" s="56">
        <v>0.43366606130000002</v>
      </c>
      <c r="E20" s="56">
        <v>0.83634828699999997</v>
      </c>
      <c r="G20" s="18">
        <v>4145</v>
      </c>
      <c r="H20" s="19">
        <v>39495</v>
      </c>
      <c r="I20" s="10">
        <v>39380</v>
      </c>
      <c r="J20" s="16">
        <v>1.9418601600000001</v>
      </c>
      <c r="K20" s="16">
        <v>2.4725924500000001</v>
      </c>
      <c r="L20" s="16">
        <v>1.40535904</v>
      </c>
      <c r="M20" s="1">
        <f t="shared" si="8"/>
        <v>0.69589041095890414</v>
      </c>
      <c r="N20" s="1">
        <f t="shared" si="9"/>
        <v>1.0027397260273974</v>
      </c>
      <c r="O20">
        <f t="shared" si="10"/>
        <v>0.86035609107235178</v>
      </c>
      <c r="P20" s="43">
        <v>0.86035609107235178</v>
      </c>
      <c r="Q20">
        <f t="shared" si="11"/>
        <v>0.98844132412620511</v>
      </c>
      <c r="R20">
        <f t="shared" si="17"/>
        <v>0.59913477866563036</v>
      </c>
      <c r="S20">
        <f t="shared" si="18"/>
        <v>0.93382828585716515</v>
      </c>
      <c r="T20">
        <f t="shared" ref="T20:T25" si="20">SUM(Q20:S20)</f>
        <v>2.5214043886490005</v>
      </c>
      <c r="U20">
        <f t="shared" si="13"/>
        <v>0.16161759440860191</v>
      </c>
      <c r="V20">
        <f t="shared" si="13"/>
        <v>0.10446585796789051</v>
      </c>
      <c r="W20">
        <f t="shared" si="13"/>
        <v>1.2154497064685903E-2</v>
      </c>
      <c r="X20">
        <v>10</v>
      </c>
      <c r="Y20">
        <f t="shared" si="19"/>
        <v>2.7823794944117837</v>
      </c>
      <c r="AA20">
        <f t="shared" si="0"/>
        <v>2007</v>
      </c>
      <c r="AB20" s="5">
        <f t="shared" si="6"/>
        <v>23626.943562185763</v>
      </c>
      <c r="AC20" s="5">
        <f t="shared" si="15"/>
        <v>64469.394048608629</v>
      </c>
      <c r="AD20" s="5">
        <f t="shared" si="2"/>
        <v>88096.337610794391</v>
      </c>
      <c r="AE20" s="5">
        <f t="shared" si="3"/>
        <v>17619.26752215888</v>
      </c>
      <c r="AF20" s="5">
        <f>AC20*0.5</f>
        <v>32234.697024304314</v>
      </c>
      <c r="AG20" s="5">
        <f>AF20/K20</f>
        <v>13036.801525582719</v>
      </c>
      <c r="AH20" s="13">
        <f t="shared" si="16"/>
        <v>-0.23638072523206966</v>
      </c>
      <c r="AI20">
        <f t="shared" si="7"/>
        <v>10248.895705250001</v>
      </c>
      <c r="AJ20">
        <v>13714</v>
      </c>
    </row>
    <row r="21" spans="1:38" x14ac:dyDescent="0.25">
      <c r="A21">
        <v>2008</v>
      </c>
      <c r="B21" t="s">
        <v>33</v>
      </c>
      <c r="C21" s="56">
        <v>4.2883692795000004</v>
      </c>
      <c r="D21" s="56">
        <v>0.74668369710000004</v>
      </c>
      <c r="E21" s="56">
        <v>1.1754506786000001</v>
      </c>
      <c r="G21" s="18">
        <v>5806</v>
      </c>
      <c r="H21" s="4">
        <v>39862</v>
      </c>
      <c r="I21" s="10">
        <v>39729</v>
      </c>
      <c r="J21" s="15">
        <v>2.0030892599999999</v>
      </c>
      <c r="K21" s="15">
        <v>2.68171246</v>
      </c>
      <c r="L21" s="15">
        <v>1.2848583600000001</v>
      </c>
      <c r="M21" s="1">
        <f>+(I21-H20)/365</f>
        <v>0.64109589041095894</v>
      </c>
      <c r="N21" s="1">
        <f>+(I21-I20)/365</f>
        <v>0.95616438356164379</v>
      </c>
      <c r="O21">
        <f t="shared" si="10"/>
        <v>0.96843875046481898</v>
      </c>
      <c r="P21" s="43">
        <v>0.96843875046481898</v>
      </c>
      <c r="Q21">
        <f t="shared" si="11"/>
        <v>2.9848251881168633</v>
      </c>
      <c r="R21">
        <f t="shared" si="17"/>
        <v>0.61150958041494652</v>
      </c>
      <c r="S21">
        <f t="shared" si="18"/>
        <v>0.94961912952271044</v>
      </c>
      <c r="T21">
        <f t="shared" si="20"/>
        <v>4.5459538980545204</v>
      </c>
      <c r="U21">
        <f t="shared" si="13"/>
        <v>0.13130865243358583</v>
      </c>
      <c r="V21">
        <f t="shared" si="13"/>
        <v>3.9884500480360345E-2</v>
      </c>
      <c r="W21">
        <f t="shared" si="13"/>
        <v>4.5516482169652733E-2</v>
      </c>
      <c r="X21">
        <v>10</v>
      </c>
      <c r="Y21">
        <f t="shared" si="19"/>
        <v>2.1670963508359891</v>
      </c>
      <c r="AA21">
        <f t="shared" si="0"/>
        <v>2008</v>
      </c>
      <c r="AB21" s="5">
        <f t="shared" si="6"/>
        <v>65229.419563353847</v>
      </c>
      <c r="AC21" s="5">
        <f t="shared" si="15"/>
        <v>71206.604853337107</v>
      </c>
      <c r="AD21" s="5">
        <f t="shared" si="2"/>
        <v>136436.02441669095</v>
      </c>
      <c r="AE21" s="5">
        <f t="shared" si="3"/>
        <v>27287.204883338192</v>
      </c>
      <c r="AF21" s="5"/>
      <c r="AG21" s="5"/>
      <c r="AH21" s="13">
        <f t="shared" si="16"/>
        <v>0.1045024682510395</v>
      </c>
      <c r="AI21">
        <f t="shared" si="7"/>
        <v>15570.02254276</v>
      </c>
      <c r="AJ21">
        <v>16240</v>
      </c>
    </row>
    <row r="22" spans="1:38" x14ac:dyDescent="0.25">
      <c r="A22">
        <v>2009</v>
      </c>
      <c r="B22" s="20" t="s">
        <v>34</v>
      </c>
      <c r="C22" s="56">
        <v>3.5048009033</v>
      </c>
      <c r="D22" s="56">
        <v>2.4520113489000002</v>
      </c>
      <c r="E22" s="56">
        <v>0.36339574279999998</v>
      </c>
      <c r="G22" s="18">
        <v>31010</v>
      </c>
      <c r="H22" s="4">
        <v>40228</v>
      </c>
      <c r="I22" s="10">
        <v>40115</v>
      </c>
      <c r="J22" s="15">
        <v>1.89</v>
      </c>
      <c r="K22" s="15">
        <v>2.4</v>
      </c>
      <c r="L22" s="15">
        <v>1.35</v>
      </c>
      <c r="M22" s="1">
        <f>+(I22-H21)/365</f>
        <v>0.69315068493150689</v>
      </c>
      <c r="N22" s="1">
        <f>+(I22-I21)/365</f>
        <v>1.0575342465753426</v>
      </c>
      <c r="O22">
        <f t="shared" si="10"/>
        <v>0.98844132412620511</v>
      </c>
      <c r="P22" s="43">
        <v>0.98844132412620511</v>
      </c>
      <c r="Q22">
        <f t="shared" si="11"/>
        <v>7.1857624051751614</v>
      </c>
      <c r="R22">
        <f t="shared" si="17"/>
        <v>1.8465933726626116</v>
      </c>
      <c r="S22">
        <f t="shared" si="18"/>
        <v>0.85945513253774908</v>
      </c>
      <c r="T22">
        <f t="shared" si="20"/>
        <v>9.8918109103755221</v>
      </c>
      <c r="U22">
        <f t="shared" si="13"/>
        <v>0.51547791881826865</v>
      </c>
      <c r="V22">
        <f t="shared" si="13"/>
        <v>8.0409747292604569E-2</v>
      </c>
      <c r="W22">
        <f t="shared" si="13"/>
        <v>0.74098728066927044</v>
      </c>
      <c r="X22">
        <v>10</v>
      </c>
      <c r="Y22">
        <f t="shared" si="19"/>
        <v>13.368749467801436</v>
      </c>
      <c r="AA22">
        <f t="shared" si="0"/>
        <v>2009</v>
      </c>
      <c r="AB22" s="5">
        <f t="shared" si="6"/>
        <v>164996.97430847495</v>
      </c>
      <c r="AC22" s="5">
        <f t="shared" si="15"/>
        <v>110462.83297179014</v>
      </c>
      <c r="AD22" s="5">
        <f t="shared" si="2"/>
        <v>275459.80728026509</v>
      </c>
      <c r="AE22" s="5">
        <f>+AD22*0.2</f>
        <v>55091.961456053017</v>
      </c>
      <c r="AF22" s="5"/>
      <c r="AG22" s="5"/>
      <c r="AH22" s="13">
        <f t="shared" si="16"/>
        <v>0.5513003772516375</v>
      </c>
      <c r="AI22">
        <f t="shared" si="7"/>
        <v>74424</v>
      </c>
      <c r="AJ22">
        <v>80858</v>
      </c>
    </row>
    <row r="23" spans="1:38" x14ac:dyDescent="0.25">
      <c r="A23">
        <v>2010</v>
      </c>
      <c r="B23" s="20" t="s">
        <v>35</v>
      </c>
      <c r="C23" s="56">
        <v>3.3449599628</v>
      </c>
      <c r="D23" s="56">
        <v>2.7257574877000001</v>
      </c>
      <c r="E23" s="56">
        <v>0.35655725710000002</v>
      </c>
      <c r="G23" s="18">
        <v>48478</v>
      </c>
      <c r="H23" s="4">
        <v>40596</v>
      </c>
      <c r="I23" s="10">
        <v>40471</v>
      </c>
      <c r="J23" s="33">
        <v>1.89</v>
      </c>
      <c r="K23" s="33">
        <v>2.4</v>
      </c>
      <c r="L23" s="33">
        <v>1.35</v>
      </c>
      <c r="M23" s="1">
        <f>+(I23-H22)/365</f>
        <v>0.66575342465753429</v>
      </c>
      <c r="N23" s="1">
        <f>+(I23-I22)/365</f>
        <v>0.97534246575342465</v>
      </c>
      <c r="O23">
        <f t="shared" si="10"/>
        <v>2.9848251881168633</v>
      </c>
      <c r="P23" s="43">
        <v>2.9848251881168633</v>
      </c>
      <c r="Q23">
        <f t="shared" si="11"/>
        <v>9.4867134043376531</v>
      </c>
      <c r="R23">
        <f t="shared" si="17"/>
        <v>4.4455471924291068</v>
      </c>
      <c r="S23">
        <f t="shared" si="18"/>
        <v>0.52646185664146361</v>
      </c>
      <c r="T23">
        <f t="shared" si="20"/>
        <v>14.458722453408223</v>
      </c>
      <c r="U23">
        <f t="shared" si="13"/>
        <v>1.086675954770151</v>
      </c>
      <c r="V23">
        <f t="shared" si="13"/>
        <v>0.23927417704768678</v>
      </c>
      <c r="W23">
        <f t="shared" si="13"/>
        <v>0.15185365569959647</v>
      </c>
      <c r="X23">
        <v>10</v>
      </c>
      <c r="Y23">
        <f t="shared" si="19"/>
        <v>14.778037875174341</v>
      </c>
      <c r="AA23">
        <f t="shared" si="0"/>
        <v>2010</v>
      </c>
      <c r="AB23" s="5">
        <f t="shared" si="6"/>
        <v>217830.60997397525</v>
      </c>
      <c r="AC23" s="5">
        <f t="shared" si="15"/>
        <v>202960.96099764705</v>
      </c>
      <c r="AD23" s="5">
        <f t="shared" si="2"/>
        <v>420791.57097162231</v>
      </c>
      <c r="AE23" s="5">
        <f>+AD23*0.2</f>
        <v>84158.31419432447</v>
      </c>
      <c r="AF23" s="5"/>
      <c r="AG23" s="5"/>
      <c r="AH23" s="13">
        <f t="shared" si="16"/>
        <v>0.83736878312254559</v>
      </c>
      <c r="AI23">
        <f t="shared" si="7"/>
        <v>116347.2</v>
      </c>
      <c r="AJ23">
        <v>133485</v>
      </c>
    </row>
    <row r="24" spans="1:38" x14ac:dyDescent="0.25">
      <c r="A24">
        <v>2011</v>
      </c>
      <c r="B24" s="20" t="s">
        <v>36</v>
      </c>
      <c r="C24" s="56">
        <v>4.0963806208999998</v>
      </c>
      <c r="D24" s="56">
        <v>3.6135939466</v>
      </c>
      <c r="E24" s="56">
        <v>1.5877737381999999</v>
      </c>
      <c r="G24" s="40">
        <v>62116</v>
      </c>
      <c r="H24" s="31">
        <v>40959</v>
      </c>
      <c r="I24" s="10">
        <v>40790</v>
      </c>
      <c r="J24" s="33">
        <v>1.97</v>
      </c>
      <c r="K24" s="33">
        <v>2.4900000000000002</v>
      </c>
      <c r="L24" s="33">
        <v>1.3</v>
      </c>
      <c r="M24" s="1">
        <f>+(I24-H23)/365</f>
        <v>0.53150684931506853</v>
      </c>
      <c r="N24" s="1">
        <f>+(I24-I23)/365</f>
        <v>0.87397260273972599</v>
      </c>
      <c r="O24">
        <f t="shared" si="10"/>
        <v>7.1857624051751614</v>
      </c>
      <c r="P24" s="43">
        <v>7.1857624051751614</v>
      </c>
      <c r="Q24">
        <f t="shared" si="11"/>
        <v>5.5159672076616548</v>
      </c>
      <c r="R24">
        <f t="shared" si="17"/>
        <v>5.8690546335987284</v>
      </c>
      <c r="S24">
        <f t="shared" si="18"/>
        <v>1.3951706558335761</v>
      </c>
      <c r="T24">
        <f t="shared" si="20"/>
        <v>12.780192497093958</v>
      </c>
      <c r="U24">
        <f t="shared" si="13"/>
        <v>8.8531959746255495E-2</v>
      </c>
      <c r="V24">
        <f t="shared" si="13"/>
        <v>0.23521601807047807</v>
      </c>
      <c r="W24">
        <f t="shared" si="13"/>
        <v>1.6722661144424545E-2</v>
      </c>
      <c r="X24">
        <v>10</v>
      </c>
      <c r="Y24">
        <f t="shared" si="19"/>
        <v>3.4047063896115812</v>
      </c>
      <c r="AA24">
        <f t="shared" si="0"/>
        <v>2011</v>
      </c>
      <c r="AB24" s="5">
        <f t="shared" si="6"/>
        <v>121964.76586261533</v>
      </c>
      <c r="AC24" s="5">
        <f t="shared" si="15"/>
        <v>307650.77275840403</v>
      </c>
      <c r="AD24" s="5">
        <f>+AC24+AB24</f>
        <v>429615.53862101934</v>
      </c>
      <c r="AE24" s="5">
        <f>+AD24*0.2</f>
        <v>85923.107724203874</v>
      </c>
      <c r="AF24" s="5"/>
      <c r="AG24" s="5"/>
      <c r="AH24" s="13">
        <f t="shared" si="16"/>
        <v>0.51581255452357977</v>
      </c>
      <c r="AI24">
        <f t="shared" si="7"/>
        <v>154668.84000000003</v>
      </c>
      <c r="AJ24">
        <v>166536</v>
      </c>
    </row>
    <row r="25" spans="1:38" x14ac:dyDescent="0.25">
      <c r="A25">
        <v>2012</v>
      </c>
      <c r="B25" s="30" t="s">
        <v>51</v>
      </c>
      <c r="C25" s="56">
        <v>7.3416074155000004</v>
      </c>
      <c r="D25" s="56">
        <v>4.5951385503999997</v>
      </c>
      <c r="E25" s="56">
        <v>5.0132313434000002</v>
      </c>
      <c r="H25" s="4"/>
      <c r="I25" s="31">
        <v>41164</v>
      </c>
      <c r="J25" s="36">
        <v>2.0545274394000002</v>
      </c>
      <c r="K25" s="36">
        <v>2.6057474191000001</v>
      </c>
      <c r="L25" s="36">
        <v>1.4228907518</v>
      </c>
      <c r="M25" s="1">
        <f>+(I25-H24)/365</f>
        <v>0.56164383561643838</v>
      </c>
      <c r="N25" s="1">
        <f>+(I25-I24)/365</f>
        <v>1.0246575342465754</v>
      </c>
      <c r="O25">
        <f t="shared" si="10"/>
        <v>9.4867134043376531</v>
      </c>
      <c r="P25" s="43">
        <v>9.4867134043376531</v>
      </c>
      <c r="Q25">
        <f t="shared" si="11"/>
        <v>7.3415578434002775</v>
      </c>
      <c r="R25">
        <f t="shared" si="17"/>
        <v>3.4125109001504135</v>
      </c>
      <c r="S25">
        <f t="shared" si="18"/>
        <v>2.2560752498313454</v>
      </c>
      <c r="T25">
        <f t="shared" si="20"/>
        <v>13.010143993382037</v>
      </c>
      <c r="U25">
        <f t="shared" si="13"/>
        <v>4.5592693199112647E-11</v>
      </c>
      <c r="V25">
        <f t="shared" si="13"/>
        <v>8.8536331644389551E-2</v>
      </c>
      <c r="W25">
        <f t="shared" si="13"/>
        <v>0.63752878597795948</v>
      </c>
      <c r="X25">
        <v>10</v>
      </c>
      <c r="Y25">
        <f t="shared" ref="Y25" si="21">+SUM(U25:W25)*X25</f>
        <v>7.2606511766794171</v>
      </c>
      <c r="AA25">
        <f t="shared" si="0"/>
        <v>2012</v>
      </c>
      <c r="AB25" s="5">
        <f t="shared" si="6"/>
        <v>177676.15201799275</v>
      </c>
      <c r="AC25" s="40">
        <f t="shared" si="15"/>
        <v>251232.85060341156</v>
      </c>
      <c r="AD25" s="40">
        <f>+AC25+AB25</f>
        <v>428909.0026214043</v>
      </c>
      <c r="AE25" s="5">
        <f>+AD25*0.2</f>
        <v>85781.800524280872</v>
      </c>
      <c r="AF25" s="53"/>
      <c r="AH25" s="13">
        <f t="shared" si="16"/>
        <v>-0.18338300160649057</v>
      </c>
    </row>
    <row r="26" spans="1:38" x14ac:dyDescent="0.25">
      <c r="A26">
        <v>2013</v>
      </c>
      <c r="B26" s="58" t="s">
        <v>74</v>
      </c>
      <c r="H26" s="4"/>
      <c r="I26" s="4"/>
      <c r="M26" s="1"/>
      <c r="O26">
        <f t="shared" si="10"/>
        <v>5.5159672076616548</v>
      </c>
      <c r="P26" s="43">
        <v>5.5159672076616548</v>
      </c>
      <c r="AA26">
        <f t="shared" si="0"/>
        <v>2013</v>
      </c>
      <c r="AD26" s="13"/>
    </row>
    <row r="27" spans="1:38" x14ac:dyDescent="0.25">
      <c r="B27" s="8"/>
      <c r="H27" s="4"/>
      <c r="I27" s="4"/>
      <c r="M27" s="1"/>
      <c r="O27">
        <f>+P27</f>
        <v>7.3415578434002775</v>
      </c>
      <c r="P27" s="29">
        <v>7.3415578434002775</v>
      </c>
      <c r="AB27" s="12"/>
      <c r="AD27" s="5"/>
      <c r="AE27" s="5"/>
      <c r="AF27" s="9"/>
    </row>
    <row r="28" spans="1:38" x14ac:dyDescent="0.25">
      <c r="O28" s="41"/>
      <c r="P28" s="41"/>
      <c r="AB28" s="12"/>
      <c r="AD28" s="5"/>
      <c r="AE28" s="5">
        <f>AC22-AC23</f>
        <v>-92498.128025856917</v>
      </c>
      <c r="AF28" s="9"/>
    </row>
    <row r="29" spans="1:38" x14ac:dyDescent="0.25">
      <c r="B29" s="62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O29" s="41"/>
      <c r="P29" s="41"/>
      <c r="AB29" s="12"/>
      <c r="AD29" s="5"/>
      <c r="AE29" s="21">
        <f>AE28/2890000</f>
        <v>-3.2006272673306892E-2</v>
      </c>
      <c r="AF29" s="9"/>
    </row>
    <row r="30" spans="1:38" x14ac:dyDescent="0.25">
      <c r="B30" s="63"/>
      <c r="C30" s="62"/>
      <c r="D30" s="62"/>
      <c r="E30" s="62"/>
      <c r="F30" s="41"/>
      <c r="G30" s="41"/>
      <c r="H30" s="64"/>
      <c r="I30" s="64"/>
      <c r="J30" s="41"/>
      <c r="K30" s="41"/>
      <c r="L30" s="41"/>
      <c r="M30" s="41"/>
      <c r="O30" s="41"/>
      <c r="P30" s="41"/>
      <c r="AB30" s="12"/>
      <c r="AD30" s="5"/>
      <c r="AE30" s="5"/>
    </row>
    <row r="31" spans="1:38" x14ac:dyDescent="0.25">
      <c r="B31" s="41"/>
      <c r="C31" s="65"/>
      <c r="D31" s="65"/>
      <c r="E31" s="65"/>
      <c r="F31" s="41"/>
      <c r="G31" s="62"/>
      <c r="H31" s="64"/>
      <c r="I31" s="64"/>
      <c r="J31" s="41"/>
      <c r="K31" s="41"/>
      <c r="L31" s="41"/>
      <c r="M31" s="41"/>
      <c r="O31" s="41"/>
      <c r="P31" s="41"/>
    </row>
    <row r="32" spans="1:38" x14ac:dyDescent="0.25">
      <c r="B32" s="41"/>
      <c r="C32" s="65"/>
      <c r="D32" s="65"/>
      <c r="E32" s="65"/>
      <c r="F32" s="41"/>
      <c r="G32" s="41"/>
      <c r="H32" s="64"/>
      <c r="I32" s="64"/>
      <c r="J32" s="41"/>
      <c r="K32" s="41"/>
      <c r="L32" s="41"/>
      <c r="M32" s="41"/>
      <c r="AB32" s="11"/>
      <c r="AD32" s="11"/>
      <c r="AE32" s="11"/>
      <c r="AF32" s="11"/>
    </row>
    <row r="33" spans="2:32" x14ac:dyDescent="0.25">
      <c r="B33" s="41"/>
      <c r="C33" s="65"/>
      <c r="D33" s="65"/>
      <c r="E33" s="65"/>
      <c r="F33" s="41"/>
      <c r="G33" s="66"/>
      <c r="H33" s="64"/>
      <c r="I33" s="64"/>
      <c r="J33" s="41"/>
      <c r="K33" s="41"/>
      <c r="L33" s="41"/>
      <c r="M33" s="41"/>
      <c r="AB33" s="12"/>
      <c r="AD33" s="17"/>
      <c r="AE33" s="17"/>
      <c r="AF33" s="7"/>
    </row>
    <row r="34" spans="2:32" x14ac:dyDescent="0.25">
      <c r="B34" s="41"/>
      <c r="C34" s="65"/>
      <c r="D34" s="65"/>
      <c r="E34" s="65"/>
      <c r="F34" s="41"/>
      <c r="G34" s="41"/>
      <c r="H34" s="64"/>
      <c r="I34" s="64"/>
      <c r="J34" s="41"/>
      <c r="K34" s="41"/>
      <c r="L34" s="41"/>
      <c r="M34" s="41"/>
      <c r="AB34" s="12"/>
      <c r="AD34" s="17"/>
      <c r="AE34" s="17"/>
      <c r="AF34" s="7"/>
    </row>
    <row r="35" spans="2:32" x14ac:dyDescent="0.25">
      <c r="B35" s="41"/>
      <c r="C35" s="65"/>
      <c r="D35" s="65"/>
      <c r="E35" s="65"/>
      <c r="F35" s="41"/>
      <c r="G35" s="66"/>
      <c r="H35" s="64"/>
      <c r="I35" s="64"/>
      <c r="J35" s="41"/>
      <c r="K35" s="41"/>
      <c r="L35" s="41"/>
      <c r="M35" s="41"/>
      <c r="AB35" s="12"/>
      <c r="AD35" s="17"/>
      <c r="AE35" s="17"/>
      <c r="AF35" s="7"/>
    </row>
    <row r="36" spans="2:32" x14ac:dyDescent="0.25">
      <c r="B36" s="41"/>
      <c r="C36" s="65"/>
      <c r="D36" s="65"/>
      <c r="E36" s="65"/>
      <c r="F36" s="41"/>
      <c r="G36" s="41"/>
      <c r="H36" s="64"/>
      <c r="I36" s="64"/>
      <c r="J36" s="41"/>
      <c r="K36" s="41"/>
      <c r="L36" s="41"/>
      <c r="M36" s="41"/>
      <c r="AB36" s="12"/>
      <c r="AC36" s="13"/>
      <c r="AD36" s="17"/>
      <c r="AE36" s="17"/>
      <c r="AF36" s="7"/>
    </row>
    <row r="37" spans="2:32" x14ac:dyDescent="0.25">
      <c r="B37" s="41"/>
      <c r="C37" s="65"/>
      <c r="D37" s="65"/>
      <c r="E37" s="65"/>
      <c r="F37" s="41"/>
      <c r="G37" s="66"/>
      <c r="H37" s="64"/>
      <c r="I37" s="64"/>
      <c r="J37" s="41"/>
      <c r="K37" s="41"/>
      <c r="L37" s="41"/>
      <c r="M37" s="41"/>
    </row>
    <row r="38" spans="2:32" x14ac:dyDescent="0.25">
      <c r="B38" s="41"/>
      <c r="C38" s="65"/>
      <c r="D38" s="65"/>
      <c r="E38" s="65"/>
      <c r="F38" s="41"/>
      <c r="G38" s="41"/>
      <c r="H38" s="67"/>
      <c r="I38" s="64"/>
      <c r="J38" s="41"/>
      <c r="K38" s="41"/>
      <c r="L38" s="41"/>
      <c r="M38" s="41"/>
    </row>
    <row r="39" spans="2:32" x14ac:dyDescent="0.25">
      <c r="B39" s="41"/>
      <c r="C39" s="65"/>
      <c r="D39" s="65"/>
      <c r="E39" s="65"/>
      <c r="F39" s="41"/>
      <c r="G39" s="41"/>
      <c r="H39" s="64"/>
      <c r="I39" s="64"/>
      <c r="J39" s="41"/>
      <c r="K39" s="41"/>
      <c r="L39" s="41"/>
      <c r="M39" s="41"/>
    </row>
    <row r="40" spans="2:32" x14ac:dyDescent="0.25">
      <c r="B40" s="41"/>
      <c r="C40" s="65"/>
      <c r="D40" s="65"/>
      <c r="E40" s="65"/>
      <c r="F40" s="41"/>
      <c r="G40" s="41"/>
      <c r="H40" s="64"/>
      <c r="I40" s="64"/>
      <c r="J40" s="41"/>
      <c r="K40" s="41"/>
      <c r="L40" s="41"/>
      <c r="M40" s="41"/>
    </row>
    <row r="41" spans="2:32" x14ac:dyDescent="0.25">
      <c r="B41" s="41"/>
      <c r="C41" s="65"/>
      <c r="D41" s="65"/>
      <c r="E41" s="65"/>
      <c r="F41" s="41"/>
      <c r="G41" s="41"/>
      <c r="H41" s="64"/>
      <c r="I41" s="64"/>
      <c r="J41" s="41"/>
      <c r="K41" s="41"/>
      <c r="L41" s="41"/>
      <c r="M41" s="41"/>
    </row>
    <row r="42" spans="2:32" x14ac:dyDescent="0.25">
      <c r="B42" s="41"/>
      <c r="C42" s="65"/>
      <c r="D42" s="65"/>
      <c r="E42" s="65"/>
      <c r="F42" s="41"/>
      <c r="G42" s="41"/>
      <c r="H42" s="64"/>
      <c r="I42" s="64"/>
      <c r="J42" s="41"/>
      <c r="K42" s="41"/>
      <c r="L42" s="41"/>
      <c r="M42" s="41"/>
    </row>
    <row r="43" spans="2:32" x14ac:dyDescent="0.25">
      <c r="B43" s="41"/>
      <c r="C43" s="65"/>
      <c r="D43" s="65"/>
      <c r="E43" s="65"/>
      <c r="F43" s="41"/>
      <c r="G43" s="41"/>
      <c r="H43" s="64"/>
      <c r="I43" s="64"/>
      <c r="J43" s="41"/>
      <c r="K43" s="41"/>
      <c r="L43" s="41"/>
      <c r="M43" s="41"/>
    </row>
    <row r="44" spans="2:32" x14ac:dyDescent="0.25">
      <c r="B44" s="41"/>
      <c r="C44" s="65"/>
      <c r="D44" s="65"/>
      <c r="E44" s="65"/>
      <c r="F44" s="41"/>
      <c r="G44" s="41"/>
      <c r="H44" s="64"/>
      <c r="I44" s="64"/>
      <c r="J44" s="41"/>
      <c r="K44" s="41"/>
      <c r="L44" s="41"/>
      <c r="M44" s="41"/>
    </row>
    <row r="45" spans="2:32" x14ac:dyDescent="0.25">
      <c r="B45" s="41"/>
      <c r="C45" s="65"/>
      <c r="D45" s="65"/>
      <c r="E45" s="65"/>
      <c r="F45" s="41"/>
      <c r="G45" s="41"/>
      <c r="H45" s="64"/>
      <c r="I45" s="64"/>
      <c r="J45" s="41"/>
      <c r="K45" s="41"/>
      <c r="L45" s="41"/>
      <c r="M45" s="41"/>
    </row>
    <row r="46" spans="2:32" x14ac:dyDescent="0.25">
      <c r="H46" s="4"/>
      <c r="I46" s="4"/>
    </row>
    <row r="47" spans="2:32" x14ac:dyDescent="0.25">
      <c r="H47" s="4"/>
      <c r="I47" s="4"/>
    </row>
    <row r="48" spans="2:32" x14ac:dyDescent="0.25">
      <c r="H48" s="4"/>
      <c r="I48" s="4"/>
    </row>
    <row r="49" spans="8:9" x14ac:dyDescent="0.25">
      <c r="H49" s="4"/>
      <c r="I49" s="4"/>
    </row>
    <row r="50" spans="8:9" x14ac:dyDescent="0.25">
      <c r="H50" s="4"/>
      <c r="I50" s="4"/>
    </row>
    <row r="51" spans="8:9" x14ac:dyDescent="0.25">
      <c r="H51" s="4"/>
      <c r="I51" s="4"/>
    </row>
    <row r="52" spans="8:9" x14ac:dyDescent="0.25">
      <c r="H52" s="4"/>
      <c r="I52" s="4"/>
    </row>
    <row r="53" spans="8:9" x14ac:dyDescent="0.25">
      <c r="H53" s="4"/>
      <c r="I53" s="4"/>
    </row>
    <row r="54" spans="8:9" x14ac:dyDescent="0.25">
      <c r="H54" s="4"/>
      <c r="I54" s="4"/>
    </row>
    <row r="55" spans="8:9" x14ac:dyDescent="0.25">
      <c r="H55" s="4"/>
      <c r="I55" s="4"/>
    </row>
    <row r="56" spans="8:9" x14ac:dyDescent="0.25">
      <c r="H56" s="4"/>
      <c r="I56" s="4"/>
    </row>
    <row r="57" spans="8:9" x14ac:dyDescent="0.25">
      <c r="H57" s="4"/>
      <c r="I57" s="4"/>
    </row>
    <row r="58" spans="8:9" x14ac:dyDescent="0.25">
      <c r="H58" s="4"/>
      <c r="I58" s="4"/>
    </row>
    <row r="59" spans="8:9" x14ac:dyDescent="0.25">
      <c r="H59" s="4"/>
      <c r="I59" s="4"/>
    </row>
    <row r="60" spans="8:9" x14ac:dyDescent="0.25">
      <c r="H60" s="4"/>
      <c r="I60" s="4"/>
    </row>
    <row r="61" spans="8:9" x14ac:dyDescent="0.25">
      <c r="H61" s="4"/>
      <c r="I61" s="4"/>
    </row>
    <row r="62" spans="8:9" x14ac:dyDescent="0.25">
      <c r="H62" s="4"/>
      <c r="I62" s="4"/>
    </row>
    <row r="63" spans="8:9" x14ac:dyDescent="0.25">
      <c r="H63" s="4"/>
      <c r="I63" s="4"/>
    </row>
    <row r="64" spans="8:9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</sheetData>
  <mergeCells count="19">
    <mergeCell ref="A7:A8"/>
    <mergeCell ref="B7:B8"/>
    <mergeCell ref="C7:C8"/>
    <mergeCell ref="D7:D8"/>
    <mergeCell ref="E7:E8"/>
    <mergeCell ref="AC7:AC8"/>
    <mergeCell ref="AD7:AD8"/>
    <mergeCell ref="AE7:AE8"/>
    <mergeCell ref="AJ5:AJ8"/>
    <mergeCell ref="G7:G8"/>
    <mergeCell ref="AI7:AI8"/>
    <mergeCell ref="H7:H8"/>
    <mergeCell ref="I7:I8"/>
    <mergeCell ref="J7:J8"/>
    <mergeCell ref="K7:K8"/>
    <mergeCell ref="L7:L8"/>
    <mergeCell ref="M7:M8"/>
    <mergeCell ref="N7:N8"/>
    <mergeCell ref="AB7:AB8"/>
  </mergeCells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8193" r:id="rId4">
          <objectPr defaultSize="0" r:id="rId5">
            <anchor moveWithCells="1" sizeWithCells="1">
              <from>
                <xdr:col>17</xdr:col>
                <xdr:colOff>121920</xdr:colOff>
                <xdr:row>3</xdr:row>
                <xdr:rowOff>30480</xdr:rowOff>
              </from>
              <to>
                <xdr:col>20</xdr:col>
                <xdr:colOff>426720</xdr:colOff>
                <xdr:row>4</xdr:row>
                <xdr:rowOff>144780</xdr:rowOff>
              </to>
            </anchor>
          </objectPr>
        </oleObject>
      </mc:Choice>
      <mc:Fallback>
        <oleObject progId="Equation.3" shapeId="8193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1"/>
  <dimension ref="A2:G7"/>
  <sheetViews>
    <sheetView workbookViewId="0">
      <selection activeCell="G38" sqref="G38"/>
    </sheetView>
  </sheetViews>
  <sheetFormatPr defaultRowHeight="13.2" x14ac:dyDescent="0.25"/>
  <cols>
    <col min="4" max="4" width="10.109375" bestFit="1" customWidth="1"/>
  </cols>
  <sheetData>
    <row r="2" spans="1:7" x14ac:dyDescent="0.25">
      <c r="A2" s="32">
        <v>41288</v>
      </c>
    </row>
    <row r="3" spans="1:7" x14ac:dyDescent="0.25">
      <c r="A3" s="20" t="s">
        <v>56</v>
      </c>
    </row>
    <row r="6" spans="1:7" x14ac:dyDescent="0.25">
      <c r="A6" s="20" t="s">
        <v>57</v>
      </c>
      <c r="C6" s="20" t="s">
        <v>58</v>
      </c>
      <c r="D6" s="32">
        <v>41123</v>
      </c>
      <c r="F6">
        <f>(D7-D6)/2</f>
        <v>41.5</v>
      </c>
      <c r="G6" s="32">
        <f>D6+F6</f>
        <v>41164.5</v>
      </c>
    </row>
    <row r="7" spans="1:7" x14ac:dyDescent="0.25">
      <c r="C7" s="20" t="s">
        <v>59</v>
      </c>
      <c r="D7" s="32">
        <v>41206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Estimates 3 S_Nstrata_Just TC</vt:lpstr>
      <vt:lpstr>parameter history</vt:lpstr>
      <vt:lpstr>Estimates 3 S-original</vt:lpstr>
      <vt:lpstr>Est-w RKC data_New_strata_j</vt:lpstr>
      <vt:lpstr>Estimates 3 S_Nstrata_TC-old ca</vt:lpstr>
      <vt:lpstr>read me</vt:lpstr>
    </vt:vector>
  </TitlesOfParts>
  <Company>Department of Fish and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State of Alaska</dc:creator>
  <cp:lastModifiedBy>Palof, Katie J (DFG)</cp:lastModifiedBy>
  <cp:lastPrinted>2005-08-17T19:42:07Z</cp:lastPrinted>
  <dcterms:created xsi:type="dcterms:W3CDTF">2005-07-11T22:59:37Z</dcterms:created>
  <dcterms:modified xsi:type="dcterms:W3CDTF">2021-11-08T10:12:51Z</dcterms:modified>
</cp:coreProperties>
</file>