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palof\Documents\Current projects\Tanner\2021-2022\CSA estimates\"/>
    </mc:Choice>
  </mc:AlternateContent>
  <xr:revisionPtr revIDLastSave="0" documentId="13_ncr:1_{0EC3DEAC-EBDD-40C8-8FE1-FACFD93AD563}" xr6:coauthVersionLast="47" xr6:coauthVersionMax="47" xr10:uidLastSave="{00000000-0000-0000-0000-000000000000}"/>
  <bookViews>
    <workbookView xWindow="28680" yWindow="-120" windowWidth="29040" windowHeight="15840" tabRatio="601" xr2:uid="{00000000-000D-0000-FFFF-FFFF00000000}"/>
  </bookViews>
  <sheets>
    <sheet name="Estimates 3 S-NEW strata" sheetId="25" r:id="rId1"/>
    <sheet name="parameter history" sheetId="21" r:id="rId2"/>
    <sheet name="Estimates 3 S-NEW strata_Rtest" sheetId="27" r:id="rId3"/>
    <sheet name="R input" sheetId="28" r:id="rId4"/>
    <sheet name="CPUE by strata" sheetId="26" r:id="rId5"/>
    <sheet name="Biomass_compare" sheetId="22" r:id="rId6"/>
    <sheet name="CPUE estimates" sheetId="23" r:id="rId7"/>
    <sheet name="Estimates 3 S-original" sheetId="12" r:id="rId8"/>
    <sheet name="Estimates 3 S-OLD strata" sheetId="24" r:id="rId9"/>
    <sheet name="notes_files" sheetId="20" r:id="rId10"/>
  </sheets>
  <definedNames>
    <definedName name="solver_adj" localSheetId="0" hidden="1">'Estimates 3 S-NEW strata'!$P$3:$P$4,'Estimates 3 S-NEW strata'!$P$9:$P$35</definedName>
    <definedName name="solver_adj" localSheetId="2" hidden="1">'Estimates 3 S-NEW strata_Rtest'!$P$8:$P$26,'Estimates 3 S-NEW strata_Rtest'!$P$2:$P$3</definedName>
    <definedName name="solver_adj" localSheetId="8" hidden="1">'Estimates 3 S-OLD strata'!$P$9:$P$27,'Estimates 3 S-OLD strata'!$P$2:$P$3</definedName>
    <definedName name="solver_adj" localSheetId="7" hidden="1">'Estimates 3 S-original'!$P$9:$P$27,'Estimates 3 S-original'!$P$2:$P$3</definedName>
    <definedName name="solver_cvg" localSheetId="0" hidden="1">0.0001</definedName>
    <definedName name="solver_cvg" localSheetId="2" hidden="1">0.0001</definedName>
    <definedName name="solver_cvg" localSheetId="8" hidden="1">0.0001</definedName>
    <definedName name="solver_cvg" localSheetId="7" hidden="1">0.0001</definedName>
    <definedName name="solver_drv" localSheetId="0" hidden="1">1</definedName>
    <definedName name="solver_drv" localSheetId="2" hidden="1">1</definedName>
    <definedName name="solver_drv" localSheetId="8" hidden="1">1</definedName>
    <definedName name="solver_drv" localSheetId="7" hidden="1">1</definedName>
    <definedName name="solver_eng" localSheetId="0" hidden="1">1</definedName>
    <definedName name="solver_eng" localSheetId="2" hidden="1">1</definedName>
    <definedName name="solver_eng" localSheetId="8" hidden="1">1</definedName>
    <definedName name="solver_eng" localSheetId="7" hidden="1">1</definedName>
    <definedName name="solver_est" localSheetId="0" hidden="1">1</definedName>
    <definedName name="solver_est" localSheetId="2" hidden="1">1</definedName>
    <definedName name="solver_est" localSheetId="8" hidden="1">1</definedName>
    <definedName name="solver_est" localSheetId="7" hidden="1">1</definedName>
    <definedName name="solver_itr" localSheetId="0" hidden="1">100</definedName>
    <definedName name="solver_itr" localSheetId="2" hidden="1">100</definedName>
    <definedName name="solver_itr" localSheetId="8" hidden="1">100</definedName>
    <definedName name="solver_itr" localSheetId="7" hidden="1">100</definedName>
    <definedName name="solver_lhs1" localSheetId="0" hidden="1">'Estimates 3 S-NEW strata'!$P$9:$P$35</definedName>
    <definedName name="solver_lhs1" localSheetId="2" hidden="1">'Estimates 3 S-NEW strata_Rtest'!$P$8:$P$26</definedName>
    <definedName name="solver_lhs1" localSheetId="8" hidden="1">'Estimates 3 S-OLD strata'!$P$10:$P$27</definedName>
    <definedName name="solver_lhs1" localSheetId="7" hidden="1">'Estimates 3 S-original'!$P$10:$P$27</definedName>
    <definedName name="solver_lhs2" localSheetId="0" hidden="1">'Estimates 3 S-NEW strata'!$S$11:$S$35</definedName>
    <definedName name="solver_lhs2" localSheetId="2" hidden="1">'Estimates 3 S-NEW strata_Rtest'!$P$8:$P$24</definedName>
    <definedName name="solver_lhs2" localSheetId="8" hidden="1">'Estimates 3 S-OLD strata'!$P$10:$P$26</definedName>
    <definedName name="solver_lhs2" localSheetId="7" hidden="1">'Estimates 3 S-original'!$P$10:$P$26</definedName>
    <definedName name="solver_lin" localSheetId="0" hidden="1">2</definedName>
    <definedName name="solver_lin" localSheetId="2" hidden="1">2</definedName>
    <definedName name="solver_lin" localSheetId="8" hidden="1">2</definedName>
    <definedName name="solver_lin" localSheetId="7" hidden="1">2</definedName>
    <definedName name="solver_mip" localSheetId="0" hidden="1">2147483647</definedName>
    <definedName name="solver_mip" localSheetId="2" hidden="1">2147483647</definedName>
    <definedName name="solver_mip" localSheetId="8" hidden="1">2147483647</definedName>
    <definedName name="solver_mip" localSheetId="7" hidden="1">2147483647</definedName>
    <definedName name="solver_mni" localSheetId="0" hidden="1">30</definedName>
    <definedName name="solver_mni" localSheetId="2" hidden="1">30</definedName>
    <definedName name="solver_mni" localSheetId="8" hidden="1">30</definedName>
    <definedName name="solver_mni" localSheetId="7" hidden="1">30</definedName>
    <definedName name="solver_mrt" localSheetId="0" hidden="1">0.075</definedName>
    <definedName name="solver_mrt" localSheetId="2" hidden="1">0.075</definedName>
    <definedName name="solver_mrt" localSheetId="8" hidden="1">0.075</definedName>
    <definedName name="solver_mrt" localSheetId="7" hidden="1">0.075</definedName>
    <definedName name="solver_msl" localSheetId="0" hidden="1">2</definedName>
    <definedName name="solver_msl" localSheetId="2" hidden="1">2</definedName>
    <definedName name="solver_msl" localSheetId="8" hidden="1">2</definedName>
    <definedName name="solver_msl" localSheetId="7" hidden="1">2</definedName>
    <definedName name="solver_neg" localSheetId="0" hidden="1">2</definedName>
    <definedName name="solver_neg" localSheetId="2" hidden="1">2</definedName>
    <definedName name="solver_neg" localSheetId="8" hidden="1">2</definedName>
    <definedName name="solver_neg" localSheetId="7" hidden="1">2</definedName>
    <definedName name="solver_nod" localSheetId="0" hidden="1">2147483647</definedName>
    <definedName name="solver_nod" localSheetId="2" hidden="1">2147483647</definedName>
    <definedName name="solver_nod" localSheetId="8" hidden="1">2147483647</definedName>
    <definedName name="solver_nod" localSheetId="7" hidden="1">2147483647</definedName>
    <definedName name="solver_num" localSheetId="0" hidden="1">2</definedName>
    <definedName name="solver_num" localSheetId="2" hidden="1">1</definedName>
    <definedName name="solver_num" localSheetId="8" hidden="1">1</definedName>
    <definedName name="solver_num" localSheetId="7" hidden="1">1</definedName>
    <definedName name="solver_nwt" localSheetId="0" hidden="1">1</definedName>
    <definedName name="solver_nwt" localSheetId="2" hidden="1">1</definedName>
    <definedName name="solver_nwt" localSheetId="8" hidden="1">1</definedName>
    <definedName name="solver_nwt" localSheetId="7" hidden="1">1</definedName>
    <definedName name="solver_opt" localSheetId="0" hidden="1">'Estimates 3 S-NEW strata'!$S$3</definedName>
    <definedName name="solver_opt" localSheetId="2" hidden="1">'Estimates 3 S-NEW strata_Rtest'!$S$2</definedName>
    <definedName name="solver_opt" localSheetId="8" hidden="1">'Estimates 3 S-OLD strata'!$S$2</definedName>
    <definedName name="solver_opt" localSheetId="7" hidden="1">'Estimates 3 S-original'!$S$2</definedName>
    <definedName name="solver_pre" localSheetId="0" hidden="1">0.000001</definedName>
    <definedName name="solver_pre" localSheetId="2" hidden="1">0.000001</definedName>
    <definedName name="solver_pre" localSheetId="8" hidden="1">0.000001</definedName>
    <definedName name="solver_pre" localSheetId="7" hidden="1">0.000001</definedName>
    <definedName name="solver_rbv" localSheetId="0" hidden="1">1</definedName>
    <definedName name="solver_rbv" localSheetId="2" hidden="1">1</definedName>
    <definedName name="solver_rbv" localSheetId="8" hidden="1">1</definedName>
    <definedName name="solver_rbv" localSheetId="7" hidden="1">1</definedName>
    <definedName name="solver_rel1" localSheetId="0" hidden="1">3</definedName>
    <definedName name="solver_rel1" localSheetId="2" hidden="1">3</definedName>
    <definedName name="solver_rel1" localSheetId="8" hidden="1">3</definedName>
    <definedName name="solver_rel1" localSheetId="7" hidden="1">3</definedName>
    <definedName name="solver_rel2" localSheetId="0" hidden="1">3</definedName>
    <definedName name="solver_rel2" localSheetId="2" hidden="1">3</definedName>
    <definedName name="solver_rel2" localSheetId="8" hidden="1">3</definedName>
    <definedName name="solver_rel2" localSheetId="7" hidden="1">3</definedName>
    <definedName name="solver_rhs1" localSheetId="0" hidden="1">0.05</definedName>
    <definedName name="solver_rhs1" localSheetId="2" hidden="1">2</definedName>
    <definedName name="solver_rhs1" localSheetId="8" hidden="1">2</definedName>
    <definedName name="solver_rhs1" localSheetId="7" hidden="1">2</definedName>
    <definedName name="solver_rhs2" localSheetId="0" hidden="1">0.03</definedName>
    <definedName name="solver_rhs2" localSheetId="2" hidden="1">6</definedName>
    <definedName name="solver_rhs2" localSheetId="8" hidden="1">6</definedName>
    <definedName name="solver_rhs2" localSheetId="7" hidden="1">6</definedName>
    <definedName name="solver_rlx" localSheetId="0" hidden="1">1</definedName>
    <definedName name="solver_rlx" localSheetId="2" hidden="1">1</definedName>
    <definedName name="solver_rlx" localSheetId="8" hidden="1">1</definedName>
    <definedName name="solver_rlx" localSheetId="7" hidden="1">1</definedName>
    <definedName name="solver_rsd" localSheetId="0" hidden="1">0</definedName>
    <definedName name="solver_rsd" localSheetId="2" hidden="1">0</definedName>
    <definedName name="solver_rsd" localSheetId="8" hidden="1">0</definedName>
    <definedName name="solver_rsd" localSheetId="7" hidden="1">0</definedName>
    <definedName name="solver_scl" localSheetId="0" hidden="1">2</definedName>
    <definedName name="solver_scl" localSheetId="2" hidden="1">2</definedName>
    <definedName name="solver_scl" localSheetId="8" hidden="1">2</definedName>
    <definedName name="solver_scl" localSheetId="7" hidden="1">2</definedName>
    <definedName name="solver_sho" localSheetId="0" hidden="1">2</definedName>
    <definedName name="solver_sho" localSheetId="2" hidden="1">2</definedName>
    <definedName name="solver_sho" localSheetId="8" hidden="1">2</definedName>
    <definedName name="solver_sho" localSheetId="7" hidden="1">2</definedName>
    <definedName name="solver_ssz" localSheetId="0" hidden="1">100</definedName>
    <definedName name="solver_ssz" localSheetId="2" hidden="1">100</definedName>
    <definedName name="solver_ssz" localSheetId="8" hidden="1">100</definedName>
    <definedName name="solver_ssz" localSheetId="7" hidden="1">100</definedName>
    <definedName name="solver_tim" localSheetId="0" hidden="1">100</definedName>
    <definedName name="solver_tim" localSheetId="2" hidden="1">100</definedName>
    <definedName name="solver_tim" localSheetId="8" hidden="1">100</definedName>
    <definedName name="solver_tim" localSheetId="7" hidden="1">100</definedName>
    <definedName name="solver_tol" localSheetId="0" hidden="1">0.05</definedName>
    <definedName name="solver_tol" localSheetId="2" hidden="1">0.05</definedName>
    <definedName name="solver_tol" localSheetId="8" hidden="1">0.05</definedName>
    <definedName name="solver_tol" localSheetId="7" hidden="1">0.05</definedName>
    <definedName name="solver_typ" localSheetId="0" hidden="1">2</definedName>
    <definedName name="solver_typ" localSheetId="2" hidden="1">2</definedName>
    <definedName name="solver_typ" localSheetId="8" hidden="1">2</definedName>
    <definedName name="solver_typ" localSheetId="7" hidden="1">2</definedName>
    <definedName name="solver_val" localSheetId="0" hidden="1">0</definedName>
    <definedName name="solver_val" localSheetId="2" hidden="1">0</definedName>
    <definedName name="solver_val" localSheetId="8" hidden="1">0</definedName>
    <definedName name="solver_val" localSheetId="7" hidden="1">0</definedName>
    <definedName name="solver_ver" localSheetId="0" hidden="1">3</definedName>
    <definedName name="solver_ver" localSheetId="2" hidden="1">3</definedName>
    <definedName name="solver_ver" localSheetId="8" hidden="1">3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5" i="25" l="1"/>
  <c r="AC35" i="25"/>
  <c r="AD35" i="25" s="1"/>
  <c r="AE35" i="25" s="1"/>
  <c r="M35" i="25"/>
  <c r="N35" i="25"/>
  <c r="O35" i="25"/>
  <c r="Q35" i="25" s="1"/>
  <c r="M34" i="25"/>
  <c r="N34" i="25"/>
  <c r="O34" i="25"/>
  <c r="Q34" i="25" s="1"/>
  <c r="U35" i="25" l="1"/>
  <c r="U34" i="25"/>
  <c r="M33" i="25"/>
  <c r="N33" i="25"/>
  <c r="O33" i="25"/>
  <c r="Q33" i="25" s="1"/>
  <c r="U33" i="25" l="1"/>
  <c r="M32" i="25"/>
  <c r="N32" i="25"/>
  <c r="O32" i="25"/>
  <c r="Q32" i="25" s="1"/>
  <c r="U32" i="25" l="1"/>
  <c r="Q7" i="25"/>
  <c r="M31" i="25" l="1"/>
  <c r="N31" i="25"/>
  <c r="O31" i="25"/>
  <c r="Q31" i="25" s="1"/>
  <c r="U31" i="25" l="1"/>
  <c r="K7" i="21" l="1"/>
  <c r="K8" i="21"/>
  <c r="K9" i="21"/>
  <c r="K10" i="21"/>
  <c r="K6" i="21"/>
  <c r="L9" i="21"/>
  <c r="L10" i="21"/>
  <c r="L8" i="21"/>
  <c r="F9" i="21"/>
  <c r="G9" i="21"/>
  <c r="F10" i="21"/>
  <c r="G10" i="21"/>
  <c r="M30" i="25" l="1"/>
  <c r="N30" i="25"/>
  <c r="O30" i="25"/>
  <c r="Q30" i="25" s="1"/>
  <c r="U30" i="25" l="1"/>
  <c r="O29" i="25"/>
  <c r="Q29" i="25" s="1"/>
  <c r="M29" i="25"/>
  <c r="N29" i="25"/>
  <c r="AA29" i="25"/>
  <c r="U29" i="25" l="1"/>
  <c r="F8" i="21"/>
  <c r="G8" i="21"/>
  <c r="O28" i="25" l="1"/>
  <c r="Q28" i="25" s="1"/>
  <c r="M28" i="25"/>
  <c r="N28" i="25"/>
  <c r="AA28" i="25"/>
  <c r="U28" i="25" l="1"/>
  <c r="O2" i="27"/>
  <c r="M19" i="28" l="1"/>
  <c r="L19" i="28"/>
  <c r="M18" i="28"/>
  <c r="L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M10" i="28"/>
  <c r="L10" i="28"/>
  <c r="M9" i="28"/>
  <c r="L9" i="28"/>
  <c r="M8" i="28"/>
  <c r="L8" i="28"/>
  <c r="M7" i="28"/>
  <c r="L7" i="28"/>
  <c r="M6" i="28"/>
  <c r="L6" i="28"/>
  <c r="M5" i="28"/>
  <c r="L5" i="28"/>
  <c r="M4" i="28"/>
  <c r="L4" i="28"/>
  <c r="M3" i="28"/>
  <c r="L3" i="28"/>
  <c r="AA26" i="27"/>
  <c r="O26" i="27"/>
  <c r="Q26" i="27" s="1"/>
  <c r="N26" i="27"/>
  <c r="M26" i="27"/>
  <c r="AA25" i="27"/>
  <c r="O25" i="27"/>
  <c r="Q25" i="27" s="1"/>
  <c r="N25" i="27"/>
  <c r="M25" i="27"/>
  <c r="AA24" i="27"/>
  <c r="O24" i="27"/>
  <c r="Q24" i="27" s="1"/>
  <c r="U24" i="27" s="1"/>
  <c r="N24" i="27"/>
  <c r="M24" i="27"/>
  <c r="AA23" i="27"/>
  <c r="O23" i="27"/>
  <c r="Q23" i="27" s="1"/>
  <c r="N23" i="27"/>
  <c r="M23" i="27"/>
  <c r="AA22" i="27"/>
  <c r="O22" i="27"/>
  <c r="Q22" i="27" s="1"/>
  <c r="N22" i="27"/>
  <c r="M22" i="27"/>
  <c r="AA21" i="27"/>
  <c r="O21" i="27"/>
  <c r="Q21" i="27" s="1"/>
  <c r="N21" i="27"/>
  <c r="M21" i="27"/>
  <c r="AA20" i="27"/>
  <c r="O20" i="27"/>
  <c r="Q20" i="27" s="1"/>
  <c r="N20" i="27"/>
  <c r="M20" i="27"/>
  <c r="AA19" i="27"/>
  <c r="O19" i="27"/>
  <c r="Q19" i="27" s="1"/>
  <c r="N19" i="27"/>
  <c r="M19" i="27"/>
  <c r="AA18" i="27"/>
  <c r="O18" i="27"/>
  <c r="Q18" i="27" s="1"/>
  <c r="N18" i="27"/>
  <c r="M18" i="27"/>
  <c r="AA17" i="27"/>
  <c r="O17" i="27"/>
  <c r="Q17" i="27" s="1"/>
  <c r="N17" i="27"/>
  <c r="M17" i="27"/>
  <c r="AA16" i="27"/>
  <c r="O16" i="27"/>
  <c r="Q16" i="27" s="1"/>
  <c r="N16" i="27"/>
  <c r="M16" i="27"/>
  <c r="AA15" i="27"/>
  <c r="O15" i="27"/>
  <c r="Q15" i="27" s="1"/>
  <c r="N15" i="27"/>
  <c r="M15" i="27"/>
  <c r="AA14" i="27"/>
  <c r="O14" i="27"/>
  <c r="Q14" i="27" s="1"/>
  <c r="U14" i="27" s="1"/>
  <c r="N14" i="27"/>
  <c r="M14" i="27"/>
  <c r="AA13" i="27"/>
  <c r="O13" i="27"/>
  <c r="Q13" i="27" s="1"/>
  <c r="N13" i="27"/>
  <c r="M13" i="27"/>
  <c r="AA12" i="27"/>
  <c r="O12" i="27"/>
  <c r="Q12" i="27" s="1"/>
  <c r="N12" i="27"/>
  <c r="M12" i="27"/>
  <c r="AA11" i="27"/>
  <c r="O11" i="27"/>
  <c r="Q11" i="27" s="1"/>
  <c r="N11" i="27"/>
  <c r="M11" i="27"/>
  <c r="AA10" i="27"/>
  <c r="O10" i="27"/>
  <c r="Q10" i="27" s="1"/>
  <c r="U10" i="27" s="1"/>
  <c r="N10" i="27"/>
  <c r="M10" i="27"/>
  <c r="AA9" i="27"/>
  <c r="O9" i="27"/>
  <c r="R10" i="27" s="1"/>
  <c r="V10" i="27" s="1"/>
  <c r="O8" i="27"/>
  <c r="S10" i="27" s="1"/>
  <c r="Q6" i="27"/>
  <c r="O3" i="27"/>
  <c r="R25" i="27" l="1"/>
  <c r="W10" i="27"/>
  <c r="Y10" i="27" s="1"/>
  <c r="R12" i="27"/>
  <c r="AB11" i="27"/>
  <c r="U11" i="27"/>
  <c r="U26" i="27"/>
  <c r="AB26" i="27"/>
  <c r="U22" i="27"/>
  <c r="R23" i="27"/>
  <c r="AB22" i="27"/>
  <c r="R16" i="27"/>
  <c r="U15" i="27"/>
  <c r="AB15" i="27"/>
  <c r="U18" i="27"/>
  <c r="AB18" i="27"/>
  <c r="R19" i="27"/>
  <c r="V25" i="27"/>
  <c r="R14" i="27"/>
  <c r="U13" i="27"/>
  <c r="AB13" i="27"/>
  <c r="U20" i="27"/>
  <c r="AB20" i="27"/>
  <c r="AC9" i="27"/>
  <c r="Q2" i="27"/>
  <c r="U21" i="27"/>
  <c r="R22" i="27"/>
  <c r="U23" i="27"/>
  <c r="R24" i="27"/>
  <c r="AB23" i="27"/>
  <c r="AB16" i="27"/>
  <c r="R17" i="27"/>
  <c r="R21" i="27"/>
  <c r="AB24" i="27"/>
  <c r="AB19" i="27"/>
  <c r="U25" i="27"/>
  <c r="R26" i="27"/>
  <c r="AB12" i="27"/>
  <c r="R13" i="27"/>
  <c r="U16" i="27"/>
  <c r="U17" i="27"/>
  <c r="AB17" i="27"/>
  <c r="R18" i="27"/>
  <c r="S11" i="27"/>
  <c r="AB10" i="27"/>
  <c r="AC10" i="27"/>
  <c r="AB21" i="27"/>
  <c r="U12" i="27"/>
  <c r="AB9" i="27"/>
  <c r="T10" i="27"/>
  <c r="R11" i="27"/>
  <c r="AB14" i="27"/>
  <c r="R15" i="27"/>
  <c r="R20" i="27"/>
  <c r="U19" i="27"/>
  <c r="AB25" i="27"/>
  <c r="C5" i="21"/>
  <c r="AD10" i="27" l="1"/>
  <c r="AE10" i="27" s="1"/>
  <c r="T11" i="27"/>
  <c r="V26" i="27"/>
  <c r="V14" i="27"/>
  <c r="V24" i="27"/>
  <c r="V20" i="27"/>
  <c r="V16" i="27"/>
  <c r="V15" i="27"/>
  <c r="V19" i="27"/>
  <c r="V13" i="27"/>
  <c r="V21" i="27"/>
  <c r="V22" i="27"/>
  <c r="W11" i="27"/>
  <c r="V12" i="27"/>
  <c r="S12" i="27"/>
  <c r="AC12" i="27" s="1"/>
  <c r="V11" i="27"/>
  <c r="AC11" i="27"/>
  <c r="V17" i="27"/>
  <c r="V23" i="27"/>
  <c r="V18" i="27"/>
  <c r="AD9" i="27"/>
  <c r="AE9" i="27" s="1"/>
  <c r="AI25" i="25"/>
  <c r="AI26" i="25"/>
  <c r="AI27" i="25"/>
  <c r="O27" i="25"/>
  <c r="Q27" i="25" s="1"/>
  <c r="M27" i="25"/>
  <c r="N27" i="25"/>
  <c r="AA27" i="25"/>
  <c r="T12" i="27" l="1"/>
  <c r="Y11" i="27"/>
  <c r="AD12" i="27"/>
  <c r="AE12" i="27" s="1"/>
  <c r="AD11" i="27"/>
  <c r="AE11" i="27" s="1"/>
  <c r="W12" i="27"/>
  <c r="Y12" i="27" s="1"/>
  <c r="S13" i="27"/>
  <c r="U27" i="25"/>
  <c r="O26" i="25"/>
  <c r="Q26" i="25" s="1"/>
  <c r="O25" i="25"/>
  <c r="Q25" i="25" s="1"/>
  <c r="AA26" i="25"/>
  <c r="O24" i="25"/>
  <c r="Q24" i="25" s="1"/>
  <c r="N26" i="25"/>
  <c r="M26" i="25"/>
  <c r="AA25" i="25"/>
  <c r="O23" i="25"/>
  <c r="Q23" i="25" s="1"/>
  <c r="N25" i="25"/>
  <c r="M25" i="25"/>
  <c r="AI24" i="25"/>
  <c r="AA24" i="25"/>
  <c r="O22" i="25"/>
  <c r="N24" i="25"/>
  <c r="M24" i="25"/>
  <c r="AI23" i="25"/>
  <c r="AA23" i="25"/>
  <c r="O21" i="25"/>
  <c r="Q21" i="25" s="1"/>
  <c r="N23" i="25"/>
  <c r="M23" i="25"/>
  <c r="AI22" i="25"/>
  <c r="AA22" i="25"/>
  <c r="O20" i="25"/>
  <c r="Q20" i="25" s="1"/>
  <c r="N22" i="25"/>
  <c r="M22" i="25"/>
  <c r="AI21" i="25"/>
  <c r="AA21" i="25"/>
  <c r="O19" i="25"/>
  <c r="Q19" i="25" s="1"/>
  <c r="N21" i="25"/>
  <c r="M21" i="25"/>
  <c r="AI20" i="25"/>
  <c r="AA20" i="25"/>
  <c r="O18" i="25"/>
  <c r="Q18" i="25" s="1"/>
  <c r="N20" i="25"/>
  <c r="M20" i="25"/>
  <c r="AL19" i="25"/>
  <c r="AI19" i="25"/>
  <c r="AA19" i="25"/>
  <c r="O17" i="25"/>
  <c r="N19" i="25"/>
  <c r="M19" i="25"/>
  <c r="AL18" i="25"/>
  <c r="AI18" i="25"/>
  <c r="AA18" i="25"/>
  <c r="O16" i="25"/>
  <c r="Q16" i="25" s="1"/>
  <c r="N18" i="25"/>
  <c r="M18" i="25"/>
  <c r="AL17" i="25"/>
  <c r="AI17" i="25"/>
  <c r="AA17" i="25"/>
  <c r="O15" i="25"/>
  <c r="Q15" i="25" s="1"/>
  <c r="N17" i="25"/>
  <c r="M17" i="25"/>
  <c r="AL16" i="25"/>
  <c r="AI16" i="25"/>
  <c r="AA16" i="25"/>
  <c r="O14" i="25"/>
  <c r="Q14" i="25" s="1"/>
  <c r="N16" i="25"/>
  <c r="M16" i="25"/>
  <c r="AL15" i="25"/>
  <c r="AI15" i="25"/>
  <c r="AA15" i="25"/>
  <c r="O13" i="25"/>
  <c r="Q13" i="25" s="1"/>
  <c r="N15" i="25"/>
  <c r="M15" i="25"/>
  <c r="AL14" i="25"/>
  <c r="AI14" i="25"/>
  <c r="AA14" i="25"/>
  <c r="O12" i="25"/>
  <c r="Q12" i="25" s="1"/>
  <c r="N14" i="25"/>
  <c r="M14" i="25"/>
  <c r="AL13" i="25"/>
  <c r="AI13" i="25"/>
  <c r="AA13" i="25"/>
  <c r="O11" i="25"/>
  <c r="Q11" i="25" s="1"/>
  <c r="N13" i="25"/>
  <c r="M13" i="25"/>
  <c r="AL12" i="25"/>
  <c r="AI12" i="25"/>
  <c r="AA12" i="25"/>
  <c r="O10" i="25"/>
  <c r="R11" i="25" s="1"/>
  <c r="N12" i="25"/>
  <c r="M12" i="25"/>
  <c r="AL11" i="25"/>
  <c r="AI11" i="25"/>
  <c r="AA11" i="25"/>
  <c r="O9" i="25"/>
  <c r="S11" i="25" s="1"/>
  <c r="N11" i="25"/>
  <c r="M11" i="25"/>
  <c r="AL10" i="25"/>
  <c r="AK10" i="25"/>
  <c r="AA10" i="25"/>
  <c r="O4" i="25"/>
  <c r="R35" i="25" s="1"/>
  <c r="V35" i="25" s="1"/>
  <c r="O3" i="25"/>
  <c r="AB34" i="25" l="1"/>
  <c r="R33" i="25"/>
  <c r="R34" i="25"/>
  <c r="AB32" i="25"/>
  <c r="AB33" i="25"/>
  <c r="R31" i="25"/>
  <c r="R32" i="25"/>
  <c r="AB30" i="25"/>
  <c r="AB31" i="25"/>
  <c r="R29" i="25"/>
  <c r="V29" i="25" s="1"/>
  <c r="R30" i="25"/>
  <c r="AB29" i="25"/>
  <c r="AB28" i="25"/>
  <c r="R28" i="25"/>
  <c r="V28" i="25" s="1"/>
  <c r="R14" i="25"/>
  <c r="V14" i="25" s="1"/>
  <c r="W13" i="27"/>
  <c r="Y13" i="27" s="1"/>
  <c r="T13" i="27"/>
  <c r="AC13" i="27"/>
  <c r="S14" i="27"/>
  <c r="R21" i="25"/>
  <c r="R25" i="25"/>
  <c r="V25" i="25" s="1"/>
  <c r="R16" i="25"/>
  <c r="V16" i="25" s="1"/>
  <c r="R20" i="25"/>
  <c r="V20" i="25" s="1"/>
  <c r="R22" i="25"/>
  <c r="V22" i="25" s="1"/>
  <c r="R26" i="25"/>
  <c r="R19" i="25"/>
  <c r="R27" i="25"/>
  <c r="R15" i="25"/>
  <c r="R24" i="25"/>
  <c r="AC10" i="25"/>
  <c r="Q3" i="25"/>
  <c r="Q17" i="25"/>
  <c r="R18" i="25" s="1"/>
  <c r="V18" i="25" s="1"/>
  <c r="R13" i="25"/>
  <c r="R17" i="25"/>
  <c r="Q22" i="25"/>
  <c r="R23" i="25" s="1"/>
  <c r="U26" i="25"/>
  <c r="AB19" i="25"/>
  <c r="AB27" i="25"/>
  <c r="AC11" i="25"/>
  <c r="AB15" i="25"/>
  <c r="U15" i="25"/>
  <c r="R12" i="25"/>
  <c r="AB25" i="25"/>
  <c r="U13" i="25"/>
  <c r="U14" i="25"/>
  <c r="AB14" i="25"/>
  <c r="U23" i="25"/>
  <c r="S12" i="25"/>
  <c r="V11" i="25"/>
  <c r="U16" i="25"/>
  <c r="U25" i="25"/>
  <c r="AB26" i="25"/>
  <c r="AB10" i="25"/>
  <c r="AK11" i="25"/>
  <c r="W11" i="25"/>
  <c r="U20" i="25"/>
  <c r="T11" i="25"/>
  <c r="AB13" i="25"/>
  <c r="U19" i="25"/>
  <c r="U11" i="25"/>
  <c r="AB23" i="25"/>
  <c r="U24" i="25"/>
  <c r="AB24" i="25"/>
  <c r="AB12" i="25"/>
  <c r="AB11" i="25"/>
  <c r="AB16" i="25"/>
  <c r="AB20" i="25"/>
  <c r="U21" i="25"/>
  <c r="AB21" i="25"/>
  <c r="U12" i="25"/>
  <c r="U18" i="25"/>
  <c r="AB18" i="25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27" i="23"/>
  <c r="O27" i="24"/>
  <c r="Q25" i="24" s="1"/>
  <c r="O26" i="24"/>
  <c r="Q24" i="24" s="1"/>
  <c r="AI25" i="24"/>
  <c r="AA25" i="24"/>
  <c r="O25" i="24"/>
  <c r="Q23" i="24" s="1"/>
  <c r="N25" i="24"/>
  <c r="M25" i="24"/>
  <c r="AI24" i="24"/>
  <c r="AA24" i="24"/>
  <c r="O24" i="24"/>
  <c r="Q22" i="24" s="1"/>
  <c r="N24" i="24"/>
  <c r="M24" i="24"/>
  <c r="AI23" i="24"/>
  <c r="AA23" i="24"/>
  <c r="O23" i="24"/>
  <c r="Q21" i="24" s="1"/>
  <c r="N23" i="24"/>
  <c r="M23" i="24"/>
  <c r="AI22" i="24"/>
  <c r="AA22" i="24"/>
  <c r="O22" i="24"/>
  <c r="Q20" i="24" s="1"/>
  <c r="N22" i="24"/>
  <c r="M22" i="24"/>
  <c r="AI21" i="24"/>
  <c r="AA21" i="24"/>
  <c r="O21" i="24"/>
  <c r="Q19" i="24" s="1"/>
  <c r="N21" i="24"/>
  <c r="M21" i="24"/>
  <c r="AI20" i="24"/>
  <c r="AA20" i="24"/>
  <c r="O20" i="24"/>
  <c r="Q18" i="24" s="1"/>
  <c r="N20" i="24"/>
  <c r="M20" i="24"/>
  <c r="AI19" i="24"/>
  <c r="AA19" i="24"/>
  <c r="O19" i="24"/>
  <c r="Q17" i="24" s="1"/>
  <c r="N19" i="24"/>
  <c r="M19" i="24"/>
  <c r="AL18" i="24"/>
  <c r="AI18" i="24"/>
  <c r="AA18" i="24"/>
  <c r="O18" i="24"/>
  <c r="Q16" i="24" s="1"/>
  <c r="N18" i="24"/>
  <c r="M18" i="24"/>
  <c r="AL17" i="24"/>
  <c r="AI17" i="24"/>
  <c r="AA17" i="24"/>
  <c r="O17" i="24"/>
  <c r="Q15" i="24" s="1"/>
  <c r="N17" i="24"/>
  <c r="M17" i="24"/>
  <c r="AL16" i="24"/>
  <c r="AI16" i="24"/>
  <c r="AA16" i="24"/>
  <c r="O16" i="24"/>
  <c r="Q14" i="24" s="1"/>
  <c r="N16" i="24"/>
  <c r="M16" i="24"/>
  <c r="AL15" i="24"/>
  <c r="AI15" i="24"/>
  <c r="AA15" i="24"/>
  <c r="O15" i="24"/>
  <c r="Q13" i="24" s="1"/>
  <c r="N15" i="24"/>
  <c r="M15" i="24"/>
  <c r="AL14" i="24"/>
  <c r="AI14" i="24"/>
  <c r="AA14" i="24"/>
  <c r="O14" i="24"/>
  <c r="Q12" i="24" s="1"/>
  <c r="N14" i="24"/>
  <c r="M14" i="24"/>
  <c r="AL13" i="24"/>
  <c r="AI13" i="24"/>
  <c r="AA13" i="24"/>
  <c r="O13" i="24"/>
  <c r="Q11" i="24" s="1"/>
  <c r="N13" i="24"/>
  <c r="M13" i="24"/>
  <c r="AL12" i="24"/>
  <c r="AI12" i="24"/>
  <c r="AA12" i="24"/>
  <c r="O12" i="24"/>
  <c r="Q10" i="24" s="1"/>
  <c r="N12" i="24"/>
  <c r="M12" i="24"/>
  <c r="AL11" i="24"/>
  <c r="AI11" i="24"/>
  <c r="AA11" i="24"/>
  <c r="O11" i="24"/>
  <c r="R10" i="24" s="1"/>
  <c r="N11" i="24"/>
  <c r="M11" i="24"/>
  <c r="AL10" i="24"/>
  <c r="AI10" i="24"/>
  <c r="AA10" i="24"/>
  <c r="O10" i="24"/>
  <c r="S10" i="24" s="1"/>
  <c r="N10" i="24"/>
  <c r="M10" i="24"/>
  <c r="AL9" i="24"/>
  <c r="AK9" i="24"/>
  <c r="AA9" i="24"/>
  <c r="O9" i="24"/>
  <c r="Q7" i="24"/>
  <c r="O3" i="24"/>
  <c r="O2" i="24"/>
  <c r="AC9" i="24" s="1"/>
  <c r="V33" i="25" l="1"/>
  <c r="V34" i="25"/>
  <c r="V31" i="25"/>
  <c r="V32" i="25"/>
  <c r="V30" i="25"/>
  <c r="W14" i="27"/>
  <c r="Y14" i="27" s="1"/>
  <c r="AC14" i="27"/>
  <c r="S15" i="27"/>
  <c r="T14" i="27"/>
  <c r="AD13" i="27"/>
  <c r="AE13" i="27" s="1"/>
  <c r="AD10" i="25"/>
  <c r="AE10" i="25" s="1"/>
  <c r="U17" i="25"/>
  <c r="AB17" i="25"/>
  <c r="AB3" i="25" s="1"/>
  <c r="V13" i="25"/>
  <c r="U22" i="25"/>
  <c r="AB22" i="25"/>
  <c r="V12" i="25"/>
  <c r="S13" i="25"/>
  <c r="AC13" i="25" s="1"/>
  <c r="AD11" i="25"/>
  <c r="V27" i="25"/>
  <c r="AC12" i="25"/>
  <c r="AD12" i="25" s="1"/>
  <c r="AE12" i="25" s="1"/>
  <c r="V23" i="25"/>
  <c r="V15" i="25"/>
  <c r="V26" i="25"/>
  <c r="V17" i="25"/>
  <c r="V19" i="25"/>
  <c r="V24" i="25"/>
  <c r="T12" i="25"/>
  <c r="Y11" i="25"/>
  <c r="AK12" i="25"/>
  <c r="W12" i="25"/>
  <c r="V21" i="25"/>
  <c r="AB10" i="24"/>
  <c r="R19" i="24"/>
  <c r="V19" i="24" s="1"/>
  <c r="AB14" i="24"/>
  <c r="AB16" i="24"/>
  <c r="R23" i="24"/>
  <c r="V23" i="24" s="1"/>
  <c r="AB12" i="24"/>
  <c r="AB9" i="24"/>
  <c r="AD9" i="24" s="1"/>
  <c r="AE9" i="24" s="1"/>
  <c r="AB24" i="24"/>
  <c r="R25" i="24"/>
  <c r="V25" i="24" s="1"/>
  <c r="R16" i="24"/>
  <c r="V16" i="24" s="1"/>
  <c r="U15" i="24"/>
  <c r="AB25" i="24"/>
  <c r="U25" i="24"/>
  <c r="U18" i="24"/>
  <c r="U22" i="24"/>
  <c r="U17" i="24"/>
  <c r="AB17" i="24"/>
  <c r="R18" i="24"/>
  <c r="U20" i="24"/>
  <c r="AB20" i="24"/>
  <c r="R21" i="24"/>
  <c r="AC10" i="24"/>
  <c r="S11" i="24"/>
  <c r="V10" i="24"/>
  <c r="T10" i="24"/>
  <c r="AK10" i="24"/>
  <c r="W10" i="24"/>
  <c r="U23" i="24"/>
  <c r="R24" i="24"/>
  <c r="AB23" i="24"/>
  <c r="R14" i="24"/>
  <c r="U13" i="24"/>
  <c r="AB13" i="24"/>
  <c r="R20" i="24"/>
  <c r="AB19" i="24"/>
  <c r="U19" i="24"/>
  <c r="R12" i="24"/>
  <c r="U11" i="24"/>
  <c r="AB11" i="24"/>
  <c r="U21" i="24"/>
  <c r="AB21" i="24"/>
  <c r="R22" i="24"/>
  <c r="U10" i="24"/>
  <c r="R11" i="24"/>
  <c r="R13" i="24"/>
  <c r="R15" i="24"/>
  <c r="AB15" i="24"/>
  <c r="AB18" i="24"/>
  <c r="AB22" i="24"/>
  <c r="U12" i="24"/>
  <c r="U24" i="24"/>
  <c r="U14" i="24"/>
  <c r="U16" i="24"/>
  <c r="R17" i="24"/>
  <c r="C6" i="21"/>
  <c r="F7" i="21" s="1"/>
  <c r="D5" i="21"/>
  <c r="G5" i="21" s="1"/>
  <c r="F5" i="21"/>
  <c r="F6" i="21"/>
  <c r="D6" i="21"/>
  <c r="G7" i="21" s="1"/>
  <c r="G6" i="21" l="1"/>
  <c r="AE11" i="25"/>
  <c r="W15" i="27"/>
  <c r="Y15" i="27" s="1"/>
  <c r="T15" i="27"/>
  <c r="AC15" i="27"/>
  <c r="S16" i="27"/>
  <c r="AD14" i="27"/>
  <c r="AE14" i="27" s="1"/>
  <c r="Y12" i="25"/>
  <c r="W13" i="25"/>
  <c r="Y13" i="25" s="1"/>
  <c r="AK13" i="25"/>
  <c r="S14" i="25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T13" i="25"/>
  <c r="AH12" i="25"/>
  <c r="AH13" i="25"/>
  <c r="AD13" i="25"/>
  <c r="AE13" i="25" s="1"/>
  <c r="AD10" i="24"/>
  <c r="AE10" i="24" s="1"/>
  <c r="S12" i="24"/>
  <c r="AC12" i="24" s="1"/>
  <c r="V11" i="24"/>
  <c r="AC11" i="24"/>
  <c r="Y10" i="24"/>
  <c r="W11" i="24"/>
  <c r="AK11" i="24"/>
  <c r="V14" i="24"/>
  <c r="V17" i="24"/>
  <c r="T11" i="24"/>
  <c r="V21" i="24"/>
  <c r="V12" i="24"/>
  <c r="V24" i="24"/>
  <c r="V15" i="24"/>
  <c r="V20" i="24"/>
  <c r="V13" i="24"/>
  <c r="V22" i="24"/>
  <c r="V18" i="24"/>
  <c r="AI25" i="12"/>
  <c r="O27" i="12"/>
  <c r="Q25" i="12" s="1"/>
  <c r="N25" i="12"/>
  <c r="M25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10" i="12"/>
  <c r="O2" i="12"/>
  <c r="AB9" i="12" s="1"/>
  <c r="O3" i="12"/>
  <c r="S29" i="25" l="1"/>
  <c r="AC28" i="25"/>
  <c r="AD28" i="25" s="1"/>
  <c r="AE28" i="25" s="1"/>
  <c r="T28" i="25"/>
  <c r="W28" i="25"/>
  <c r="Y28" i="25" s="1"/>
  <c r="AD15" i="27"/>
  <c r="AE15" i="27" s="1"/>
  <c r="W16" i="27"/>
  <c r="Y16" i="27" s="1"/>
  <c r="T16" i="27"/>
  <c r="AC16" i="27"/>
  <c r="S17" i="27"/>
  <c r="T14" i="25"/>
  <c r="AK14" i="25"/>
  <c r="W14" i="25"/>
  <c r="Y14" i="25" s="1"/>
  <c r="AC14" i="25"/>
  <c r="AK15" i="25"/>
  <c r="W15" i="25"/>
  <c r="Y15" i="25" s="1"/>
  <c r="T15" i="25"/>
  <c r="AC15" i="25"/>
  <c r="S13" i="24"/>
  <c r="S14" i="24" s="1"/>
  <c r="T14" i="24" s="1"/>
  <c r="Y11" i="24"/>
  <c r="AH11" i="24"/>
  <c r="AD11" i="24"/>
  <c r="AE11" i="24" s="1"/>
  <c r="AD12" i="24"/>
  <c r="AE12" i="24" s="1"/>
  <c r="AH12" i="24"/>
  <c r="AK12" i="24"/>
  <c r="W12" i="24"/>
  <c r="Y12" i="24" s="1"/>
  <c r="T12" i="24"/>
  <c r="AC9" i="12"/>
  <c r="AD9" i="12" s="1"/>
  <c r="AE9" i="12" s="1"/>
  <c r="AB25" i="12"/>
  <c r="U25" i="12"/>
  <c r="AA25" i="12"/>
  <c r="O24" i="12"/>
  <c r="Q22" i="12" s="1"/>
  <c r="N24" i="12"/>
  <c r="M24" i="12"/>
  <c r="AA24" i="12"/>
  <c r="AA23" i="12"/>
  <c r="M23" i="12"/>
  <c r="N23" i="12"/>
  <c r="O23" i="12"/>
  <c r="Q21" i="12" s="1"/>
  <c r="O9" i="12"/>
  <c r="O10" i="12"/>
  <c r="S10" i="12" s="1"/>
  <c r="AK10" i="12" s="1"/>
  <c r="O11" i="12"/>
  <c r="R10" i="12" s="1"/>
  <c r="O12" i="12"/>
  <c r="Q10" i="12" s="1"/>
  <c r="O13" i="12"/>
  <c r="Q11" i="12" s="1"/>
  <c r="M22" i="12"/>
  <c r="N22" i="12"/>
  <c r="O22" i="12"/>
  <c r="Q20" i="12" s="1"/>
  <c r="AA22" i="12"/>
  <c r="O21" i="12"/>
  <c r="Q19" i="12" s="1"/>
  <c r="U19" i="12" s="1"/>
  <c r="O14" i="12"/>
  <c r="Q12" i="12" s="1"/>
  <c r="O15" i="12"/>
  <c r="Q13" i="12" s="1"/>
  <c r="O16" i="12"/>
  <c r="Q14" i="12" s="1"/>
  <c r="O17" i="12"/>
  <c r="Q15" i="12" s="1"/>
  <c r="O18" i="12"/>
  <c r="Q16" i="12" s="1"/>
  <c r="O19" i="12"/>
  <c r="Q17" i="12" s="1"/>
  <c r="O20" i="12"/>
  <c r="Q18" i="12" s="1"/>
  <c r="O25" i="12"/>
  <c r="Q23" i="12" s="1"/>
  <c r="O26" i="12"/>
  <c r="Q24" i="12" s="1"/>
  <c r="M21" i="12"/>
  <c r="N21" i="12"/>
  <c r="AA21" i="12"/>
  <c r="N11" i="12"/>
  <c r="M11" i="12"/>
  <c r="N12" i="12"/>
  <c r="M12" i="12"/>
  <c r="N13" i="12"/>
  <c r="M13" i="12"/>
  <c r="N14" i="12"/>
  <c r="M14" i="12"/>
  <c r="N15" i="12"/>
  <c r="M15" i="12"/>
  <c r="N16" i="12"/>
  <c r="M16" i="12"/>
  <c r="N17" i="12"/>
  <c r="M17" i="12"/>
  <c r="N18" i="12"/>
  <c r="M18" i="12"/>
  <c r="N19" i="12"/>
  <c r="M19" i="12"/>
  <c r="N20" i="12"/>
  <c r="M20" i="12"/>
  <c r="AA20" i="12"/>
  <c r="N10" i="12"/>
  <c r="M10" i="12"/>
  <c r="AA19" i="12"/>
  <c r="AK9" i="12"/>
  <c r="AA18" i="12"/>
  <c r="AA17" i="12"/>
  <c r="AA16" i="12"/>
  <c r="AA15" i="12"/>
  <c r="AA14" i="12"/>
  <c r="AA13" i="12"/>
  <c r="AA12" i="12"/>
  <c r="AA11" i="12"/>
  <c r="AA10" i="12"/>
  <c r="AA9" i="12"/>
  <c r="Q7" i="12"/>
  <c r="AL18" i="12"/>
  <c r="AL17" i="12"/>
  <c r="AL16" i="12"/>
  <c r="AL15" i="12"/>
  <c r="AL14" i="12"/>
  <c r="AL13" i="12"/>
  <c r="AL12" i="12"/>
  <c r="AL11" i="12"/>
  <c r="AL10" i="12"/>
  <c r="AL9" i="12"/>
  <c r="AD14" i="25" l="1"/>
  <c r="AC29" i="25"/>
  <c r="AD29" i="25" s="1"/>
  <c r="AE29" i="25" s="1"/>
  <c r="S30" i="25"/>
  <c r="S31" i="25" s="1"/>
  <c r="S32" i="25" s="1"/>
  <c r="S33" i="25" s="1"/>
  <c r="S34" i="25" s="1"/>
  <c r="S35" i="25" s="1"/>
  <c r="W29" i="25"/>
  <c r="Y29" i="25" s="1"/>
  <c r="T29" i="25"/>
  <c r="AH14" i="25"/>
  <c r="W17" i="27"/>
  <c r="Y17" i="27" s="1"/>
  <c r="T17" i="27"/>
  <c r="AC17" i="27"/>
  <c r="S18" i="27"/>
  <c r="AD16" i="27"/>
  <c r="AE16" i="27" s="1"/>
  <c r="AD15" i="25"/>
  <c r="AE15" i="25" s="1"/>
  <c r="AH15" i="25"/>
  <c r="W16" i="25"/>
  <c r="Y16" i="25" s="1"/>
  <c r="AK16" i="25"/>
  <c r="T16" i="25"/>
  <c r="AC16" i="25"/>
  <c r="W13" i="24"/>
  <c r="Y13" i="24" s="1"/>
  <c r="AK14" i="24"/>
  <c r="S15" i="24"/>
  <c r="AK15" i="24" s="1"/>
  <c r="W14" i="24"/>
  <c r="Y14" i="24" s="1"/>
  <c r="AC14" i="24"/>
  <c r="AD14" i="24" s="1"/>
  <c r="AE14" i="24" s="1"/>
  <c r="T13" i="24"/>
  <c r="AC13" i="24"/>
  <c r="AH13" i="24" s="1"/>
  <c r="AK13" i="24"/>
  <c r="R12" i="12"/>
  <c r="V12" i="12" s="1"/>
  <c r="AB11" i="12"/>
  <c r="U11" i="12"/>
  <c r="U16" i="12"/>
  <c r="R17" i="12"/>
  <c r="AB16" i="12"/>
  <c r="R21" i="12"/>
  <c r="AB20" i="12"/>
  <c r="AB24" i="12"/>
  <c r="R25" i="12"/>
  <c r="AB15" i="12"/>
  <c r="R16" i="12"/>
  <c r="U24" i="12"/>
  <c r="R15" i="12"/>
  <c r="AB14" i="12"/>
  <c r="R23" i="12"/>
  <c r="AB22" i="12"/>
  <c r="R22" i="12"/>
  <c r="V22" i="12" s="1"/>
  <c r="AB21" i="12"/>
  <c r="AB23" i="12"/>
  <c r="R24" i="12"/>
  <c r="R14" i="12"/>
  <c r="V14" i="12" s="1"/>
  <c r="AB13" i="12"/>
  <c r="R19" i="12"/>
  <c r="AB18" i="12"/>
  <c r="R13" i="12"/>
  <c r="AB12" i="12"/>
  <c r="AB10" i="12"/>
  <c r="R11" i="12"/>
  <c r="R20" i="12"/>
  <c r="AB19" i="12"/>
  <c r="AC10" i="12"/>
  <c r="S11" i="12"/>
  <c r="R18" i="12"/>
  <c r="AB17" i="12"/>
  <c r="W10" i="12"/>
  <c r="U23" i="12"/>
  <c r="U13" i="12"/>
  <c r="U15" i="12"/>
  <c r="U14" i="12"/>
  <c r="U18" i="12"/>
  <c r="U12" i="12"/>
  <c r="V10" i="12"/>
  <c r="U10" i="12"/>
  <c r="U20" i="12"/>
  <c r="T10" i="12"/>
  <c r="U17" i="12"/>
  <c r="U21" i="12"/>
  <c r="U22" i="12"/>
  <c r="W35" i="25" l="1"/>
  <c r="Y35" i="25" s="1"/>
  <c r="T35" i="25"/>
  <c r="W34" i="25"/>
  <c r="Y34" i="25" s="1"/>
  <c r="AC34" i="25"/>
  <c r="AD34" i="25" s="1"/>
  <c r="AE34" i="25" s="1"/>
  <c r="T34" i="25"/>
  <c r="W33" i="25"/>
  <c r="Y33" i="25" s="1"/>
  <c r="AC33" i="25"/>
  <c r="AD33" i="25" s="1"/>
  <c r="AE33" i="25" s="1"/>
  <c r="T33" i="25"/>
  <c r="W32" i="25"/>
  <c r="Y32" i="25" s="1"/>
  <c r="AC32" i="25"/>
  <c r="AD32" i="25" s="1"/>
  <c r="AE32" i="25" s="1"/>
  <c r="T32" i="25"/>
  <c r="W31" i="25"/>
  <c r="Y31" i="25" s="1"/>
  <c r="T31" i="25"/>
  <c r="AC31" i="25"/>
  <c r="AD31" i="25" s="1"/>
  <c r="AE31" i="25" s="1"/>
  <c r="AE14" i="25"/>
  <c r="W30" i="25"/>
  <c r="Y30" i="25" s="1"/>
  <c r="AC30" i="25"/>
  <c r="AD30" i="25" s="1"/>
  <c r="AE30" i="25" s="1"/>
  <c r="T30" i="25"/>
  <c r="W18" i="27"/>
  <c r="Y18" i="27" s="1"/>
  <c r="T18" i="27"/>
  <c r="AC18" i="27"/>
  <c r="S19" i="27"/>
  <c r="AD17" i="27"/>
  <c r="AE17" i="27" s="1"/>
  <c r="AD16" i="25"/>
  <c r="AE16" i="25" s="1"/>
  <c r="AH16" i="25"/>
  <c r="W17" i="25"/>
  <c r="Y17" i="25" s="1"/>
  <c r="AK17" i="25"/>
  <c r="AC17" i="25"/>
  <c r="T17" i="25"/>
  <c r="W15" i="24"/>
  <c r="Y15" i="24" s="1"/>
  <c r="AH14" i="24"/>
  <c r="AC15" i="24"/>
  <c r="AH15" i="24" s="1"/>
  <c r="S16" i="24"/>
  <c r="W16" i="24" s="1"/>
  <c r="Y16" i="24" s="1"/>
  <c r="T15" i="24"/>
  <c r="AD13" i="24"/>
  <c r="AE13" i="24" s="1"/>
  <c r="T11" i="12"/>
  <c r="AC11" i="12"/>
  <c r="S12" i="12"/>
  <c r="AC12" i="12" s="1"/>
  <c r="V21" i="12"/>
  <c r="V18" i="12"/>
  <c r="V25" i="12"/>
  <c r="Y10" i="12"/>
  <c r="V23" i="12"/>
  <c r="V17" i="12"/>
  <c r="V16" i="12"/>
  <c r="V24" i="12"/>
  <c r="AD10" i="12"/>
  <c r="AE10" i="12" s="1"/>
  <c r="AK11" i="12"/>
  <c r="W11" i="12"/>
  <c r="V11" i="12"/>
  <c r="V20" i="12"/>
  <c r="V19" i="12"/>
  <c r="V15" i="12"/>
  <c r="V13" i="12"/>
  <c r="W19" i="27" l="1"/>
  <c r="Y19" i="27" s="1"/>
  <c r="T19" i="27"/>
  <c r="S20" i="27"/>
  <c r="AC19" i="27"/>
  <c r="AD18" i="27"/>
  <c r="AE18" i="27" s="1"/>
  <c r="AK18" i="25"/>
  <c r="W18" i="25"/>
  <c r="Y18" i="25" s="1"/>
  <c r="T18" i="25"/>
  <c r="AC18" i="25"/>
  <c r="AH17" i="25"/>
  <c r="AF17" i="25"/>
  <c r="AG17" i="25" s="1"/>
  <c r="AD17" i="25"/>
  <c r="AE17" i="25" s="1"/>
  <c r="AD15" i="24"/>
  <c r="AE15" i="24" s="1"/>
  <c r="AK16" i="24"/>
  <c r="S17" i="24"/>
  <c r="AK17" i="24" s="1"/>
  <c r="AC16" i="24"/>
  <c r="AH16" i="24" s="1"/>
  <c r="T16" i="24"/>
  <c r="S13" i="12"/>
  <c r="AC13" i="12" s="1"/>
  <c r="AD11" i="12"/>
  <c r="AE11" i="12" s="1"/>
  <c r="AH11" i="12"/>
  <c r="W12" i="12"/>
  <c r="Y12" i="12" s="1"/>
  <c r="AK12" i="12"/>
  <c r="T12" i="12"/>
  <c r="Y11" i="12"/>
  <c r="W20" i="27" l="1"/>
  <c r="Y20" i="27" s="1"/>
  <c r="T20" i="27"/>
  <c r="AC20" i="27"/>
  <c r="S21" i="27"/>
  <c r="AD19" i="27"/>
  <c r="AE19" i="27" s="1"/>
  <c r="AH18" i="25"/>
  <c r="AF18" i="25"/>
  <c r="AG18" i="25" s="1"/>
  <c r="AD18" i="25"/>
  <c r="AE18" i="25" s="1"/>
  <c r="W19" i="25"/>
  <c r="Y19" i="25" s="1"/>
  <c r="AK19" i="25"/>
  <c r="T19" i="25"/>
  <c r="AC19" i="25"/>
  <c r="S18" i="24"/>
  <c r="T18" i="24" s="1"/>
  <c r="AC17" i="24"/>
  <c r="AD17" i="24" s="1"/>
  <c r="AE17" i="24" s="1"/>
  <c r="T17" i="24"/>
  <c r="W17" i="24"/>
  <c r="Y17" i="24" s="1"/>
  <c r="AD16" i="24"/>
  <c r="AE16" i="24" s="1"/>
  <c r="AF16" i="24"/>
  <c r="AG16" i="24" s="1"/>
  <c r="S14" i="12"/>
  <c r="S15" i="12" s="1"/>
  <c r="AK13" i="12"/>
  <c r="W13" i="12"/>
  <c r="Y13" i="12" s="1"/>
  <c r="T13" i="12"/>
  <c r="AD12" i="12"/>
  <c r="AE12" i="12" s="1"/>
  <c r="AH12" i="12"/>
  <c r="AD20" i="27" l="1"/>
  <c r="AE20" i="27" s="1"/>
  <c r="W21" i="27"/>
  <c r="Y21" i="27" s="1"/>
  <c r="T21" i="27"/>
  <c r="S22" i="27"/>
  <c r="AC21" i="27"/>
  <c r="W20" i="25"/>
  <c r="Y20" i="25" s="1"/>
  <c r="AC20" i="25"/>
  <c r="AC3" i="25" s="1"/>
  <c r="T20" i="25"/>
  <c r="AD19" i="25"/>
  <c r="AE19" i="25" s="1"/>
  <c r="AH19" i="25"/>
  <c r="AF19" i="25"/>
  <c r="AG19" i="25" s="1"/>
  <c r="AK18" i="24"/>
  <c r="W18" i="24"/>
  <c r="Y18" i="24" s="1"/>
  <c r="AH17" i="24"/>
  <c r="AF17" i="24"/>
  <c r="AG17" i="24" s="1"/>
  <c r="S19" i="24"/>
  <c r="S20" i="24" s="1"/>
  <c r="AC18" i="24"/>
  <c r="AF18" i="24" s="1"/>
  <c r="AG18" i="24" s="1"/>
  <c r="AC14" i="12"/>
  <c r="S16" i="12"/>
  <c r="AC15" i="12"/>
  <c r="AD13" i="12"/>
  <c r="AE13" i="12" s="1"/>
  <c r="AH13" i="12"/>
  <c r="W14" i="12"/>
  <c r="Y14" i="12" s="1"/>
  <c r="AK14" i="12"/>
  <c r="T14" i="12"/>
  <c r="AD21" i="27" l="1"/>
  <c r="AE21" i="27" s="1"/>
  <c r="W22" i="27"/>
  <c r="Y22" i="27" s="1"/>
  <c r="T22" i="27"/>
  <c r="S23" i="27"/>
  <c r="AC22" i="27"/>
  <c r="W21" i="25"/>
  <c r="Y21" i="25" s="1"/>
  <c r="AC21" i="25"/>
  <c r="T21" i="25"/>
  <c r="AF20" i="25"/>
  <c r="AG20" i="25" s="1"/>
  <c r="AD20" i="25"/>
  <c r="AH20" i="25"/>
  <c r="AC19" i="24"/>
  <c r="AH19" i="24" s="1"/>
  <c r="T19" i="24"/>
  <c r="W19" i="24"/>
  <c r="Y19" i="24" s="1"/>
  <c r="AD18" i="24"/>
  <c r="AE18" i="24" s="1"/>
  <c r="AH18" i="24"/>
  <c r="W20" i="24"/>
  <c r="Y20" i="24" s="1"/>
  <c r="T20" i="24"/>
  <c r="AC20" i="24"/>
  <c r="S21" i="24"/>
  <c r="S17" i="12"/>
  <c r="AC16" i="12"/>
  <c r="AH14" i="12"/>
  <c r="AD14" i="12"/>
  <c r="AE14" i="12" s="1"/>
  <c r="AK15" i="12"/>
  <c r="W15" i="12"/>
  <c r="Y15" i="12" s="1"/>
  <c r="T15" i="12"/>
  <c r="AE20" i="25" l="1"/>
  <c r="AD3" i="25"/>
  <c r="W23" i="27"/>
  <c r="Y23" i="27" s="1"/>
  <c r="S24" i="27"/>
  <c r="AC23" i="27"/>
  <c r="AE30" i="27" s="1"/>
  <c r="AE31" i="27" s="1"/>
  <c r="T23" i="27"/>
  <c r="AD22" i="27"/>
  <c r="AE22" i="27" s="1"/>
  <c r="W22" i="25"/>
  <c r="Y22" i="25" s="1"/>
  <c r="AC22" i="25"/>
  <c r="T22" i="25"/>
  <c r="AH21" i="25"/>
  <c r="AF21" i="25"/>
  <c r="AG21" i="25" s="1"/>
  <c r="AD21" i="25"/>
  <c r="AE21" i="25" s="1"/>
  <c r="AD19" i="24"/>
  <c r="AE19" i="24" s="1"/>
  <c r="AF19" i="24"/>
  <c r="AG19" i="24" s="1"/>
  <c r="W21" i="24"/>
  <c r="Y21" i="24" s="1"/>
  <c r="AC21" i="24"/>
  <c r="T21" i="24"/>
  <c r="S22" i="24"/>
  <c r="AD20" i="24"/>
  <c r="AE20" i="24" s="1"/>
  <c r="AF20" i="24"/>
  <c r="AG20" i="24" s="1"/>
  <c r="AH20" i="24"/>
  <c r="S18" i="12"/>
  <c r="AC17" i="12"/>
  <c r="W16" i="12"/>
  <c r="Y16" i="12" s="1"/>
  <c r="AK16" i="12"/>
  <c r="T16" i="12"/>
  <c r="AH15" i="12"/>
  <c r="AD15" i="12"/>
  <c r="AE15" i="12" s="1"/>
  <c r="AD23" i="27" l="1"/>
  <c r="AE23" i="27" s="1"/>
  <c r="W24" i="27"/>
  <c r="Y24" i="27" s="1"/>
  <c r="S25" i="27"/>
  <c r="T24" i="27"/>
  <c r="AC24" i="27"/>
  <c r="W23" i="25"/>
  <c r="Y23" i="25" s="1"/>
  <c r="AC23" i="25"/>
  <c r="T23" i="25"/>
  <c r="AH22" i="25"/>
  <c r="AD22" i="25"/>
  <c r="AE22" i="25" s="1"/>
  <c r="W22" i="24"/>
  <c r="Y22" i="24" s="1"/>
  <c r="T22" i="24"/>
  <c r="S23" i="24"/>
  <c r="W23" i="24" s="1"/>
  <c r="AC22" i="24"/>
  <c r="AH21" i="24"/>
  <c r="AD21" i="24"/>
  <c r="AE21" i="24" s="1"/>
  <c r="S19" i="12"/>
  <c r="AC18" i="12"/>
  <c r="W17" i="12"/>
  <c r="Y17" i="12" s="1"/>
  <c r="AK17" i="12"/>
  <c r="T17" i="12"/>
  <c r="AF16" i="12"/>
  <c r="AG16" i="12" s="1"/>
  <c r="AD16" i="12"/>
  <c r="AE16" i="12" s="1"/>
  <c r="AH16" i="12"/>
  <c r="W25" i="27" l="1"/>
  <c r="Y25" i="27" s="1"/>
  <c r="AC25" i="27"/>
  <c r="S26" i="27"/>
  <c r="T25" i="27"/>
  <c r="AD24" i="27"/>
  <c r="AE24" i="27" s="1"/>
  <c r="AD23" i="25"/>
  <c r="AE23" i="25" s="1"/>
  <c r="AH23" i="25"/>
  <c r="W24" i="25"/>
  <c r="Y24" i="25" s="1"/>
  <c r="AC24" i="25"/>
  <c r="AE40" i="25" s="1"/>
  <c r="AE41" i="25" s="1"/>
  <c r="T24" i="25"/>
  <c r="AH22" i="24"/>
  <c r="AD22" i="24"/>
  <c r="AE22" i="24" s="1"/>
  <c r="Y23" i="24"/>
  <c r="S24" i="24"/>
  <c r="W24" i="24" s="1"/>
  <c r="T23" i="24"/>
  <c r="AC23" i="24"/>
  <c r="S20" i="12"/>
  <c r="AC19" i="12"/>
  <c r="W18" i="12"/>
  <c r="Y18" i="12" s="1"/>
  <c r="AK18" i="12"/>
  <c r="T18" i="12"/>
  <c r="AH17" i="12"/>
  <c r="AF17" i="12"/>
  <c r="AG17" i="12" s="1"/>
  <c r="AD17" i="12"/>
  <c r="AE17" i="12" s="1"/>
  <c r="W26" i="27" l="1"/>
  <c r="Y26" i="27" s="1"/>
  <c r="S2" i="27" s="1"/>
  <c r="AC26" i="27"/>
  <c r="T26" i="27"/>
  <c r="AD25" i="27"/>
  <c r="AE25" i="27" s="1"/>
  <c r="AH24" i="25"/>
  <c r="AD24" i="25"/>
  <c r="AE24" i="25" s="1"/>
  <c r="W25" i="25"/>
  <c r="Y25" i="25" s="1"/>
  <c r="AC25" i="25"/>
  <c r="T25" i="25"/>
  <c r="AD23" i="24"/>
  <c r="AE23" i="24" s="1"/>
  <c r="AH23" i="24"/>
  <c r="Y24" i="24"/>
  <c r="AC24" i="24"/>
  <c r="S25" i="24"/>
  <c r="W25" i="24" s="1"/>
  <c r="T24" i="24"/>
  <c r="AE30" i="24"/>
  <c r="AE31" i="24" s="1"/>
  <c r="S21" i="12"/>
  <c r="AC20" i="12"/>
  <c r="AD18" i="12"/>
  <c r="AE18" i="12" s="1"/>
  <c r="AF18" i="12"/>
  <c r="AG18" i="12" s="1"/>
  <c r="AH18" i="12"/>
  <c r="W19" i="12"/>
  <c r="Y19" i="12" s="1"/>
  <c r="T19" i="12"/>
  <c r="AD26" i="27" l="1"/>
  <c r="AE26" i="27" s="1"/>
  <c r="W27" i="25"/>
  <c r="Y27" i="25" s="1"/>
  <c r="AC27" i="25"/>
  <c r="T27" i="25"/>
  <c r="W26" i="25"/>
  <c r="Y26" i="25" s="1"/>
  <c r="AC26" i="25"/>
  <c r="T26" i="25"/>
  <c r="AD25" i="25"/>
  <c r="AE25" i="25" s="1"/>
  <c r="AH25" i="25"/>
  <c r="AD24" i="24"/>
  <c r="AE24" i="24" s="1"/>
  <c r="AH24" i="24"/>
  <c r="Y25" i="24"/>
  <c r="S2" i="24" s="1"/>
  <c r="AC25" i="24"/>
  <c r="T25" i="24"/>
  <c r="S22" i="12"/>
  <c r="AC21" i="12"/>
  <c r="W20" i="12"/>
  <c r="Y20" i="12" s="1"/>
  <c r="T20" i="12"/>
  <c r="AH19" i="12"/>
  <c r="AF19" i="12"/>
  <c r="AG19" i="12" s="1"/>
  <c r="AD19" i="12"/>
  <c r="AE19" i="12" s="1"/>
  <c r="S3" i="25" l="1"/>
  <c r="AD27" i="25"/>
  <c r="AE27" i="25" s="1"/>
  <c r="AH27" i="25"/>
  <c r="AH26" i="25"/>
  <c r="AD26" i="25"/>
  <c r="AE26" i="25" s="1"/>
  <c r="AH25" i="24"/>
  <c r="AD25" i="24"/>
  <c r="AE25" i="24" s="1"/>
  <c r="S23" i="12"/>
  <c r="S24" i="12" s="1"/>
  <c r="AC22" i="12"/>
  <c r="AH20" i="12"/>
  <c r="AF20" i="12"/>
  <c r="AG20" i="12" s="1"/>
  <c r="AD20" i="12"/>
  <c r="AE20" i="12" s="1"/>
  <c r="W21" i="12"/>
  <c r="Y21" i="12" s="1"/>
  <c r="T21" i="12"/>
  <c r="S25" i="12" l="1"/>
  <c r="AC23" i="12"/>
  <c r="W22" i="12"/>
  <c r="Y22" i="12" s="1"/>
  <c r="T22" i="12"/>
  <c r="AD21" i="12"/>
  <c r="AE21" i="12" s="1"/>
  <c r="AH21" i="12"/>
  <c r="AC24" i="12" l="1"/>
  <c r="AH24" i="12" s="1"/>
  <c r="AD22" i="12"/>
  <c r="AE22" i="12" s="1"/>
  <c r="AH22" i="12"/>
  <c r="W23" i="12"/>
  <c r="Y23" i="12" s="1"/>
  <c r="T23" i="12"/>
  <c r="AC25" i="12" l="1"/>
  <c r="W25" i="12"/>
  <c r="Y25" i="12" s="1"/>
  <c r="T25" i="12"/>
  <c r="W24" i="12"/>
  <c r="Y24" i="12" s="1"/>
  <c r="AD24" i="12"/>
  <c r="AE24" i="12" s="1"/>
  <c r="T24" i="12"/>
  <c r="AH23" i="12"/>
  <c r="AD23" i="12"/>
  <c r="AE23" i="12" s="1"/>
  <c r="AE30" i="12"/>
  <c r="AE31" i="12" s="1"/>
  <c r="AH25" i="12" l="1"/>
  <c r="AD25" i="12"/>
  <c r="AE25" i="12" s="1"/>
  <c r="S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C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are put into the Tanner Matrix file</t>
        </r>
      </text>
    </comment>
    <comment ref="AC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are put into the Tanner Matrix file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J Palof</author>
    <author>Windows User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Katie J Palof:</t>
        </r>
        <r>
          <rPr>
            <sz val="9"/>
            <color indexed="81"/>
            <rFont val="Tahoma"/>
            <family val="2"/>
          </rPr>
          <t xml:space="preserve">
Ideally this should be very similar to the ORIGINAL tab - but depends on if CPUEs match - see CPUE tab for comparison.</t>
        </r>
      </text>
    </comment>
    <comment ref="AC25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are put into the Tanner Matrix file</t>
        </r>
      </text>
    </comment>
    <comment ref="AC36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are put into the Tanner Matrix file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are put into the Tanner Matrix file</t>
        </r>
      </text>
    </comment>
    <comment ref="J2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are put into the Tanner Matrix file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J Palof</author>
    <author>Windows User</author>
  </authors>
  <commentList>
    <comment ref="K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Katie J Palof:</t>
        </r>
        <r>
          <rPr>
            <sz val="9"/>
            <color indexed="81"/>
            <rFont val="Tahoma"/>
            <family val="2"/>
          </rPr>
          <t xml:space="preserve">
teal - do not match new calculations - unsure of why?</t>
        </r>
      </text>
    </comment>
    <comment ref="J2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match Chris's!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match Chris's!</t>
        </r>
      </text>
    </comment>
    <comment ref="AC2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are put into the Tanner Matrix file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J Palof</author>
    <author>Windows User</author>
  </authors>
  <commentList>
    <comment ref="D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Katie J Palof:</t>
        </r>
        <r>
          <rPr>
            <sz val="9"/>
            <color indexed="81"/>
            <rFont val="Tahoma"/>
            <family val="2"/>
          </rPr>
          <t xml:space="preserve">
Ideally this should be very similar to the ORIGINAL tab - but depends on if CPUEs match - see CPUE tab for comparison.</t>
        </r>
      </text>
    </comment>
    <comment ref="AC25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are put into the Tanner Matrix file</t>
        </r>
      </text>
    </comment>
  </commentList>
</comments>
</file>

<file path=xl/sharedStrings.xml><?xml version="1.0" encoding="utf-8"?>
<sst xmlns="http://schemas.openxmlformats.org/spreadsheetml/2006/main" count="379" uniqueCount="139">
  <si>
    <t>Recruit</t>
  </si>
  <si>
    <t>Year</t>
  </si>
  <si>
    <t>Survey Year</t>
  </si>
  <si>
    <t>Catch Year</t>
  </si>
  <si>
    <t>Pre-recruit</t>
  </si>
  <si>
    <t>Post-recruit</t>
  </si>
  <si>
    <t>Catch (Number)</t>
  </si>
  <si>
    <t>Catch Mid-Date</t>
  </si>
  <si>
    <t>Survey Mid-Date</t>
  </si>
  <si>
    <t>Mature Weight</t>
  </si>
  <si>
    <t>Legal Weight</t>
  </si>
  <si>
    <t>Prerecruit Weight</t>
  </si>
  <si>
    <t>Catch=&gt;Survey Tau</t>
  </si>
  <si>
    <t>Survey Tau</t>
  </si>
  <si>
    <t>Survival</t>
  </si>
  <si>
    <t>Prerecruit Abundance</t>
  </si>
  <si>
    <t>Legal Abundance</t>
  </si>
  <si>
    <t>Mature Abundance</t>
  </si>
  <si>
    <t>GHL (Pounds)</t>
  </si>
  <si>
    <t>Parameters</t>
  </si>
  <si>
    <t>Estimated</t>
  </si>
  <si>
    <t>2004/05</t>
  </si>
  <si>
    <t>2003/04</t>
  </si>
  <si>
    <t>1996/97</t>
  </si>
  <si>
    <t>1997/98</t>
  </si>
  <si>
    <t>1998/99</t>
  </si>
  <si>
    <t>1999/00</t>
  </si>
  <si>
    <t>2000/01</t>
  </si>
  <si>
    <t>2001/02</t>
  </si>
  <si>
    <t>2002/03</t>
  </si>
  <si>
    <t>2005/06</t>
  </si>
  <si>
    <t>2006/07</t>
  </si>
  <si>
    <t>2007/08</t>
  </si>
  <si>
    <t>2008/09</t>
  </si>
  <si>
    <t>2010/11</t>
  </si>
  <si>
    <t>2009/10</t>
  </si>
  <si>
    <t>2011/12</t>
  </si>
  <si>
    <t>2012/13</t>
  </si>
  <si>
    <t>Title</t>
  </si>
  <si>
    <t>Area</t>
  </si>
  <si>
    <t>Icy Strait</t>
  </si>
  <si>
    <t>Location#</t>
  </si>
  <si>
    <t>Objective Function</t>
  </si>
  <si>
    <t>q</t>
  </si>
  <si>
    <t>nat mort of pre-recruits</t>
  </si>
  <si>
    <t>Survival/Nat Mort</t>
  </si>
  <si>
    <t>pre-recruits</t>
  </si>
  <si>
    <t>recruits</t>
  </si>
  <si>
    <t>post recruits</t>
  </si>
  <si>
    <t>sum of estimated</t>
  </si>
  <si>
    <t xml:space="preserve">log diff </t>
  </si>
  <si>
    <t>Catch (in lbs)</t>
  </si>
  <si>
    <t xml:space="preserve">CPUE </t>
  </si>
  <si>
    <t>from TCS2 JMP file</t>
  </si>
  <si>
    <t>in 2013</t>
  </si>
  <si>
    <t>Weights</t>
  </si>
  <si>
    <t>from IS_weights</t>
  </si>
  <si>
    <t>in 2013/2012 weights</t>
  </si>
  <si>
    <t>on C drive or H drive</t>
  </si>
  <si>
    <t>catch</t>
  </si>
  <si>
    <t>from IS_catch</t>
  </si>
  <si>
    <t>in 2013/2012 comm catch</t>
  </si>
  <si>
    <t>see ALEX query for more info</t>
  </si>
  <si>
    <t>CSA model parmeters</t>
  </si>
  <si>
    <t>difference from previous year</t>
  </si>
  <si>
    <t>Location</t>
  </si>
  <si>
    <t>survival</t>
  </si>
  <si>
    <t>IS</t>
  </si>
  <si>
    <t>SE</t>
  </si>
  <si>
    <t>PostRecruit</t>
  </si>
  <si>
    <t>PreRecruit</t>
  </si>
  <si>
    <t>N rows</t>
  </si>
  <si>
    <t>Old strata - all one</t>
  </si>
  <si>
    <t>CPUE estimates using old and new strata</t>
  </si>
  <si>
    <t>From the CSA biomass file:</t>
  </si>
  <si>
    <t>Using OLD strata - which is all one - see CPUE tab for CPUE calculations from .JMP file</t>
  </si>
  <si>
    <t>New strata - 5 strata based on density</t>
  </si>
  <si>
    <t>-all calculated from the 97_12_ICY_tcs_USE for calcs.JMP file</t>
  </si>
  <si>
    <t>difference between estimates</t>
  </si>
  <si>
    <t>year</t>
  </si>
  <si>
    <t>Pre</t>
  </si>
  <si>
    <t>R</t>
  </si>
  <si>
    <t>Post</t>
  </si>
  <si>
    <t>Unstratified (old) CPUE calculations used</t>
  </si>
  <si>
    <t>Stratified (new) CPUE calculations used</t>
  </si>
  <si>
    <t>2013/14</t>
  </si>
  <si>
    <t>Mature Females</t>
  </si>
  <si>
    <t xml:space="preserve">Mean </t>
  </si>
  <si>
    <t>Strata 1</t>
  </si>
  <si>
    <t>Strata 2</t>
  </si>
  <si>
    <t>Strata 3</t>
  </si>
  <si>
    <t>Strata 4</t>
  </si>
  <si>
    <t>Strata 5</t>
  </si>
  <si>
    <t>SE, 1</t>
  </si>
  <si>
    <t xml:space="preserve">SE, 2, </t>
  </si>
  <si>
    <t>SE, 3</t>
  </si>
  <si>
    <t>SE, 4</t>
  </si>
  <si>
    <t>SE, 5</t>
  </si>
  <si>
    <t>PreRecruit males</t>
  </si>
  <si>
    <t>Sigma plot timeseries</t>
  </si>
  <si>
    <t>CSA legal biomass forecast</t>
  </si>
  <si>
    <t>Harvest (lbs)</t>
  </si>
  <si>
    <t>Year (fishery)</t>
  </si>
  <si>
    <t>Using New strata - which is all one - see CPUE tab for CPUE calculations from .JMP file</t>
  </si>
  <si>
    <t>## use this sheet to test R "RcrabCSA" output</t>
  </si>
  <si>
    <t>Catch Season</t>
  </si>
  <si>
    <t>PreR</t>
  </si>
  <si>
    <t>PostR</t>
  </si>
  <si>
    <t>w</t>
  </si>
  <si>
    <t>Pre_Biomass</t>
  </si>
  <si>
    <t>Legal_Biomass</t>
  </si>
  <si>
    <t>Mature_Biomass</t>
  </si>
  <si>
    <t>From R CSA</t>
  </si>
  <si>
    <t>L_0.025</t>
  </si>
  <si>
    <t>L_.975</t>
  </si>
  <si>
    <t>M_0.025</t>
  </si>
  <si>
    <t>M_.975</t>
  </si>
  <si>
    <t>Updates</t>
  </si>
  <si>
    <t>2014/15</t>
  </si>
  <si>
    <t>updated catch (number) to be from fish tickets NOT logbooks, current year,</t>
  </si>
  <si>
    <t>2015/16</t>
  </si>
  <si>
    <t>survey year</t>
  </si>
  <si>
    <t>fishery year</t>
  </si>
  <si>
    <t>updated</t>
  </si>
  <si>
    <t>2016/17</t>
  </si>
  <si>
    <t>Biomass</t>
  </si>
  <si>
    <t xml:space="preserve">Legal </t>
  </si>
  <si>
    <t>Mature</t>
  </si>
  <si>
    <t>% change</t>
  </si>
  <si>
    <t>baseline average</t>
  </si>
  <si>
    <t>1997-2006</t>
  </si>
  <si>
    <t>fishery years</t>
  </si>
  <si>
    <t>2017/18</t>
  </si>
  <si>
    <t>annual mortality</t>
  </si>
  <si>
    <t>2018/19</t>
  </si>
  <si>
    <t>2019/20</t>
  </si>
  <si>
    <t>2020/21</t>
  </si>
  <si>
    <t>21/22</t>
  </si>
  <si>
    <t>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</si>
</sst>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%"/>
    <numFmt numFmtId="167" formatCode="0.000000000000000"/>
    <numFmt numFmtId="168" formatCode="0.0"/>
    <numFmt numFmtId="169" formatCode="0.000000000"/>
    <numFmt numFmtId="170" formatCode="0.000000000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3" tint="0.3999755851924192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88">
    <xf numFmtId="0" fontId="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7" fillId="0" borderId="0"/>
    <xf numFmtId="9" fontId="1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43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1" fillId="0" borderId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16" applyNumberFormat="0" applyAlignment="0" applyProtection="0"/>
    <xf numFmtId="0" fontId="31" fillId="23" borderId="17" applyNumberFormat="0" applyAlignment="0" applyProtection="0"/>
    <xf numFmtId="0" fontId="32" fillId="23" borderId="16" applyNumberFormat="0" applyAlignment="0" applyProtection="0"/>
    <xf numFmtId="0" fontId="33" fillId="0" borderId="18" applyNumberFormat="0" applyFill="0" applyAlignment="0" applyProtection="0"/>
    <xf numFmtId="0" fontId="34" fillId="24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3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37" fillId="49" borderId="0" applyNumberFormat="0" applyBorder="0" applyAlignment="0" applyProtection="0"/>
    <xf numFmtId="0" fontId="4" fillId="0" borderId="0"/>
    <xf numFmtId="0" fontId="4" fillId="25" borderId="20" applyNumberFormat="0" applyFont="0" applyAlignment="0" applyProtection="0"/>
    <xf numFmtId="0" fontId="3" fillId="0" borderId="0"/>
    <xf numFmtId="0" fontId="3" fillId="25" borderId="20" applyNumberFormat="0" applyFont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0" borderId="0"/>
    <xf numFmtId="0" fontId="2" fillId="25" borderId="20" applyNumberFormat="0" applyFont="0" applyAlignment="0" applyProtection="0"/>
    <xf numFmtId="0" fontId="2" fillId="0" borderId="0"/>
    <xf numFmtId="0" fontId="2" fillId="25" borderId="20" applyNumberFormat="0" applyFont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0" borderId="0"/>
    <xf numFmtId="0" fontId="2" fillId="25" borderId="20" applyNumberFormat="0" applyFont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5" borderId="20" applyNumberFormat="0" applyFont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9" borderId="0" applyNumberFormat="0" applyBorder="0" applyAlignment="0" applyProtection="0"/>
    <xf numFmtId="0" fontId="2" fillId="43" borderId="0" applyNumberFormat="0" applyBorder="0" applyAlignment="0" applyProtection="0"/>
    <xf numFmtId="0" fontId="2" fillId="47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5" borderId="20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25" borderId="20" applyNumberFormat="0" applyFont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</cellStyleXfs>
  <cellXfs count="15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5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Border="1"/>
    <xf numFmtId="9" fontId="0" fillId="0" borderId="0" xfId="0" applyNumberFormat="1"/>
    <xf numFmtId="15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9" fontId="0" fillId="0" borderId="0" xfId="0" applyNumberFormat="1" applyFill="1" applyBorder="1"/>
    <xf numFmtId="2" fontId="0" fillId="2" borderId="0" xfId="0" applyNumberFormat="1" applyFill="1"/>
    <xf numFmtId="2" fontId="0" fillId="3" borderId="0" xfId="0" applyNumberFormat="1" applyFill="1"/>
    <xf numFmtId="2" fontId="11" fillId="3" borderId="0" xfId="0" applyNumberFormat="1" applyFont="1" applyFill="1"/>
    <xf numFmtId="3" fontId="0" fillId="0" borderId="0" xfId="0" applyNumberFormat="1" applyAlignment="1"/>
    <xf numFmtId="3" fontId="0" fillId="4" borderId="0" xfId="0" applyNumberFormat="1" applyFill="1"/>
    <xf numFmtId="15" fontId="0" fillId="4" borderId="0" xfId="0" applyNumberFormat="1" applyFill="1"/>
    <xf numFmtId="0" fontId="12" fillId="0" borderId="0" xfId="0" applyFont="1"/>
    <xf numFmtId="0" fontId="12" fillId="0" borderId="0" xfId="0" applyFont="1" applyBorder="1"/>
    <xf numFmtId="0" fontId="12" fillId="0" borderId="0" xfId="0" applyFont="1" applyFill="1" applyBorder="1"/>
    <xf numFmtId="2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/>
    <xf numFmtId="0" fontId="10" fillId="0" borderId="0" xfId="1"/>
    <xf numFmtId="0" fontId="11" fillId="0" borderId="0" xfId="0" applyFont="1"/>
    <xf numFmtId="0" fontId="10" fillId="0" borderId="0" xfId="1" applyFill="1"/>
    <xf numFmtId="0" fontId="0" fillId="8" borderId="0" xfId="0" applyFill="1"/>
    <xf numFmtId="0" fontId="10" fillId="0" borderId="0" xfId="3"/>
    <xf numFmtId="0" fontId="11" fillId="0" borderId="0" xfId="2" applyFill="1"/>
    <xf numFmtId="0" fontId="10" fillId="7" borderId="0" xfId="3" applyFill="1"/>
    <xf numFmtId="0" fontId="10" fillId="0" borderId="0" xfId="3" applyAlignment="1">
      <alignment horizontal="right"/>
    </xf>
    <xf numFmtId="0" fontId="13" fillId="8" borderId="1" xfId="3" applyFont="1" applyFill="1" applyBorder="1"/>
    <xf numFmtId="0" fontId="15" fillId="0" borderId="1" xfId="3" applyFont="1" applyBorder="1" applyAlignment="1">
      <alignment horizontal="center"/>
    </xf>
    <xf numFmtId="9" fontId="0" fillId="0" borderId="0" xfId="0" applyNumberFormat="1" applyFill="1" applyBorder="1" applyAlignment="1">
      <alignment horizontal="left"/>
    </xf>
    <xf numFmtId="0" fontId="16" fillId="0" borderId="0" xfId="5" applyFont="1"/>
    <xf numFmtId="0" fontId="14" fillId="0" borderId="0" xfId="2" applyFont="1"/>
    <xf numFmtId="0" fontId="10" fillId="0" borderId="0" xfId="3"/>
    <xf numFmtId="3" fontId="10" fillId="0" borderId="0" xfId="3" applyNumberFormat="1"/>
    <xf numFmtId="15" fontId="0" fillId="6" borderId="0" xfId="0" applyNumberFormat="1" applyFill="1"/>
    <xf numFmtId="3" fontId="0" fillId="6" borderId="0" xfId="0" applyNumberFormat="1" applyFill="1"/>
    <xf numFmtId="3" fontId="10" fillId="0" borderId="0" xfId="3" applyNumberFormat="1" applyFill="1"/>
    <xf numFmtId="2" fontId="0" fillId="6" borderId="0" xfId="0" applyNumberFormat="1" applyFill="1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2"/>
    <xf numFmtId="0" fontId="11" fillId="0" borderId="0" xfId="6"/>
    <xf numFmtId="0" fontId="11" fillId="0" borderId="0" xfId="6" applyFont="1"/>
    <xf numFmtId="0" fontId="11" fillId="8" borderId="0" xfId="12" applyFill="1"/>
    <xf numFmtId="3" fontId="0" fillId="10" borderId="0" xfId="0" applyNumberFormat="1" applyFill="1"/>
    <xf numFmtId="0" fontId="0" fillId="0" borderId="0" xfId="0" applyAlignment="1">
      <alignment horizontal="center" vertical="center" wrapText="1"/>
    </xf>
    <xf numFmtId="2" fontId="11" fillId="11" borderId="2" xfId="2" applyNumberFormat="1" applyFill="1" applyBorder="1"/>
    <xf numFmtId="2" fontId="11" fillId="0" borderId="3" xfId="2" applyNumberFormat="1" applyBorder="1"/>
    <xf numFmtId="2" fontId="11" fillId="11" borderId="3" xfId="2" applyNumberFormat="1" applyFill="1" applyBorder="1"/>
    <xf numFmtId="0" fontId="11" fillId="0" borderId="3" xfId="2" applyBorder="1"/>
    <xf numFmtId="0" fontId="11" fillId="0" borderId="4" xfId="2" applyBorder="1"/>
    <xf numFmtId="2" fontId="11" fillId="11" borderId="5" xfId="2" applyNumberFormat="1" applyFill="1" applyBorder="1"/>
    <xf numFmtId="2" fontId="11" fillId="0" borderId="0" xfId="2" applyNumberFormat="1" applyBorder="1"/>
    <xf numFmtId="2" fontId="11" fillId="11" borderId="0" xfId="2" applyNumberFormat="1" applyFill="1" applyBorder="1"/>
    <xf numFmtId="0" fontId="11" fillId="0" borderId="0" xfId="2" applyBorder="1"/>
    <xf numFmtId="0" fontId="11" fillId="0" borderId="6" xfId="2" applyBorder="1"/>
    <xf numFmtId="0" fontId="11" fillId="11" borderId="7" xfId="2" applyFont="1" applyFill="1" applyBorder="1"/>
    <xf numFmtId="0" fontId="11" fillId="0" borderId="8" xfId="2" applyFont="1" applyBorder="1"/>
    <xf numFmtId="0" fontId="11" fillId="11" borderId="8" xfId="2" applyFont="1" applyFill="1" applyBorder="1"/>
    <xf numFmtId="0" fontId="11" fillId="0" borderId="9" xfId="2" applyFont="1" applyBorder="1"/>
    <xf numFmtId="0" fontId="11" fillId="0" borderId="0" xfId="2" applyFont="1"/>
    <xf numFmtId="14" fontId="11" fillId="0" borderId="0" xfId="2" applyNumberFormat="1"/>
    <xf numFmtId="0" fontId="8" fillId="0" borderId="0" xfId="1" applyFont="1"/>
    <xf numFmtId="0" fontId="11" fillId="0" borderId="0" xfId="2" quotePrefix="1"/>
    <xf numFmtId="2" fontId="11" fillId="0" borderId="0" xfId="2" applyNumberFormat="1"/>
    <xf numFmtId="2" fontId="11" fillId="11" borderId="0" xfId="2" applyNumberFormat="1" applyFill="1"/>
    <xf numFmtId="0" fontId="11" fillId="0" borderId="0" xfId="0" quotePrefix="1" applyFont="1"/>
    <xf numFmtId="2" fontId="11" fillId="12" borderId="0" xfId="2" applyNumberFormat="1" applyFill="1" applyBorder="1"/>
    <xf numFmtId="2" fontId="11" fillId="12" borderId="3" xfId="2" applyNumberFormat="1" applyFill="1" applyBorder="1"/>
    <xf numFmtId="14" fontId="0" fillId="0" borderId="0" xfId="0" applyNumberFormat="1"/>
    <xf numFmtId="0" fontId="0" fillId="0" borderId="11" xfId="0" applyBorder="1"/>
    <xf numFmtId="3" fontId="0" fillId="0" borderId="10" xfId="0" applyNumberFormat="1" applyBorder="1"/>
    <xf numFmtId="3" fontId="0" fillId="0" borderId="12" xfId="0" applyNumberFormat="1" applyBorder="1"/>
    <xf numFmtId="0" fontId="0" fillId="0" borderId="6" xfId="0" applyBorder="1"/>
    <xf numFmtId="3" fontId="0" fillId="0" borderId="0" xfId="0" applyNumberFormat="1" applyBorder="1"/>
    <xf numFmtId="3" fontId="0" fillId="0" borderId="5" xfId="0" applyNumberFormat="1" applyBorder="1"/>
    <xf numFmtId="0" fontId="0" fillId="0" borderId="4" xfId="0" applyBorder="1"/>
    <xf numFmtId="3" fontId="0" fillId="0" borderId="3" xfId="0" applyNumberFormat="1" applyBorder="1"/>
    <xf numFmtId="3" fontId="0" fillId="0" borderId="2" xfId="0" applyNumberFormat="1" applyBorder="1"/>
    <xf numFmtId="3" fontId="0" fillId="12" borderId="10" xfId="0" applyNumberFormat="1" applyFill="1" applyBorder="1"/>
    <xf numFmtId="3" fontId="0" fillId="12" borderId="0" xfId="0" applyNumberFormat="1" applyFill="1" applyBorder="1"/>
    <xf numFmtId="3" fontId="0" fillId="12" borderId="3" xfId="0" applyNumberFormat="1" applyFill="1" applyBorder="1"/>
    <xf numFmtId="3" fontId="0" fillId="13" borderId="10" xfId="0" applyNumberFormat="1" applyFill="1" applyBorder="1"/>
    <xf numFmtId="3" fontId="0" fillId="13" borderId="0" xfId="0" applyNumberFormat="1" applyFill="1" applyBorder="1"/>
    <xf numFmtId="3" fontId="0" fillId="13" borderId="3" xfId="0" applyNumberFormat="1" applyFill="1" applyBorder="1"/>
    <xf numFmtId="2" fontId="11" fillId="14" borderId="0" xfId="2" applyNumberFormat="1" applyFill="1"/>
    <xf numFmtId="0" fontId="11" fillId="0" borderId="0" xfId="0" applyFont="1" applyFill="1" applyBorder="1"/>
    <xf numFmtId="0" fontId="0" fillId="15" borderId="0" xfId="0" applyFill="1"/>
    <xf numFmtId="15" fontId="0" fillId="15" borderId="0" xfId="0" applyNumberFormat="1" applyFill="1"/>
    <xf numFmtId="2" fontId="0" fillId="15" borderId="0" xfId="0" applyNumberFormat="1" applyFill="1"/>
    <xf numFmtId="0" fontId="11" fillId="12" borderId="0" xfId="0" applyFont="1" applyFill="1"/>
    <xf numFmtId="0" fontId="0" fillId="12" borderId="0" xfId="0" applyFill="1"/>
    <xf numFmtId="165" fontId="0" fillId="15" borderId="0" xfId="13" applyNumberFormat="1" applyFont="1" applyFill="1"/>
    <xf numFmtId="0" fontId="11" fillId="0" borderId="0" xfId="6" applyFill="1"/>
    <xf numFmtId="0" fontId="20" fillId="0" borderId="0" xfId="0" applyFont="1"/>
    <xf numFmtId="9" fontId="11" fillId="0" borderId="0" xfId="14" applyFont="1"/>
    <xf numFmtId="166" fontId="11" fillId="0" borderId="0" xfId="14" applyNumberFormat="1" applyFont="1"/>
    <xf numFmtId="0" fontId="21" fillId="0" borderId="0" xfId="0" applyFont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10" fillId="0" borderId="0" xfId="3" applyFill="1" applyBorder="1"/>
    <xf numFmtId="3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11" fillId="0" borderId="0" xfId="2" applyFont="1" applyFill="1" applyBorder="1" applyAlignment="1">
      <alignment vertical="center" wrapText="1"/>
    </xf>
    <xf numFmtId="0" fontId="7" fillId="0" borderId="0" xfId="1" applyFont="1"/>
    <xf numFmtId="168" fontId="0" fillId="6" borderId="0" xfId="0" applyNumberFormat="1" applyFill="1"/>
    <xf numFmtId="0" fontId="11" fillId="17" borderId="0" xfId="2" applyFont="1" applyFill="1"/>
    <xf numFmtId="168" fontId="0" fillId="4" borderId="0" xfId="0" applyNumberFormat="1" applyFill="1"/>
    <xf numFmtId="0" fontId="0" fillId="16" borderId="0" xfId="0" applyFill="1"/>
    <xf numFmtId="0" fontId="11" fillId="16" borderId="0" xfId="2" applyFill="1"/>
    <xf numFmtId="0" fontId="11" fillId="0" borderId="0" xfId="2" applyFont="1" applyBorder="1" applyAlignment="1">
      <alignment wrapText="1"/>
    </xf>
    <xf numFmtId="0" fontId="11" fillId="0" borderId="0" xfId="2" applyBorder="1" applyAlignment="1">
      <alignment wrapText="1"/>
    </xf>
    <xf numFmtId="168" fontId="0" fillId="15" borderId="0" xfId="13" applyNumberFormat="1" applyFont="1" applyFill="1"/>
    <xf numFmtId="168" fontId="0" fillId="0" borderId="0" xfId="0" applyNumberFormat="1"/>
    <xf numFmtId="169" fontId="0" fillId="15" borderId="0" xfId="0" applyNumberFormat="1" applyFill="1"/>
    <xf numFmtId="170" fontId="11" fillId="14" borderId="0" xfId="2" applyNumberFormat="1" applyFill="1"/>
    <xf numFmtId="170" fontId="0" fillId="15" borderId="0" xfId="0" applyNumberFormat="1" applyFill="1"/>
    <xf numFmtId="0" fontId="11" fillId="0" borderId="0" xfId="2" applyBorder="1" applyAlignment="1">
      <alignment wrapText="1"/>
    </xf>
    <xf numFmtId="0" fontId="11" fillId="0" borderId="0" xfId="2" applyFont="1"/>
    <xf numFmtId="0" fontId="11" fillId="0" borderId="0" xfId="2" applyBorder="1" applyAlignment="1">
      <alignment wrapText="1"/>
    </xf>
    <xf numFmtId="169" fontId="0" fillId="3" borderId="0" xfId="0" applyNumberFormat="1" applyFill="1"/>
    <xf numFmtId="169" fontId="11" fillId="3" borderId="0" xfId="0" applyNumberFormat="1" applyFont="1" applyFill="1"/>
    <xf numFmtId="169" fontId="0" fillId="5" borderId="0" xfId="0" applyNumberFormat="1" applyFill="1"/>
    <xf numFmtId="169" fontId="0" fillId="6" borderId="0" xfId="0" applyNumberFormat="1" applyFill="1"/>
    <xf numFmtId="167" fontId="0" fillId="0" borderId="0" xfId="0" applyNumberFormat="1"/>
    <xf numFmtId="1" fontId="0" fillId="0" borderId="0" xfId="0" applyNumberFormat="1" applyFill="1"/>
    <xf numFmtId="165" fontId="0" fillId="0" borderId="0" xfId="13" applyNumberFormat="1" applyFont="1" applyFill="1" applyBorder="1"/>
    <xf numFmtId="0" fontId="22" fillId="0" borderId="0" xfId="0" applyFont="1" applyAlignment="1">
      <alignment vertical="center"/>
    </xf>
    <xf numFmtId="0" fontId="11" fillId="0" borderId="0" xfId="6" applyFont="1" applyFill="1"/>
    <xf numFmtId="0" fontId="6" fillId="18" borderId="0" xfId="20" applyFill="1"/>
    <xf numFmtId="0" fontId="5" fillId="15" borderId="0" xfId="37" applyFill="1"/>
    <xf numFmtId="0" fontId="4" fillId="0" borderId="0" xfId="90"/>
    <xf numFmtId="0" fontId="4" fillId="0" borderId="0" xfId="90"/>
    <xf numFmtId="0" fontId="4" fillId="0" borderId="0" xfId="90"/>
    <xf numFmtId="0" fontId="4" fillId="0" borderId="0" xfId="90"/>
    <xf numFmtId="0" fontId="3" fillId="0" borderId="0" xfId="92"/>
    <xf numFmtId="0" fontId="11" fillId="0" borderId="0" xfId="2" applyFill="1"/>
    <xf numFmtId="165" fontId="0" fillId="0" borderId="0" xfId="13" applyNumberFormat="1" applyFont="1"/>
    <xf numFmtId="165" fontId="11" fillId="0" borderId="0" xfId="13" applyNumberFormat="1" applyFont="1"/>
    <xf numFmtId="165" fontId="11" fillId="10" borderId="0" xfId="13" applyNumberFormat="1" applyFont="1" applyFill="1"/>
    <xf numFmtId="165" fontId="2" fillId="50" borderId="0" xfId="13" applyNumberFormat="1" applyFont="1" applyFill="1" applyBorder="1"/>
    <xf numFmtId="0" fontId="1" fillId="0" borderId="0" xfId="4374"/>
    <xf numFmtId="0" fontId="38" fillId="0" borderId="0" xfId="0" applyFont="1"/>
    <xf numFmtId="0" fontId="0" fillId="0" borderId="0" xfId="0" applyAlignment="1">
      <alignment horizontal="center" vertical="center" wrapText="1"/>
    </xf>
    <xf numFmtId="0" fontId="11" fillId="9" borderId="0" xfId="2" applyFont="1" applyFill="1" applyBorder="1" applyAlignment="1">
      <alignment horizontal="center" vertical="center" wrapText="1"/>
    </xf>
    <xf numFmtId="0" fontId="14" fillId="0" borderId="0" xfId="5" applyFont="1" applyAlignment="1">
      <alignment wrapText="1"/>
    </xf>
    <xf numFmtId="0" fontId="11" fillId="0" borderId="0" xfId="2" applyAlignment="1">
      <alignment wrapText="1"/>
    </xf>
    <xf numFmtId="15" fontId="0" fillId="0" borderId="0" xfId="0" applyNumberFormat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4388">
    <cellStyle name="20% - Accent1" xfId="67" builtinId="30" customBuiltin="1"/>
    <cellStyle name="20% - Accent1 2" xfId="94" xr:uid="{00000000-0005-0000-0000-000001000000}"/>
    <cellStyle name="20% - Accent1 2 2" xfId="4109" xr:uid="{00000000-0005-0000-0000-000002000000}"/>
    <cellStyle name="20% - Accent1 3" xfId="4123" xr:uid="{00000000-0005-0000-0000-000003000000}"/>
    <cellStyle name="20% - Accent1 4" xfId="4178" xr:uid="{00000000-0005-0000-0000-000004000000}"/>
    <cellStyle name="20% - Accent1 5" xfId="4348" xr:uid="{00000000-0005-0000-0000-000005000000}"/>
    <cellStyle name="20% - Accent1 6" xfId="4093" xr:uid="{00000000-0005-0000-0000-000006000000}"/>
    <cellStyle name="20% - Accent1 7" xfId="4376" xr:uid="{00000000-0005-0000-0000-000007000000}"/>
    <cellStyle name="20% - Accent2" xfId="71" builtinId="34" customBuiltin="1"/>
    <cellStyle name="20% - Accent2 2" xfId="96" xr:uid="{00000000-0005-0000-0000-000009000000}"/>
    <cellStyle name="20% - Accent2 2 2" xfId="4111" xr:uid="{00000000-0005-0000-0000-00000A000000}"/>
    <cellStyle name="20% - Accent2 3" xfId="4125" xr:uid="{00000000-0005-0000-0000-00000B000000}"/>
    <cellStyle name="20% - Accent2 4" xfId="4180" xr:uid="{00000000-0005-0000-0000-00000C000000}"/>
    <cellStyle name="20% - Accent2 5" xfId="4349" xr:uid="{00000000-0005-0000-0000-00000D000000}"/>
    <cellStyle name="20% - Accent2 6" xfId="4095" xr:uid="{00000000-0005-0000-0000-00000E000000}"/>
    <cellStyle name="20% - Accent2 7" xfId="4378" xr:uid="{00000000-0005-0000-0000-00000F000000}"/>
    <cellStyle name="20% - Accent3" xfId="75" builtinId="38" customBuiltin="1"/>
    <cellStyle name="20% - Accent3 2" xfId="98" xr:uid="{00000000-0005-0000-0000-000011000000}"/>
    <cellStyle name="20% - Accent3 2 2" xfId="4113" xr:uid="{00000000-0005-0000-0000-000012000000}"/>
    <cellStyle name="20% - Accent3 3" xfId="4127" xr:uid="{00000000-0005-0000-0000-000013000000}"/>
    <cellStyle name="20% - Accent3 4" xfId="4182" xr:uid="{00000000-0005-0000-0000-000014000000}"/>
    <cellStyle name="20% - Accent3 5" xfId="4350" xr:uid="{00000000-0005-0000-0000-000015000000}"/>
    <cellStyle name="20% - Accent3 6" xfId="4097" xr:uid="{00000000-0005-0000-0000-000016000000}"/>
    <cellStyle name="20% - Accent3 7" xfId="4380" xr:uid="{00000000-0005-0000-0000-000017000000}"/>
    <cellStyle name="20% - Accent4" xfId="79" builtinId="42" customBuiltin="1"/>
    <cellStyle name="20% - Accent4 2" xfId="100" xr:uid="{00000000-0005-0000-0000-000019000000}"/>
    <cellStyle name="20% - Accent4 2 2" xfId="4115" xr:uid="{00000000-0005-0000-0000-00001A000000}"/>
    <cellStyle name="20% - Accent4 3" xfId="4129" xr:uid="{00000000-0005-0000-0000-00001B000000}"/>
    <cellStyle name="20% - Accent4 4" xfId="4184" xr:uid="{00000000-0005-0000-0000-00001C000000}"/>
    <cellStyle name="20% - Accent4 5" xfId="4351" xr:uid="{00000000-0005-0000-0000-00001D000000}"/>
    <cellStyle name="20% - Accent4 6" xfId="4099" xr:uid="{00000000-0005-0000-0000-00001E000000}"/>
    <cellStyle name="20% - Accent4 7" xfId="4382" xr:uid="{00000000-0005-0000-0000-00001F000000}"/>
    <cellStyle name="20% - Accent5" xfId="83" builtinId="46" customBuiltin="1"/>
    <cellStyle name="20% - Accent5 2" xfId="102" xr:uid="{00000000-0005-0000-0000-000021000000}"/>
    <cellStyle name="20% - Accent5 2 2" xfId="4117" xr:uid="{00000000-0005-0000-0000-000022000000}"/>
    <cellStyle name="20% - Accent5 3" xfId="4131" xr:uid="{00000000-0005-0000-0000-000023000000}"/>
    <cellStyle name="20% - Accent5 4" xfId="4186" xr:uid="{00000000-0005-0000-0000-000024000000}"/>
    <cellStyle name="20% - Accent5 5" xfId="4352" xr:uid="{00000000-0005-0000-0000-000025000000}"/>
    <cellStyle name="20% - Accent5 6" xfId="4101" xr:uid="{00000000-0005-0000-0000-000026000000}"/>
    <cellStyle name="20% - Accent5 7" xfId="4384" xr:uid="{00000000-0005-0000-0000-000027000000}"/>
    <cellStyle name="20% - Accent6" xfId="87" builtinId="50" customBuiltin="1"/>
    <cellStyle name="20% - Accent6 2" xfId="104" xr:uid="{00000000-0005-0000-0000-000029000000}"/>
    <cellStyle name="20% - Accent6 2 2" xfId="4119" xr:uid="{00000000-0005-0000-0000-00002A000000}"/>
    <cellStyle name="20% - Accent6 3" xfId="4133" xr:uid="{00000000-0005-0000-0000-00002B000000}"/>
    <cellStyle name="20% - Accent6 4" xfId="4188" xr:uid="{00000000-0005-0000-0000-00002C000000}"/>
    <cellStyle name="20% - Accent6 5" xfId="4353" xr:uid="{00000000-0005-0000-0000-00002D000000}"/>
    <cellStyle name="20% - Accent6 6" xfId="4103" xr:uid="{00000000-0005-0000-0000-00002E000000}"/>
    <cellStyle name="20% - Accent6 7" xfId="4386" xr:uid="{00000000-0005-0000-0000-00002F000000}"/>
    <cellStyle name="40% - Accent1" xfId="68" builtinId="31" customBuiltin="1"/>
    <cellStyle name="40% - Accent1 2" xfId="95" xr:uid="{00000000-0005-0000-0000-000031000000}"/>
    <cellStyle name="40% - Accent1 2 2" xfId="4110" xr:uid="{00000000-0005-0000-0000-000032000000}"/>
    <cellStyle name="40% - Accent1 3" xfId="4124" xr:uid="{00000000-0005-0000-0000-000033000000}"/>
    <cellStyle name="40% - Accent1 4" xfId="4179" xr:uid="{00000000-0005-0000-0000-000034000000}"/>
    <cellStyle name="40% - Accent1 5" xfId="4354" xr:uid="{00000000-0005-0000-0000-000035000000}"/>
    <cellStyle name="40% - Accent1 6" xfId="4094" xr:uid="{00000000-0005-0000-0000-000036000000}"/>
    <cellStyle name="40% - Accent1 7" xfId="4377" xr:uid="{00000000-0005-0000-0000-000037000000}"/>
    <cellStyle name="40% - Accent2" xfId="72" builtinId="35" customBuiltin="1"/>
    <cellStyle name="40% - Accent2 2" xfId="97" xr:uid="{00000000-0005-0000-0000-000039000000}"/>
    <cellStyle name="40% - Accent2 2 2" xfId="4112" xr:uid="{00000000-0005-0000-0000-00003A000000}"/>
    <cellStyle name="40% - Accent2 3" xfId="4126" xr:uid="{00000000-0005-0000-0000-00003B000000}"/>
    <cellStyle name="40% - Accent2 4" xfId="4181" xr:uid="{00000000-0005-0000-0000-00003C000000}"/>
    <cellStyle name="40% - Accent2 5" xfId="4355" xr:uid="{00000000-0005-0000-0000-00003D000000}"/>
    <cellStyle name="40% - Accent2 6" xfId="4096" xr:uid="{00000000-0005-0000-0000-00003E000000}"/>
    <cellStyle name="40% - Accent2 7" xfId="4379" xr:uid="{00000000-0005-0000-0000-00003F000000}"/>
    <cellStyle name="40% - Accent3" xfId="76" builtinId="39" customBuiltin="1"/>
    <cellStyle name="40% - Accent3 2" xfId="99" xr:uid="{00000000-0005-0000-0000-000041000000}"/>
    <cellStyle name="40% - Accent3 2 2" xfId="4114" xr:uid="{00000000-0005-0000-0000-000042000000}"/>
    <cellStyle name="40% - Accent3 3" xfId="4128" xr:uid="{00000000-0005-0000-0000-000043000000}"/>
    <cellStyle name="40% - Accent3 4" xfId="4183" xr:uid="{00000000-0005-0000-0000-000044000000}"/>
    <cellStyle name="40% - Accent3 5" xfId="4356" xr:uid="{00000000-0005-0000-0000-000045000000}"/>
    <cellStyle name="40% - Accent3 6" xfId="4098" xr:uid="{00000000-0005-0000-0000-000046000000}"/>
    <cellStyle name="40% - Accent3 7" xfId="4381" xr:uid="{00000000-0005-0000-0000-000047000000}"/>
    <cellStyle name="40% - Accent4" xfId="80" builtinId="43" customBuiltin="1"/>
    <cellStyle name="40% - Accent4 2" xfId="101" xr:uid="{00000000-0005-0000-0000-000049000000}"/>
    <cellStyle name="40% - Accent4 2 2" xfId="4116" xr:uid="{00000000-0005-0000-0000-00004A000000}"/>
    <cellStyle name="40% - Accent4 3" xfId="4130" xr:uid="{00000000-0005-0000-0000-00004B000000}"/>
    <cellStyle name="40% - Accent4 4" xfId="4185" xr:uid="{00000000-0005-0000-0000-00004C000000}"/>
    <cellStyle name="40% - Accent4 5" xfId="4357" xr:uid="{00000000-0005-0000-0000-00004D000000}"/>
    <cellStyle name="40% - Accent4 6" xfId="4100" xr:uid="{00000000-0005-0000-0000-00004E000000}"/>
    <cellStyle name="40% - Accent4 7" xfId="4383" xr:uid="{00000000-0005-0000-0000-00004F000000}"/>
    <cellStyle name="40% - Accent5" xfId="84" builtinId="47" customBuiltin="1"/>
    <cellStyle name="40% - Accent5 2" xfId="103" xr:uid="{00000000-0005-0000-0000-000051000000}"/>
    <cellStyle name="40% - Accent5 2 2" xfId="4118" xr:uid="{00000000-0005-0000-0000-000052000000}"/>
    <cellStyle name="40% - Accent5 3" xfId="4132" xr:uid="{00000000-0005-0000-0000-000053000000}"/>
    <cellStyle name="40% - Accent5 4" xfId="4187" xr:uid="{00000000-0005-0000-0000-000054000000}"/>
    <cellStyle name="40% - Accent5 5" xfId="4358" xr:uid="{00000000-0005-0000-0000-000055000000}"/>
    <cellStyle name="40% - Accent5 6" xfId="4102" xr:uid="{00000000-0005-0000-0000-000056000000}"/>
    <cellStyle name="40% - Accent5 7" xfId="4385" xr:uid="{00000000-0005-0000-0000-000057000000}"/>
    <cellStyle name="40% - Accent6" xfId="88" builtinId="51" customBuiltin="1"/>
    <cellStyle name="40% - Accent6 2" xfId="105" xr:uid="{00000000-0005-0000-0000-000059000000}"/>
    <cellStyle name="40% - Accent6 2 2" xfId="4120" xr:uid="{00000000-0005-0000-0000-00005A000000}"/>
    <cellStyle name="40% - Accent6 3" xfId="4134" xr:uid="{00000000-0005-0000-0000-00005B000000}"/>
    <cellStyle name="40% - Accent6 4" xfId="4189" xr:uid="{00000000-0005-0000-0000-00005C000000}"/>
    <cellStyle name="40% - Accent6 5" xfId="4359" xr:uid="{00000000-0005-0000-0000-00005D000000}"/>
    <cellStyle name="40% - Accent6 6" xfId="4104" xr:uid="{00000000-0005-0000-0000-00005E000000}"/>
    <cellStyle name="40% - Accent6 7" xfId="4387" xr:uid="{00000000-0005-0000-0000-00005F000000}"/>
    <cellStyle name="60% - Accent1" xfId="69" builtinId="32" customBuiltin="1"/>
    <cellStyle name="60% - Accent2" xfId="73" builtinId="36" customBuiltin="1"/>
    <cellStyle name="60% - Accent3" xfId="77" builtinId="40" customBuiltin="1"/>
    <cellStyle name="60% - Accent4" xfId="81" builtinId="44" customBuiltin="1"/>
    <cellStyle name="60% - Accent5" xfId="85" builtinId="48" customBuiltin="1"/>
    <cellStyle name="60% - Accent6" xfId="89" builtinId="52" customBuiltin="1"/>
    <cellStyle name="Accent1" xfId="66" builtinId="29" customBuiltin="1"/>
    <cellStyle name="Accent2" xfId="70" builtinId="33" customBuiltin="1"/>
    <cellStyle name="Accent3" xfId="74" builtinId="37" customBuiltin="1"/>
    <cellStyle name="Accent4" xfId="78" builtinId="41" customBuiltin="1"/>
    <cellStyle name="Accent5" xfId="82" builtinId="45" customBuiltin="1"/>
    <cellStyle name="Accent6" xfId="86" builtinId="49" customBuiltin="1"/>
    <cellStyle name="Bad" xfId="56" builtinId="27" customBuiltin="1"/>
    <cellStyle name="Calculation" xfId="60" builtinId="22" customBuiltin="1"/>
    <cellStyle name="Check Cell" xfId="62" builtinId="23" customBuiltin="1"/>
    <cellStyle name="Comma" xfId="13" builtinId="3"/>
    <cellStyle name="Comma 2" xfId="16" xr:uid="{00000000-0005-0000-0000-000070000000}"/>
    <cellStyle name="Comma 2 2" xfId="32" xr:uid="{00000000-0005-0000-0000-000071000000}"/>
    <cellStyle name="Comma 2 2 10" xfId="153" xr:uid="{00000000-0005-0000-0000-000072000000}"/>
    <cellStyle name="Comma 2 2 2" xfId="225" xr:uid="{00000000-0005-0000-0000-000073000000}"/>
    <cellStyle name="Comma 2 2 3" xfId="272" xr:uid="{00000000-0005-0000-0000-000074000000}"/>
    <cellStyle name="Comma 2 2 3 2" xfId="683" xr:uid="{00000000-0005-0000-0000-000075000000}"/>
    <cellStyle name="Comma 2 2 3 2 2" xfId="1873" xr:uid="{00000000-0005-0000-0000-000076000000}"/>
    <cellStyle name="Comma 2 2 3 2 2 2" xfId="3875" xr:uid="{00000000-0005-0000-0000-000077000000}"/>
    <cellStyle name="Comma 2 2 3 2 3" xfId="2689" xr:uid="{00000000-0005-0000-0000-000078000000}"/>
    <cellStyle name="Comma 2 2 3 3" xfId="1466" xr:uid="{00000000-0005-0000-0000-000079000000}"/>
    <cellStyle name="Comma 2 2 3 3 2" xfId="3468" xr:uid="{00000000-0005-0000-0000-00007A000000}"/>
    <cellStyle name="Comma 2 2 3 4" xfId="2280" xr:uid="{00000000-0005-0000-0000-00007B000000}"/>
    <cellStyle name="Comma 2 2 4" xfId="518" xr:uid="{00000000-0005-0000-0000-00007C000000}"/>
    <cellStyle name="Comma 2 2 4 2" xfId="1710" xr:uid="{00000000-0005-0000-0000-00007D000000}"/>
    <cellStyle name="Comma 2 2 4 2 2" xfId="3712" xr:uid="{00000000-0005-0000-0000-00007E000000}"/>
    <cellStyle name="Comma 2 2 4 3" xfId="2526" xr:uid="{00000000-0005-0000-0000-00007F000000}"/>
    <cellStyle name="Comma 2 2 5" xfId="967" xr:uid="{00000000-0005-0000-0000-000080000000}"/>
    <cellStyle name="Comma 2 2 5 2" xfId="2969" xr:uid="{00000000-0005-0000-0000-000081000000}"/>
    <cellStyle name="Comma 2 2 6" xfId="1096" xr:uid="{00000000-0005-0000-0000-000082000000}"/>
    <cellStyle name="Comma 2 2 6 2" xfId="3098" xr:uid="{00000000-0005-0000-0000-000083000000}"/>
    <cellStyle name="Comma 2 2 7" xfId="1303" xr:uid="{00000000-0005-0000-0000-000084000000}"/>
    <cellStyle name="Comma 2 2 7 2" xfId="3305" xr:uid="{00000000-0005-0000-0000-000085000000}"/>
    <cellStyle name="Comma 2 2 8" xfId="2134" xr:uid="{00000000-0005-0000-0000-000086000000}"/>
    <cellStyle name="Comma 2 2 9" xfId="4236" xr:uid="{00000000-0005-0000-0000-000087000000}"/>
    <cellStyle name="Comma 2 3" xfId="114" xr:uid="{00000000-0005-0000-0000-000088000000}"/>
    <cellStyle name="Comma 2 3 2" xfId="273" xr:uid="{00000000-0005-0000-0000-000089000000}"/>
    <cellStyle name="Comma 2 3 2 2" xfId="684" xr:uid="{00000000-0005-0000-0000-00008A000000}"/>
    <cellStyle name="Comma 2 3 2 2 2" xfId="1874" xr:uid="{00000000-0005-0000-0000-00008B000000}"/>
    <cellStyle name="Comma 2 3 2 2 2 2" xfId="3876" xr:uid="{00000000-0005-0000-0000-00008C000000}"/>
    <cellStyle name="Comma 2 3 2 2 3" xfId="2690" xr:uid="{00000000-0005-0000-0000-00008D000000}"/>
    <cellStyle name="Comma 2 3 2 3" xfId="1467" xr:uid="{00000000-0005-0000-0000-00008E000000}"/>
    <cellStyle name="Comma 2 3 2 3 2" xfId="3469" xr:uid="{00000000-0005-0000-0000-00008F000000}"/>
    <cellStyle name="Comma 2 3 2 4" xfId="2281" xr:uid="{00000000-0005-0000-0000-000090000000}"/>
    <cellStyle name="Comma 2 3 3" xfId="519" xr:uid="{00000000-0005-0000-0000-000091000000}"/>
    <cellStyle name="Comma 2 3 3 2" xfId="1711" xr:uid="{00000000-0005-0000-0000-000092000000}"/>
    <cellStyle name="Comma 2 3 3 2 2" xfId="3713" xr:uid="{00000000-0005-0000-0000-000093000000}"/>
    <cellStyle name="Comma 2 3 3 3" xfId="2527" xr:uid="{00000000-0005-0000-0000-000094000000}"/>
    <cellStyle name="Comma 2 3 4" xfId="1069" xr:uid="{00000000-0005-0000-0000-000095000000}"/>
    <cellStyle name="Comma 2 3 4 2" xfId="3071" xr:uid="{00000000-0005-0000-0000-000096000000}"/>
    <cellStyle name="Comma 2 3 5" xfId="1304" xr:uid="{00000000-0005-0000-0000-000097000000}"/>
    <cellStyle name="Comma 2 3 5 2" xfId="3306" xr:uid="{00000000-0005-0000-0000-000098000000}"/>
    <cellStyle name="Comma 2 3 6" xfId="2219" xr:uid="{00000000-0005-0000-0000-000099000000}"/>
    <cellStyle name="Comma 2 3 7" xfId="4235" xr:uid="{00000000-0005-0000-0000-00009A000000}"/>
    <cellStyle name="Comma 2 4" xfId="4361" xr:uid="{00000000-0005-0000-0000-00009B000000}"/>
    <cellStyle name="Comma 3" xfId="15" xr:uid="{00000000-0005-0000-0000-00009C000000}"/>
    <cellStyle name="Comma 3 10" xfId="457" xr:uid="{00000000-0005-0000-0000-00009D000000}"/>
    <cellStyle name="Comma 3 10 2" xfId="867" xr:uid="{00000000-0005-0000-0000-00009E000000}"/>
    <cellStyle name="Comma 3 10 2 2" xfId="2057" xr:uid="{00000000-0005-0000-0000-00009F000000}"/>
    <cellStyle name="Comma 3 10 2 2 2" xfId="4059" xr:uid="{00000000-0005-0000-0000-0000A0000000}"/>
    <cellStyle name="Comma 3 10 2 3" xfId="2873" xr:uid="{00000000-0005-0000-0000-0000A1000000}"/>
    <cellStyle name="Comma 3 10 3" xfId="1650" xr:uid="{00000000-0005-0000-0000-0000A2000000}"/>
    <cellStyle name="Comma 3 10 3 2" xfId="3652" xr:uid="{00000000-0005-0000-0000-0000A3000000}"/>
    <cellStyle name="Comma 3 10 4" xfId="2466" xr:uid="{00000000-0005-0000-0000-0000A4000000}"/>
    <cellStyle name="Comma 3 11" xfId="480" xr:uid="{00000000-0005-0000-0000-0000A5000000}"/>
    <cellStyle name="Comma 3 11 2" xfId="890" xr:uid="{00000000-0005-0000-0000-0000A6000000}"/>
    <cellStyle name="Comma 3 11 2 2" xfId="2079" xr:uid="{00000000-0005-0000-0000-0000A7000000}"/>
    <cellStyle name="Comma 3 11 2 2 2" xfId="4081" xr:uid="{00000000-0005-0000-0000-0000A8000000}"/>
    <cellStyle name="Comma 3 11 2 3" xfId="2896" xr:uid="{00000000-0005-0000-0000-0000A9000000}"/>
    <cellStyle name="Comma 3 11 3" xfId="1673" xr:uid="{00000000-0005-0000-0000-0000AA000000}"/>
    <cellStyle name="Comma 3 11 3 2" xfId="3675" xr:uid="{00000000-0005-0000-0000-0000AB000000}"/>
    <cellStyle name="Comma 3 11 4" xfId="2489" xr:uid="{00000000-0005-0000-0000-0000AC000000}"/>
    <cellStyle name="Comma 3 12" xfId="504" xr:uid="{00000000-0005-0000-0000-0000AD000000}"/>
    <cellStyle name="Comma 3 12 2" xfId="1697" xr:uid="{00000000-0005-0000-0000-0000AE000000}"/>
    <cellStyle name="Comma 3 12 2 2" xfId="3699" xr:uid="{00000000-0005-0000-0000-0000AF000000}"/>
    <cellStyle name="Comma 3 12 3" xfId="2513" xr:uid="{00000000-0005-0000-0000-0000B0000000}"/>
    <cellStyle name="Comma 3 13" xfId="940" xr:uid="{00000000-0005-0000-0000-0000B1000000}"/>
    <cellStyle name="Comma 3 13 2" xfId="2942" xr:uid="{00000000-0005-0000-0000-0000B2000000}"/>
    <cellStyle name="Comma 3 14" xfId="992" xr:uid="{00000000-0005-0000-0000-0000B3000000}"/>
    <cellStyle name="Comma 3 14 2" xfId="2994" xr:uid="{00000000-0005-0000-0000-0000B4000000}"/>
    <cellStyle name="Comma 3 15" xfId="1041" xr:uid="{00000000-0005-0000-0000-0000B5000000}"/>
    <cellStyle name="Comma 3 15 2" xfId="3043" xr:uid="{00000000-0005-0000-0000-0000B6000000}"/>
    <cellStyle name="Comma 3 16" xfId="1243" xr:uid="{00000000-0005-0000-0000-0000B7000000}"/>
    <cellStyle name="Comma 3 16 2" xfId="3245" xr:uid="{00000000-0005-0000-0000-0000B8000000}"/>
    <cellStyle name="Comma 3 17" xfId="1290" xr:uid="{00000000-0005-0000-0000-0000B9000000}"/>
    <cellStyle name="Comma 3 17 2" xfId="3292" xr:uid="{00000000-0005-0000-0000-0000BA000000}"/>
    <cellStyle name="Comma 3 18" xfId="2127" xr:uid="{00000000-0005-0000-0000-0000BB000000}"/>
    <cellStyle name="Comma 3 19" xfId="4137" xr:uid="{00000000-0005-0000-0000-0000BC000000}"/>
    <cellStyle name="Comma 3 2" xfId="159" xr:uid="{00000000-0005-0000-0000-0000BD000000}"/>
    <cellStyle name="Comma 3 2 2" xfId="275" xr:uid="{00000000-0005-0000-0000-0000BE000000}"/>
    <cellStyle name="Comma 3 2 2 2" xfId="686" xr:uid="{00000000-0005-0000-0000-0000BF000000}"/>
    <cellStyle name="Comma 3 2 2 2 2" xfId="1876" xr:uid="{00000000-0005-0000-0000-0000C0000000}"/>
    <cellStyle name="Comma 3 2 2 2 2 2" xfId="3878" xr:uid="{00000000-0005-0000-0000-0000C1000000}"/>
    <cellStyle name="Comma 3 2 2 2 3" xfId="2692" xr:uid="{00000000-0005-0000-0000-0000C2000000}"/>
    <cellStyle name="Comma 3 2 2 3" xfId="1469" xr:uid="{00000000-0005-0000-0000-0000C3000000}"/>
    <cellStyle name="Comma 3 2 2 3 2" xfId="3471" xr:uid="{00000000-0005-0000-0000-0000C4000000}"/>
    <cellStyle name="Comma 3 2 2 4" xfId="2283" xr:uid="{00000000-0005-0000-0000-0000C5000000}"/>
    <cellStyle name="Comma 3 2 3" xfId="520" xr:uid="{00000000-0005-0000-0000-0000C6000000}"/>
    <cellStyle name="Comma 3 2 3 2" xfId="1712" xr:uid="{00000000-0005-0000-0000-0000C7000000}"/>
    <cellStyle name="Comma 3 2 3 2 2" xfId="3714" xr:uid="{00000000-0005-0000-0000-0000C8000000}"/>
    <cellStyle name="Comma 3 2 3 3" xfId="2528" xr:uid="{00000000-0005-0000-0000-0000C9000000}"/>
    <cellStyle name="Comma 3 2 4" xfId="962" xr:uid="{00000000-0005-0000-0000-0000CA000000}"/>
    <cellStyle name="Comma 3 2 4 2" xfId="2964" xr:uid="{00000000-0005-0000-0000-0000CB000000}"/>
    <cellStyle name="Comma 3 2 5" xfId="1053" xr:uid="{00000000-0005-0000-0000-0000CC000000}"/>
    <cellStyle name="Comma 3 2 5 2" xfId="3055" xr:uid="{00000000-0005-0000-0000-0000CD000000}"/>
    <cellStyle name="Comma 3 2 6" xfId="1305" xr:uid="{00000000-0005-0000-0000-0000CE000000}"/>
    <cellStyle name="Comma 3 2 6 2" xfId="3307" xr:uid="{00000000-0005-0000-0000-0000CF000000}"/>
    <cellStyle name="Comma 3 2 7" xfId="2150" xr:uid="{00000000-0005-0000-0000-0000D0000000}"/>
    <cellStyle name="Comma 3 2 8" xfId="4195" xr:uid="{00000000-0005-0000-0000-0000D1000000}"/>
    <cellStyle name="Comma 3 20" xfId="4360" xr:uid="{00000000-0005-0000-0000-0000D2000000}"/>
    <cellStyle name="Comma 3 21" xfId="152" xr:uid="{00000000-0005-0000-0000-0000D3000000}"/>
    <cellStyle name="Comma 3 3" xfId="169" xr:uid="{00000000-0005-0000-0000-0000D4000000}"/>
    <cellStyle name="Comma 3 3 2" xfId="276" xr:uid="{00000000-0005-0000-0000-0000D5000000}"/>
    <cellStyle name="Comma 3 3 2 2" xfId="687" xr:uid="{00000000-0005-0000-0000-0000D6000000}"/>
    <cellStyle name="Comma 3 3 2 2 2" xfId="1877" xr:uid="{00000000-0005-0000-0000-0000D7000000}"/>
    <cellStyle name="Comma 3 3 2 2 2 2" xfId="3879" xr:uid="{00000000-0005-0000-0000-0000D8000000}"/>
    <cellStyle name="Comma 3 3 2 2 3" xfId="2693" xr:uid="{00000000-0005-0000-0000-0000D9000000}"/>
    <cellStyle name="Comma 3 3 2 3" xfId="1470" xr:uid="{00000000-0005-0000-0000-0000DA000000}"/>
    <cellStyle name="Comma 3 3 2 3 2" xfId="3472" xr:uid="{00000000-0005-0000-0000-0000DB000000}"/>
    <cellStyle name="Comma 3 3 2 4" xfId="2284" xr:uid="{00000000-0005-0000-0000-0000DC000000}"/>
    <cellStyle name="Comma 3 3 3" xfId="521" xr:uid="{00000000-0005-0000-0000-0000DD000000}"/>
    <cellStyle name="Comma 3 3 3 2" xfId="1713" xr:uid="{00000000-0005-0000-0000-0000DE000000}"/>
    <cellStyle name="Comma 3 3 3 2 2" xfId="3715" xr:uid="{00000000-0005-0000-0000-0000DF000000}"/>
    <cellStyle name="Comma 3 3 3 3" xfId="2529" xr:uid="{00000000-0005-0000-0000-0000E0000000}"/>
    <cellStyle name="Comma 3 3 4" xfId="976" xr:uid="{00000000-0005-0000-0000-0000E1000000}"/>
    <cellStyle name="Comma 3 3 4 2" xfId="2978" xr:uid="{00000000-0005-0000-0000-0000E2000000}"/>
    <cellStyle name="Comma 3 3 5" xfId="1055" xr:uid="{00000000-0005-0000-0000-0000E3000000}"/>
    <cellStyle name="Comma 3 3 5 2" xfId="3057" xr:uid="{00000000-0005-0000-0000-0000E4000000}"/>
    <cellStyle name="Comma 3 3 6" xfId="1306" xr:uid="{00000000-0005-0000-0000-0000E5000000}"/>
    <cellStyle name="Comma 3 3 6 2" xfId="3308" xr:uid="{00000000-0005-0000-0000-0000E6000000}"/>
    <cellStyle name="Comma 3 3 7" xfId="2163" xr:uid="{00000000-0005-0000-0000-0000E7000000}"/>
    <cellStyle name="Comma 3 3 8" xfId="4233" xr:uid="{00000000-0005-0000-0000-0000E8000000}"/>
    <cellStyle name="Comma 3 4" xfId="187" xr:uid="{00000000-0005-0000-0000-0000E9000000}"/>
    <cellStyle name="Comma 3 4 2" xfId="277" xr:uid="{00000000-0005-0000-0000-0000EA000000}"/>
    <cellStyle name="Comma 3 4 2 2" xfId="688" xr:uid="{00000000-0005-0000-0000-0000EB000000}"/>
    <cellStyle name="Comma 3 4 2 2 2" xfId="1878" xr:uid="{00000000-0005-0000-0000-0000EC000000}"/>
    <cellStyle name="Comma 3 4 2 2 2 2" xfId="3880" xr:uid="{00000000-0005-0000-0000-0000ED000000}"/>
    <cellStyle name="Comma 3 4 2 2 3" xfId="2694" xr:uid="{00000000-0005-0000-0000-0000EE000000}"/>
    <cellStyle name="Comma 3 4 2 3" xfId="1471" xr:uid="{00000000-0005-0000-0000-0000EF000000}"/>
    <cellStyle name="Comma 3 4 2 3 2" xfId="3473" xr:uid="{00000000-0005-0000-0000-0000F0000000}"/>
    <cellStyle name="Comma 3 4 2 4" xfId="2285" xr:uid="{00000000-0005-0000-0000-0000F1000000}"/>
    <cellStyle name="Comma 3 4 3" xfId="522" xr:uid="{00000000-0005-0000-0000-0000F2000000}"/>
    <cellStyle name="Comma 3 4 3 2" xfId="1714" xr:uid="{00000000-0005-0000-0000-0000F3000000}"/>
    <cellStyle name="Comma 3 4 3 2 2" xfId="3716" xr:uid="{00000000-0005-0000-0000-0000F4000000}"/>
    <cellStyle name="Comma 3 4 3 3" xfId="2530" xr:uid="{00000000-0005-0000-0000-0000F5000000}"/>
    <cellStyle name="Comma 3 4 4" xfId="1057" xr:uid="{00000000-0005-0000-0000-0000F6000000}"/>
    <cellStyle name="Comma 3 4 4 2" xfId="3059" xr:uid="{00000000-0005-0000-0000-0000F7000000}"/>
    <cellStyle name="Comma 3 4 5" xfId="1307" xr:uid="{00000000-0005-0000-0000-0000F8000000}"/>
    <cellStyle name="Comma 3 4 5 2" xfId="3309" xr:uid="{00000000-0005-0000-0000-0000F9000000}"/>
    <cellStyle name="Comma 3 4 6" xfId="2183" xr:uid="{00000000-0005-0000-0000-0000FA000000}"/>
    <cellStyle name="Comma 3 4 7" xfId="4234" xr:uid="{00000000-0005-0000-0000-0000FB000000}"/>
    <cellStyle name="Comma 3 5" xfId="200" xr:uid="{00000000-0005-0000-0000-0000FC000000}"/>
    <cellStyle name="Comma 3 5 2" xfId="278" xr:uid="{00000000-0005-0000-0000-0000FD000000}"/>
    <cellStyle name="Comma 3 5 2 2" xfId="689" xr:uid="{00000000-0005-0000-0000-0000FE000000}"/>
    <cellStyle name="Comma 3 5 2 2 2" xfId="1879" xr:uid="{00000000-0005-0000-0000-0000FF000000}"/>
    <cellStyle name="Comma 3 5 2 2 2 2" xfId="3881" xr:uid="{00000000-0005-0000-0000-000000010000}"/>
    <cellStyle name="Comma 3 5 2 2 3" xfId="2695" xr:uid="{00000000-0005-0000-0000-000001010000}"/>
    <cellStyle name="Comma 3 5 2 3" xfId="1472" xr:uid="{00000000-0005-0000-0000-000002010000}"/>
    <cellStyle name="Comma 3 5 2 3 2" xfId="3474" xr:uid="{00000000-0005-0000-0000-000003010000}"/>
    <cellStyle name="Comma 3 5 2 4" xfId="2286" xr:uid="{00000000-0005-0000-0000-000004010000}"/>
    <cellStyle name="Comma 3 5 3" xfId="523" xr:uid="{00000000-0005-0000-0000-000005010000}"/>
    <cellStyle name="Comma 3 5 3 2" xfId="1715" xr:uid="{00000000-0005-0000-0000-000006010000}"/>
    <cellStyle name="Comma 3 5 3 2 2" xfId="3717" xr:uid="{00000000-0005-0000-0000-000007010000}"/>
    <cellStyle name="Comma 3 5 3 3" xfId="2531" xr:uid="{00000000-0005-0000-0000-000008010000}"/>
    <cellStyle name="Comma 3 5 4" xfId="1081" xr:uid="{00000000-0005-0000-0000-000009010000}"/>
    <cellStyle name="Comma 3 5 4 2" xfId="3083" xr:uid="{00000000-0005-0000-0000-00000A010000}"/>
    <cellStyle name="Comma 3 5 5" xfId="1308" xr:uid="{00000000-0005-0000-0000-00000B010000}"/>
    <cellStyle name="Comma 3 5 5 2" xfId="3310" xr:uid="{00000000-0005-0000-0000-00000C010000}"/>
    <cellStyle name="Comma 3 5 6" xfId="2204" xr:uid="{00000000-0005-0000-0000-00000D010000}"/>
    <cellStyle name="Comma 3 5 7" xfId="4238" xr:uid="{00000000-0005-0000-0000-00000E010000}"/>
    <cellStyle name="Comma 3 6" xfId="215" xr:uid="{00000000-0005-0000-0000-00000F010000}"/>
    <cellStyle name="Comma 3 7" xfId="244" xr:uid="{00000000-0005-0000-0000-000010010000}"/>
    <cellStyle name="Comma 3 7 2" xfId="279" xr:uid="{00000000-0005-0000-0000-000011010000}"/>
    <cellStyle name="Comma 3 7 2 2" xfId="690" xr:uid="{00000000-0005-0000-0000-000012010000}"/>
    <cellStyle name="Comma 3 7 2 2 2" xfId="1880" xr:uid="{00000000-0005-0000-0000-000013010000}"/>
    <cellStyle name="Comma 3 7 2 2 2 2" xfId="3882" xr:uid="{00000000-0005-0000-0000-000014010000}"/>
    <cellStyle name="Comma 3 7 2 2 3" xfId="2696" xr:uid="{00000000-0005-0000-0000-000015010000}"/>
    <cellStyle name="Comma 3 7 2 3" xfId="1473" xr:uid="{00000000-0005-0000-0000-000016010000}"/>
    <cellStyle name="Comma 3 7 2 3 2" xfId="3475" xr:uid="{00000000-0005-0000-0000-000017010000}"/>
    <cellStyle name="Comma 3 7 2 4" xfId="2287" xr:uid="{00000000-0005-0000-0000-000018010000}"/>
    <cellStyle name="Comma 3 7 3" xfId="524" xr:uid="{00000000-0005-0000-0000-000019010000}"/>
    <cellStyle name="Comma 3 7 3 2" xfId="1716" xr:uid="{00000000-0005-0000-0000-00001A010000}"/>
    <cellStyle name="Comma 3 7 3 2 2" xfId="3718" xr:uid="{00000000-0005-0000-0000-00001B010000}"/>
    <cellStyle name="Comma 3 7 3 3" xfId="2532" xr:uid="{00000000-0005-0000-0000-00001C010000}"/>
    <cellStyle name="Comma 3 7 4" xfId="1056" xr:uid="{00000000-0005-0000-0000-00001D010000}"/>
    <cellStyle name="Comma 3 7 4 2" xfId="3058" xr:uid="{00000000-0005-0000-0000-00001E010000}"/>
    <cellStyle name="Comma 3 7 5" xfId="1309" xr:uid="{00000000-0005-0000-0000-00001F010000}"/>
    <cellStyle name="Comma 3 7 5 2" xfId="3311" xr:uid="{00000000-0005-0000-0000-000020010000}"/>
    <cellStyle name="Comma 3 7 6" xfId="2249" xr:uid="{00000000-0005-0000-0000-000021010000}"/>
    <cellStyle name="Comma 3 7 7" xfId="4237" xr:uid="{00000000-0005-0000-0000-000022010000}"/>
    <cellStyle name="Comma 3 8" xfId="260" xr:uid="{00000000-0005-0000-0000-000023010000}"/>
    <cellStyle name="Comma 3 8 2" xfId="280" xr:uid="{00000000-0005-0000-0000-000024010000}"/>
    <cellStyle name="Comma 3 8 2 2" xfId="691" xr:uid="{00000000-0005-0000-0000-000025010000}"/>
    <cellStyle name="Comma 3 8 2 2 2" xfId="1881" xr:uid="{00000000-0005-0000-0000-000026010000}"/>
    <cellStyle name="Comma 3 8 2 2 2 2" xfId="3883" xr:uid="{00000000-0005-0000-0000-000027010000}"/>
    <cellStyle name="Comma 3 8 2 2 3" xfId="2697" xr:uid="{00000000-0005-0000-0000-000028010000}"/>
    <cellStyle name="Comma 3 8 2 3" xfId="1474" xr:uid="{00000000-0005-0000-0000-000029010000}"/>
    <cellStyle name="Comma 3 8 2 3 2" xfId="3476" xr:uid="{00000000-0005-0000-0000-00002A010000}"/>
    <cellStyle name="Comma 3 8 2 4" xfId="2288" xr:uid="{00000000-0005-0000-0000-00002B010000}"/>
    <cellStyle name="Comma 3 8 3" xfId="525" xr:uid="{00000000-0005-0000-0000-00002C010000}"/>
    <cellStyle name="Comma 3 8 3 2" xfId="1717" xr:uid="{00000000-0005-0000-0000-00002D010000}"/>
    <cellStyle name="Comma 3 8 3 2 2" xfId="3719" xr:uid="{00000000-0005-0000-0000-00002E010000}"/>
    <cellStyle name="Comma 3 8 3 3" xfId="2533" xr:uid="{00000000-0005-0000-0000-00002F010000}"/>
    <cellStyle name="Comma 3 8 4" xfId="1067" xr:uid="{00000000-0005-0000-0000-000030010000}"/>
    <cellStyle name="Comma 3 8 4 2" xfId="3069" xr:uid="{00000000-0005-0000-0000-000031010000}"/>
    <cellStyle name="Comma 3 8 5" xfId="1310" xr:uid="{00000000-0005-0000-0000-000032010000}"/>
    <cellStyle name="Comma 3 8 5 2" xfId="3312" xr:uid="{00000000-0005-0000-0000-000033010000}"/>
    <cellStyle name="Comma 3 8 6" xfId="2268" xr:uid="{00000000-0005-0000-0000-000034010000}"/>
    <cellStyle name="Comma 3 8 7" xfId="4240" xr:uid="{00000000-0005-0000-0000-000035010000}"/>
    <cellStyle name="Comma 3 9" xfId="274" xr:uid="{00000000-0005-0000-0000-000036010000}"/>
    <cellStyle name="Comma 3 9 2" xfId="685" xr:uid="{00000000-0005-0000-0000-000037010000}"/>
    <cellStyle name="Comma 3 9 2 2" xfId="1875" xr:uid="{00000000-0005-0000-0000-000038010000}"/>
    <cellStyle name="Comma 3 9 2 2 2" xfId="3877" xr:uid="{00000000-0005-0000-0000-000039010000}"/>
    <cellStyle name="Comma 3 9 2 3" xfId="2691" xr:uid="{00000000-0005-0000-0000-00003A010000}"/>
    <cellStyle name="Comma 3 9 3" xfId="1468" xr:uid="{00000000-0005-0000-0000-00003B010000}"/>
    <cellStyle name="Comma 3 9 3 2" xfId="3470" xr:uid="{00000000-0005-0000-0000-00003C010000}"/>
    <cellStyle name="Comma 3 9 4" xfId="2282" xr:uid="{00000000-0005-0000-0000-00003D010000}"/>
    <cellStyle name="Comma 4" xfId="21" xr:uid="{00000000-0005-0000-0000-00003E010000}"/>
    <cellStyle name="Comma 4 2" xfId="117" xr:uid="{00000000-0005-0000-0000-00003F010000}"/>
    <cellStyle name="Comma 4 2 2" xfId="281" xr:uid="{00000000-0005-0000-0000-000040010000}"/>
    <cellStyle name="Comma 4 2 2 2" xfId="692" xr:uid="{00000000-0005-0000-0000-000041010000}"/>
    <cellStyle name="Comma 4 2 2 2 2" xfId="1882" xr:uid="{00000000-0005-0000-0000-000042010000}"/>
    <cellStyle name="Comma 4 2 2 2 2 2" xfId="3884" xr:uid="{00000000-0005-0000-0000-000043010000}"/>
    <cellStyle name="Comma 4 2 2 2 3" xfId="2698" xr:uid="{00000000-0005-0000-0000-000044010000}"/>
    <cellStyle name="Comma 4 2 2 3" xfId="1475" xr:uid="{00000000-0005-0000-0000-000045010000}"/>
    <cellStyle name="Comma 4 2 2 3 2" xfId="3477" xr:uid="{00000000-0005-0000-0000-000046010000}"/>
    <cellStyle name="Comma 4 2 2 4" xfId="2289" xr:uid="{00000000-0005-0000-0000-000047010000}"/>
    <cellStyle name="Comma 4 2 3" xfId="526" xr:uid="{00000000-0005-0000-0000-000048010000}"/>
    <cellStyle name="Comma 4 2 3 2" xfId="1718" xr:uid="{00000000-0005-0000-0000-000049010000}"/>
    <cellStyle name="Comma 4 2 3 2 2" xfId="3720" xr:uid="{00000000-0005-0000-0000-00004A010000}"/>
    <cellStyle name="Comma 4 2 3 3" xfId="2534" xr:uid="{00000000-0005-0000-0000-00004B010000}"/>
    <cellStyle name="Comma 4 2 4" xfId="1068" xr:uid="{00000000-0005-0000-0000-00004C010000}"/>
    <cellStyle name="Comma 4 2 4 2" xfId="3070" xr:uid="{00000000-0005-0000-0000-00004D010000}"/>
    <cellStyle name="Comma 4 2 5" xfId="1311" xr:uid="{00000000-0005-0000-0000-00004E010000}"/>
    <cellStyle name="Comma 4 2 5 2" xfId="3313" xr:uid="{00000000-0005-0000-0000-00004F010000}"/>
    <cellStyle name="Comma 4 2 6" xfId="2222" xr:uid="{00000000-0005-0000-0000-000050010000}"/>
    <cellStyle name="Comma 4 2 7" xfId="4216" xr:uid="{00000000-0005-0000-0000-000051010000}"/>
    <cellStyle name="Comma 4 3" xfId="229" xr:uid="{00000000-0005-0000-0000-000052010000}"/>
    <cellStyle name="Comma 4 3 2" xfId="282" xr:uid="{00000000-0005-0000-0000-000053010000}"/>
    <cellStyle name="Comma 4 3 2 2" xfId="693" xr:uid="{00000000-0005-0000-0000-000054010000}"/>
    <cellStyle name="Comma 4 3 2 2 2" xfId="1883" xr:uid="{00000000-0005-0000-0000-000055010000}"/>
    <cellStyle name="Comma 4 3 2 2 2 2" xfId="3885" xr:uid="{00000000-0005-0000-0000-000056010000}"/>
    <cellStyle name="Comma 4 3 2 2 3" xfId="2699" xr:uid="{00000000-0005-0000-0000-000057010000}"/>
    <cellStyle name="Comma 4 3 2 3" xfId="1476" xr:uid="{00000000-0005-0000-0000-000058010000}"/>
    <cellStyle name="Comma 4 3 2 3 2" xfId="3478" xr:uid="{00000000-0005-0000-0000-000059010000}"/>
    <cellStyle name="Comma 4 3 2 4" xfId="2290" xr:uid="{00000000-0005-0000-0000-00005A010000}"/>
    <cellStyle name="Comma 4 3 3" xfId="527" xr:uid="{00000000-0005-0000-0000-00005B010000}"/>
    <cellStyle name="Comma 4 3 3 2" xfId="1719" xr:uid="{00000000-0005-0000-0000-00005C010000}"/>
    <cellStyle name="Comma 4 3 3 2 2" xfId="3721" xr:uid="{00000000-0005-0000-0000-00005D010000}"/>
    <cellStyle name="Comma 4 3 3 3" xfId="2535" xr:uid="{00000000-0005-0000-0000-00005E010000}"/>
    <cellStyle name="Comma 4 3 4" xfId="1058" xr:uid="{00000000-0005-0000-0000-00005F010000}"/>
    <cellStyle name="Comma 4 3 4 2" xfId="3060" xr:uid="{00000000-0005-0000-0000-000060010000}"/>
    <cellStyle name="Comma 4 3 5" xfId="1312" xr:uid="{00000000-0005-0000-0000-000061010000}"/>
    <cellStyle name="Comma 4 3 5 2" xfId="3314" xr:uid="{00000000-0005-0000-0000-000062010000}"/>
    <cellStyle name="Comma 4 3 6" xfId="2234" xr:uid="{00000000-0005-0000-0000-000063010000}"/>
    <cellStyle name="Comma 4 3 7" xfId="4239" xr:uid="{00000000-0005-0000-0000-000064010000}"/>
    <cellStyle name="Comma 4 4" xfId="1005" xr:uid="{00000000-0005-0000-0000-000065010000}"/>
    <cellStyle name="Comma 4 4 2" xfId="3007" xr:uid="{00000000-0005-0000-0000-000066010000}"/>
    <cellStyle name="Comma 4 5" xfId="1027" xr:uid="{00000000-0005-0000-0000-000067010000}"/>
    <cellStyle name="Comma 4 5 2" xfId="3029" xr:uid="{00000000-0005-0000-0000-000068010000}"/>
    <cellStyle name="Comma 4 6" xfId="1071" xr:uid="{00000000-0005-0000-0000-000069010000}"/>
    <cellStyle name="Comma 4 6 2" xfId="3073" xr:uid="{00000000-0005-0000-0000-00006A010000}"/>
    <cellStyle name="Comma 4 7" xfId="1266" xr:uid="{00000000-0005-0000-0000-00006B010000}"/>
    <cellStyle name="Comma 4 7 2" xfId="3268" xr:uid="{00000000-0005-0000-0000-00006C010000}"/>
    <cellStyle name="Comma 4 8" xfId="4155" xr:uid="{00000000-0005-0000-0000-00006D010000}"/>
    <cellStyle name="Comma 4 9" xfId="193" xr:uid="{00000000-0005-0000-0000-00006E010000}"/>
    <cellStyle name="Comma 5" xfId="38" xr:uid="{00000000-0005-0000-0000-00006F010000}"/>
    <cellStyle name="Comma 5 2" xfId="131" xr:uid="{00000000-0005-0000-0000-000070010000}"/>
    <cellStyle name="Comma 5 2 2" xfId="4210" xr:uid="{00000000-0005-0000-0000-000071010000}"/>
    <cellStyle name="Comma 5 2 3" xfId="906" xr:uid="{00000000-0005-0000-0000-000072010000}"/>
    <cellStyle name="Comma 5 3" xfId="979" xr:uid="{00000000-0005-0000-0000-000073010000}"/>
    <cellStyle name="Comma 5 3 2" xfId="2981" xr:uid="{00000000-0005-0000-0000-000074010000}"/>
    <cellStyle name="Comma 5 4" xfId="1084" xr:uid="{00000000-0005-0000-0000-000075010000}"/>
    <cellStyle name="Comma 5 4 2" xfId="3086" xr:uid="{00000000-0005-0000-0000-000076010000}"/>
    <cellStyle name="Comma 5 5" xfId="4166" xr:uid="{00000000-0005-0000-0000-000077010000}"/>
    <cellStyle name="Comma 5 6" xfId="904" xr:uid="{00000000-0005-0000-0000-000078010000}"/>
    <cellStyle name="Comma 6" xfId="2092" xr:uid="{00000000-0005-0000-0000-000079010000}"/>
    <cellStyle name="Comma 7" xfId="4136" xr:uid="{00000000-0005-0000-0000-00007A010000}"/>
    <cellStyle name="Currency 2" xfId="17" xr:uid="{00000000-0005-0000-0000-00007B010000}"/>
    <cellStyle name="Explanatory Text" xfId="64" builtinId="53" customBuiltin="1"/>
    <cellStyle name="Good" xfId="55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Input" xfId="58" builtinId="20" customBuiltin="1"/>
    <cellStyle name="Linked Cell" xfId="61" builtinId="24" customBuiltin="1"/>
    <cellStyle name="Neutral" xfId="57" builtinId="28" customBuiltin="1"/>
    <cellStyle name="Normal" xfId="0" builtinId="0"/>
    <cellStyle name="Normal 10" xfId="20" xr:uid="{00000000-0005-0000-0000-000086010000}"/>
    <cellStyle name="Normal 10 10" xfId="991" xr:uid="{00000000-0005-0000-0000-000087010000}"/>
    <cellStyle name="Normal 10 10 2" xfId="2993" xr:uid="{00000000-0005-0000-0000-000088010000}"/>
    <cellStyle name="Normal 10 11" xfId="1059" xr:uid="{00000000-0005-0000-0000-000089010000}"/>
    <cellStyle name="Normal 10 11 2" xfId="3061" xr:uid="{00000000-0005-0000-0000-00008A010000}"/>
    <cellStyle name="Normal 10 12" xfId="1242" xr:uid="{00000000-0005-0000-0000-00008B010000}"/>
    <cellStyle name="Normal 10 12 2" xfId="3244" xr:uid="{00000000-0005-0000-0000-00008C010000}"/>
    <cellStyle name="Normal 10 13" xfId="1289" xr:uid="{00000000-0005-0000-0000-00008D010000}"/>
    <cellStyle name="Normal 10 13 2" xfId="3291" xr:uid="{00000000-0005-0000-0000-00008E010000}"/>
    <cellStyle name="Normal 10 14" xfId="2132" xr:uid="{00000000-0005-0000-0000-00008F010000}"/>
    <cellStyle name="Normal 10 15" xfId="4135" xr:uid="{00000000-0005-0000-0000-000090010000}"/>
    <cellStyle name="Normal 10 2" xfId="116" xr:uid="{00000000-0005-0000-0000-000091010000}"/>
    <cellStyle name="Normal 10 2 2" xfId="191" xr:uid="{00000000-0005-0000-0000-000092010000}"/>
    <cellStyle name="Normal 10 2 2 2" xfId="285" xr:uid="{00000000-0005-0000-0000-000093010000}"/>
    <cellStyle name="Normal 10 2 2 2 2" xfId="696" xr:uid="{00000000-0005-0000-0000-000094010000}"/>
    <cellStyle name="Normal 10 2 2 2 2 2" xfId="1886" xr:uid="{00000000-0005-0000-0000-000095010000}"/>
    <cellStyle name="Normal 10 2 2 2 2 2 2" xfId="3888" xr:uid="{00000000-0005-0000-0000-000096010000}"/>
    <cellStyle name="Normal 10 2 2 2 2 3" xfId="2702" xr:uid="{00000000-0005-0000-0000-000097010000}"/>
    <cellStyle name="Normal 10 2 2 2 3" xfId="1479" xr:uid="{00000000-0005-0000-0000-000098010000}"/>
    <cellStyle name="Normal 10 2 2 2 3 2" xfId="3481" xr:uid="{00000000-0005-0000-0000-000099010000}"/>
    <cellStyle name="Normal 10 2 2 2 4" xfId="2293" xr:uid="{00000000-0005-0000-0000-00009A010000}"/>
    <cellStyle name="Normal 10 2 2 3" xfId="529" xr:uid="{00000000-0005-0000-0000-00009B010000}"/>
    <cellStyle name="Normal 10 2 2 3 2" xfId="1721" xr:uid="{00000000-0005-0000-0000-00009C010000}"/>
    <cellStyle name="Normal 10 2 2 3 2 2" xfId="3723" xr:uid="{00000000-0005-0000-0000-00009D010000}"/>
    <cellStyle name="Normal 10 2 2 3 3" xfId="2537" xr:uid="{00000000-0005-0000-0000-00009E010000}"/>
    <cellStyle name="Normal 10 2 2 4" xfId="1054" xr:uid="{00000000-0005-0000-0000-00009F010000}"/>
    <cellStyle name="Normal 10 2 2 4 2" xfId="3056" xr:uid="{00000000-0005-0000-0000-0000A0010000}"/>
    <cellStyle name="Normal 10 2 2 5" xfId="1314" xr:uid="{00000000-0005-0000-0000-0000A1010000}"/>
    <cellStyle name="Normal 10 2 2 5 2" xfId="3316" xr:uid="{00000000-0005-0000-0000-0000A2010000}"/>
    <cellStyle name="Normal 10 2 2 6" xfId="2197" xr:uid="{00000000-0005-0000-0000-0000A3010000}"/>
    <cellStyle name="Normal 10 2 2 7" xfId="4241" xr:uid="{00000000-0005-0000-0000-0000A4010000}"/>
    <cellStyle name="Normal 10 2 3" xfId="284" xr:uid="{00000000-0005-0000-0000-0000A5010000}"/>
    <cellStyle name="Normal 10 2 3 2" xfId="695" xr:uid="{00000000-0005-0000-0000-0000A6010000}"/>
    <cellStyle name="Normal 10 2 3 2 2" xfId="1885" xr:uid="{00000000-0005-0000-0000-0000A7010000}"/>
    <cellStyle name="Normal 10 2 3 2 2 2" xfId="3887" xr:uid="{00000000-0005-0000-0000-0000A8010000}"/>
    <cellStyle name="Normal 10 2 3 2 3" xfId="2701" xr:uid="{00000000-0005-0000-0000-0000A9010000}"/>
    <cellStyle name="Normal 10 2 3 3" xfId="1478" xr:uid="{00000000-0005-0000-0000-0000AA010000}"/>
    <cellStyle name="Normal 10 2 3 3 2" xfId="3480" xr:uid="{00000000-0005-0000-0000-0000AB010000}"/>
    <cellStyle name="Normal 10 2 3 4" xfId="2292" xr:uid="{00000000-0005-0000-0000-0000AC010000}"/>
    <cellStyle name="Normal 10 2 4" xfId="528" xr:uid="{00000000-0005-0000-0000-0000AD010000}"/>
    <cellStyle name="Normal 10 2 4 2" xfId="1720" xr:uid="{00000000-0005-0000-0000-0000AE010000}"/>
    <cellStyle name="Normal 10 2 4 2 2" xfId="3722" xr:uid="{00000000-0005-0000-0000-0000AF010000}"/>
    <cellStyle name="Normal 10 2 4 3" xfId="2536" xr:uid="{00000000-0005-0000-0000-0000B0010000}"/>
    <cellStyle name="Normal 10 2 5" xfId="1063" xr:uid="{00000000-0005-0000-0000-0000B1010000}"/>
    <cellStyle name="Normal 10 2 5 2" xfId="3065" xr:uid="{00000000-0005-0000-0000-0000B2010000}"/>
    <cellStyle name="Normal 10 2 6" xfId="1313" xr:uid="{00000000-0005-0000-0000-0000B3010000}"/>
    <cellStyle name="Normal 10 2 6 2" xfId="3315" xr:uid="{00000000-0005-0000-0000-0000B4010000}"/>
    <cellStyle name="Normal 10 2 7" xfId="2173" xr:uid="{00000000-0005-0000-0000-0000B5010000}"/>
    <cellStyle name="Normal 10 2 8" xfId="4197" xr:uid="{00000000-0005-0000-0000-0000B6010000}"/>
    <cellStyle name="Normal 10 3" xfId="190" xr:uid="{00000000-0005-0000-0000-0000B7010000}"/>
    <cellStyle name="Normal 10 3 2" xfId="286" xr:uid="{00000000-0005-0000-0000-0000B8010000}"/>
    <cellStyle name="Normal 10 3 2 2" xfId="697" xr:uid="{00000000-0005-0000-0000-0000B9010000}"/>
    <cellStyle name="Normal 10 3 2 2 2" xfId="1887" xr:uid="{00000000-0005-0000-0000-0000BA010000}"/>
    <cellStyle name="Normal 10 3 2 2 2 2" xfId="3889" xr:uid="{00000000-0005-0000-0000-0000BB010000}"/>
    <cellStyle name="Normal 10 3 2 2 3" xfId="2703" xr:uid="{00000000-0005-0000-0000-0000BC010000}"/>
    <cellStyle name="Normal 10 3 2 3" xfId="1480" xr:uid="{00000000-0005-0000-0000-0000BD010000}"/>
    <cellStyle name="Normal 10 3 2 3 2" xfId="3482" xr:uid="{00000000-0005-0000-0000-0000BE010000}"/>
    <cellStyle name="Normal 10 3 2 4" xfId="2294" xr:uid="{00000000-0005-0000-0000-0000BF010000}"/>
    <cellStyle name="Normal 10 3 3" xfId="530" xr:uid="{00000000-0005-0000-0000-0000C0010000}"/>
    <cellStyle name="Normal 10 3 3 2" xfId="1722" xr:uid="{00000000-0005-0000-0000-0000C1010000}"/>
    <cellStyle name="Normal 10 3 3 2 2" xfId="3724" xr:uid="{00000000-0005-0000-0000-0000C2010000}"/>
    <cellStyle name="Normal 10 3 3 3" xfId="2538" xr:uid="{00000000-0005-0000-0000-0000C3010000}"/>
    <cellStyle name="Normal 10 3 4" xfId="1080" xr:uid="{00000000-0005-0000-0000-0000C4010000}"/>
    <cellStyle name="Normal 10 3 4 2" xfId="3082" xr:uid="{00000000-0005-0000-0000-0000C5010000}"/>
    <cellStyle name="Normal 10 3 5" xfId="1315" xr:uid="{00000000-0005-0000-0000-0000C6010000}"/>
    <cellStyle name="Normal 10 3 5 2" xfId="3317" xr:uid="{00000000-0005-0000-0000-0000C7010000}"/>
    <cellStyle name="Normal 10 3 6" xfId="2196" xr:uid="{00000000-0005-0000-0000-0000C8010000}"/>
    <cellStyle name="Normal 10 3 7" xfId="4242" xr:uid="{00000000-0005-0000-0000-0000C9010000}"/>
    <cellStyle name="Normal 10 4" xfId="216" xr:uid="{00000000-0005-0000-0000-0000CA010000}"/>
    <cellStyle name="Normal 10 4 2" xfId="287" xr:uid="{00000000-0005-0000-0000-0000CB010000}"/>
    <cellStyle name="Normal 10 4 2 2" xfId="698" xr:uid="{00000000-0005-0000-0000-0000CC010000}"/>
    <cellStyle name="Normal 10 4 2 2 2" xfId="1888" xr:uid="{00000000-0005-0000-0000-0000CD010000}"/>
    <cellStyle name="Normal 10 4 2 2 2 2" xfId="3890" xr:uid="{00000000-0005-0000-0000-0000CE010000}"/>
    <cellStyle name="Normal 10 4 2 2 3" xfId="2704" xr:uid="{00000000-0005-0000-0000-0000CF010000}"/>
    <cellStyle name="Normal 10 4 2 3" xfId="1481" xr:uid="{00000000-0005-0000-0000-0000D0010000}"/>
    <cellStyle name="Normal 10 4 2 3 2" xfId="3483" xr:uid="{00000000-0005-0000-0000-0000D1010000}"/>
    <cellStyle name="Normal 10 4 2 4" xfId="2295" xr:uid="{00000000-0005-0000-0000-0000D2010000}"/>
    <cellStyle name="Normal 10 4 3" xfId="531" xr:uid="{00000000-0005-0000-0000-0000D3010000}"/>
    <cellStyle name="Normal 10 4 3 2" xfId="1723" xr:uid="{00000000-0005-0000-0000-0000D4010000}"/>
    <cellStyle name="Normal 10 4 3 2 2" xfId="3725" xr:uid="{00000000-0005-0000-0000-0000D5010000}"/>
    <cellStyle name="Normal 10 4 3 3" xfId="2539" xr:uid="{00000000-0005-0000-0000-0000D6010000}"/>
    <cellStyle name="Normal 10 4 4" xfId="1066" xr:uid="{00000000-0005-0000-0000-0000D7010000}"/>
    <cellStyle name="Normal 10 4 4 2" xfId="3068" xr:uid="{00000000-0005-0000-0000-0000D8010000}"/>
    <cellStyle name="Normal 10 4 5" xfId="1316" xr:uid="{00000000-0005-0000-0000-0000D9010000}"/>
    <cellStyle name="Normal 10 4 5 2" xfId="3318" xr:uid="{00000000-0005-0000-0000-0000DA010000}"/>
    <cellStyle name="Normal 10 4 6" xfId="2221" xr:uid="{00000000-0005-0000-0000-0000DB010000}"/>
    <cellStyle name="Normal 10 4 7" xfId="4243" xr:uid="{00000000-0005-0000-0000-0000DC010000}"/>
    <cellStyle name="Normal 10 5" xfId="243" xr:uid="{00000000-0005-0000-0000-0000DD010000}"/>
    <cellStyle name="Normal 10 5 2" xfId="288" xr:uid="{00000000-0005-0000-0000-0000DE010000}"/>
    <cellStyle name="Normal 10 5 2 2" xfId="699" xr:uid="{00000000-0005-0000-0000-0000DF010000}"/>
    <cellStyle name="Normal 10 5 2 2 2" xfId="1889" xr:uid="{00000000-0005-0000-0000-0000E0010000}"/>
    <cellStyle name="Normal 10 5 2 2 2 2" xfId="3891" xr:uid="{00000000-0005-0000-0000-0000E1010000}"/>
    <cellStyle name="Normal 10 5 2 2 3" xfId="2705" xr:uid="{00000000-0005-0000-0000-0000E2010000}"/>
    <cellStyle name="Normal 10 5 2 3" xfId="1482" xr:uid="{00000000-0005-0000-0000-0000E3010000}"/>
    <cellStyle name="Normal 10 5 2 3 2" xfId="3484" xr:uid="{00000000-0005-0000-0000-0000E4010000}"/>
    <cellStyle name="Normal 10 5 2 4" xfId="2296" xr:uid="{00000000-0005-0000-0000-0000E5010000}"/>
    <cellStyle name="Normal 10 5 3" xfId="532" xr:uid="{00000000-0005-0000-0000-0000E6010000}"/>
    <cellStyle name="Normal 10 5 3 2" xfId="1724" xr:uid="{00000000-0005-0000-0000-0000E7010000}"/>
    <cellStyle name="Normal 10 5 3 2 2" xfId="3726" xr:uid="{00000000-0005-0000-0000-0000E8010000}"/>
    <cellStyle name="Normal 10 5 3 3" xfId="2540" xr:uid="{00000000-0005-0000-0000-0000E9010000}"/>
    <cellStyle name="Normal 10 5 4" xfId="1065" xr:uid="{00000000-0005-0000-0000-0000EA010000}"/>
    <cellStyle name="Normal 10 5 4 2" xfId="3067" xr:uid="{00000000-0005-0000-0000-0000EB010000}"/>
    <cellStyle name="Normal 10 5 5" xfId="1317" xr:uid="{00000000-0005-0000-0000-0000EC010000}"/>
    <cellStyle name="Normal 10 5 5 2" xfId="3319" xr:uid="{00000000-0005-0000-0000-0000ED010000}"/>
    <cellStyle name="Normal 10 5 6" xfId="2248" xr:uid="{00000000-0005-0000-0000-0000EE010000}"/>
    <cellStyle name="Normal 10 5 7" xfId="4244" xr:uid="{00000000-0005-0000-0000-0000EF010000}"/>
    <cellStyle name="Normal 10 6" xfId="283" xr:uid="{00000000-0005-0000-0000-0000F0010000}"/>
    <cellStyle name="Normal 10 6 2" xfId="694" xr:uid="{00000000-0005-0000-0000-0000F1010000}"/>
    <cellStyle name="Normal 10 6 2 2" xfId="1884" xr:uid="{00000000-0005-0000-0000-0000F2010000}"/>
    <cellStyle name="Normal 10 6 2 2 2" xfId="3886" xr:uid="{00000000-0005-0000-0000-0000F3010000}"/>
    <cellStyle name="Normal 10 6 2 3" xfId="2700" xr:uid="{00000000-0005-0000-0000-0000F4010000}"/>
    <cellStyle name="Normal 10 6 3" xfId="1477" xr:uid="{00000000-0005-0000-0000-0000F5010000}"/>
    <cellStyle name="Normal 10 6 3 2" xfId="3479" xr:uid="{00000000-0005-0000-0000-0000F6010000}"/>
    <cellStyle name="Normal 10 6 4" xfId="2291" xr:uid="{00000000-0005-0000-0000-0000F7010000}"/>
    <cellStyle name="Normal 10 7" xfId="479" xr:uid="{00000000-0005-0000-0000-0000F8010000}"/>
    <cellStyle name="Normal 10 7 2" xfId="889" xr:uid="{00000000-0005-0000-0000-0000F9010000}"/>
    <cellStyle name="Normal 10 7 2 2" xfId="2078" xr:uid="{00000000-0005-0000-0000-0000FA010000}"/>
    <cellStyle name="Normal 10 7 2 2 2" xfId="4080" xr:uid="{00000000-0005-0000-0000-0000FB010000}"/>
    <cellStyle name="Normal 10 7 2 3" xfId="2895" xr:uid="{00000000-0005-0000-0000-0000FC010000}"/>
    <cellStyle name="Normal 10 7 3" xfId="1672" xr:uid="{00000000-0005-0000-0000-0000FD010000}"/>
    <cellStyle name="Normal 10 7 3 2" xfId="3674" xr:uid="{00000000-0005-0000-0000-0000FE010000}"/>
    <cellStyle name="Normal 10 7 4" xfId="2488" xr:uid="{00000000-0005-0000-0000-0000FF010000}"/>
    <cellStyle name="Normal 10 8" xfId="503" xr:uid="{00000000-0005-0000-0000-000000020000}"/>
    <cellStyle name="Normal 10 8 2" xfId="1696" xr:uid="{00000000-0005-0000-0000-000001020000}"/>
    <cellStyle name="Normal 10 8 2 2" xfId="3698" xr:uid="{00000000-0005-0000-0000-000002020000}"/>
    <cellStyle name="Normal 10 8 3" xfId="2512" xr:uid="{00000000-0005-0000-0000-000003020000}"/>
    <cellStyle name="Normal 10 9" xfId="952" xr:uid="{00000000-0005-0000-0000-000004020000}"/>
    <cellStyle name="Normal 10 9 2" xfId="2954" xr:uid="{00000000-0005-0000-0000-000005020000}"/>
    <cellStyle name="Normal 11" xfId="37" xr:uid="{00000000-0005-0000-0000-000006020000}"/>
    <cellStyle name="Normal 11 10" xfId="2182" xr:uid="{00000000-0005-0000-0000-000007020000}"/>
    <cellStyle name="Normal 11 11" xfId="4154" xr:uid="{00000000-0005-0000-0000-000008020000}"/>
    <cellStyle name="Normal 11 2" xfId="130" xr:uid="{00000000-0005-0000-0000-000009020000}"/>
    <cellStyle name="Normal 11 2 2" xfId="290" xr:uid="{00000000-0005-0000-0000-00000A020000}"/>
    <cellStyle name="Normal 11 2 2 2" xfId="701" xr:uid="{00000000-0005-0000-0000-00000B020000}"/>
    <cellStyle name="Normal 11 2 2 2 2" xfId="1891" xr:uid="{00000000-0005-0000-0000-00000C020000}"/>
    <cellStyle name="Normal 11 2 2 2 2 2" xfId="3893" xr:uid="{00000000-0005-0000-0000-00000D020000}"/>
    <cellStyle name="Normal 11 2 2 2 3" xfId="2707" xr:uid="{00000000-0005-0000-0000-00000E020000}"/>
    <cellStyle name="Normal 11 2 2 3" xfId="1484" xr:uid="{00000000-0005-0000-0000-00000F020000}"/>
    <cellStyle name="Normal 11 2 2 3 2" xfId="3486" xr:uid="{00000000-0005-0000-0000-000010020000}"/>
    <cellStyle name="Normal 11 2 2 4" xfId="2298" xr:uid="{00000000-0005-0000-0000-000011020000}"/>
    <cellStyle name="Normal 11 2 3" xfId="533" xr:uid="{00000000-0005-0000-0000-000012020000}"/>
    <cellStyle name="Normal 11 2 3 2" xfId="1725" xr:uid="{00000000-0005-0000-0000-000013020000}"/>
    <cellStyle name="Normal 11 2 3 2 2" xfId="3727" xr:uid="{00000000-0005-0000-0000-000014020000}"/>
    <cellStyle name="Normal 11 2 3 3" xfId="2541" xr:uid="{00000000-0005-0000-0000-000015020000}"/>
    <cellStyle name="Normal 11 2 4" xfId="1097" xr:uid="{00000000-0005-0000-0000-000016020000}"/>
    <cellStyle name="Normal 11 2 4 2" xfId="3099" xr:uid="{00000000-0005-0000-0000-000017020000}"/>
    <cellStyle name="Normal 11 2 5" xfId="1318" xr:uid="{00000000-0005-0000-0000-000018020000}"/>
    <cellStyle name="Normal 11 2 5 2" xfId="3320" xr:uid="{00000000-0005-0000-0000-000019020000}"/>
    <cellStyle name="Normal 11 2 6" xfId="2195" xr:uid="{00000000-0005-0000-0000-00001A020000}"/>
    <cellStyle name="Normal 11 2 7" xfId="4205" xr:uid="{00000000-0005-0000-0000-00001B020000}"/>
    <cellStyle name="Normal 11 3" xfId="251" xr:uid="{00000000-0005-0000-0000-00001C020000}"/>
    <cellStyle name="Normal 11 3 2" xfId="291" xr:uid="{00000000-0005-0000-0000-00001D020000}"/>
    <cellStyle name="Normal 11 3 2 2" xfId="702" xr:uid="{00000000-0005-0000-0000-00001E020000}"/>
    <cellStyle name="Normal 11 3 2 2 2" xfId="1892" xr:uid="{00000000-0005-0000-0000-00001F020000}"/>
    <cellStyle name="Normal 11 3 2 2 2 2" xfId="3894" xr:uid="{00000000-0005-0000-0000-000020020000}"/>
    <cellStyle name="Normal 11 3 2 2 3" xfId="2708" xr:uid="{00000000-0005-0000-0000-000021020000}"/>
    <cellStyle name="Normal 11 3 2 3" xfId="1485" xr:uid="{00000000-0005-0000-0000-000022020000}"/>
    <cellStyle name="Normal 11 3 2 3 2" xfId="3487" xr:uid="{00000000-0005-0000-0000-000023020000}"/>
    <cellStyle name="Normal 11 3 2 4" xfId="2299" xr:uid="{00000000-0005-0000-0000-000024020000}"/>
    <cellStyle name="Normal 11 3 3" xfId="534" xr:uid="{00000000-0005-0000-0000-000025020000}"/>
    <cellStyle name="Normal 11 3 3 2" xfId="1726" xr:uid="{00000000-0005-0000-0000-000026020000}"/>
    <cellStyle name="Normal 11 3 3 2 2" xfId="3728" xr:uid="{00000000-0005-0000-0000-000027020000}"/>
    <cellStyle name="Normal 11 3 3 3" xfId="2542" xr:uid="{00000000-0005-0000-0000-000028020000}"/>
    <cellStyle name="Normal 11 3 4" xfId="1098" xr:uid="{00000000-0005-0000-0000-000029020000}"/>
    <cellStyle name="Normal 11 3 4 2" xfId="3100" xr:uid="{00000000-0005-0000-0000-00002A020000}"/>
    <cellStyle name="Normal 11 3 5" xfId="1319" xr:uid="{00000000-0005-0000-0000-00002B020000}"/>
    <cellStyle name="Normal 11 3 5 2" xfId="3321" xr:uid="{00000000-0005-0000-0000-00002C020000}"/>
    <cellStyle name="Normal 11 3 6" xfId="2256" xr:uid="{00000000-0005-0000-0000-00002D020000}"/>
    <cellStyle name="Normal 11 3 7" xfId="4245" xr:uid="{00000000-0005-0000-0000-00002E020000}"/>
    <cellStyle name="Normal 11 4" xfId="289" xr:uid="{00000000-0005-0000-0000-00002F020000}"/>
    <cellStyle name="Normal 11 4 2" xfId="700" xr:uid="{00000000-0005-0000-0000-000030020000}"/>
    <cellStyle name="Normal 11 4 2 2" xfId="1890" xr:uid="{00000000-0005-0000-0000-000031020000}"/>
    <cellStyle name="Normal 11 4 2 2 2" xfId="3892" xr:uid="{00000000-0005-0000-0000-000032020000}"/>
    <cellStyle name="Normal 11 4 2 3" xfId="2706" xr:uid="{00000000-0005-0000-0000-000033020000}"/>
    <cellStyle name="Normal 11 4 3" xfId="1483" xr:uid="{00000000-0005-0000-0000-000034020000}"/>
    <cellStyle name="Normal 11 4 3 2" xfId="3485" xr:uid="{00000000-0005-0000-0000-000035020000}"/>
    <cellStyle name="Normal 11 4 4" xfId="2297" xr:uid="{00000000-0005-0000-0000-000036020000}"/>
    <cellStyle name="Normal 11 5" xfId="516" xr:uid="{00000000-0005-0000-0000-000037020000}"/>
    <cellStyle name="Normal 11 5 2" xfId="1709" xr:uid="{00000000-0005-0000-0000-000038020000}"/>
    <cellStyle name="Normal 11 5 2 2" xfId="3711" xr:uid="{00000000-0005-0000-0000-000039020000}"/>
    <cellStyle name="Normal 11 5 3" xfId="2525" xr:uid="{00000000-0005-0000-0000-00003A020000}"/>
    <cellStyle name="Normal 11 6" xfId="1004" xr:uid="{00000000-0005-0000-0000-00003B020000}"/>
    <cellStyle name="Normal 11 6 2" xfId="3006" xr:uid="{00000000-0005-0000-0000-00003C020000}"/>
    <cellStyle name="Normal 11 7" xfId="1070" xr:uid="{00000000-0005-0000-0000-00003D020000}"/>
    <cellStyle name="Normal 11 7 2" xfId="3072" xr:uid="{00000000-0005-0000-0000-00003E020000}"/>
    <cellStyle name="Normal 11 8" xfId="1265" xr:uid="{00000000-0005-0000-0000-00003F020000}"/>
    <cellStyle name="Normal 11 8 2" xfId="3267" xr:uid="{00000000-0005-0000-0000-000040020000}"/>
    <cellStyle name="Normal 11 9" xfId="1302" xr:uid="{00000000-0005-0000-0000-000041020000}"/>
    <cellStyle name="Normal 11 9 2" xfId="3304" xr:uid="{00000000-0005-0000-0000-000042020000}"/>
    <cellStyle name="Normal 12" xfId="90" xr:uid="{00000000-0005-0000-0000-000043020000}"/>
    <cellStyle name="Normal 12 2" xfId="292" xr:uid="{00000000-0005-0000-0000-000044020000}"/>
    <cellStyle name="Normal 12 2 2" xfId="703" xr:uid="{00000000-0005-0000-0000-000045020000}"/>
    <cellStyle name="Normal 12 2 2 2" xfId="1893" xr:uid="{00000000-0005-0000-0000-000046020000}"/>
    <cellStyle name="Normal 12 2 2 2 2" xfId="3895" xr:uid="{00000000-0005-0000-0000-000047020000}"/>
    <cellStyle name="Normal 12 2 2 3" xfId="2709" xr:uid="{00000000-0005-0000-0000-000048020000}"/>
    <cellStyle name="Normal 12 2 3" xfId="1486" xr:uid="{00000000-0005-0000-0000-000049020000}"/>
    <cellStyle name="Normal 12 2 3 2" xfId="3488" xr:uid="{00000000-0005-0000-0000-00004A020000}"/>
    <cellStyle name="Normal 12 2 4" xfId="2300" xr:uid="{00000000-0005-0000-0000-00004B020000}"/>
    <cellStyle name="Normal 12 2 5" xfId="4217" xr:uid="{00000000-0005-0000-0000-00004C020000}"/>
    <cellStyle name="Normal 12 3" xfId="535" xr:uid="{00000000-0005-0000-0000-00004D020000}"/>
    <cellStyle name="Normal 12 3 2" xfId="1727" xr:uid="{00000000-0005-0000-0000-00004E020000}"/>
    <cellStyle name="Normal 12 3 2 2" xfId="3729" xr:uid="{00000000-0005-0000-0000-00004F020000}"/>
    <cellStyle name="Normal 12 3 3" xfId="2543" xr:uid="{00000000-0005-0000-0000-000050020000}"/>
    <cellStyle name="Normal 12 4" xfId="1016" xr:uid="{00000000-0005-0000-0000-000051020000}"/>
    <cellStyle name="Normal 12 4 2" xfId="3018" xr:uid="{00000000-0005-0000-0000-000052020000}"/>
    <cellStyle name="Normal 12 5" xfId="1083" xr:uid="{00000000-0005-0000-0000-000053020000}"/>
    <cellStyle name="Normal 12 5 2" xfId="3085" xr:uid="{00000000-0005-0000-0000-000054020000}"/>
    <cellStyle name="Normal 12 6" xfId="1320" xr:uid="{00000000-0005-0000-0000-000055020000}"/>
    <cellStyle name="Normal 12 6 2" xfId="3322" xr:uid="{00000000-0005-0000-0000-000056020000}"/>
    <cellStyle name="Normal 12 7" xfId="2198" xr:uid="{00000000-0005-0000-0000-000057020000}"/>
    <cellStyle name="Normal 12 8" xfId="4165" xr:uid="{00000000-0005-0000-0000-000058020000}"/>
    <cellStyle name="Normal 12 9" xfId="192" xr:uid="{00000000-0005-0000-0000-000059020000}"/>
    <cellStyle name="Normal 13" xfId="92" xr:uid="{00000000-0005-0000-0000-00005A020000}"/>
    <cellStyle name="Normal 13 2" xfId="902" xr:uid="{00000000-0005-0000-0000-00005B020000}"/>
    <cellStyle name="Normal 13 2 2" xfId="1685" xr:uid="{00000000-0005-0000-0000-00005C020000}"/>
    <cellStyle name="Normal 13 2 2 2" xfId="3687" xr:uid="{00000000-0005-0000-0000-00005D020000}"/>
    <cellStyle name="Normal 13 2 3" xfId="2908" xr:uid="{00000000-0005-0000-0000-00005E020000}"/>
    <cellStyle name="Normal 13 3" xfId="517" xr:uid="{00000000-0005-0000-0000-00005F020000}"/>
    <cellStyle name="Normal 13 3 2" xfId="903" xr:uid="{00000000-0005-0000-0000-000060020000}"/>
    <cellStyle name="Normal 13 4" xfId="2501" xr:uid="{00000000-0005-0000-0000-000061020000}"/>
    <cellStyle name="Normal 13 5" xfId="4190" xr:uid="{00000000-0005-0000-0000-000062020000}"/>
    <cellStyle name="Normal 13 6" xfId="492" xr:uid="{00000000-0005-0000-0000-000063020000}"/>
    <cellStyle name="Normal 14" xfId="1278" xr:uid="{00000000-0005-0000-0000-000064020000}"/>
    <cellStyle name="Normal 14 2" xfId="3280" xr:uid="{00000000-0005-0000-0000-000065020000}"/>
    <cellStyle name="Normal 15" xfId="2091" xr:uid="{00000000-0005-0000-0000-000066020000}"/>
    <cellStyle name="Normal 16" xfId="4105" xr:uid="{00000000-0005-0000-0000-000067020000}"/>
    <cellStyle name="Normal 17" xfId="4107" xr:uid="{00000000-0005-0000-0000-000068020000}"/>
    <cellStyle name="Normal 18" xfId="4121" xr:uid="{00000000-0005-0000-0000-000069020000}"/>
    <cellStyle name="Normal 19" xfId="4374" xr:uid="{00000000-0005-0000-0000-00006A020000}"/>
    <cellStyle name="Normal 2" xfId="2" xr:uid="{00000000-0005-0000-0000-00006B020000}"/>
    <cellStyle name="Normal 2 2" xfId="5" xr:uid="{00000000-0005-0000-0000-00006C020000}"/>
    <cellStyle name="Normal 2 2 2" xfId="35" xr:uid="{00000000-0005-0000-0000-00006D020000}"/>
    <cellStyle name="Normal 2 3" xfId="6" xr:uid="{00000000-0005-0000-0000-00006E020000}"/>
    <cellStyle name="Normal 2 4" xfId="18" xr:uid="{00000000-0005-0000-0000-00006F020000}"/>
    <cellStyle name="Normal 2 4 2" xfId="115" xr:uid="{00000000-0005-0000-0000-000070020000}"/>
    <cellStyle name="Normal 2 4 2 2" xfId="704" xr:uid="{00000000-0005-0000-0000-000071020000}"/>
    <cellStyle name="Normal 2 4 2 2 2" xfId="1894" xr:uid="{00000000-0005-0000-0000-000072020000}"/>
    <cellStyle name="Normal 2 4 2 2 2 2" xfId="3896" xr:uid="{00000000-0005-0000-0000-000073020000}"/>
    <cellStyle name="Normal 2 4 2 2 3" xfId="2710" xr:uid="{00000000-0005-0000-0000-000074020000}"/>
    <cellStyle name="Normal 2 4 2 3" xfId="1487" xr:uid="{00000000-0005-0000-0000-000075020000}"/>
    <cellStyle name="Normal 2 4 2 3 2" xfId="3489" xr:uid="{00000000-0005-0000-0000-000076020000}"/>
    <cellStyle name="Normal 2 4 2 4" xfId="2301" xr:uid="{00000000-0005-0000-0000-000077020000}"/>
    <cellStyle name="Normal 2 4 3" xfId="536" xr:uid="{00000000-0005-0000-0000-000078020000}"/>
    <cellStyle name="Normal 2 4 3 2" xfId="1728" xr:uid="{00000000-0005-0000-0000-000079020000}"/>
    <cellStyle name="Normal 2 4 3 2 2" xfId="3730" xr:uid="{00000000-0005-0000-0000-00007A020000}"/>
    <cellStyle name="Normal 2 4 3 3" xfId="2544" xr:uid="{00000000-0005-0000-0000-00007B020000}"/>
    <cellStyle name="Normal 2 4 4" xfId="1099" xr:uid="{00000000-0005-0000-0000-00007C020000}"/>
    <cellStyle name="Normal 2 4 4 2" xfId="3101" xr:uid="{00000000-0005-0000-0000-00007D020000}"/>
    <cellStyle name="Normal 2 4 5" xfId="1321" xr:uid="{00000000-0005-0000-0000-00007E020000}"/>
    <cellStyle name="Normal 2 4 5 2" xfId="3323" xr:uid="{00000000-0005-0000-0000-00007F020000}"/>
    <cellStyle name="Normal 2 4 6" xfId="2220" xr:uid="{00000000-0005-0000-0000-000080020000}"/>
    <cellStyle name="Normal 2 4 7" xfId="4246" xr:uid="{00000000-0005-0000-0000-000081020000}"/>
    <cellStyle name="Normal 3" xfId="3" xr:uid="{00000000-0005-0000-0000-000082020000}"/>
    <cellStyle name="Normal 3 10" xfId="195" xr:uid="{00000000-0005-0000-0000-000083020000}"/>
    <cellStyle name="Normal 3 10 2" xfId="294" xr:uid="{00000000-0005-0000-0000-000084020000}"/>
    <cellStyle name="Normal 3 10 2 2" xfId="706" xr:uid="{00000000-0005-0000-0000-000085020000}"/>
    <cellStyle name="Normal 3 10 2 2 2" xfId="1896" xr:uid="{00000000-0005-0000-0000-000086020000}"/>
    <cellStyle name="Normal 3 10 2 2 2 2" xfId="3898" xr:uid="{00000000-0005-0000-0000-000087020000}"/>
    <cellStyle name="Normal 3 10 2 2 3" xfId="2712" xr:uid="{00000000-0005-0000-0000-000088020000}"/>
    <cellStyle name="Normal 3 10 2 3" xfId="1489" xr:uid="{00000000-0005-0000-0000-000089020000}"/>
    <cellStyle name="Normal 3 10 2 3 2" xfId="3491" xr:uid="{00000000-0005-0000-0000-00008A020000}"/>
    <cellStyle name="Normal 3 10 2 4" xfId="2303" xr:uid="{00000000-0005-0000-0000-00008B020000}"/>
    <cellStyle name="Normal 3 10 3" xfId="537" xr:uid="{00000000-0005-0000-0000-00008C020000}"/>
    <cellStyle name="Normal 3 10 3 2" xfId="1729" xr:uid="{00000000-0005-0000-0000-00008D020000}"/>
    <cellStyle name="Normal 3 10 3 2 2" xfId="3731" xr:uid="{00000000-0005-0000-0000-00008E020000}"/>
    <cellStyle name="Normal 3 10 3 3" xfId="2545" xr:uid="{00000000-0005-0000-0000-00008F020000}"/>
    <cellStyle name="Normal 3 10 4" xfId="1100" xr:uid="{00000000-0005-0000-0000-000090020000}"/>
    <cellStyle name="Normal 3 10 4 2" xfId="3102" xr:uid="{00000000-0005-0000-0000-000091020000}"/>
    <cellStyle name="Normal 3 10 5" xfId="1322" xr:uid="{00000000-0005-0000-0000-000092020000}"/>
    <cellStyle name="Normal 3 10 5 2" xfId="3324" xr:uid="{00000000-0005-0000-0000-000093020000}"/>
    <cellStyle name="Normal 3 10 6" xfId="2199" xr:uid="{00000000-0005-0000-0000-000094020000}"/>
    <cellStyle name="Normal 3 10 7" xfId="4247" xr:uid="{00000000-0005-0000-0000-000095020000}"/>
    <cellStyle name="Normal 3 11" xfId="208" xr:uid="{00000000-0005-0000-0000-000096020000}"/>
    <cellStyle name="Normal 3 11 2" xfId="295" xr:uid="{00000000-0005-0000-0000-000097020000}"/>
    <cellStyle name="Normal 3 11 2 2" xfId="707" xr:uid="{00000000-0005-0000-0000-000098020000}"/>
    <cellStyle name="Normal 3 11 2 2 2" xfId="1897" xr:uid="{00000000-0005-0000-0000-000099020000}"/>
    <cellStyle name="Normal 3 11 2 2 2 2" xfId="3899" xr:uid="{00000000-0005-0000-0000-00009A020000}"/>
    <cellStyle name="Normal 3 11 2 2 3" xfId="2713" xr:uid="{00000000-0005-0000-0000-00009B020000}"/>
    <cellStyle name="Normal 3 11 2 3" xfId="1490" xr:uid="{00000000-0005-0000-0000-00009C020000}"/>
    <cellStyle name="Normal 3 11 2 3 2" xfId="3492" xr:uid="{00000000-0005-0000-0000-00009D020000}"/>
    <cellStyle name="Normal 3 11 2 4" xfId="2304" xr:uid="{00000000-0005-0000-0000-00009E020000}"/>
    <cellStyle name="Normal 3 11 3" xfId="538" xr:uid="{00000000-0005-0000-0000-00009F020000}"/>
    <cellStyle name="Normal 3 11 3 2" xfId="1730" xr:uid="{00000000-0005-0000-0000-0000A0020000}"/>
    <cellStyle name="Normal 3 11 3 2 2" xfId="3732" xr:uid="{00000000-0005-0000-0000-0000A1020000}"/>
    <cellStyle name="Normal 3 11 3 3" xfId="2546" xr:uid="{00000000-0005-0000-0000-0000A2020000}"/>
    <cellStyle name="Normal 3 11 4" xfId="1101" xr:uid="{00000000-0005-0000-0000-0000A3020000}"/>
    <cellStyle name="Normal 3 11 4 2" xfId="3103" xr:uid="{00000000-0005-0000-0000-0000A4020000}"/>
    <cellStyle name="Normal 3 11 5" xfId="1323" xr:uid="{00000000-0005-0000-0000-0000A5020000}"/>
    <cellStyle name="Normal 3 11 5 2" xfId="3325" xr:uid="{00000000-0005-0000-0000-0000A6020000}"/>
    <cellStyle name="Normal 3 11 6" xfId="2212" xr:uid="{00000000-0005-0000-0000-0000A7020000}"/>
    <cellStyle name="Normal 3 11 7" xfId="4248" xr:uid="{00000000-0005-0000-0000-0000A8020000}"/>
    <cellStyle name="Normal 3 12" xfId="230" xr:uid="{00000000-0005-0000-0000-0000A9020000}"/>
    <cellStyle name="Normal 3 12 2" xfId="296" xr:uid="{00000000-0005-0000-0000-0000AA020000}"/>
    <cellStyle name="Normal 3 12 2 2" xfId="708" xr:uid="{00000000-0005-0000-0000-0000AB020000}"/>
    <cellStyle name="Normal 3 12 2 2 2" xfId="1898" xr:uid="{00000000-0005-0000-0000-0000AC020000}"/>
    <cellStyle name="Normal 3 12 2 2 2 2" xfId="3900" xr:uid="{00000000-0005-0000-0000-0000AD020000}"/>
    <cellStyle name="Normal 3 12 2 2 3" xfId="2714" xr:uid="{00000000-0005-0000-0000-0000AE020000}"/>
    <cellStyle name="Normal 3 12 2 3" xfId="1491" xr:uid="{00000000-0005-0000-0000-0000AF020000}"/>
    <cellStyle name="Normal 3 12 2 3 2" xfId="3493" xr:uid="{00000000-0005-0000-0000-0000B0020000}"/>
    <cellStyle name="Normal 3 12 2 4" xfId="2305" xr:uid="{00000000-0005-0000-0000-0000B1020000}"/>
    <cellStyle name="Normal 3 12 3" xfId="539" xr:uid="{00000000-0005-0000-0000-0000B2020000}"/>
    <cellStyle name="Normal 3 12 3 2" xfId="1731" xr:uid="{00000000-0005-0000-0000-0000B3020000}"/>
    <cellStyle name="Normal 3 12 3 2 2" xfId="3733" xr:uid="{00000000-0005-0000-0000-0000B4020000}"/>
    <cellStyle name="Normal 3 12 3 3" xfId="2547" xr:uid="{00000000-0005-0000-0000-0000B5020000}"/>
    <cellStyle name="Normal 3 12 4" xfId="1102" xr:uid="{00000000-0005-0000-0000-0000B6020000}"/>
    <cellStyle name="Normal 3 12 4 2" xfId="3104" xr:uid="{00000000-0005-0000-0000-0000B7020000}"/>
    <cellStyle name="Normal 3 12 5" xfId="1324" xr:uid="{00000000-0005-0000-0000-0000B8020000}"/>
    <cellStyle name="Normal 3 12 5 2" xfId="3326" xr:uid="{00000000-0005-0000-0000-0000B9020000}"/>
    <cellStyle name="Normal 3 12 6" xfId="2235" xr:uid="{00000000-0005-0000-0000-0000BA020000}"/>
    <cellStyle name="Normal 3 12 7" xfId="4249" xr:uid="{00000000-0005-0000-0000-0000BB020000}"/>
    <cellStyle name="Normal 3 13" xfId="261" xr:uid="{00000000-0005-0000-0000-0000BC020000}"/>
    <cellStyle name="Normal 3 13 2" xfId="297" xr:uid="{00000000-0005-0000-0000-0000BD020000}"/>
    <cellStyle name="Normal 3 13 2 2" xfId="709" xr:uid="{00000000-0005-0000-0000-0000BE020000}"/>
    <cellStyle name="Normal 3 13 2 2 2" xfId="1899" xr:uid="{00000000-0005-0000-0000-0000BF020000}"/>
    <cellStyle name="Normal 3 13 2 2 2 2" xfId="3901" xr:uid="{00000000-0005-0000-0000-0000C0020000}"/>
    <cellStyle name="Normal 3 13 2 2 3" xfId="2715" xr:uid="{00000000-0005-0000-0000-0000C1020000}"/>
    <cellStyle name="Normal 3 13 2 3" xfId="1492" xr:uid="{00000000-0005-0000-0000-0000C2020000}"/>
    <cellStyle name="Normal 3 13 2 3 2" xfId="3494" xr:uid="{00000000-0005-0000-0000-0000C3020000}"/>
    <cellStyle name="Normal 3 13 2 4" xfId="2306" xr:uid="{00000000-0005-0000-0000-0000C4020000}"/>
    <cellStyle name="Normal 3 13 3" xfId="540" xr:uid="{00000000-0005-0000-0000-0000C5020000}"/>
    <cellStyle name="Normal 3 13 3 2" xfId="1732" xr:uid="{00000000-0005-0000-0000-0000C6020000}"/>
    <cellStyle name="Normal 3 13 3 2 2" xfId="3734" xr:uid="{00000000-0005-0000-0000-0000C7020000}"/>
    <cellStyle name="Normal 3 13 3 3" xfId="2548" xr:uid="{00000000-0005-0000-0000-0000C8020000}"/>
    <cellStyle name="Normal 3 13 4" xfId="1103" xr:uid="{00000000-0005-0000-0000-0000C9020000}"/>
    <cellStyle name="Normal 3 13 4 2" xfId="3105" xr:uid="{00000000-0005-0000-0000-0000CA020000}"/>
    <cellStyle name="Normal 3 13 5" xfId="1325" xr:uid="{00000000-0005-0000-0000-0000CB020000}"/>
    <cellStyle name="Normal 3 13 5 2" xfId="3327" xr:uid="{00000000-0005-0000-0000-0000CC020000}"/>
    <cellStyle name="Normal 3 13 6" xfId="2269" xr:uid="{00000000-0005-0000-0000-0000CD020000}"/>
    <cellStyle name="Normal 3 13 7" xfId="4250" xr:uid="{00000000-0005-0000-0000-0000CE020000}"/>
    <cellStyle name="Normal 3 14" xfId="293" xr:uid="{00000000-0005-0000-0000-0000CF020000}"/>
    <cellStyle name="Normal 3 14 2" xfId="705" xr:uid="{00000000-0005-0000-0000-0000D0020000}"/>
    <cellStyle name="Normal 3 14 2 2" xfId="1895" xr:uid="{00000000-0005-0000-0000-0000D1020000}"/>
    <cellStyle name="Normal 3 14 2 2 2" xfId="3897" xr:uid="{00000000-0005-0000-0000-0000D2020000}"/>
    <cellStyle name="Normal 3 14 2 3" xfId="2711" xr:uid="{00000000-0005-0000-0000-0000D3020000}"/>
    <cellStyle name="Normal 3 14 3" xfId="1488" xr:uid="{00000000-0005-0000-0000-0000D4020000}"/>
    <cellStyle name="Normal 3 14 3 2" xfId="3490" xr:uid="{00000000-0005-0000-0000-0000D5020000}"/>
    <cellStyle name="Normal 3 14 4" xfId="2302" xr:uid="{00000000-0005-0000-0000-0000D6020000}"/>
    <cellStyle name="Normal 3 15" xfId="458" xr:uid="{00000000-0005-0000-0000-0000D7020000}"/>
    <cellStyle name="Normal 3 15 2" xfId="868" xr:uid="{00000000-0005-0000-0000-0000D8020000}"/>
    <cellStyle name="Normal 3 15 2 2" xfId="2058" xr:uid="{00000000-0005-0000-0000-0000D9020000}"/>
    <cellStyle name="Normal 3 15 2 2 2" xfId="4060" xr:uid="{00000000-0005-0000-0000-0000DA020000}"/>
    <cellStyle name="Normal 3 15 2 3" xfId="2874" xr:uid="{00000000-0005-0000-0000-0000DB020000}"/>
    <cellStyle name="Normal 3 15 3" xfId="1651" xr:uid="{00000000-0005-0000-0000-0000DC020000}"/>
    <cellStyle name="Normal 3 15 3 2" xfId="3653" xr:uid="{00000000-0005-0000-0000-0000DD020000}"/>
    <cellStyle name="Normal 3 15 4" xfId="2467" xr:uid="{00000000-0005-0000-0000-0000DE020000}"/>
    <cellStyle name="Normal 3 16" xfId="470" xr:uid="{00000000-0005-0000-0000-0000DF020000}"/>
    <cellStyle name="Normal 3 16 2" xfId="880" xr:uid="{00000000-0005-0000-0000-0000E0020000}"/>
    <cellStyle name="Normal 3 16 2 2" xfId="2069" xr:uid="{00000000-0005-0000-0000-0000E1020000}"/>
    <cellStyle name="Normal 3 16 2 2 2" xfId="4071" xr:uid="{00000000-0005-0000-0000-0000E2020000}"/>
    <cellStyle name="Normal 3 16 2 3" xfId="2886" xr:uid="{00000000-0005-0000-0000-0000E3020000}"/>
    <cellStyle name="Normal 3 16 3" xfId="1663" xr:uid="{00000000-0005-0000-0000-0000E4020000}"/>
    <cellStyle name="Normal 3 16 3 2" xfId="3665" xr:uid="{00000000-0005-0000-0000-0000E5020000}"/>
    <cellStyle name="Normal 3 16 4" xfId="2479" xr:uid="{00000000-0005-0000-0000-0000E6020000}"/>
    <cellStyle name="Normal 3 17" xfId="494" xr:uid="{00000000-0005-0000-0000-0000E7020000}"/>
    <cellStyle name="Normal 3 17 2" xfId="1687" xr:uid="{00000000-0005-0000-0000-0000E8020000}"/>
    <cellStyle name="Normal 3 17 2 2" xfId="3689" xr:uid="{00000000-0005-0000-0000-0000E9020000}"/>
    <cellStyle name="Normal 3 17 3" xfId="2503" xr:uid="{00000000-0005-0000-0000-0000EA020000}"/>
    <cellStyle name="Normal 3 18" xfId="907" xr:uid="{00000000-0005-0000-0000-0000EB020000}"/>
    <cellStyle name="Normal 3 18 2" xfId="2909" xr:uid="{00000000-0005-0000-0000-0000EC020000}"/>
    <cellStyle name="Normal 3 19" xfId="982" xr:uid="{00000000-0005-0000-0000-0000ED020000}"/>
    <cellStyle name="Normal 3 19 2" xfId="2984" xr:uid="{00000000-0005-0000-0000-0000EE020000}"/>
    <cellStyle name="Normal 3 2" xfId="7" xr:uid="{00000000-0005-0000-0000-0000EF020000}"/>
    <cellStyle name="Normal 3 2 10" xfId="262" xr:uid="{00000000-0005-0000-0000-0000F0020000}"/>
    <cellStyle name="Normal 3 2 10 2" xfId="299" xr:uid="{00000000-0005-0000-0000-0000F1020000}"/>
    <cellStyle name="Normal 3 2 10 2 2" xfId="711" xr:uid="{00000000-0005-0000-0000-0000F2020000}"/>
    <cellStyle name="Normal 3 2 10 2 2 2" xfId="1901" xr:uid="{00000000-0005-0000-0000-0000F3020000}"/>
    <cellStyle name="Normal 3 2 10 2 2 2 2" xfId="3903" xr:uid="{00000000-0005-0000-0000-0000F4020000}"/>
    <cellStyle name="Normal 3 2 10 2 2 3" xfId="2717" xr:uid="{00000000-0005-0000-0000-0000F5020000}"/>
    <cellStyle name="Normal 3 2 10 2 3" xfId="1494" xr:uid="{00000000-0005-0000-0000-0000F6020000}"/>
    <cellStyle name="Normal 3 2 10 2 3 2" xfId="3496" xr:uid="{00000000-0005-0000-0000-0000F7020000}"/>
    <cellStyle name="Normal 3 2 10 2 4" xfId="2308" xr:uid="{00000000-0005-0000-0000-0000F8020000}"/>
    <cellStyle name="Normal 3 2 10 3" xfId="541" xr:uid="{00000000-0005-0000-0000-0000F9020000}"/>
    <cellStyle name="Normal 3 2 10 3 2" xfId="1733" xr:uid="{00000000-0005-0000-0000-0000FA020000}"/>
    <cellStyle name="Normal 3 2 10 3 2 2" xfId="3735" xr:uid="{00000000-0005-0000-0000-0000FB020000}"/>
    <cellStyle name="Normal 3 2 10 3 3" xfId="2549" xr:uid="{00000000-0005-0000-0000-0000FC020000}"/>
    <cellStyle name="Normal 3 2 10 4" xfId="1104" xr:uid="{00000000-0005-0000-0000-0000FD020000}"/>
    <cellStyle name="Normal 3 2 10 4 2" xfId="3106" xr:uid="{00000000-0005-0000-0000-0000FE020000}"/>
    <cellStyle name="Normal 3 2 10 5" xfId="1326" xr:uid="{00000000-0005-0000-0000-0000FF020000}"/>
    <cellStyle name="Normal 3 2 10 5 2" xfId="3328" xr:uid="{00000000-0005-0000-0000-000000030000}"/>
    <cellStyle name="Normal 3 2 10 6" xfId="2270" xr:uid="{00000000-0005-0000-0000-000001030000}"/>
    <cellStyle name="Normal 3 2 10 7" xfId="4251" xr:uid="{00000000-0005-0000-0000-000002030000}"/>
    <cellStyle name="Normal 3 2 11" xfId="298" xr:uid="{00000000-0005-0000-0000-000003030000}"/>
    <cellStyle name="Normal 3 2 11 2" xfId="710" xr:uid="{00000000-0005-0000-0000-000004030000}"/>
    <cellStyle name="Normal 3 2 11 2 2" xfId="1900" xr:uid="{00000000-0005-0000-0000-000005030000}"/>
    <cellStyle name="Normal 3 2 11 2 2 2" xfId="3902" xr:uid="{00000000-0005-0000-0000-000006030000}"/>
    <cellStyle name="Normal 3 2 11 2 3" xfId="2716" xr:uid="{00000000-0005-0000-0000-000007030000}"/>
    <cellStyle name="Normal 3 2 11 3" xfId="1493" xr:uid="{00000000-0005-0000-0000-000008030000}"/>
    <cellStyle name="Normal 3 2 11 3 2" xfId="3495" xr:uid="{00000000-0005-0000-0000-000009030000}"/>
    <cellStyle name="Normal 3 2 11 4" xfId="2307" xr:uid="{00000000-0005-0000-0000-00000A030000}"/>
    <cellStyle name="Normal 3 2 12" xfId="459" xr:uid="{00000000-0005-0000-0000-00000B030000}"/>
    <cellStyle name="Normal 3 2 12 2" xfId="869" xr:uid="{00000000-0005-0000-0000-00000C030000}"/>
    <cellStyle name="Normal 3 2 12 2 2" xfId="2059" xr:uid="{00000000-0005-0000-0000-00000D030000}"/>
    <cellStyle name="Normal 3 2 12 2 2 2" xfId="4061" xr:uid="{00000000-0005-0000-0000-00000E030000}"/>
    <cellStyle name="Normal 3 2 12 2 3" xfId="2875" xr:uid="{00000000-0005-0000-0000-00000F030000}"/>
    <cellStyle name="Normal 3 2 12 3" xfId="1652" xr:uid="{00000000-0005-0000-0000-000010030000}"/>
    <cellStyle name="Normal 3 2 12 3 2" xfId="3654" xr:uid="{00000000-0005-0000-0000-000011030000}"/>
    <cellStyle name="Normal 3 2 12 4" xfId="2468" xr:uid="{00000000-0005-0000-0000-000012030000}"/>
    <cellStyle name="Normal 3 2 13" xfId="474" xr:uid="{00000000-0005-0000-0000-000013030000}"/>
    <cellStyle name="Normal 3 2 13 2" xfId="884" xr:uid="{00000000-0005-0000-0000-000014030000}"/>
    <cellStyle name="Normal 3 2 13 2 2" xfId="2073" xr:uid="{00000000-0005-0000-0000-000015030000}"/>
    <cellStyle name="Normal 3 2 13 2 2 2" xfId="4075" xr:uid="{00000000-0005-0000-0000-000016030000}"/>
    <cellStyle name="Normal 3 2 13 2 3" xfId="2890" xr:uid="{00000000-0005-0000-0000-000017030000}"/>
    <cellStyle name="Normal 3 2 13 3" xfId="1667" xr:uid="{00000000-0005-0000-0000-000018030000}"/>
    <cellStyle name="Normal 3 2 13 3 2" xfId="3669" xr:uid="{00000000-0005-0000-0000-000019030000}"/>
    <cellStyle name="Normal 3 2 13 4" xfId="2483" xr:uid="{00000000-0005-0000-0000-00001A030000}"/>
    <cellStyle name="Normal 3 2 14" xfId="496" xr:uid="{00000000-0005-0000-0000-00001B030000}"/>
    <cellStyle name="Normal 3 2 14 2" xfId="1689" xr:uid="{00000000-0005-0000-0000-00001C030000}"/>
    <cellStyle name="Normal 3 2 14 2 2" xfId="3691" xr:uid="{00000000-0005-0000-0000-00001D030000}"/>
    <cellStyle name="Normal 3 2 14 3" xfId="2505" xr:uid="{00000000-0005-0000-0000-00001E030000}"/>
    <cellStyle name="Normal 3 2 15" xfId="913" xr:uid="{00000000-0005-0000-0000-00001F030000}"/>
    <cellStyle name="Normal 3 2 15 2" xfId="2915" xr:uid="{00000000-0005-0000-0000-000020030000}"/>
    <cellStyle name="Normal 3 2 16" xfId="987" xr:uid="{00000000-0005-0000-0000-000021030000}"/>
    <cellStyle name="Normal 3 2 16 2" xfId="2989" xr:uid="{00000000-0005-0000-0000-000022030000}"/>
    <cellStyle name="Normal 3 2 17" xfId="1029" xr:uid="{00000000-0005-0000-0000-000023030000}"/>
    <cellStyle name="Normal 3 2 17 2" xfId="3031" xr:uid="{00000000-0005-0000-0000-000024030000}"/>
    <cellStyle name="Normal 3 2 18" xfId="1043" xr:uid="{00000000-0005-0000-0000-000025030000}"/>
    <cellStyle name="Normal 3 2 18 2" xfId="3045" xr:uid="{00000000-0005-0000-0000-000026030000}"/>
    <cellStyle name="Normal 3 2 19" xfId="1237" xr:uid="{00000000-0005-0000-0000-000027030000}"/>
    <cellStyle name="Normal 3 2 19 2" xfId="3239" xr:uid="{00000000-0005-0000-0000-000028030000}"/>
    <cellStyle name="Normal 3 2 2" xfId="29" xr:uid="{00000000-0005-0000-0000-000029030000}"/>
    <cellStyle name="Normal 3 2 2 10" xfId="998" xr:uid="{00000000-0005-0000-0000-00002A030000}"/>
    <cellStyle name="Normal 3 2 2 10 2" xfId="3000" xr:uid="{00000000-0005-0000-0000-00002B030000}"/>
    <cellStyle name="Normal 3 2 2 11" xfId="1077" xr:uid="{00000000-0005-0000-0000-00002C030000}"/>
    <cellStyle name="Normal 3 2 2 11 2" xfId="3079" xr:uid="{00000000-0005-0000-0000-00002D030000}"/>
    <cellStyle name="Normal 3 2 2 12" xfId="1249" xr:uid="{00000000-0005-0000-0000-00002E030000}"/>
    <cellStyle name="Normal 3 2 2 12 2" xfId="3251" xr:uid="{00000000-0005-0000-0000-00002F030000}"/>
    <cellStyle name="Normal 3 2 2 13" xfId="1296" xr:uid="{00000000-0005-0000-0000-000030030000}"/>
    <cellStyle name="Normal 3 2 2 13 2" xfId="3298" xr:uid="{00000000-0005-0000-0000-000031030000}"/>
    <cellStyle name="Normal 3 2 2 14" xfId="2111" xr:uid="{00000000-0005-0000-0000-000032030000}"/>
    <cellStyle name="Normal 3 2 2 15" xfId="4161" xr:uid="{00000000-0005-0000-0000-000033030000}"/>
    <cellStyle name="Normal 3 2 2 2" xfId="124" xr:uid="{00000000-0005-0000-0000-000034030000}"/>
    <cellStyle name="Normal 3 2 2 2 2" xfId="301" xr:uid="{00000000-0005-0000-0000-000035030000}"/>
    <cellStyle name="Normal 3 2 2 2 2 2" xfId="713" xr:uid="{00000000-0005-0000-0000-000036030000}"/>
    <cellStyle name="Normal 3 2 2 2 2 2 2" xfId="1903" xr:uid="{00000000-0005-0000-0000-000037030000}"/>
    <cellStyle name="Normal 3 2 2 2 2 2 2 2" xfId="3905" xr:uid="{00000000-0005-0000-0000-000038030000}"/>
    <cellStyle name="Normal 3 2 2 2 2 2 3" xfId="2719" xr:uid="{00000000-0005-0000-0000-000039030000}"/>
    <cellStyle name="Normal 3 2 2 2 2 3" xfId="1496" xr:uid="{00000000-0005-0000-0000-00003A030000}"/>
    <cellStyle name="Normal 3 2 2 2 2 3 2" xfId="3498" xr:uid="{00000000-0005-0000-0000-00003B030000}"/>
    <cellStyle name="Normal 3 2 2 2 2 4" xfId="2310" xr:uid="{00000000-0005-0000-0000-00003C030000}"/>
    <cellStyle name="Normal 3 2 2 2 3" xfId="542" xr:uid="{00000000-0005-0000-0000-00003D030000}"/>
    <cellStyle name="Normal 3 2 2 2 3 2" xfId="1734" xr:uid="{00000000-0005-0000-0000-00003E030000}"/>
    <cellStyle name="Normal 3 2 2 2 3 2 2" xfId="3736" xr:uid="{00000000-0005-0000-0000-00003F030000}"/>
    <cellStyle name="Normal 3 2 2 2 3 3" xfId="2550" xr:uid="{00000000-0005-0000-0000-000040030000}"/>
    <cellStyle name="Normal 3 2 2 2 4" xfId="958" xr:uid="{00000000-0005-0000-0000-000041030000}"/>
    <cellStyle name="Normal 3 2 2 2 4 2" xfId="2960" xr:uid="{00000000-0005-0000-0000-000042030000}"/>
    <cellStyle name="Normal 3 2 2 2 5" xfId="1105" xr:uid="{00000000-0005-0000-0000-000043030000}"/>
    <cellStyle name="Normal 3 2 2 2 5 2" xfId="3107" xr:uid="{00000000-0005-0000-0000-000044030000}"/>
    <cellStyle name="Normal 3 2 2 2 6" xfId="1327" xr:uid="{00000000-0005-0000-0000-000045030000}"/>
    <cellStyle name="Normal 3 2 2 2 6 2" xfId="3329" xr:uid="{00000000-0005-0000-0000-000046030000}"/>
    <cellStyle name="Normal 3 2 2 2 7" xfId="2146" xr:uid="{00000000-0005-0000-0000-000047030000}"/>
    <cellStyle name="Normal 3 2 2 2 8" xfId="4219" xr:uid="{00000000-0005-0000-0000-000048030000}"/>
    <cellStyle name="Normal 3 2 2 3" xfId="184" xr:uid="{00000000-0005-0000-0000-000049030000}"/>
    <cellStyle name="Normal 3 2 2 3 2" xfId="302" xr:uid="{00000000-0005-0000-0000-00004A030000}"/>
    <cellStyle name="Normal 3 2 2 3 2 2" xfId="714" xr:uid="{00000000-0005-0000-0000-00004B030000}"/>
    <cellStyle name="Normal 3 2 2 3 2 2 2" xfId="1904" xr:uid="{00000000-0005-0000-0000-00004C030000}"/>
    <cellStyle name="Normal 3 2 2 3 2 2 2 2" xfId="3906" xr:uid="{00000000-0005-0000-0000-00004D030000}"/>
    <cellStyle name="Normal 3 2 2 3 2 2 3" xfId="2720" xr:uid="{00000000-0005-0000-0000-00004E030000}"/>
    <cellStyle name="Normal 3 2 2 3 2 3" xfId="1497" xr:uid="{00000000-0005-0000-0000-00004F030000}"/>
    <cellStyle name="Normal 3 2 2 3 2 3 2" xfId="3499" xr:uid="{00000000-0005-0000-0000-000050030000}"/>
    <cellStyle name="Normal 3 2 2 3 2 4" xfId="2311" xr:uid="{00000000-0005-0000-0000-000051030000}"/>
    <cellStyle name="Normal 3 2 2 3 3" xfId="543" xr:uid="{00000000-0005-0000-0000-000052030000}"/>
    <cellStyle name="Normal 3 2 2 3 3 2" xfId="1735" xr:uid="{00000000-0005-0000-0000-000053030000}"/>
    <cellStyle name="Normal 3 2 2 3 3 2 2" xfId="3737" xr:uid="{00000000-0005-0000-0000-000054030000}"/>
    <cellStyle name="Normal 3 2 2 3 3 3" xfId="2551" xr:uid="{00000000-0005-0000-0000-000055030000}"/>
    <cellStyle name="Normal 3 2 2 3 4" xfId="1106" xr:uid="{00000000-0005-0000-0000-000056030000}"/>
    <cellStyle name="Normal 3 2 2 3 4 2" xfId="3108" xr:uid="{00000000-0005-0000-0000-000057030000}"/>
    <cellStyle name="Normal 3 2 2 3 5" xfId="1328" xr:uid="{00000000-0005-0000-0000-000058030000}"/>
    <cellStyle name="Normal 3 2 2 3 5 2" xfId="3330" xr:uid="{00000000-0005-0000-0000-000059030000}"/>
    <cellStyle name="Normal 3 2 2 3 6" xfId="2179" xr:uid="{00000000-0005-0000-0000-00005A030000}"/>
    <cellStyle name="Normal 3 2 2 3 7" xfId="4252" xr:uid="{00000000-0005-0000-0000-00005B030000}"/>
    <cellStyle name="Normal 3 2 2 4" xfId="222" xr:uid="{00000000-0005-0000-0000-00005C030000}"/>
    <cellStyle name="Normal 3 2 2 4 2" xfId="303" xr:uid="{00000000-0005-0000-0000-00005D030000}"/>
    <cellStyle name="Normal 3 2 2 4 2 2" xfId="715" xr:uid="{00000000-0005-0000-0000-00005E030000}"/>
    <cellStyle name="Normal 3 2 2 4 2 2 2" xfId="1905" xr:uid="{00000000-0005-0000-0000-00005F030000}"/>
    <cellStyle name="Normal 3 2 2 4 2 2 2 2" xfId="3907" xr:uid="{00000000-0005-0000-0000-000060030000}"/>
    <cellStyle name="Normal 3 2 2 4 2 2 3" xfId="2721" xr:uid="{00000000-0005-0000-0000-000061030000}"/>
    <cellStyle name="Normal 3 2 2 4 2 3" xfId="1498" xr:uid="{00000000-0005-0000-0000-000062030000}"/>
    <cellStyle name="Normal 3 2 2 4 2 3 2" xfId="3500" xr:uid="{00000000-0005-0000-0000-000063030000}"/>
    <cellStyle name="Normal 3 2 2 4 2 4" xfId="2312" xr:uid="{00000000-0005-0000-0000-000064030000}"/>
    <cellStyle name="Normal 3 2 2 4 3" xfId="544" xr:uid="{00000000-0005-0000-0000-000065030000}"/>
    <cellStyle name="Normal 3 2 2 4 3 2" xfId="1736" xr:uid="{00000000-0005-0000-0000-000066030000}"/>
    <cellStyle name="Normal 3 2 2 4 3 2 2" xfId="3738" xr:uid="{00000000-0005-0000-0000-000067030000}"/>
    <cellStyle name="Normal 3 2 2 4 3 3" xfId="2552" xr:uid="{00000000-0005-0000-0000-000068030000}"/>
    <cellStyle name="Normal 3 2 2 4 4" xfId="1107" xr:uid="{00000000-0005-0000-0000-000069030000}"/>
    <cellStyle name="Normal 3 2 2 4 4 2" xfId="3109" xr:uid="{00000000-0005-0000-0000-00006A030000}"/>
    <cellStyle name="Normal 3 2 2 4 5" xfId="1329" xr:uid="{00000000-0005-0000-0000-00006B030000}"/>
    <cellStyle name="Normal 3 2 2 4 5 2" xfId="3331" xr:uid="{00000000-0005-0000-0000-00006C030000}"/>
    <cellStyle name="Normal 3 2 2 4 6" xfId="2228" xr:uid="{00000000-0005-0000-0000-00006D030000}"/>
    <cellStyle name="Normal 3 2 2 4 7" xfId="4253" xr:uid="{00000000-0005-0000-0000-00006E030000}"/>
    <cellStyle name="Normal 3 2 2 5" xfId="247" xr:uid="{00000000-0005-0000-0000-00006F030000}"/>
    <cellStyle name="Normal 3 2 2 5 2" xfId="304" xr:uid="{00000000-0005-0000-0000-000070030000}"/>
    <cellStyle name="Normal 3 2 2 5 2 2" xfId="716" xr:uid="{00000000-0005-0000-0000-000071030000}"/>
    <cellStyle name="Normal 3 2 2 5 2 2 2" xfId="1906" xr:uid="{00000000-0005-0000-0000-000072030000}"/>
    <cellStyle name="Normal 3 2 2 5 2 2 2 2" xfId="3908" xr:uid="{00000000-0005-0000-0000-000073030000}"/>
    <cellStyle name="Normal 3 2 2 5 2 2 3" xfId="2722" xr:uid="{00000000-0005-0000-0000-000074030000}"/>
    <cellStyle name="Normal 3 2 2 5 2 3" xfId="1499" xr:uid="{00000000-0005-0000-0000-000075030000}"/>
    <cellStyle name="Normal 3 2 2 5 2 3 2" xfId="3501" xr:uid="{00000000-0005-0000-0000-000076030000}"/>
    <cellStyle name="Normal 3 2 2 5 2 4" xfId="2313" xr:uid="{00000000-0005-0000-0000-000077030000}"/>
    <cellStyle name="Normal 3 2 2 5 3" xfId="545" xr:uid="{00000000-0005-0000-0000-000078030000}"/>
    <cellStyle name="Normal 3 2 2 5 3 2" xfId="1737" xr:uid="{00000000-0005-0000-0000-000079030000}"/>
    <cellStyle name="Normal 3 2 2 5 3 2 2" xfId="3739" xr:uid="{00000000-0005-0000-0000-00007A030000}"/>
    <cellStyle name="Normal 3 2 2 5 3 3" xfId="2553" xr:uid="{00000000-0005-0000-0000-00007B030000}"/>
    <cellStyle name="Normal 3 2 2 5 4" xfId="1108" xr:uid="{00000000-0005-0000-0000-00007C030000}"/>
    <cellStyle name="Normal 3 2 2 5 4 2" xfId="3110" xr:uid="{00000000-0005-0000-0000-00007D030000}"/>
    <cellStyle name="Normal 3 2 2 5 5" xfId="1330" xr:uid="{00000000-0005-0000-0000-00007E030000}"/>
    <cellStyle name="Normal 3 2 2 5 5 2" xfId="3332" xr:uid="{00000000-0005-0000-0000-00007F030000}"/>
    <cellStyle name="Normal 3 2 2 5 6" xfId="2252" xr:uid="{00000000-0005-0000-0000-000080030000}"/>
    <cellStyle name="Normal 3 2 2 5 7" xfId="4254" xr:uid="{00000000-0005-0000-0000-000081030000}"/>
    <cellStyle name="Normal 3 2 2 6" xfId="300" xr:uid="{00000000-0005-0000-0000-000082030000}"/>
    <cellStyle name="Normal 3 2 2 6 2" xfId="712" xr:uid="{00000000-0005-0000-0000-000083030000}"/>
    <cellStyle name="Normal 3 2 2 6 2 2" xfId="1902" xr:uid="{00000000-0005-0000-0000-000084030000}"/>
    <cellStyle name="Normal 3 2 2 6 2 2 2" xfId="3904" xr:uid="{00000000-0005-0000-0000-000085030000}"/>
    <cellStyle name="Normal 3 2 2 6 2 3" xfId="2718" xr:uid="{00000000-0005-0000-0000-000086030000}"/>
    <cellStyle name="Normal 3 2 2 6 3" xfId="1495" xr:uid="{00000000-0005-0000-0000-000087030000}"/>
    <cellStyle name="Normal 3 2 2 6 3 2" xfId="3497" xr:uid="{00000000-0005-0000-0000-000088030000}"/>
    <cellStyle name="Normal 3 2 2 6 4" xfId="2309" xr:uid="{00000000-0005-0000-0000-000089030000}"/>
    <cellStyle name="Normal 3 2 2 7" xfId="486" xr:uid="{00000000-0005-0000-0000-00008A030000}"/>
    <cellStyle name="Normal 3 2 2 7 2" xfId="896" xr:uid="{00000000-0005-0000-0000-00008B030000}"/>
    <cellStyle name="Normal 3 2 2 7 2 2" xfId="2085" xr:uid="{00000000-0005-0000-0000-00008C030000}"/>
    <cellStyle name="Normal 3 2 2 7 2 2 2" xfId="4087" xr:uid="{00000000-0005-0000-0000-00008D030000}"/>
    <cellStyle name="Normal 3 2 2 7 2 3" xfId="2902" xr:uid="{00000000-0005-0000-0000-00008E030000}"/>
    <cellStyle name="Normal 3 2 2 7 3" xfId="1679" xr:uid="{00000000-0005-0000-0000-00008F030000}"/>
    <cellStyle name="Normal 3 2 2 7 3 2" xfId="3681" xr:uid="{00000000-0005-0000-0000-000090030000}"/>
    <cellStyle name="Normal 3 2 2 7 4" xfId="2495" xr:uid="{00000000-0005-0000-0000-000091030000}"/>
    <cellStyle name="Normal 3 2 2 8" xfId="510" xr:uid="{00000000-0005-0000-0000-000092030000}"/>
    <cellStyle name="Normal 3 2 2 8 2" xfId="1703" xr:uid="{00000000-0005-0000-0000-000093030000}"/>
    <cellStyle name="Normal 3 2 2 8 2 2" xfId="3705" xr:uid="{00000000-0005-0000-0000-000094030000}"/>
    <cellStyle name="Normal 3 2 2 8 3" xfId="2519" xr:uid="{00000000-0005-0000-0000-000095030000}"/>
    <cellStyle name="Normal 3 2 2 9" xfId="925" xr:uid="{00000000-0005-0000-0000-000096030000}"/>
    <cellStyle name="Normal 3 2 2 9 2" xfId="2927" xr:uid="{00000000-0005-0000-0000-000097030000}"/>
    <cellStyle name="Normal 3 2 20" xfId="1282" xr:uid="{00000000-0005-0000-0000-000098030000}"/>
    <cellStyle name="Normal 3 2 20 2" xfId="3284" xr:uid="{00000000-0005-0000-0000-000099030000}"/>
    <cellStyle name="Normal 3 2 21" xfId="2099" xr:uid="{00000000-0005-0000-0000-00009A030000}"/>
    <cellStyle name="Normal 3 2 22" xfId="4139" xr:uid="{00000000-0005-0000-0000-00009B030000}"/>
    <cellStyle name="Normal 3 2 23" xfId="4363" xr:uid="{00000000-0005-0000-0000-00009C030000}"/>
    <cellStyle name="Normal 3 2 3" xfId="44" xr:uid="{00000000-0005-0000-0000-00009D030000}"/>
    <cellStyle name="Normal 3 2 3 10" xfId="1331" xr:uid="{00000000-0005-0000-0000-00009E030000}"/>
    <cellStyle name="Normal 3 2 3 10 2" xfId="3333" xr:uid="{00000000-0005-0000-0000-00009F030000}"/>
    <cellStyle name="Normal 3 2 3 11" xfId="2128" xr:uid="{00000000-0005-0000-0000-0000A0030000}"/>
    <cellStyle name="Normal 3 2 3 12" xfId="4172" xr:uid="{00000000-0005-0000-0000-0000A1030000}"/>
    <cellStyle name="Normal 3 2 3 2" xfId="137" xr:uid="{00000000-0005-0000-0000-0000A2030000}"/>
    <cellStyle name="Normal 3 2 3 2 2" xfId="306" xr:uid="{00000000-0005-0000-0000-0000A3030000}"/>
    <cellStyle name="Normal 3 2 3 2 2 2" xfId="718" xr:uid="{00000000-0005-0000-0000-0000A4030000}"/>
    <cellStyle name="Normal 3 2 3 2 2 2 2" xfId="1908" xr:uid="{00000000-0005-0000-0000-0000A5030000}"/>
    <cellStyle name="Normal 3 2 3 2 2 2 2 2" xfId="3910" xr:uid="{00000000-0005-0000-0000-0000A6030000}"/>
    <cellStyle name="Normal 3 2 3 2 2 2 3" xfId="2724" xr:uid="{00000000-0005-0000-0000-0000A7030000}"/>
    <cellStyle name="Normal 3 2 3 2 2 3" xfId="1501" xr:uid="{00000000-0005-0000-0000-0000A8030000}"/>
    <cellStyle name="Normal 3 2 3 2 2 3 2" xfId="3503" xr:uid="{00000000-0005-0000-0000-0000A9030000}"/>
    <cellStyle name="Normal 3 2 3 2 2 4" xfId="2315" xr:uid="{00000000-0005-0000-0000-0000AA030000}"/>
    <cellStyle name="Normal 3 2 3 2 3" xfId="547" xr:uid="{00000000-0005-0000-0000-0000AB030000}"/>
    <cellStyle name="Normal 3 2 3 2 3 2" xfId="1739" xr:uid="{00000000-0005-0000-0000-0000AC030000}"/>
    <cellStyle name="Normal 3 2 3 2 3 2 2" xfId="3741" xr:uid="{00000000-0005-0000-0000-0000AD030000}"/>
    <cellStyle name="Normal 3 2 3 2 3 3" xfId="2555" xr:uid="{00000000-0005-0000-0000-0000AE030000}"/>
    <cellStyle name="Normal 3 2 3 2 4" xfId="1109" xr:uid="{00000000-0005-0000-0000-0000AF030000}"/>
    <cellStyle name="Normal 3 2 3 2 4 2" xfId="3111" xr:uid="{00000000-0005-0000-0000-0000B0030000}"/>
    <cellStyle name="Normal 3 2 3 2 5" xfId="1332" xr:uid="{00000000-0005-0000-0000-0000B1030000}"/>
    <cellStyle name="Normal 3 2 3 2 5 2" xfId="3334" xr:uid="{00000000-0005-0000-0000-0000B2030000}"/>
    <cellStyle name="Normal 3 2 3 2 6" xfId="2189" xr:uid="{00000000-0005-0000-0000-0000B3030000}"/>
    <cellStyle name="Normal 3 2 3 2 7" xfId="4227" xr:uid="{00000000-0005-0000-0000-0000B4030000}"/>
    <cellStyle name="Normal 3 2 3 3" xfId="256" xr:uid="{00000000-0005-0000-0000-0000B5030000}"/>
    <cellStyle name="Normal 3 2 3 3 2" xfId="307" xr:uid="{00000000-0005-0000-0000-0000B6030000}"/>
    <cellStyle name="Normal 3 2 3 3 2 2" xfId="719" xr:uid="{00000000-0005-0000-0000-0000B7030000}"/>
    <cellStyle name="Normal 3 2 3 3 2 2 2" xfId="1909" xr:uid="{00000000-0005-0000-0000-0000B8030000}"/>
    <cellStyle name="Normal 3 2 3 3 2 2 2 2" xfId="3911" xr:uid="{00000000-0005-0000-0000-0000B9030000}"/>
    <cellStyle name="Normal 3 2 3 3 2 2 3" xfId="2725" xr:uid="{00000000-0005-0000-0000-0000BA030000}"/>
    <cellStyle name="Normal 3 2 3 3 2 3" xfId="1502" xr:uid="{00000000-0005-0000-0000-0000BB030000}"/>
    <cellStyle name="Normal 3 2 3 3 2 3 2" xfId="3504" xr:uid="{00000000-0005-0000-0000-0000BC030000}"/>
    <cellStyle name="Normal 3 2 3 3 2 4" xfId="2316" xr:uid="{00000000-0005-0000-0000-0000BD030000}"/>
    <cellStyle name="Normal 3 2 3 3 3" xfId="548" xr:uid="{00000000-0005-0000-0000-0000BE030000}"/>
    <cellStyle name="Normal 3 2 3 3 3 2" xfId="1740" xr:uid="{00000000-0005-0000-0000-0000BF030000}"/>
    <cellStyle name="Normal 3 2 3 3 3 2 2" xfId="3742" xr:uid="{00000000-0005-0000-0000-0000C0030000}"/>
    <cellStyle name="Normal 3 2 3 3 3 3" xfId="2556" xr:uid="{00000000-0005-0000-0000-0000C1030000}"/>
    <cellStyle name="Normal 3 2 3 3 4" xfId="1110" xr:uid="{00000000-0005-0000-0000-0000C2030000}"/>
    <cellStyle name="Normal 3 2 3 3 4 2" xfId="3112" xr:uid="{00000000-0005-0000-0000-0000C3030000}"/>
    <cellStyle name="Normal 3 2 3 3 5" xfId="1333" xr:uid="{00000000-0005-0000-0000-0000C4030000}"/>
    <cellStyle name="Normal 3 2 3 3 5 2" xfId="3335" xr:uid="{00000000-0005-0000-0000-0000C5030000}"/>
    <cellStyle name="Normal 3 2 3 3 6" xfId="2262" xr:uid="{00000000-0005-0000-0000-0000C6030000}"/>
    <cellStyle name="Normal 3 2 3 3 7" xfId="4255" xr:uid="{00000000-0005-0000-0000-0000C7030000}"/>
    <cellStyle name="Normal 3 2 3 4" xfId="305" xr:uid="{00000000-0005-0000-0000-0000C8030000}"/>
    <cellStyle name="Normal 3 2 3 4 2" xfId="717" xr:uid="{00000000-0005-0000-0000-0000C9030000}"/>
    <cellStyle name="Normal 3 2 3 4 2 2" xfId="1907" xr:uid="{00000000-0005-0000-0000-0000CA030000}"/>
    <cellStyle name="Normal 3 2 3 4 2 2 2" xfId="3909" xr:uid="{00000000-0005-0000-0000-0000CB030000}"/>
    <cellStyle name="Normal 3 2 3 4 2 3" xfId="2723" xr:uid="{00000000-0005-0000-0000-0000CC030000}"/>
    <cellStyle name="Normal 3 2 3 4 3" xfId="1500" xr:uid="{00000000-0005-0000-0000-0000CD030000}"/>
    <cellStyle name="Normal 3 2 3 4 3 2" xfId="3502" xr:uid="{00000000-0005-0000-0000-0000CE030000}"/>
    <cellStyle name="Normal 3 2 3 4 4" xfId="2314" xr:uid="{00000000-0005-0000-0000-0000CF030000}"/>
    <cellStyle name="Normal 3 2 3 5" xfId="546" xr:uid="{00000000-0005-0000-0000-0000D0030000}"/>
    <cellStyle name="Normal 3 2 3 5 2" xfId="1738" xr:uid="{00000000-0005-0000-0000-0000D1030000}"/>
    <cellStyle name="Normal 3 2 3 5 2 2" xfId="3740" xr:uid="{00000000-0005-0000-0000-0000D2030000}"/>
    <cellStyle name="Normal 3 2 3 5 3" xfId="2554" xr:uid="{00000000-0005-0000-0000-0000D3030000}"/>
    <cellStyle name="Normal 3 2 3 6" xfId="941" xr:uid="{00000000-0005-0000-0000-0000D4030000}"/>
    <cellStyle name="Normal 3 2 3 6 2" xfId="2943" xr:uid="{00000000-0005-0000-0000-0000D5030000}"/>
    <cellStyle name="Normal 3 2 3 7" xfId="1011" xr:uid="{00000000-0005-0000-0000-0000D6030000}"/>
    <cellStyle name="Normal 3 2 3 7 2" xfId="3013" xr:uid="{00000000-0005-0000-0000-0000D7030000}"/>
    <cellStyle name="Normal 3 2 3 8" xfId="1090" xr:uid="{00000000-0005-0000-0000-0000D8030000}"/>
    <cellStyle name="Normal 3 2 3 8 2" xfId="3092" xr:uid="{00000000-0005-0000-0000-0000D9030000}"/>
    <cellStyle name="Normal 3 2 3 9" xfId="1260" xr:uid="{00000000-0005-0000-0000-0000DA030000}"/>
    <cellStyle name="Normal 3 2 3 9 2" xfId="3262" xr:uid="{00000000-0005-0000-0000-0000DB030000}"/>
    <cellStyle name="Normal 3 2 4" xfId="109" xr:uid="{00000000-0005-0000-0000-0000DC030000}"/>
    <cellStyle name="Normal 3 2 4 10" xfId="4213" xr:uid="{00000000-0005-0000-0000-0000DD030000}"/>
    <cellStyle name="Normal 3 2 4 2" xfId="308" xr:uid="{00000000-0005-0000-0000-0000DE030000}"/>
    <cellStyle name="Normal 3 2 4 2 2" xfId="720" xr:uid="{00000000-0005-0000-0000-0000DF030000}"/>
    <cellStyle name="Normal 3 2 4 2 2 2" xfId="1910" xr:uid="{00000000-0005-0000-0000-0000E0030000}"/>
    <cellStyle name="Normal 3 2 4 2 2 2 2" xfId="3912" xr:uid="{00000000-0005-0000-0000-0000E1030000}"/>
    <cellStyle name="Normal 3 2 4 2 2 3" xfId="2726" xr:uid="{00000000-0005-0000-0000-0000E2030000}"/>
    <cellStyle name="Normal 3 2 4 2 3" xfId="1503" xr:uid="{00000000-0005-0000-0000-0000E3030000}"/>
    <cellStyle name="Normal 3 2 4 2 3 2" xfId="3505" xr:uid="{00000000-0005-0000-0000-0000E4030000}"/>
    <cellStyle name="Normal 3 2 4 2 4" xfId="2317" xr:uid="{00000000-0005-0000-0000-0000E5030000}"/>
    <cellStyle name="Normal 3 2 4 3" xfId="549" xr:uid="{00000000-0005-0000-0000-0000E6030000}"/>
    <cellStyle name="Normal 3 2 4 3 2" xfId="1741" xr:uid="{00000000-0005-0000-0000-0000E7030000}"/>
    <cellStyle name="Normal 3 2 4 3 2 2" xfId="3743" xr:uid="{00000000-0005-0000-0000-0000E8030000}"/>
    <cellStyle name="Normal 3 2 4 3 3" xfId="2557" xr:uid="{00000000-0005-0000-0000-0000E9030000}"/>
    <cellStyle name="Normal 3 2 4 4" xfId="949" xr:uid="{00000000-0005-0000-0000-0000EA030000}"/>
    <cellStyle name="Normal 3 2 4 4 2" xfId="2951" xr:uid="{00000000-0005-0000-0000-0000EB030000}"/>
    <cellStyle name="Normal 3 2 4 5" xfId="1022" xr:uid="{00000000-0005-0000-0000-0000EC030000}"/>
    <cellStyle name="Normal 3 2 4 5 2" xfId="3024" xr:uid="{00000000-0005-0000-0000-0000ED030000}"/>
    <cellStyle name="Normal 3 2 4 6" xfId="1111" xr:uid="{00000000-0005-0000-0000-0000EE030000}"/>
    <cellStyle name="Normal 3 2 4 6 2" xfId="3113" xr:uid="{00000000-0005-0000-0000-0000EF030000}"/>
    <cellStyle name="Normal 3 2 4 7" xfId="1272" xr:uid="{00000000-0005-0000-0000-0000F0030000}"/>
    <cellStyle name="Normal 3 2 4 7 2" xfId="3274" xr:uid="{00000000-0005-0000-0000-0000F1030000}"/>
    <cellStyle name="Normal 3 2 4 8" xfId="1334" xr:uid="{00000000-0005-0000-0000-0000F2030000}"/>
    <cellStyle name="Normal 3 2 4 8 2" xfId="3336" xr:uid="{00000000-0005-0000-0000-0000F3030000}"/>
    <cellStyle name="Normal 3 2 4 9" xfId="2139" xr:uid="{00000000-0005-0000-0000-0000F4030000}"/>
    <cellStyle name="Normal 3 2 5" xfId="162" xr:uid="{00000000-0005-0000-0000-0000F5030000}"/>
    <cellStyle name="Normal 3 2 5 2" xfId="309" xr:uid="{00000000-0005-0000-0000-0000F6030000}"/>
    <cellStyle name="Normal 3 2 5 2 2" xfId="721" xr:uid="{00000000-0005-0000-0000-0000F7030000}"/>
    <cellStyle name="Normal 3 2 5 2 2 2" xfId="1911" xr:uid="{00000000-0005-0000-0000-0000F8030000}"/>
    <cellStyle name="Normal 3 2 5 2 2 2 2" xfId="3913" xr:uid="{00000000-0005-0000-0000-0000F9030000}"/>
    <cellStyle name="Normal 3 2 5 2 2 3" xfId="2727" xr:uid="{00000000-0005-0000-0000-0000FA030000}"/>
    <cellStyle name="Normal 3 2 5 2 3" xfId="1504" xr:uid="{00000000-0005-0000-0000-0000FB030000}"/>
    <cellStyle name="Normal 3 2 5 2 3 2" xfId="3506" xr:uid="{00000000-0005-0000-0000-0000FC030000}"/>
    <cellStyle name="Normal 3 2 5 2 4" xfId="2318" xr:uid="{00000000-0005-0000-0000-0000FD030000}"/>
    <cellStyle name="Normal 3 2 5 3" xfId="550" xr:uid="{00000000-0005-0000-0000-0000FE030000}"/>
    <cellStyle name="Normal 3 2 5 3 2" xfId="1742" xr:uid="{00000000-0005-0000-0000-0000FF030000}"/>
    <cellStyle name="Normal 3 2 5 3 2 2" xfId="3744" xr:uid="{00000000-0005-0000-0000-000000040000}"/>
    <cellStyle name="Normal 3 2 5 3 3" xfId="2558" xr:uid="{00000000-0005-0000-0000-000001040000}"/>
    <cellStyle name="Normal 3 2 5 4" xfId="969" xr:uid="{00000000-0005-0000-0000-000002040000}"/>
    <cellStyle name="Normal 3 2 5 4 2" xfId="2971" xr:uid="{00000000-0005-0000-0000-000003040000}"/>
    <cellStyle name="Normal 3 2 5 5" xfId="1112" xr:uid="{00000000-0005-0000-0000-000004040000}"/>
    <cellStyle name="Normal 3 2 5 5 2" xfId="3114" xr:uid="{00000000-0005-0000-0000-000005040000}"/>
    <cellStyle name="Normal 3 2 5 6" xfId="1335" xr:uid="{00000000-0005-0000-0000-000006040000}"/>
    <cellStyle name="Normal 3 2 5 6 2" xfId="3337" xr:uid="{00000000-0005-0000-0000-000007040000}"/>
    <cellStyle name="Normal 3 2 5 7" xfId="2156" xr:uid="{00000000-0005-0000-0000-000008040000}"/>
    <cellStyle name="Normal 3 2 5 8" xfId="4256" xr:uid="{00000000-0005-0000-0000-000009040000}"/>
    <cellStyle name="Normal 3 2 6" xfId="176" xr:uid="{00000000-0005-0000-0000-00000A040000}"/>
    <cellStyle name="Normal 3 2 6 2" xfId="310" xr:uid="{00000000-0005-0000-0000-00000B040000}"/>
    <cellStyle name="Normal 3 2 6 2 2" xfId="722" xr:uid="{00000000-0005-0000-0000-00000C040000}"/>
    <cellStyle name="Normal 3 2 6 2 2 2" xfId="1912" xr:uid="{00000000-0005-0000-0000-00000D040000}"/>
    <cellStyle name="Normal 3 2 6 2 2 2 2" xfId="3914" xr:uid="{00000000-0005-0000-0000-00000E040000}"/>
    <cellStyle name="Normal 3 2 6 2 2 3" xfId="2728" xr:uid="{00000000-0005-0000-0000-00000F040000}"/>
    <cellStyle name="Normal 3 2 6 2 3" xfId="1505" xr:uid="{00000000-0005-0000-0000-000010040000}"/>
    <cellStyle name="Normal 3 2 6 2 3 2" xfId="3507" xr:uid="{00000000-0005-0000-0000-000011040000}"/>
    <cellStyle name="Normal 3 2 6 2 4" xfId="2319" xr:uid="{00000000-0005-0000-0000-000012040000}"/>
    <cellStyle name="Normal 3 2 6 3" xfId="551" xr:uid="{00000000-0005-0000-0000-000013040000}"/>
    <cellStyle name="Normal 3 2 6 3 2" xfId="1743" xr:uid="{00000000-0005-0000-0000-000014040000}"/>
    <cellStyle name="Normal 3 2 6 3 2 2" xfId="3745" xr:uid="{00000000-0005-0000-0000-000015040000}"/>
    <cellStyle name="Normal 3 2 6 3 3" xfId="2559" xr:uid="{00000000-0005-0000-0000-000016040000}"/>
    <cellStyle name="Normal 3 2 6 4" xfId="1113" xr:uid="{00000000-0005-0000-0000-000017040000}"/>
    <cellStyle name="Normal 3 2 6 4 2" xfId="3115" xr:uid="{00000000-0005-0000-0000-000018040000}"/>
    <cellStyle name="Normal 3 2 6 5" xfId="1336" xr:uid="{00000000-0005-0000-0000-000019040000}"/>
    <cellStyle name="Normal 3 2 6 5 2" xfId="3338" xr:uid="{00000000-0005-0000-0000-00001A040000}"/>
    <cellStyle name="Normal 3 2 6 6" xfId="2170" xr:uid="{00000000-0005-0000-0000-00001B040000}"/>
    <cellStyle name="Normal 3 2 6 7" xfId="4257" xr:uid="{00000000-0005-0000-0000-00001C040000}"/>
    <cellStyle name="Normal 3 2 7" xfId="201" xr:uid="{00000000-0005-0000-0000-00001D040000}"/>
    <cellStyle name="Normal 3 2 7 2" xfId="311" xr:uid="{00000000-0005-0000-0000-00001E040000}"/>
    <cellStyle name="Normal 3 2 7 2 2" xfId="723" xr:uid="{00000000-0005-0000-0000-00001F040000}"/>
    <cellStyle name="Normal 3 2 7 2 2 2" xfId="1913" xr:uid="{00000000-0005-0000-0000-000020040000}"/>
    <cellStyle name="Normal 3 2 7 2 2 2 2" xfId="3915" xr:uid="{00000000-0005-0000-0000-000021040000}"/>
    <cellStyle name="Normal 3 2 7 2 2 3" xfId="2729" xr:uid="{00000000-0005-0000-0000-000022040000}"/>
    <cellStyle name="Normal 3 2 7 2 3" xfId="1506" xr:uid="{00000000-0005-0000-0000-000023040000}"/>
    <cellStyle name="Normal 3 2 7 2 3 2" xfId="3508" xr:uid="{00000000-0005-0000-0000-000024040000}"/>
    <cellStyle name="Normal 3 2 7 2 4" xfId="2320" xr:uid="{00000000-0005-0000-0000-000025040000}"/>
    <cellStyle name="Normal 3 2 7 3" xfId="552" xr:uid="{00000000-0005-0000-0000-000026040000}"/>
    <cellStyle name="Normal 3 2 7 3 2" xfId="1744" xr:uid="{00000000-0005-0000-0000-000027040000}"/>
    <cellStyle name="Normal 3 2 7 3 2 2" xfId="3746" xr:uid="{00000000-0005-0000-0000-000028040000}"/>
    <cellStyle name="Normal 3 2 7 3 3" xfId="2560" xr:uid="{00000000-0005-0000-0000-000029040000}"/>
    <cellStyle name="Normal 3 2 7 4" xfId="1114" xr:uid="{00000000-0005-0000-0000-00002A040000}"/>
    <cellStyle name="Normal 3 2 7 4 2" xfId="3116" xr:uid="{00000000-0005-0000-0000-00002B040000}"/>
    <cellStyle name="Normal 3 2 7 5" xfId="1337" xr:uid="{00000000-0005-0000-0000-00002C040000}"/>
    <cellStyle name="Normal 3 2 7 5 2" xfId="3339" xr:uid="{00000000-0005-0000-0000-00002D040000}"/>
    <cellStyle name="Normal 3 2 7 6" xfId="2205" xr:uid="{00000000-0005-0000-0000-00002E040000}"/>
    <cellStyle name="Normal 3 2 7 7" xfId="4258" xr:uid="{00000000-0005-0000-0000-00002F040000}"/>
    <cellStyle name="Normal 3 2 8" xfId="210" xr:uid="{00000000-0005-0000-0000-000030040000}"/>
    <cellStyle name="Normal 3 2 8 2" xfId="312" xr:uid="{00000000-0005-0000-0000-000031040000}"/>
    <cellStyle name="Normal 3 2 8 2 2" xfId="724" xr:uid="{00000000-0005-0000-0000-000032040000}"/>
    <cellStyle name="Normal 3 2 8 2 2 2" xfId="1914" xr:uid="{00000000-0005-0000-0000-000033040000}"/>
    <cellStyle name="Normal 3 2 8 2 2 2 2" xfId="3916" xr:uid="{00000000-0005-0000-0000-000034040000}"/>
    <cellStyle name="Normal 3 2 8 2 2 3" xfId="2730" xr:uid="{00000000-0005-0000-0000-000035040000}"/>
    <cellStyle name="Normal 3 2 8 2 3" xfId="1507" xr:uid="{00000000-0005-0000-0000-000036040000}"/>
    <cellStyle name="Normal 3 2 8 2 3 2" xfId="3509" xr:uid="{00000000-0005-0000-0000-000037040000}"/>
    <cellStyle name="Normal 3 2 8 2 4" xfId="2321" xr:uid="{00000000-0005-0000-0000-000038040000}"/>
    <cellStyle name="Normal 3 2 8 3" xfId="553" xr:uid="{00000000-0005-0000-0000-000039040000}"/>
    <cellStyle name="Normal 3 2 8 3 2" xfId="1745" xr:uid="{00000000-0005-0000-0000-00003A040000}"/>
    <cellStyle name="Normal 3 2 8 3 2 2" xfId="3747" xr:uid="{00000000-0005-0000-0000-00003B040000}"/>
    <cellStyle name="Normal 3 2 8 3 3" xfId="2561" xr:uid="{00000000-0005-0000-0000-00003C040000}"/>
    <cellStyle name="Normal 3 2 8 4" xfId="1115" xr:uid="{00000000-0005-0000-0000-00003D040000}"/>
    <cellStyle name="Normal 3 2 8 4 2" xfId="3117" xr:uid="{00000000-0005-0000-0000-00003E040000}"/>
    <cellStyle name="Normal 3 2 8 5" xfId="1338" xr:uid="{00000000-0005-0000-0000-00003F040000}"/>
    <cellStyle name="Normal 3 2 8 5 2" xfId="3340" xr:uid="{00000000-0005-0000-0000-000040040000}"/>
    <cellStyle name="Normal 3 2 8 6" xfId="2214" xr:uid="{00000000-0005-0000-0000-000041040000}"/>
    <cellStyle name="Normal 3 2 8 7" xfId="4259" xr:uid="{00000000-0005-0000-0000-000042040000}"/>
    <cellStyle name="Normal 3 2 9" xfId="231" xr:uid="{00000000-0005-0000-0000-000043040000}"/>
    <cellStyle name="Normal 3 2 9 2" xfId="313" xr:uid="{00000000-0005-0000-0000-000044040000}"/>
    <cellStyle name="Normal 3 2 9 2 2" xfId="725" xr:uid="{00000000-0005-0000-0000-000045040000}"/>
    <cellStyle name="Normal 3 2 9 2 2 2" xfId="1915" xr:uid="{00000000-0005-0000-0000-000046040000}"/>
    <cellStyle name="Normal 3 2 9 2 2 2 2" xfId="3917" xr:uid="{00000000-0005-0000-0000-000047040000}"/>
    <cellStyle name="Normal 3 2 9 2 2 3" xfId="2731" xr:uid="{00000000-0005-0000-0000-000048040000}"/>
    <cellStyle name="Normal 3 2 9 2 3" xfId="1508" xr:uid="{00000000-0005-0000-0000-000049040000}"/>
    <cellStyle name="Normal 3 2 9 2 3 2" xfId="3510" xr:uid="{00000000-0005-0000-0000-00004A040000}"/>
    <cellStyle name="Normal 3 2 9 2 4" xfId="2322" xr:uid="{00000000-0005-0000-0000-00004B040000}"/>
    <cellStyle name="Normal 3 2 9 3" xfId="554" xr:uid="{00000000-0005-0000-0000-00004C040000}"/>
    <cellStyle name="Normal 3 2 9 3 2" xfId="1746" xr:uid="{00000000-0005-0000-0000-00004D040000}"/>
    <cellStyle name="Normal 3 2 9 3 2 2" xfId="3748" xr:uid="{00000000-0005-0000-0000-00004E040000}"/>
    <cellStyle name="Normal 3 2 9 3 3" xfId="2562" xr:uid="{00000000-0005-0000-0000-00004F040000}"/>
    <cellStyle name="Normal 3 2 9 4" xfId="1116" xr:uid="{00000000-0005-0000-0000-000050040000}"/>
    <cellStyle name="Normal 3 2 9 4 2" xfId="3118" xr:uid="{00000000-0005-0000-0000-000051040000}"/>
    <cellStyle name="Normal 3 2 9 5" xfId="1339" xr:uid="{00000000-0005-0000-0000-000052040000}"/>
    <cellStyle name="Normal 3 2 9 5 2" xfId="3341" xr:uid="{00000000-0005-0000-0000-000053040000}"/>
    <cellStyle name="Normal 3 2 9 6" xfId="2236" xr:uid="{00000000-0005-0000-0000-000054040000}"/>
    <cellStyle name="Normal 3 2 9 7" xfId="4260" xr:uid="{00000000-0005-0000-0000-000055040000}"/>
    <cellStyle name="Normal 3 20" xfId="1028" xr:uid="{00000000-0005-0000-0000-000056040000}"/>
    <cellStyle name="Normal 3 20 2" xfId="3030" xr:uid="{00000000-0005-0000-0000-000057040000}"/>
    <cellStyle name="Normal 3 21" xfId="1042" xr:uid="{00000000-0005-0000-0000-000058040000}"/>
    <cellStyle name="Normal 3 21 2" xfId="3044" xr:uid="{00000000-0005-0000-0000-000059040000}"/>
    <cellStyle name="Normal 3 22" xfId="1233" xr:uid="{00000000-0005-0000-0000-00005A040000}"/>
    <cellStyle name="Normal 3 22 2" xfId="3235" xr:uid="{00000000-0005-0000-0000-00005B040000}"/>
    <cellStyle name="Normal 3 23" xfId="1280" xr:uid="{00000000-0005-0000-0000-00005C040000}"/>
    <cellStyle name="Normal 3 23 2" xfId="3282" xr:uid="{00000000-0005-0000-0000-00005D040000}"/>
    <cellStyle name="Normal 3 24" xfId="2093" xr:uid="{00000000-0005-0000-0000-00005E040000}"/>
    <cellStyle name="Normal 3 25" xfId="4138" xr:uid="{00000000-0005-0000-0000-00005F040000}"/>
    <cellStyle name="Normal 3 26" xfId="4362" xr:uid="{00000000-0005-0000-0000-000060040000}"/>
    <cellStyle name="Normal 3 3" xfId="22" xr:uid="{00000000-0005-0000-0000-000061040000}"/>
    <cellStyle name="Normal 3 3 10" xfId="993" xr:uid="{00000000-0005-0000-0000-000062040000}"/>
    <cellStyle name="Normal 3 3 10 2" xfId="2995" xr:uid="{00000000-0005-0000-0000-000063040000}"/>
    <cellStyle name="Normal 3 3 11" xfId="1060" xr:uid="{00000000-0005-0000-0000-000064040000}"/>
    <cellStyle name="Normal 3 3 11 2" xfId="3062" xr:uid="{00000000-0005-0000-0000-000065040000}"/>
    <cellStyle name="Normal 3 3 12" xfId="1244" xr:uid="{00000000-0005-0000-0000-000066040000}"/>
    <cellStyle name="Normal 3 3 12 2" xfId="3246" xr:uid="{00000000-0005-0000-0000-000067040000}"/>
    <cellStyle name="Normal 3 3 13" xfId="1291" xr:uid="{00000000-0005-0000-0000-000068040000}"/>
    <cellStyle name="Normal 3 3 13 2" xfId="3293" xr:uid="{00000000-0005-0000-0000-000069040000}"/>
    <cellStyle name="Normal 3 3 14" xfId="2104" xr:uid="{00000000-0005-0000-0000-00006A040000}"/>
    <cellStyle name="Normal 3 3 15" xfId="4150" xr:uid="{00000000-0005-0000-0000-00006B040000}"/>
    <cellStyle name="Normal 3 3 2" xfId="118" xr:uid="{00000000-0005-0000-0000-00006C040000}"/>
    <cellStyle name="Normal 3 3 2 2" xfId="315" xr:uid="{00000000-0005-0000-0000-00006D040000}"/>
    <cellStyle name="Normal 3 3 2 2 2" xfId="727" xr:uid="{00000000-0005-0000-0000-00006E040000}"/>
    <cellStyle name="Normal 3 3 2 2 2 2" xfId="1917" xr:uid="{00000000-0005-0000-0000-00006F040000}"/>
    <cellStyle name="Normal 3 3 2 2 2 2 2" xfId="3919" xr:uid="{00000000-0005-0000-0000-000070040000}"/>
    <cellStyle name="Normal 3 3 2 2 2 3" xfId="2733" xr:uid="{00000000-0005-0000-0000-000071040000}"/>
    <cellStyle name="Normal 3 3 2 2 3" xfId="1510" xr:uid="{00000000-0005-0000-0000-000072040000}"/>
    <cellStyle name="Normal 3 3 2 2 3 2" xfId="3512" xr:uid="{00000000-0005-0000-0000-000073040000}"/>
    <cellStyle name="Normal 3 3 2 2 4" xfId="2324" xr:uid="{00000000-0005-0000-0000-000074040000}"/>
    <cellStyle name="Normal 3 3 2 3" xfId="555" xr:uid="{00000000-0005-0000-0000-000075040000}"/>
    <cellStyle name="Normal 3 3 2 3 2" xfId="1747" xr:uid="{00000000-0005-0000-0000-000076040000}"/>
    <cellStyle name="Normal 3 3 2 3 2 2" xfId="3749" xr:uid="{00000000-0005-0000-0000-000077040000}"/>
    <cellStyle name="Normal 3 3 2 3 3" xfId="2563" xr:uid="{00000000-0005-0000-0000-000078040000}"/>
    <cellStyle name="Normal 3 3 2 4" xfId="953" xr:uid="{00000000-0005-0000-0000-000079040000}"/>
    <cellStyle name="Normal 3 3 2 4 2" xfId="2955" xr:uid="{00000000-0005-0000-0000-00007A040000}"/>
    <cellStyle name="Normal 3 3 2 5" xfId="1117" xr:uid="{00000000-0005-0000-0000-00007B040000}"/>
    <cellStyle name="Normal 3 3 2 5 2" xfId="3119" xr:uid="{00000000-0005-0000-0000-00007C040000}"/>
    <cellStyle name="Normal 3 3 2 6" xfId="1340" xr:uid="{00000000-0005-0000-0000-00007D040000}"/>
    <cellStyle name="Normal 3 3 2 6 2" xfId="3342" xr:uid="{00000000-0005-0000-0000-00007E040000}"/>
    <cellStyle name="Normal 3 3 2 7" xfId="2142" xr:uid="{00000000-0005-0000-0000-00007F040000}"/>
    <cellStyle name="Normal 3 3 2 8" xfId="4191" xr:uid="{00000000-0005-0000-0000-000080040000}"/>
    <cellStyle name="Normal 3 3 3" xfId="179" xr:uid="{00000000-0005-0000-0000-000081040000}"/>
    <cellStyle name="Normal 3 3 3 2" xfId="316" xr:uid="{00000000-0005-0000-0000-000082040000}"/>
    <cellStyle name="Normal 3 3 3 2 2" xfId="728" xr:uid="{00000000-0005-0000-0000-000083040000}"/>
    <cellStyle name="Normal 3 3 3 2 2 2" xfId="1918" xr:uid="{00000000-0005-0000-0000-000084040000}"/>
    <cellStyle name="Normal 3 3 3 2 2 2 2" xfId="3920" xr:uid="{00000000-0005-0000-0000-000085040000}"/>
    <cellStyle name="Normal 3 3 3 2 2 3" xfId="2734" xr:uid="{00000000-0005-0000-0000-000086040000}"/>
    <cellStyle name="Normal 3 3 3 2 3" xfId="1511" xr:uid="{00000000-0005-0000-0000-000087040000}"/>
    <cellStyle name="Normal 3 3 3 2 3 2" xfId="3513" xr:uid="{00000000-0005-0000-0000-000088040000}"/>
    <cellStyle name="Normal 3 3 3 2 4" xfId="2325" xr:uid="{00000000-0005-0000-0000-000089040000}"/>
    <cellStyle name="Normal 3 3 3 3" xfId="556" xr:uid="{00000000-0005-0000-0000-00008A040000}"/>
    <cellStyle name="Normal 3 3 3 3 2" xfId="1748" xr:uid="{00000000-0005-0000-0000-00008B040000}"/>
    <cellStyle name="Normal 3 3 3 3 2 2" xfId="3750" xr:uid="{00000000-0005-0000-0000-00008C040000}"/>
    <cellStyle name="Normal 3 3 3 3 3" xfId="2564" xr:uid="{00000000-0005-0000-0000-00008D040000}"/>
    <cellStyle name="Normal 3 3 3 4" xfId="1118" xr:uid="{00000000-0005-0000-0000-00008E040000}"/>
    <cellStyle name="Normal 3 3 3 4 2" xfId="3120" xr:uid="{00000000-0005-0000-0000-00008F040000}"/>
    <cellStyle name="Normal 3 3 3 5" xfId="1341" xr:uid="{00000000-0005-0000-0000-000090040000}"/>
    <cellStyle name="Normal 3 3 3 5 2" xfId="3343" xr:uid="{00000000-0005-0000-0000-000091040000}"/>
    <cellStyle name="Normal 3 3 3 6" xfId="2174" xr:uid="{00000000-0005-0000-0000-000092040000}"/>
    <cellStyle name="Normal 3 3 3 7" xfId="4261" xr:uid="{00000000-0005-0000-0000-000093040000}"/>
    <cellStyle name="Normal 3 3 4" xfId="217" xr:uid="{00000000-0005-0000-0000-000094040000}"/>
    <cellStyle name="Normal 3 3 4 2" xfId="317" xr:uid="{00000000-0005-0000-0000-000095040000}"/>
    <cellStyle name="Normal 3 3 4 2 2" xfId="729" xr:uid="{00000000-0005-0000-0000-000096040000}"/>
    <cellStyle name="Normal 3 3 4 2 2 2" xfId="1919" xr:uid="{00000000-0005-0000-0000-000097040000}"/>
    <cellStyle name="Normal 3 3 4 2 2 2 2" xfId="3921" xr:uid="{00000000-0005-0000-0000-000098040000}"/>
    <cellStyle name="Normal 3 3 4 2 2 3" xfId="2735" xr:uid="{00000000-0005-0000-0000-000099040000}"/>
    <cellStyle name="Normal 3 3 4 2 3" xfId="1512" xr:uid="{00000000-0005-0000-0000-00009A040000}"/>
    <cellStyle name="Normal 3 3 4 2 3 2" xfId="3514" xr:uid="{00000000-0005-0000-0000-00009B040000}"/>
    <cellStyle name="Normal 3 3 4 2 4" xfId="2326" xr:uid="{00000000-0005-0000-0000-00009C040000}"/>
    <cellStyle name="Normal 3 3 4 3" xfId="557" xr:uid="{00000000-0005-0000-0000-00009D040000}"/>
    <cellStyle name="Normal 3 3 4 3 2" xfId="1749" xr:uid="{00000000-0005-0000-0000-00009E040000}"/>
    <cellStyle name="Normal 3 3 4 3 2 2" xfId="3751" xr:uid="{00000000-0005-0000-0000-00009F040000}"/>
    <cellStyle name="Normal 3 3 4 3 3" xfId="2565" xr:uid="{00000000-0005-0000-0000-0000A0040000}"/>
    <cellStyle name="Normal 3 3 4 4" xfId="1119" xr:uid="{00000000-0005-0000-0000-0000A1040000}"/>
    <cellStyle name="Normal 3 3 4 4 2" xfId="3121" xr:uid="{00000000-0005-0000-0000-0000A2040000}"/>
    <cellStyle name="Normal 3 3 4 5" xfId="1342" xr:uid="{00000000-0005-0000-0000-0000A3040000}"/>
    <cellStyle name="Normal 3 3 4 5 2" xfId="3344" xr:uid="{00000000-0005-0000-0000-0000A4040000}"/>
    <cellStyle name="Normal 3 3 4 6" xfId="2223" xr:uid="{00000000-0005-0000-0000-0000A5040000}"/>
    <cellStyle name="Normal 3 3 4 7" xfId="4262" xr:uid="{00000000-0005-0000-0000-0000A6040000}"/>
    <cellStyle name="Normal 3 3 5" xfId="245" xr:uid="{00000000-0005-0000-0000-0000A7040000}"/>
    <cellStyle name="Normal 3 3 5 2" xfId="318" xr:uid="{00000000-0005-0000-0000-0000A8040000}"/>
    <cellStyle name="Normal 3 3 5 2 2" xfId="730" xr:uid="{00000000-0005-0000-0000-0000A9040000}"/>
    <cellStyle name="Normal 3 3 5 2 2 2" xfId="1920" xr:uid="{00000000-0005-0000-0000-0000AA040000}"/>
    <cellStyle name="Normal 3 3 5 2 2 2 2" xfId="3922" xr:uid="{00000000-0005-0000-0000-0000AB040000}"/>
    <cellStyle name="Normal 3 3 5 2 2 3" xfId="2736" xr:uid="{00000000-0005-0000-0000-0000AC040000}"/>
    <cellStyle name="Normal 3 3 5 2 3" xfId="1513" xr:uid="{00000000-0005-0000-0000-0000AD040000}"/>
    <cellStyle name="Normal 3 3 5 2 3 2" xfId="3515" xr:uid="{00000000-0005-0000-0000-0000AE040000}"/>
    <cellStyle name="Normal 3 3 5 2 4" xfId="2327" xr:uid="{00000000-0005-0000-0000-0000AF040000}"/>
    <cellStyle name="Normal 3 3 5 3" xfId="558" xr:uid="{00000000-0005-0000-0000-0000B0040000}"/>
    <cellStyle name="Normal 3 3 5 3 2" xfId="1750" xr:uid="{00000000-0005-0000-0000-0000B1040000}"/>
    <cellStyle name="Normal 3 3 5 3 2 2" xfId="3752" xr:uid="{00000000-0005-0000-0000-0000B2040000}"/>
    <cellStyle name="Normal 3 3 5 3 3" xfId="2566" xr:uid="{00000000-0005-0000-0000-0000B3040000}"/>
    <cellStyle name="Normal 3 3 5 4" xfId="1120" xr:uid="{00000000-0005-0000-0000-0000B4040000}"/>
    <cellStyle name="Normal 3 3 5 4 2" xfId="3122" xr:uid="{00000000-0005-0000-0000-0000B5040000}"/>
    <cellStyle name="Normal 3 3 5 5" xfId="1343" xr:uid="{00000000-0005-0000-0000-0000B6040000}"/>
    <cellStyle name="Normal 3 3 5 5 2" xfId="3345" xr:uid="{00000000-0005-0000-0000-0000B7040000}"/>
    <cellStyle name="Normal 3 3 5 6" xfId="2250" xr:uid="{00000000-0005-0000-0000-0000B8040000}"/>
    <cellStyle name="Normal 3 3 5 7" xfId="4263" xr:uid="{00000000-0005-0000-0000-0000B9040000}"/>
    <cellStyle name="Normal 3 3 6" xfId="314" xr:uid="{00000000-0005-0000-0000-0000BA040000}"/>
    <cellStyle name="Normal 3 3 6 2" xfId="726" xr:uid="{00000000-0005-0000-0000-0000BB040000}"/>
    <cellStyle name="Normal 3 3 6 2 2" xfId="1916" xr:uid="{00000000-0005-0000-0000-0000BC040000}"/>
    <cellStyle name="Normal 3 3 6 2 2 2" xfId="3918" xr:uid="{00000000-0005-0000-0000-0000BD040000}"/>
    <cellStyle name="Normal 3 3 6 2 3" xfId="2732" xr:uid="{00000000-0005-0000-0000-0000BE040000}"/>
    <cellStyle name="Normal 3 3 6 3" xfId="1509" xr:uid="{00000000-0005-0000-0000-0000BF040000}"/>
    <cellStyle name="Normal 3 3 6 3 2" xfId="3511" xr:uid="{00000000-0005-0000-0000-0000C0040000}"/>
    <cellStyle name="Normal 3 3 6 4" xfId="2323" xr:uid="{00000000-0005-0000-0000-0000C1040000}"/>
    <cellStyle name="Normal 3 3 7" xfId="481" xr:uid="{00000000-0005-0000-0000-0000C2040000}"/>
    <cellStyle name="Normal 3 3 7 2" xfId="891" xr:uid="{00000000-0005-0000-0000-0000C3040000}"/>
    <cellStyle name="Normal 3 3 7 2 2" xfId="2080" xr:uid="{00000000-0005-0000-0000-0000C4040000}"/>
    <cellStyle name="Normal 3 3 7 2 2 2" xfId="4082" xr:uid="{00000000-0005-0000-0000-0000C5040000}"/>
    <cellStyle name="Normal 3 3 7 2 3" xfId="2897" xr:uid="{00000000-0005-0000-0000-0000C6040000}"/>
    <cellStyle name="Normal 3 3 7 3" xfId="1674" xr:uid="{00000000-0005-0000-0000-0000C7040000}"/>
    <cellStyle name="Normal 3 3 7 3 2" xfId="3676" xr:uid="{00000000-0005-0000-0000-0000C8040000}"/>
    <cellStyle name="Normal 3 3 7 4" xfId="2490" xr:uid="{00000000-0005-0000-0000-0000C9040000}"/>
    <cellStyle name="Normal 3 3 8" xfId="505" xr:uid="{00000000-0005-0000-0000-0000CA040000}"/>
    <cellStyle name="Normal 3 3 8 2" xfId="1698" xr:uid="{00000000-0005-0000-0000-0000CB040000}"/>
    <cellStyle name="Normal 3 3 8 2 2" xfId="3700" xr:uid="{00000000-0005-0000-0000-0000CC040000}"/>
    <cellStyle name="Normal 3 3 8 3" xfId="2514" xr:uid="{00000000-0005-0000-0000-0000CD040000}"/>
    <cellStyle name="Normal 3 3 9" xfId="917" xr:uid="{00000000-0005-0000-0000-0000CE040000}"/>
    <cellStyle name="Normal 3 3 9 2" xfId="2919" xr:uid="{00000000-0005-0000-0000-0000CF040000}"/>
    <cellStyle name="Normal 3 4" xfId="39" xr:uid="{00000000-0005-0000-0000-0000D0040000}"/>
    <cellStyle name="Normal 3 4 10" xfId="1344" xr:uid="{00000000-0005-0000-0000-0000D1040000}"/>
    <cellStyle name="Normal 3 4 10 2" xfId="3346" xr:uid="{00000000-0005-0000-0000-0000D2040000}"/>
    <cellStyle name="Normal 3 4 11" xfId="2109" xr:uid="{00000000-0005-0000-0000-0000D3040000}"/>
    <cellStyle name="Normal 3 4 12" xfId="4156" xr:uid="{00000000-0005-0000-0000-0000D4040000}"/>
    <cellStyle name="Normal 3 4 2" xfId="132" xr:uid="{00000000-0005-0000-0000-0000D5040000}"/>
    <cellStyle name="Normal 3 4 2 2" xfId="320" xr:uid="{00000000-0005-0000-0000-0000D6040000}"/>
    <cellStyle name="Normal 3 4 2 2 2" xfId="732" xr:uid="{00000000-0005-0000-0000-0000D7040000}"/>
    <cellStyle name="Normal 3 4 2 2 2 2" xfId="1922" xr:uid="{00000000-0005-0000-0000-0000D8040000}"/>
    <cellStyle name="Normal 3 4 2 2 2 2 2" xfId="3924" xr:uid="{00000000-0005-0000-0000-0000D9040000}"/>
    <cellStyle name="Normal 3 4 2 2 2 3" xfId="2738" xr:uid="{00000000-0005-0000-0000-0000DA040000}"/>
    <cellStyle name="Normal 3 4 2 2 3" xfId="1515" xr:uid="{00000000-0005-0000-0000-0000DB040000}"/>
    <cellStyle name="Normal 3 4 2 2 3 2" xfId="3517" xr:uid="{00000000-0005-0000-0000-0000DC040000}"/>
    <cellStyle name="Normal 3 4 2 2 4" xfId="2329" xr:uid="{00000000-0005-0000-0000-0000DD040000}"/>
    <cellStyle name="Normal 3 4 2 3" xfId="560" xr:uid="{00000000-0005-0000-0000-0000DE040000}"/>
    <cellStyle name="Normal 3 4 2 3 2" xfId="1752" xr:uid="{00000000-0005-0000-0000-0000DF040000}"/>
    <cellStyle name="Normal 3 4 2 3 2 2" xfId="3754" xr:uid="{00000000-0005-0000-0000-0000E0040000}"/>
    <cellStyle name="Normal 3 4 2 3 3" xfId="2568" xr:uid="{00000000-0005-0000-0000-0000E1040000}"/>
    <cellStyle name="Normal 3 4 2 4" xfId="1121" xr:uid="{00000000-0005-0000-0000-0000E2040000}"/>
    <cellStyle name="Normal 3 4 2 4 2" xfId="3123" xr:uid="{00000000-0005-0000-0000-0000E3040000}"/>
    <cellStyle name="Normal 3 4 2 5" xfId="1345" xr:uid="{00000000-0005-0000-0000-0000E4040000}"/>
    <cellStyle name="Normal 3 4 2 5 2" xfId="3347" xr:uid="{00000000-0005-0000-0000-0000E5040000}"/>
    <cellStyle name="Normal 3 4 2 6" xfId="2184" xr:uid="{00000000-0005-0000-0000-0000E6040000}"/>
    <cellStyle name="Normal 3 4 2 7" xfId="4211" xr:uid="{00000000-0005-0000-0000-0000E7040000}"/>
    <cellStyle name="Normal 3 4 3" xfId="252" xr:uid="{00000000-0005-0000-0000-0000E8040000}"/>
    <cellStyle name="Normal 3 4 3 2" xfId="321" xr:uid="{00000000-0005-0000-0000-0000E9040000}"/>
    <cellStyle name="Normal 3 4 3 2 2" xfId="733" xr:uid="{00000000-0005-0000-0000-0000EA040000}"/>
    <cellStyle name="Normal 3 4 3 2 2 2" xfId="1923" xr:uid="{00000000-0005-0000-0000-0000EB040000}"/>
    <cellStyle name="Normal 3 4 3 2 2 2 2" xfId="3925" xr:uid="{00000000-0005-0000-0000-0000EC040000}"/>
    <cellStyle name="Normal 3 4 3 2 2 3" xfId="2739" xr:uid="{00000000-0005-0000-0000-0000ED040000}"/>
    <cellStyle name="Normal 3 4 3 2 3" xfId="1516" xr:uid="{00000000-0005-0000-0000-0000EE040000}"/>
    <cellStyle name="Normal 3 4 3 2 3 2" xfId="3518" xr:uid="{00000000-0005-0000-0000-0000EF040000}"/>
    <cellStyle name="Normal 3 4 3 2 4" xfId="2330" xr:uid="{00000000-0005-0000-0000-0000F0040000}"/>
    <cellStyle name="Normal 3 4 3 3" xfId="561" xr:uid="{00000000-0005-0000-0000-0000F1040000}"/>
    <cellStyle name="Normal 3 4 3 3 2" xfId="1753" xr:uid="{00000000-0005-0000-0000-0000F2040000}"/>
    <cellStyle name="Normal 3 4 3 3 2 2" xfId="3755" xr:uid="{00000000-0005-0000-0000-0000F3040000}"/>
    <cellStyle name="Normal 3 4 3 3 3" xfId="2569" xr:uid="{00000000-0005-0000-0000-0000F4040000}"/>
    <cellStyle name="Normal 3 4 3 4" xfId="1122" xr:uid="{00000000-0005-0000-0000-0000F5040000}"/>
    <cellStyle name="Normal 3 4 3 4 2" xfId="3124" xr:uid="{00000000-0005-0000-0000-0000F6040000}"/>
    <cellStyle name="Normal 3 4 3 5" xfId="1346" xr:uid="{00000000-0005-0000-0000-0000F7040000}"/>
    <cellStyle name="Normal 3 4 3 5 2" xfId="3348" xr:uid="{00000000-0005-0000-0000-0000F8040000}"/>
    <cellStyle name="Normal 3 4 3 6" xfId="2257" xr:uid="{00000000-0005-0000-0000-0000F9040000}"/>
    <cellStyle name="Normal 3 4 3 7" xfId="4264" xr:uid="{00000000-0005-0000-0000-0000FA040000}"/>
    <cellStyle name="Normal 3 4 4" xfId="319" xr:uid="{00000000-0005-0000-0000-0000FB040000}"/>
    <cellStyle name="Normal 3 4 4 2" xfId="731" xr:uid="{00000000-0005-0000-0000-0000FC040000}"/>
    <cellStyle name="Normal 3 4 4 2 2" xfId="1921" xr:uid="{00000000-0005-0000-0000-0000FD040000}"/>
    <cellStyle name="Normal 3 4 4 2 2 2" xfId="3923" xr:uid="{00000000-0005-0000-0000-0000FE040000}"/>
    <cellStyle name="Normal 3 4 4 2 3" xfId="2737" xr:uid="{00000000-0005-0000-0000-0000FF040000}"/>
    <cellStyle name="Normal 3 4 4 3" xfId="1514" xr:uid="{00000000-0005-0000-0000-000000050000}"/>
    <cellStyle name="Normal 3 4 4 3 2" xfId="3516" xr:uid="{00000000-0005-0000-0000-000001050000}"/>
    <cellStyle name="Normal 3 4 4 4" xfId="2328" xr:uid="{00000000-0005-0000-0000-000002050000}"/>
    <cellStyle name="Normal 3 4 5" xfId="559" xr:uid="{00000000-0005-0000-0000-000003050000}"/>
    <cellStyle name="Normal 3 4 5 2" xfId="1751" xr:uid="{00000000-0005-0000-0000-000004050000}"/>
    <cellStyle name="Normal 3 4 5 2 2" xfId="3753" xr:uid="{00000000-0005-0000-0000-000005050000}"/>
    <cellStyle name="Normal 3 4 5 3" xfId="2567" xr:uid="{00000000-0005-0000-0000-000006050000}"/>
    <cellStyle name="Normal 3 4 6" xfId="923" xr:uid="{00000000-0005-0000-0000-000007050000}"/>
    <cellStyle name="Normal 3 4 6 2" xfId="2925" xr:uid="{00000000-0005-0000-0000-000008050000}"/>
    <cellStyle name="Normal 3 4 7" xfId="1006" xr:uid="{00000000-0005-0000-0000-000009050000}"/>
    <cellStyle name="Normal 3 4 7 2" xfId="3008" xr:uid="{00000000-0005-0000-0000-00000A050000}"/>
    <cellStyle name="Normal 3 4 8" xfId="1072" xr:uid="{00000000-0005-0000-0000-00000B050000}"/>
    <cellStyle name="Normal 3 4 8 2" xfId="3074" xr:uid="{00000000-0005-0000-0000-00000C050000}"/>
    <cellStyle name="Normal 3 4 9" xfId="1256" xr:uid="{00000000-0005-0000-0000-00000D050000}"/>
    <cellStyle name="Normal 3 4 9 2" xfId="3258" xr:uid="{00000000-0005-0000-0000-00000E050000}"/>
    <cellStyle name="Normal 3 5" xfId="107" xr:uid="{00000000-0005-0000-0000-00000F050000}"/>
    <cellStyle name="Normal 3 5 10" xfId="4167" xr:uid="{00000000-0005-0000-0000-000010050000}"/>
    <cellStyle name="Normal 3 5 2" xfId="322" xr:uid="{00000000-0005-0000-0000-000011050000}"/>
    <cellStyle name="Normal 3 5 2 2" xfId="734" xr:uid="{00000000-0005-0000-0000-000012050000}"/>
    <cellStyle name="Normal 3 5 2 2 2" xfId="1924" xr:uid="{00000000-0005-0000-0000-000013050000}"/>
    <cellStyle name="Normal 3 5 2 2 2 2" xfId="3926" xr:uid="{00000000-0005-0000-0000-000014050000}"/>
    <cellStyle name="Normal 3 5 2 2 3" xfId="2740" xr:uid="{00000000-0005-0000-0000-000015050000}"/>
    <cellStyle name="Normal 3 5 2 3" xfId="1517" xr:uid="{00000000-0005-0000-0000-000016050000}"/>
    <cellStyle name="Normal 3 5 2 3 2" xfId="3519" xr:uid="{00000000-0005-0000-0000-000017050000}"/>
    <cellStyle name="Normal 3 5 2 4" xfId="2331" xr:uid="{00000000-0005-0000-0000-000018050000}"/>
    <cellStyle name="Normal 3 5 2 5" xfId="4222" xr:uid="{00000000-0005-0000-0000-000019050000}"/>
    <cellStyle name="Normal 3 5 3" xfId="562" xr:uid="{00000000-0005-0000-0000-00001A050000}"/>
    <cellStyle name="Normal 3 5 3 2" xfId="1754" xr:uid="{00000000-0005-0000-0000-00001B050000}"/>
    <cellStyle name="Normal 3 5 3 2 2" xfId="3756" xr:uid="{00000000-0005-0000-0000-00001C050000}"/>
    <cellStyle name="Normal 3 5 3 3" xfId="2570" xr:uid="{00000000-0005-0000-0000-00001D050000}"/>
    <cellStyle name="Normal 3 5 4" xfId="930" xr:uid="{00000000-0005-0000-0000-00001E050000}"/>
    <cellStyle name="Normal 3 5 4 2" xfId="2932" xr:uid="{00000000-0005-0000-0000-00001F050000}"/>
    <cellStyle name="Normal 3 5 5" xfId="1017" xr:uid="{00000000-0005-0000-0000-000020050000}"/>
    <cellStyle name="Normal 3 5 5 2" xfId="3019" xr:uid="{00000000-0005-0000-0000-000021050000}"/>
    <cellStyle name="Normal 3 5 6" xfId="1085" xr:uid="{00000000-0005-0000-0000-000022050000}"/>
    <cellStyle name="Normal 3 5 6 2" xfId="3087" xr:uid="{00000000-0005-0000-0000-000023050000}"/>
    <cellStyle name="Normal 3 5 7" xfId="1267" xr:uid="{00000000-0005-0000-0000-000024050000}"/>
    <cellStyle name="Normal 3 5 7 2" xfId="3269" xr:uid="{00000000-0005-0000-0000-000025050000}"/>
    <cellStyle name="Normal 3 5 8" xfId="1347" xr:uid="{00000000-0005-0000-0000-000026050000}"/>
    <cellStyle name="Normal 3 5 8 2" xfId="3349" xr:uid="{00000000-0005-0000-0000-000027050000}"/>
    <cellStyle name="Normal 3 5 9" xfId="2117" xr:uid="{00000000-0005-0000-0000-000028050000}"/>
    <cellStyle name="Normal 3 6" xfId="147" xr:uid="{00000000-0005-0000-0000-000029050000}"/>
    <cellStyle name="Normal 3 6 2" xfId="323" xr:uid="{00000000-0005-0000-0000-00002A050000}"/>
    <cellStyle name="Normal 3 6 2 2" xfId="735" xr:uid="{00000000-0005-0000-0000-00002B050000}"/>
    <cellStyle name="Normal 3 6 2 2 2" xfId="1925" xr:uid="{00000000-0005-0000-0000-00002C050000}"/>
    <cellStyle name="Normal 3 6 2 2 2 2" xfId="3927" xr:uid="{00000000-0005-0000-0000-00002D050000}"/>
    <cellStyle name="Normal 3 6 2 2 3" xfId="2741" xr:uid="{00000000-0005-0000-0000-00002E050000}"/>
    <cellStyle name="Normal 3 6 2 3" xfId="1518" xr:uid="{00000000-0005-0000-0000-00002F050000}"/>
    <cellStyle name="Normal 3 6 2 3 2" xfId="3520" xr:uid="{00000000-0005-0000-0000-000030050000}"/>
    <cellStyle name="Normal 3 6 2 4" xfId="2332" xr:uid="{00000000-0005-0000-0000-000031050000}"/>
    <cellStyle name="Normal 3 6 3" xfId="563" xr:uid="{00000000-0005-0000-0000-000032050000}"/>
    <cellStyle name="Normal 3 6 3 2" xfId="1755" xr:uid="{00000000-0005-0000-0000-000033050000}"/>
    <cellStyle name="Normal 3 6 3 2 2" xfId="3757" xr:uid="{00000000-0005-0000-0000-000034050000}"/>
    <cellStyle name="Normal 3 6 3 3" xfId="2571" xr:uid="{00000000-0005-0000-0000-000035050000}"/>
    <cellStyle name="Normal 3 6 4" xfId="935" xr:uid="{00000000-0005-0000-0000-000036050000}"/>
    <cellStyle name="Normal 3 6 4 2" xfId="2937" xr:uid="{00000000-0005-0000-0000-000037050000}"/>
    <cellStyle name="Normal 3 6 5" xfId="1123" xr:uid="{00000000-0005-0000-0000-000038050000}"/>
    <cellStyle name="Normal 3 6 5 2" xfId="3125" xr:uid="{00000000-0005-0000-0000-000039050000}"/>
    <cellStyle name="Normal 3 6 6" xfId="1348" xr:uid="{00000000-0005-0000-0000-00003A050000}"/>
    <cellStyle name="Normal 3 6 6 2" xfId="3350" xr:uid="{00000000-0005-0000-0000-00003B050000}"/>
    <cellStyle name="Normal 3 6 7" xfId="2122" xr:uid="{00000000-0005-0000-0000-00003C050000}"/>
    <cellStyle name="Normal 3 6 8" xfId="4194" xr:uid="{00000000-0005-0000-0000-00003D050000}"/>
    <cellStyle name="Normal 3 7" xfId="155" xr:uid="{00000000-0005-0000-0000-00003E050000}"/>
    <cellStyle name="Normal 3 7 2" xfId="324" xr:uid="{00000000-0005-0000-0000-00003F050000}"/>
    <cellStyle name="Normal 3 7 2 2" xfId="736" xr:uid="{00000000-0005-0000-0000-000040050000}"/>
    <cellStyle name="Normal 3 7 2 2 2" xfId="1926" xr:uid="{00000000-0005-0000-0000-000041050000}"/>
    <cellStyle name="Normal 3 7 2 2 2 2" xfId="3928" xr:uid="{00000000-0005-0000-0000-000042050000}"/>
    <cellStyle name="Normal 3 7 2 2 3" xfId="2742" xr:uid="{00000000-0005-0000-0000-000043050000}"/>
    <cellStyle name="Normal 3 7 2 3" xfId="1519" xr:uid="{00000000-0005-0000-0000-000044050000}"/>
    <cellStyle name="Normal 3 7 2 3 2" xfId="3521" xr:uid="{00000000-0005-0000-0000-000045050000}"/>
    <cellStyle name="Normal 3 7 2 4" xfId="2333" xr:uid="{00000000-0005-0000-0000-000046050000}"/>
    <cellStyle name="Normal 3 7 3" xfId="564" xr:uid="{00000000-0005-0000-0000-000047050000}"/>
    <cellStyle name="Normal 3 7 3 2" xfId="1756" xr:uid="{00000000-0005-0000-0000-000048050000}"/>
    <cellStyle name="Normal 3 7 3 2 2" xfId="3758" xr:uid="{00000000-0005-0000-0000-000049050000}"/>
    <cellStyle name="Normal 3 7 3 3" xfId="2572" xr:uid="{00000000-0005-0000-0000-00004A050000}"/>
    <cellStyle name="Normal 3 7 4" xfId="946" xr:uid="{00000000-0005-0000-0000-00004B050000}"/>
    <cellStyle name="Normal 3 7 4 2" xfId="2948" xr:uid="{00000000-0005-0000-0000-00004C050000}"/>
    <cellStyle name="Normal 3 7 5" xfId="1124" xr:uid="{00000000-0005-0000-0000-00004D050000}"/>
    <cellStyle name="Normal 3 7 5 2" xfId="3126" xr:uid="{00000000-0005-0000-0000-00004E050000}"/>
    <cellStyle name="Normal 3 7 6" xfId="1349" xr:uid="{00000000-0005-0000-0000-00004F050000}"/>
    <cellStyle name="Normal 3 7 6 2" xfId="3351" xr:uid="{00000000-0005-0000-0000-000050050000}"/>
    <cellStyle name="Normal 3 7 7" xfId="2136" xr:uid="{00000000-0005-0000-0000-000051050000}"/>
    <cellStyle name="Normal 3 7 8" xfId="4265" xr:uid="{00000000-0005-0000-0000-000052050000}"/>
    <cellStyle name="Normal 3 8" xfId="161" xr:uid="{00000000-0005-0000-0000-000053050000}"/>
    <cellStyle name="Normal 3 8 2" xfId="325" xr:uid="{00000000-0005-0000-0000-000054050000}"/>
    <cellStyle name="Normal 3 8 2 2" xfId="737" xr:uid="{00000000-0005-0000-0000-000055050000}"/>
    <cellStyle name="Normal 3 8 2 2 2" xfId="1927" xr:uid="{00000000-0005-0000-0000-000056050000}"/>
    <cellStyle name="Normal 3 8 2 2 2 2" xfId="3929" xr:uid="{00000000-0005-0000-0000-000057050000}"/>
    <cellStyle name="Normal 3 8 2 2 3" xfId="2743" xr:uid="{00000000-0005-0000-0000-000058050000}"/>
    <cellStyle name="Normal 3 8 2 3" xfId="1520" xr:uid="{00000000-0005-0000-0000-000059050000}"/>
    <cellStyle name="Normal 3 8 2 3 2" xfId="3522" xr:uid="{00000000-0005-0000-0000-00005A050000}"/>
    <cellStyle name="Normal 3 8 2 4" xfId="2334" xr:uid="{00000000-0005-0000-0000-00005B050000}"/>
    <cellStyle name="Normal 3 8 3" xfId="565" xr:uid="{00000000-0005-0000-0000-00005C050000}"/>
    <cellStyle name="Normal 3 8 3 2" xfId="1757" xr:uid="{00000000-0005-0000-0000-00005D050000}"/>
    <cellStyle name="Normal 3 8 3 2 2" xfId="3759" xr:uid="{00000000-0005-0000-0000-00005E050000}"/>
    <cellStyle name="Normal 3 8 3 3" xfId="2573" xr:uid="{00000000-0005-0000-0000-00005F050000}"/>
    <cellStyle name="Normal 3 8 4" xfId="968" xr:uid="{00000000-0005-0000-0000-000060050000}"/>
    <cellStyle name="Normal 3 8 4 2" xfId="2970" xr:uid="{00000000-0005-0000-0000-000061050000}"/>
    <cellStyle name="Normal 3 8 5" xfId="1125" xr:uid="{00000000-0005-0000-0000-000062050000}"/>
    <cellStyle name="Normal 3 8 5 2" xfId="3127" xr:uid="{00000000-0005-0000-0000-000063050000}"/>
    <cellStyle name="Normal 3 8 6" xfId="1350" xr:uid="{00000000-0005-0000-0000-000064050000}"/>
    <cellStyle name="Normal 3 8 6 2" xfId="3352" xr:uid="{00000000-0005-0000-0000-000065050000}"/>
    <cellStyle name="Normal 3 8 7" xfId="2155" xr:uid="{00000000-0005-0000-0000-000066050000}"/>
    <cellStyle name="Normal 3 8 8" xfId="4266" xr:uid="{00000000-0005-0000-0000-000067050000}"/>
    <cellStyle name="Normal 3 9" xfId="173" xr:uid="{00000000-0005-0000-0000-000068050000}"/>
    <cellStyle name="Normal 3 9 2" xfId="326" xr:uid="{00000000-0005-0000-0000-000069050000}"/>
    <cellStyle name="Normal 3 9 2 2" xfId="738" xr:uid="{00000000-0005-0000-0000-00006A050000}"/>
    <cellStyle name="Normal 3 9 2 2 2" xfId="1928" xr:uid="{00000000-0005-0000-0000-00006B050000}"/>
    <cellStyle name="Normal 3 9 2 2 2 2" xfId="3930" xr:uid="{00000000-0005-0000-0000-00006C050000}"/>
    <cellStyle name="Normal 3 9 2 2 3" xfId="2744" xr:uid="{00000000-0005-0000-0000-00006D050000}"/>
    <cellStyle name="Normal 3 9 2 3" xfId="1521" xr:uid="{00000000-0005-0000-0000-00006E050000}"/>
    <cellStyle name="Normal 3 9 2 3 2" xfId="3523" xr:uid="{00000000-0005-0000-0000-00006F050000}"/>
    <cellStyle name="Normal 3 9 2 4" xfId="2335" xr:uid="{00000000-0005-0000-0000-000070050000}"/>
    <cellStyle name="Normal 3 9 3" xfId="566" xr:uid="{00000000-0005-0000-0000-000071050000}"/>
    <cellStyle name="Normal 3 9 3 2" xfId="1758" xr:uid="{00000000-0005-0000-0000-000072050000}"/>
    <cellStyle name="Normal 3 9 3 2 2" xfId="3760" xr:uid="{00000000-0005-0000-0000-000073050000}"/>
    <cellStyle name="Normal 3 9 3 3" xfId="2574" xr:uid="{00000000-0005-0000-0000-000074050000}"/>
    <cellStyle name="Normal 3 9 4" xfId="1126" xr:uid="{00000000-0005-0000-0000-000075050000}"/>
    <cellStyle name="Normal 3 9 4 2" xfId="3128" xr:uid="{00000000-0005-0000-0000-000076050000}"/>
    <cellStyle name="Normal 3 9 5" xfId="1351" xr:uid="{00000000-0005-0000-0000-000077050000}"/>
    <cellStyle name="Normal 3 9 5 2" xfId="3353" xr:uid="{00000000-0005-0000-0000-000078050000}"/>
    <cellStyle name="Normal 3 9 6" xfId="2167" xr:uid="{00000000-0005-0000-0000-000079050000}"/>
    <cellStyle name="Normal 3 9 7" xfId="4267" xr:uid="{00000000-0005-0000-0000-00007A050000}"/>
    <cellStyle name="Normal 4" xfId="4" xr:uid="{00000000-0005-0000-0000-00007B050000}"/>
    <cellStyle name="Normal 4 10" xfId="196" xr:uid="{00000000-0005-0000-0000-00007C050000}"/>
    <cellStyle name="Normal 4 10 2" xfId="328" xr:uid="{00000000-0005-0000-0000-00007D050000}"/>
    <cellStyle name="Normal 4 10 2 2" xfId="740" xr:uid="{00000000-0005-0000-0000-00007E050000}"/>
    <cellStyle name="Normal 4 10 2 2 2" xfId="1930" xr:uid="{00000000-0005-0000-0000-00007F050000}"/>
    <cellStyle name="Normal 4 10 2 2 2 2" xfId="3932" xr:uid="{00000000-0005-0000-0000-000080050000}"/>
    <cellStyle name="Normal 4 10 2 2 3" xfId="2746" xr:uid="{00000000-0005-0000-0000-000081050000}"/>
    <cellStyle name="Normal 4 10 2 3" xfId="1523" xr:uid="{00000000-0005-0000-0000-000082050000}"/>
    <cellStyle name="Normal 4 10 2 3 2" xfId="3525" xr:uid="{00000000-0005-0000-0000-000083050000}"/>
    <cellStyle name="Normal 4 10 2 4" xfId="2337" xr:uid="{00000000-0005-0000-0000-000084050000}"/>
    <cellStyle name="Normal 4 10 3" xfId="567" xr:uid="{00000000-0005-0000-0000-000085050000}"/>
    <cellStyle name="Normal 4 10 3 2" xfId="1759" xr:uid="{00000000-0005-0000-0000-000086050000}"/>
    <cellStyle name="Normal 4 10 3 2 2" xfId="3761" xr:uid="{00000000-0005-0000-0000-000087050000}"/>
    <cellStyle name="Normal 4 10 3 3" xfId="2575" xr:uid="{00000000-0005-0000-0000-000088050000}"/>
    <cellStyle name="Normal 4 10 4" xfId="1127" xr:uid="{00000000-0005-0000-0000-000089050000}"/>
    <cellStyle name="Normal 4 10 4 2" xfId="3129" xr:uid="{00000000-0005-0000-0000-00008A050000}"/>
    <cellStyle name="Normal 4 10 5" xfId="1352" xr:uid="{00000000-0005-0000-0000-00008B050000}"/>
    <cellStyle name="Normal 4 10 5 2" xfId="3354" xr:uid="{00000000-0005-0000-0000-00008C050000}"/>
    <cellStyle name="Normal 4 10 6" xfId="2200" xr:uid="{00000000-0005-0000-0000-00008D050000}"/>
    <cellStyle name="Normal 4 10 7" xfId="4268" xr:uid="{00000000-0005-0000-0000-00008E050000}"/>
    <cellStyle name="Normal 4 11" xfId="209" xr:uid="{00000000-0005-0000-0000-00008F050000}"/>
    <cellStyle name="Normal 4 11 2" xfId="329" xr:uid="{00000000-0005-0000-0000-000090050000}"/>
    <cellStyle name="Normal 4 11 2 2" xfId="741" xr:uid="{00000000-0005-0000-0000-000091050000}"/>
    <cellStyle name="Normal 4 11 2 2 2" xfId="1931" xr:uid="{00000000-0005-0000-0000-000092050000}"/>
    <cellStyle name="Normal 4 11 2 2 2 2" xfId="3933" xr:uid="{00000000-0005-0000-0000-000093050000}"/>
    <cellStyle name="Normal 4 11 2 2 3" xfId="2747" xr:uid="{00000000-0005-0000-0000-000094050000}"/>
    <cellStyle name="Normal 4 11 2 3" xfId="1524" xr:uid="{00000000-0005-0000-0000-000095050000}"/>
    <cellStyle name="Normal 4 11 2 3 2" xfId="3526" xr:uid="{00000000-0005-0000-0000-000096050000}"/>
    <cellStyle name="Normal 4 11 2 4" xfId="2338" xr:uid="{00000000-0005-0000-0000-000097050000}"/>
    <cellStyle name="Normal 4 11 3" xfId="568" xr:uid="{00000000-0005-0000-0000-000098050000}"/>
    <cellStyle name="Normal 4 11 3 2" xfId="1760" xr:uid="{00000000-0005-0000-0000-000099050000}"/>
    <cellStyle name="Normal 4 11 3 2 2" xfId="3762" xr:uid="{00000000-0005-0000-0000-00009A050000}"/>
    <cellStyle name="Normal 4 11 3 3" xfId="2576" xr:uid="{00000000-0005-0000-0000-00009B050000}"/>
    <cellStyle name="Normal 4 11 4" xfId="1128" xr:uid="{00000000-0005-0000-0000-00009C050000}"/>
    <cellStyle name="Normal 4 11 4 2" xfId="3130" xr:uid="{00000000-0005-0000-0000-00009D050000}"/>
    <cellStyle name="Normal 4 11 5" xfId="1353" xr:uid="{00000000-0005-0000-0000-00009E050000}"/>
    <cellStyle name="Normal 4 11 5 2" xfId="3355" xr:uid="{00000000-0005-0000-0000-00009F050000}"/>
    <cellStyle name="Normal 4 11 6" xfId="2213" xr:uid="{00000000-0005-0000-0000-0000A0050000}"/>
    <cellStyle name="Normal 4 11 7" xfId="4269" xr:uid="{00000000-0005-0000-0000-0000A1050000}"/>
    <cellStyle name="Normal 4 12" xfId="232" xr:uid="{00000000-0005-0000-0000-0000A2050000}"/>
    <cellStyle name="Normal 4 12 2" xfId="330" xr:uid="{00000000-0005-0000-0000-0000A3050000}"/>
    <cellStyle name="Normal 4 12 2 2" xfId="742" xr:uid="{00000000-0005-0000-0000-0000A4050000}"/>
    <cellStyle name="Normal 4 12 2 2 2" xfId="1932" xr:uid="{00000000-0005-0000-0000-0000A5050000}"/>
    <cellStyle name="Normal 4 12 2 2 2 2" xfId="3934" xr:uid="{00000000-0005-0000-0000-0000A6050000}"/>
    <cellStyle name="Normal 4 12 2 2 3" xfId="2748" xr:uid="{00000000-0005-0000-0000-0000A7050000}"/>
    <cellStyle name="Normal 4 12 2 3" xfId="1525" xr:uid="{00000000-0005-0000-0000-0000A8050000}"/>
    <cellStyle name="Normal 4 12 2 3 2" xfId="3527" xr:uid="{00000000-0005-0000-0000-0000A9050000}"/>
    <cellStyle name="Normal 4 12 2 4" xfId="2339" xr:uid="{00000000-0005-0000-0000-0000AA050000}"/>
    <cellStyle name="Normal 4 12 3" xfId="569" xr:uid="{00000000-0005-0000-0000-0000AB050000}"/>
    <cellStyle name="Normal 4 12 3 2" xfId="1761" xr:uid="{00000000-0005-0000-0000-0000AC050000}"/>
    <cellStyle name="Normal 4 12 3 2 2" xfId="3763" xr:uid="{00000000-0005-0000-0000-0000AD050000}"/>
    <cellStyle name="Normal 4 12 3 3" xfId="2577" xr:uid="{00000000-0005-0000-0000-0000AE050000}"/>
    <cellStyle name="Normal 4 12 4" xfId="1129" xr:uid="{00000000-0005-0000-0000-0000AF050000}"/>
    <cellStyle name="Normal 4 12 4 2" xfId="3131" xr:uid="{00000000-0005-0000-0000-0000B0050000}"/>
    <cellStyle name="Normal 4 12 5" xfId="1354" xr:uid="{00000000-0005-0000-0000-0000B1050000}"/>
    <cellStyle name="Normal 4 12 5 2" xfId="3356" xr:uid="{00000000-0005-0000-0000-0000B2050000}"/>
    <cellStyle name="Normal 4 12 6" xfId="2237" xr:uid="{00000000-0005-0000-0000-0000B3050000}"/>
    <cellStyle name="Normal 4 12 7" xfId="4270" xr:uid="{00000000-0005-0000-0000-0000B4050000}"/>
    <cellStyle name="Normal 4 13" xfId="263" xr:uid="{00000000-0005-0000-0000-0000B5050000}"/>
    <cellStyle name="Normal 4 13 2" xfId="331" xr:uid="{00000000-0005-0000-0000-0000B6050000}"/>
    <cellStyle name="Normal 4 13 2 2" xfId="743" xr:uid="{00000000-0005-0000-0000-0000B7050000}"/>
    <cellStyle name="Normal 4 13 2 2 2" xfId="1933" xr:uid="{00000000-0005-0000-0000-0000B8050000}"/>
    <cellStyle name="Normal 4 13 2 2 2 2" xfId="3935" xr:uid="{00000000-0005-0000-0000-0000B9050000}"/>
    <cellStyle name="Normal 4 13 2 2 3" xfId="2749" xr:uid="{00000000-0005-0000-0000-0000BA050000}"/>
    <cellStyle name="Normal 4 13 2 3" xfId="1526" xr:uid="{00000000-0005-0000-0000-0000BB050000}"/>
    <cellStyle name="Normal 4 13 2 3 2" xfId="3528" xr:uid="{00000000-0005-0000-0000-0000BC050000}"/>
    <cellStyle name="Normal 4 13 2 4" xfId="2340" xr:uid="{00000000-0005-0000-0000-0000BD050000}"/>
    <cellStyle name="Normal 4 13 3" xfId="570" xr:uid="{00000000-0005-0000-0000-0000BE050000}"/>
    <cellStyle name="Normal 4 13 3 2" xfId="1762" xr:uid="{00000000-0005-0000-0000-0000BF050000}"/>
    <cellStyle name="Normal 4 13 3 2 2" xfId="3764" xr:uid="{00000000-0005-0000-0000-0000C0050000}"/>
    <cellStyle name="Normal 4 13 3 3" xfId="2578" xr:uid="{00000000-0005-0000-0000-0000C1050000}"/>
    <cellStyle name="Normal 4 13 4" xfId="1130" xr:uid="{00000000-0005-0000-0000-0000C2050000}"/>
    <cellStyle name="Normal 4 13 4 2" xfId="3132" xr:uid="{00000000-0005-0000-0000-0000C3050000}"/>
    <cellStyle name="Normal 4 13 5" xfId="1355" xr:uid="{00000000-0005-0000-0000-0000C4050000}"/>
    <cellStyle name="Normal 4 13 5 2" xfId="3357" xr:uid="{00000000-0005-0000-0000-0000C5050000}"/>
    <cellStyle name="Normal 4 13 6" xfId="2271" xr:uid="{00000000-0005-0000-0000-0000C6050000}"/>
    <cellStyle name="Normal 4 13 7" xfId="4271" xr:uid="{00000000-0005-0000-0000-0000C7050000}"/>
    <cellStyle name="Normal 4 14" xfId="327" xr:uid="{00000000-0005-0000-0000-0000C8050000}"/>
    <cellStyle name="Normal 4 14 2" xfId="739" xr:uid="{00000000-0005-0000-0000-0000C9050000}"/>
    <cellStyle name="Normal 4 14 2 2" xfId="1929" xr:uid="{00000000-0005-0000-0000-0000CA050000}"/>
    <cellStyle name="Normal 4 14 2 2 2" xfId="3931" xr:uid="{00000000-0005-0000-0000-0000CB050000}"/>
    <cellStyle name="Normal 4 14 2 3" xfId="2745" xr:uid="{00000000-0005-0000-0000-0000CC050000}"/>
    <cellStyle name="Normal 4 14 3" xfId="1522" xr:uid="{00000000-0005-0000-0000-0000CD050000}"/>
    <cellStyle name="Normal 4 14 3 2" xfId="3524" xr:uid="{00000000-0005-0000-0000-0000CE050000}"/>
    <cellStyle name="Normal 4 14 4" xfId="2336" xr:uid="{00000000-0005-0000-0000-0000CF050000}"/>
    <cellStyle name="Normal 4 15" xfId="460" xr:uid="{00000000-0005-0000-0000-0000D0050000}"/>
    <cellStyle name="Normal 4 15 2" xfId="870" xr:uid="{00000000-0005-0000-0000-0000D1050000}"/>
    <cellStyle name="Normal 4 15 2 2" xfId="2060" xr:uid="{00000000-0005-0000-0000-0000D2050000}"/>
    <cellStyle name="Normal 4 15 2 2 2" xfId="4062" xr:uid="{00000000-0005-0000-0000-0000D3050000}"/>
    <cellStyle name="Normal 4 15 2 3" xfId="2876" xr:uid="{00000000-0005-0000-0000-0000D4050000}"/>
    <cellStyle name="Normal 4 15 3" xfId="1653" xr:uid="{00000000-0005-0000-0000-0000D5050000}"/>
    <cellStyle name="Normal 4 15 3 2" xfId="3655" xr:uid="{00000000-0005-0000-0000-0000D6050000}"/>
    <cellStyle name="Normal 4 15 4" xfId="2469" xr:uid="{00000000-0005-0000-0000-0000D7050000}"/>
    <cellStyle name="Normal 4 16" xfId="471" xr:uid="{00000000-0005-0000-0000-0000D8050000}"/>
    <cellStyle name="Normal 4 16 2" xfId="881" xr:uid="{00000000-0005-0000-0000-0000D9050000}"/>
    <cellStyle name="Normal 4 16 2 2" xfId="2070" xr:uid="{00000000-0005-0000-0000-0000DA050000}"/>
    <cellStyle name="Normal 4 16 2 2 2" xfId="4072" xr:uid="{00000000-0005-0000-0000-0000DB050000}"/>
    <cellStyle name="Normal 4 16 2 3" xfId="2887" xr:uid="{00000000-0005-0000-0000-0000DC050000}"/>
    <cellStyle name="Normal 4 16 3" xfId="1664" xr:uid="{00000000-0005-0000-0000-0000DD050000}"/>
    <cellStyle name="Normal 4 16 3 2" xfId="3666" xr:uid="{00000000-0005-0000-0000-0000DE050000}"/>
    <cellStyle name="Normal 4 16 4" xfId="2480" xr:uid="{00000000-0005-0000-0000-0000DF050000}"/>
    <cellStyle name="Normal 4 17" xfId="495" xr:uid="{00000000-0005-0000-0000-0000E0050000}"/>
    <cellStyle name="Normal 4 17 2" xfId="1688" xr:uid="{00000000-0005-0000-0000-0000E1050000}"/>
    <cellStyle name="Normal 4 17 2 2" xfId="3690" xr:uid="{00000000-0005-0000-0000-0000E2050000}"/>
    <cellStyle name="Normal 4 17 3" xfId="2504" xr:uid="{00000000-0005-0000-0000-0000E3050000}"/>
    <cellStyle name="Normal 4 18" xfId="908" xr:uid="{00000000-0005-0000-0000-0000E4050000}"/>
    <cellStyle name="Normal 4 18 2" xfId="2910" xr:uid="{00000000-0005-0000-0000-0000E5050000}"/>
    <cellStyle name="Normal 4 19" xfId="983" xr:uid="{00000000-0005-0000-0000-0000E6050000}"/>
    <cellStyle name="Normal 4 19 2" xfId="2985" xr:uid="{00000000-0005-0000-0000-0000E7050000}"/>
    <cellStyle name="Normal 4 2" xfId="8" xr:uid="{00000000-0005-0000-0000-0000E8050000}"/>
    <cellStyle name="Normal 4 2 10" xfId="264" xr:uid="{00000000-0005-0000-0000-0000E9050000}"/>
    <cellStyle name="Normal 4 2 10 2" xfId="333" xr:uid="{00000000-0005-0000-0000-0000EA050000}"/>
    <cellStyle name="Normal 4 2 10 2 2" xfId="745" xr:uid="{00000000-0005-0000-0000-0000EB050000}"/>
    <cellStyle name="Normal 4 2 10 2 2 2" xfId="1935" xr:uid="{00000000-0005-0000-0000-0000EC050000}"/>
    <cellStyle name="Normal 4 2 10 2 2 2 2" xfId="3937" xr:uid="{00000000-0005-0000-0000-0000ED050000}"/>
    <cellStyle name="Normal 4 2 10 2 2 3" xfId="2751" xr:uid="{00000000-0005-0000-0000-0000EE050000}"/>
    <cellStyle name="Normal 4 2 10 2 3" xfId="1528" xr:uid="{00000000-0005-0000-0000-0000EF050000}"/>
    <cellStyle name="Normal 4 2 10 2 3 2" xfId="3530" xr:uid="{00000000-0005-0000-0000-0000F0050000}"/>
    <cellStyle name="Normal 4 2 10 2 4" xfId="2342" xr:uid="{00000000-0005-0000-0000-0000F1050000}"/>
    <cellStyle name="Normal 4 2 10 3" xfId="571" xr:uid="{00000000-0005-0000-0000-0000F2050000}"/>
    <cellStyle name="Normal 4 2 10 3 2" xfId="1763" xr:uid="{00000000-0005-0000-0000-0000F3050000}"/>
    <cellStyle name="Normal 4 2 10 3 2 2" xfId="3765" xr:uid="{00000000-0005-0000-0000-0000F4050000}"/>
    <cellStyle name="Normal 4 2 10 3 3" xfId="2579" xr:uid="{00000000-0005-0000-0000-0000F5050000}"/>
    <cellStyle name="Normal 4 2 10 4" xfId="1131" xr:uid="{00000000-0005-0000-0000-0000F6050000}"/>
    <cellStyle name="Normal 4 2 10 4 2" xfId="3133" xr:uid="{00000000-0005-0000-0000-0000F7050000}"/>
    <cellStyle name="Normal 4 2 10 5" xfId="1356" xr:uid="{00000000-0005-0000-0000-0000F8050000}"/>
    <cellStyle name="Normal 4 2 10 5 2" xfId="3358" xr:uid="{00000000-0005-0000-0000-0000F9050000}"/>
    <cellStyle name="Normal 4 2 10 6" xfId="2272" xr:uid="{00000000-0005-0000-0000-0000FA050000}"/>
    <cellStyle name="Normal 4 2 10 7" xfId="4272" xr:uid="{00000000-0005-0000-0000-0000FB050000}"/>
    <cellStyle name="Normal 4 2 11" xfId="332" xr:uid="{00000000-0005-0000-0000-0000FC050000}"/>
    <cellStyle name="Normal 4 2 11 2" xfId="744" xr:uid="{00000000-0005-0000-0000-0000FD050000}"/>
    <cellStyle name="Normal 4 2 11 2 2" xfId="1934" xr:uid="{00000000-0005-0000-0000-0000FE050000}"/>
    <cellStyle name="Normal 4 2 11 2 2 2" xfId="3936" xr:uid="{00000000-0005-0000-0000-0000FF050000}"/>
    <cellStyle name="Normal 4 2 11 2 3" xfId="2750" xr:uid="{00000000-0005-0000-0000-000000060000}"/>
    <cellStyle name="Normal 4 2 11 3" xfId="1527" xr:uid="{00000000-0005-0000-0000-000001060000}"/>
    <cellStyle name="Normal 4 2 11 3 2" xfId="3529" xr:uid="{00000000-0005-0000-0000-000002060000}"/>
    <cellStyle name="Normal 4 2 11 4" xfId="2341" xr:uid="{00000000-0005-0000-0000-000003060000}"/>
    <cellStyle name="Normal 4 2 12" xfId="461" xr:uid="{00000000-0005-0000-0000-000004060000}"/>
    <cellStyle name="Normal 4 2 12 2" xfId="871" xr:uid="{00000000-0005-0000-0000-000005060000}"/>
    <cellStyle name="Normal 4 2 12 2 2" xfId="2061" xr:uid="{00000000-0005-0000-0000-000006060000}"/>
    <cellStyle name="Normal 4 2 12 2 2 2" xfId="4063" xr:uid="{00000000-0005-0000-0000-000007060000}"/>
    <cellStyle name="Normal 4 2 12 2 3" xfId="2877" xr:uid="{00000000-0005-0000-0000-000008060000}"/>
    <cellStyle name="Normal 4 2 12 3" xfId="1654" xr:uid="{00000000-0005-0000-0000-000009060000}"/>
    <cellStyle name="Normal 4 2 12 3 2" xfId="3656" xr:uid="{00000000-0005-0000-0000-00000A060000}"/>
    <cellStyle name="Normal 4 2 12 4" xfId="2470" xr:uid="{00000000-0005-0000-0000-00000B060000}"/>
    <cellStyle name="Normal 4 2 13" xfId="475" xr:uid="{00000000-0005-0000-0000-00000C060000}"/>
    <cellStyle name="Normal 4 2 13 2" xfId="885" xr:uid="{00000000-0005-0000-0000-00000D060000}"/>
    <cellStyle name="Normal 4 2 13 2 2" xfId="2074" xr:uid="{00000000-0005-0000-0000-00000E060000}"/>
    <cellStyle name="Normal 4 2 13 2 2 2" xfId="4076" xr:uid="{00000000-0005-0000-0000-00000F060000}"/>
    <cellStyle name="Normal 4 2 13 2 3" xfId="2891" xr:uid="{00000000-0005-0000-0000-000010060000}"/>
    <cellStyle name="Normal 4 2 13 3" xfId="1668" xr:uid="{00000000-0005-0000-0000-000011060000}"/>
    <cellStyle name="Normal 4 2 13 3 2" xfId="3670" xr:uid="{00000000-0005-0000-0000-000012060000}"/>
    <cellStyle name="Normal 4 2 13 4" xfId="2484" xr:uid="{00000000-0005-0000-0000-000013060000}"/>
    <cellStyle name="Normal 4 2 14" xfId="497" xr:uid="{00000000-0005-0000-0000-000014060000}"/>
    <cellStyle name="Normal 4 2 14 2" xfId="1690" xr:uid="{00000000-0005-0000-0000-000015060000}"/>
    <cellStyle name="Normal 4 2 14 2 2" xfId="3692" xr:uid="{00000000-0005-0000-0000-000016060000}"/>
    <cellStyle name="Normal 4 2 14 3" xfId="2506" xr:uid="{00000000-0005-0000-0000-000017060000}"/>
    <cellStyle name="Normal 4 2 15" xfId="914" xr:uid="{00000000-0005-0000-0000-000018060000}"/>
    <cellStyle name="Normal 4 2 15 2" xfId="2916" xr:uid="{00000000-0005-0000-0000-000019060000}"/>
    <cellStyle name="Normal 4 2 16" xfId="988" xr:uid="{00000000-0005-0000-0000-00001A060000}"/>
    <cellStyle name="Normal 4 2 16 2" xfId="2990" xr:uid="{00000000-0005-0000-0000-00001B060000}"/>
    <cellStyle name="Normal 4 2 17" xfId="1031" xr:uid="{00000000-0005-0000-0000-00001C060000}"/>
    <cellStyle name="Normal 4 2 17 2" xfId="3033" xr:uid="{00000000-0005-0000-0000-00001D060000}"/>
    <cellStyle name="Normal 4 2 18" xfId="1045" xr:uid="{00000000-0005-0000-0000-00001E060000}"/>
    <cellStyle name="Normal 4 2 18 2" xfId="3047" xr:uid="{00000000-0005-0000-0000-00001F060000}"/>
    <cellStyle name="Normal 4 2 19" xfId="1238" xr:uid="{00000000-0005-0000-0000-000020060000}"/>
    <cellStyle name="Normal 4 2 19 2" xfId="3240" xr:uid="{00000000-0005-0000-0000-000021060000}"/>
    <cellStyle name="Normal 4 2 2" xfId="30" xr:uid="{00000000-0005-0000-0000-000022060000}"/>
    <cellStyle name="Normal 4 2 2 10" xfId="999" xr:uid="{00000000-0005-0000-0000-000023060000}"/>
    <cellStyle name="Normal 4 2 2 10 2" xfId="3001" xr:uid="{00000000-0005-0000-0000-000024060000}"/>
    <cellStyle name="Normal 4 2 2 11" xfId="1078" xr:uid="{00000000-0005-0000-0000-000025060000}"/>
    <cellStyle name="Normal 4 2 2 11 2" xfId="3080" xr:uid="{00000000-0005-0000-0000-000026060000}"/>
    <cellStyle name="Normal 4 2 2 12" xfId="1250" xr:uid="{00000000-0005-0000-0000-000027060000}"/>
    <cellStyle name="Normal 4 2 2 12 2" xfId="3252" xr:uid="{00000000-0005-0000-0000-000028060000}"/>
    <cellStyle name="Normal 4 2 2 13" xfId="1297" xr:uid="{00000000-0005-0000-0000-000029060000}"/>
    <cellStyle name="Normal 4 2 2 13 2" xfId="3299" xr:uid="{00000000-0005-0000-0000-00002A060000}"/>
    <cellStyle name="Normal 4 2 2 14" xfId="2112" xr:uid="{00000000-0005-0000-0000-00002B060000}"/>
    <cellStyle name="Normal 4 2 2 15" xfId="4162" xr:uid="{00000000-0005-0000-0000-00002C060000}"/>
    <cellStyle name="Normal 4 2 2 2" xfId="125" xr:uid="{00000000-0005-0000-0000-00002D060000}"/>
    <cellStyle name="Normal 4 2 2 2 2" xfId="335" xr:uid="{00000000-0005-0000-0000-00002E060000}"/>
    <cellStyle name="Normal 4 2 2 2 2 2" xfId="747" xr:uid="{00000000-0005-0000-0000-00002F060000}"/>
    <cellStyle name="Normal 4 2 2 2 2 2 2" xfId="1937" xr:uid="{00000000-0005-0000-0000-000030060000}"/>
    <cellStyle name="Normal 4 2 2 2 2 2 2 2" xfId="3939" xr:uid="{00000000-0005-0000-0000-000031060000}"/>
    <cellStyle name="Normal 4 2 2 2 2 2 3" xfId="2753" xr:uid="{00000000-0005-0000-0000-000032060000}"/>
    <cellStyle name="Normal 4 2 2 2 2 3" xfId="1530" xr:uid="{00000000-0005-0000-0000-000033060000}"/>
    <cellStyle name="Normal 4 2 2 2 2 3 2" xfId="3532" xr:uid="{00000000-0005-0000-0000-000034060000}"/>
    <cellStyle name="Normal 4 2 2 2 2 4" xfId="2344" xr:uid="{00000000-0005-0000-0000-000035060000}"/>
    <cellStyle name="Normal 4 2 2 2 3" xfId="572" xr:uid="{00000000-0005-0000-0000-000036060000}"/>
    <cellStyle name="Normal 4 2 2 2 3 2" xfId="1764" xr:uid="{00000000-0005-0000-0000-000037060000}"/>
    <cellStyle name="Normal 4 2 2 2 3 2 2" xfId="3766" xr:uid="{00000000-0005-0000-0000-000038060000}"/>
    <cellStyle name="Normal 4 2 2 2 3 3" xfId="2580" xr:uid="{00000000-0005-0000-0000-000039060000}"/>
    <cellStyle name="Normal 4 2 2 2 4" xfId="959" xr:uid="{00000000-0005-0000-0000-00003A060000}"/>
    <cellStyle name="Normal 4 2 2 2 4 2" xfId="2961" xr:uid="{00000000-0005-0000-0000-00003B060000}"/>
    <cellStyle name="Normal 4 2 2 2 5" xfId="1132" xr:uid="{00000000-0005-0000-0000-00003C060000}"/>
    <cellStyle name="Normal 4 2 2 2 5 2" xfId="3134" xr:uid="{00000000-0005-0000-0000-00003D060000}"/>
    <cellStyle name="Normal 4 2 2 2 6" xfId="1357" xr:uid="{00000000-0005-0000-0000-00003E060000}"/>
    <cellStyle name="Normal 4 2 2 2 6 2" xfId="3359" xr:uid="{00000000-0005-0000-0000-00003F060000}"/>
    <cellStyle name="Normal 4 2 2 2 7" xfId="2147" xr:uid="{00000000-0005-0000-0000-000040060000}"/>
    <cellStyle name="Normal 4 2 2 2 8" xfId="4214" xr:uid="{00000000-0005-0000-0000-000041060000}"/>
    <cellStyle name="Normal 4 2 2 3" xfId="185" xr:uid="{00000000-0005-0000-0000-000042060000}"/>
    <cellStyle name="Normal 4 2 2 3 2" xfId="336" xr:uid="{00000000-0005-0000-0000-000043060000}"/>
    <cellStyle name="Normal 4 2 2 3 2 2" xfId="748" xr:uid="{00000000-0005-0000-0000-000044060000}"/>
    <cellStyle name="Normal 4 2 2 3 2 2 2" xfId="1938" xr:uid="{00000000-0005-0000-0000-000045060000}"/>
    <cellStyle name="Normal 4 2 2 3 2 2 2 2" xfId="3940" xr:uid="{00000000-0005-0000-0000-000046060000}"/>
    <cellStyle name="Normal 4 2 2 3 2 2 3" xfId="2754" xr:uid="{00000000-0005-0000-0000-000047060000}"/>
    <cellStyle name="Normal 4 2 2 3 2 3" xfId="1531" xr:uid="{00000000-0005-0000-0000-000048060000}"/>
    <cellStyle name="Normal 4 2 2 3 2 3 2" xfId="3533" xr:uid="{00000000-0005-0000-0000-000049060000}"/>
    <cellStyle name="Normal 4 2 2 3 2 4" xfId="2345" xr:uid="{00000000-0005-0000-0000-00004A060000}"/>
    <cellStyle name="Normal 4 2 2 3 3" xfId="573" xr:uid="{00000000-0005-0000-0000-00004B060000}"/>
    <cellStyle name="Normal 4 2 2 3 3 2" xfId="1765" xr:uid="{00000000-0005-0000-0000-00004C060000}"/>
    <cellStyle name="Normal 4 2 2 3 3 2 2" xfId="3767" xr:uid="{00000000-0005-0000-0000-00004D060000}"/>
    <cellStyle name="Normal 4 2 2 3 3 3" xfId="2581" xr:uid="{00000000-0005-0000-0000-00004E060000}"/>
    <cellStyle name="Normal 4 2 2 3 4" xfId="1133" xr:uid="{00000000-0005-0000-0000-00004F060000}"/>
    <cellStyle name="Normal 4 2 2 3 4 2" xfId="3135" xr:uid="{00000000-0005-0000-0000-000050060000}"/>
    <cellStyle name="Normal 4 2 2 3 5" xfId="1358" xr:uid="{00000000-0005-0000-0000-000051060000}"/>
    <cellStyle name="Normal 4 2 2 3 5 2" xfId="3360" xr:uid="{00000000-0005-0000-0000-000052060000}"/>
    <cellStyle name="Normal 4 2 2 3 6" xfId="2180" xr:uid="{00000000-0005-0000-0000-000053060000}"/>
    <cellStyle name="Normal 4 2 2 3 7" xfId="4273" xr:uid="{00000000-0005-0000-0000-000054060000}"/>
    <cellStyle name="Normal 4 2 2 4" xfId="223" xr:uid="{00000000-0005-0000-0000-000055060000}"/>
    <cellStyle name="Normal 4 2 2 4 2" xfId="337" xr:uid="{00000000-0005-0000-0000-000056060000}"/>
    <cellStyle name="Normal 4 2 2 4 2 2" xfId="749" xr:uid="{00000000-0005-0000-0000-000057060000}"/>
    <cellStyle name="Normal 4 2 2 4 2 2 2" xfId="1939" xr:uid="{00000000-0005-0000-0000-000058060000}"/>
    <cellStyle name="Normal 4 2 2 4 2 2 2 2" xfId="3941" xr:uid="{00000000-0005-0000-0000-000059060000}"/>
    <cellStyle name="Normal 4 2 2 4 2 2 3" xfId="2755" xr:uid="{00000000-0005-0000-0000-00005A060000}"/>
    <cellStyle name="Normal 4 2 2 4 2 3" xfId="1532" xr:uid="{00000000-0005-0000-0000-00005B060000}"/>
    <cellStyle name="Normal 4 2 2 4 2 3 2" xfId="3534" xr:uid="{00000000-0005-0000-0000-00005C060000}"/>
    <cellStyle name="Normal 4 2 2 4 2 4" xfId="2346" xr:uid="{00000000-0005-0000-0000-00005D060000}"/>
    <cellStyle name="Normal 4 2 2 4 3" xfId="574" xr:uid="{00000000-0005-0000-0000-00005E060000}"/>
    <cellStyle name="Normal 4 2 2 4 3 2" xfId="1766" xr:uid="{00000000-0005-0000-0000-00005F060000}"/>
    <cellStyle name="Normal 4 2 2 4 3 2 2" xfId="3768" xr:uid="{00000000-0005-0000-0000-000060060000}"/>
    <cellStyle name="Normal 4 2 2 4 3 3" xfId="2582" xr:uid="{00000000-0005-0000-0000-000061060000}"/>
    <cellStyle name="Normal 4 2 2 4 4" xfId="1134" xr:uid="{00000000-0005-0000-0000-000062060000}"/>
    <cellStyle name="Normal 4 2 2 4 4 2" xfId="3136" xr:uid="{00000000-0005-0000-0000-000063060000}"/>
    <cellStyle name="Normal 4 2 2 4 5" xfId="1359" xr:uid="{00000000-0005-0000-0000-000064060000}"/>
    <cellStyle name="Normal 4 2 2 4 5 2" xfId="3361" xr:uid="{00000000-0005-0000-0000-000065060000}"/>
    <cellStyle name="Normal 4 2 2 4 6" xfId="2229" xr:uid="{00000000-0005-0000-0000-000066060000}"/>
    <cellStyle name="Normal 4 2 2 4 7" xfId="4274" xr:uid="{00000000-0005-0000-0000-000067060000}"/>
    <cellStyle name="Normal 4 2 2 5" xfId="248" xr:uid="{00000000-0005-0000-0000-000068060000}"/>
    <cellStyle name="Normal 4 2 2 5 2" xfId="338" xr:uid="{00000000-0005-0000-0000-000069060000}"/>
    <cellStyle name="Normal 4 2 2 5 2 2" xfId="750" xr:uid="{00000000-0005-0000-0000-00006A060000}"/>
    <cellStyle name="Normal 4 2 2 5 2 2 2" xfId="1940" xr:uid="{00000000-0005-0000-0000-00006B060000}"/>
    <cellStyle name="Normal 4 2 2 5 2 2 2 2" xfId="3942" xr:uid="{00000000-0005-0000-0000-00006C060000}"/>
    <cellStyle name="Normal 4 2 2 5 2 2 3" xfId="2756" xr:uid="{00000000-0005-0000-0000-00006D060000}"/>
    <cellStyle name="Normal 4 2 2 5 2 3" xfId="1533" xr:uid="{00000000-0005-0000-0000-00006E060000}"/>
    <cellStyle name="Normal 4 2 2 5 2 3 2" xfId="3535" xr:uid="{00000000-0005-0000-0000-00006F060000}"/>
    <cellStyle name="Normal 4 2 2 5 2 4" xfId="2347" xr:uid="{00000000-0005-0000-0000-000070060000}"/>
    <cellStyle name="Normal 4 2 2 5 3" xfId="575" xr:uid="{00000000-0005-0000-0000-000071060000}"/>
    <cellStyle name="Normal 4 2 2 5 3 2" xfId="1767" xr:uid="{00000000-0005-0000-0000-000072060000}"/>
    <cellStyle name="Normal 4 2 2 5 3 2 2" xfId="3769" xr:uid="{00000000-0005-0000-0000-000073060000}"/>
    <cellStyle name="Normal 4 2 2 5 3 3" xfId="2583" xr:uid="{00000000-0005-0000-0000-000074060000}"/>
    <cellStyle name="Normal 4 2 2 5 4" xfId="1135" xr:uid="{00000000-0005-0000-0000-000075060000}"/>
    <cellStyle name="Normal 4 2 2 5 4 2" xfId="3137" xr:uid="{00000000-0005-0000-0000-000076060000}"/>
    <cellStyle name="Normal 4 2 2 5 5" xfId="1360" xr:uid="{00000000-0005-0000-0000-000077060000}"/>
    <cellStyle name="Normal 4 2 2 5 5 2" xfId="3362" xr:uid="{00000000-0005-0000-0000-000078060000}"/>
    <cellStyle name="Normal 4 2 2 5 6" xfId="2253" xr:uid="{00000000-0005-0000-0000-000079060000}"/>
    <cellStyle name="Normal 4 2 2 5 7" xfId="4275" xr:uid="{00000000-0005-0000-0000-00007A060000}"/>
    <cellStyle name="Normal 4 2 2 6" xfId="334" xr:uid="{00000000-0005-0000-0000-00007B060000}"/>
    <cellStyle name="Normal 4 2 2 6 2" xfId="746" xr:uid="{00000000-0005-0000-0000-00007C060000}"/>
    <cellStyle name="Normal 4 2 2 6 2 2" xfId="1936" xr:uid="{00000000-0005-0000-0000-00007D060000}"/>
    <cellStyle name="Normal 4 2 2 6 2 2 2" xfId="3938" xr:uid="{00000000-0005-0000-0000-00007E060000}"/>
    <cellStyle name="Normal 4 2 2 6 2 3" xfId="2752" xr:uid="{00000000-0005-0000-0000-00007F060000}"/>
    <cellStyle name="Normal 4 2 2 6 3" xfId="1529" xr:uid="{00000000-0005-0000-0000-000080060000}"/>
    <cellStyle name="Normal 4 2 2 6 3 2" xfId="3531" xr:uid="{00000000-0005-0000-0000-000081060000}"/>
    <cellStyle name="Normal 4 2 2 6 4" xfId="2343" xr:uid="{00000000-0005-0000-0000-000082060000}"/>
    <cellStyle name="Normal 4 2 2 7" xfId="487" xr:uid="{00000000-0005-0000-0000-000083060000}"/>
    <cellStyle name="Normal 4 2 2 7 2" xfId="897" xr:uid="{00000000-0005-0000-0000-000084060000}"/>
    <cellStyle name="Normal 4 2 2 7 2 2" xfId="2086" xr:uid="{00000000-0005-0000-0000-000085060000}"/>
    <cellStyle name="Normal 4 2 2 7 2 2 2" xfId="4088" xr:uid="{00000000-0005-0000-0000-000086060000}"/>
    <cellStyle name="Normal 4 2 2 7 2 3" xfId="2903" xr:uid="{00000000-0005-0000-0000-000087060000}"/>
    <cellStyle name="Normal 4 2 2 7 3" xfId="1680" xr:uid="{00000000-0005-0000-0000-000088060000}"/>
    <cellStyle name="Normal 4 2 2 7 3 2" xfId="3682" xr:uid="{00000000-0005-0000-0000-000089060000}"/>
    <cellStyle name="Normal 4 2 2 7 4" xfId="2496" xr:uid="{00000000-0005-0000-0000-00008A060000}"/>
    <cellStyle name="Normal 4 2 2 8" xfId="511" xr:uid="{00000000-0005-0000-0000-00008B060000}"/>
    <cellStyle name="Normal 4 2 2 8 2" xfId="1704" xr:uid="{00000000-0005-0000-0000-00008C060000}"/>
    <cellStyle name="Normal 4 2 2 8 2 2" xfId="3706" xr:uid="{00000000-0005-0000-0000-00008D060000}"/>
    <cellStyle name="Normal 4 2 2 8 3" xfId="2520" xr:uid="{00000000-0005-0000-0000-00008E060000}"/>
    <cellStyle name="Normal 4 2 2 9" xfId="926" xr:uid="{00000000-0005-0000-0000-00008F060000}"/>
    <cellStyle name="Normal 4 2 2 9 2" xfId="2928" xr:uid="{00000000-0005-0000-0000-000090060000}"/>
    <cellStyle name="Normal 4 2 20" xfId="1283" xr:uid="{00000000-0005-0000-0000-000091060000}"/>
    <cellStyle name="Normal 4 2 20 2" xfId="3285" xr:uid="{00000000-0005-0000-0000-000092060000}"/>
    <cellStyle name="Normal 4 2 21" xfId="2100" xr:uid="{00000000-0005-0000-0000-000093060000}"/>
    <cellStyle name="Normal 4 2 22" xfId="4141" xr:uid="{00000000-0005-0000-0000-000094060000}"/>
    <cellStyle name="Normal 4 2 23" xfId="4365" xr:uid="{00000000-0005-0000-0000-000095060000}"/>
    <cellStyle name="Normal 4 2 3" xfId="45" xr:uid="{00000000-0005-0000-0000-000096060000}"/>
    <cellStyle name="Normal 4 2 3 10" xfId="1361" xr:uid="{00000000-0005-0000-0000-000097060000}"/>
    <cellStyle name="Normal 4 2 3 10 2" xfId="3363" xr:uid="{00000000-0005-0000-0000-000098060000}"/>
    <cellStyle name="Normal 4 2 3 11" xfId="2129" xr:uid="{00000000-0005-0000-0000-000099060000}"/>
    <cellStyle name="Normal 4 2 3 12" xfId="4173" xr:uid="{00000000-0005-0000-0000-00009A060000}"/>
    <cellStyle name="Normal 4 2 3 2" xfId="138" xr:uid="{00000000-0005-0000-0000-00009B060000}"/>
    <cellStyle name="Normal 4 2 3 2 2" xfId="340" xr:uid="{00000000-0005-0000-0000-00009C060000}"/>
    <cellStyle name="Normal 4 2 3 2 2 2" xfId="752" xr:uid="{00000000-0005-0000-0000-00009D060000}"/>
    <cellStyle name="Normal 4 2 3 2 2 2 2" xfId="1942" xr:uid="{00000000-0005-0000-0000-00009E060000}"/>
    <cellStyle name="Normal 4 2 3 2 2 2 2 2" xfId="3944" xr:uid="{00000000-0005-0000-0000-00009F060000}"/>
    <cellStyle name="Normal 4 2 3 2 2 2 3" xfId="2758" xr:uid="{00000000-0005-0000-0000-0000A0060000}"/>
    <cellStyle name="Normal 4 2 3 2 2 3" xfId="1535" xr:uid="{00000000-0005-0000-0000-0000A1060000}"/>
    <cellStyle name="Normal 4 2 3 2 2 3 2" xfId="3537" xr:uid="{00000000-0005-0000-0000-0000A2060000}"/>
    <cellStyle name="Normal 4 2 3 2 2 4" xfId="2349" xr:uid="{00000000-0005-0000-0000-0000A3060000}"/>
    <cellStyle name="Normal 4 2 3 2 3" xfId="577" xr:uid="{00000000-0005-0000-0000-0000A4060000}"/>
    <cellStyle name="Normal 4 2 3 2 3 2" xfId="1769" xr:uid="{00000000-0005-0000-0000-0000A5060000}"/>
    <cellStyle name="Normal 4 2 3 2 3 2 2" xfId="3771" xr:uid="{00000000-0005-0000-0000-0000A6060000}"/>
    <cellStyle name="Normal 4 2 3 2 3 3" xfId="2585" xr:uid="{00000000-0005-0000-0000-0000A7060000}"/>
    <cellStyle name="Normal 4 2 3 2 4" xfId="1136" xr:uid="{00000000-0005-0000-0000-0000A8060000}"/>
    <cellStyle name="Normal 4 2 3 2 4 2" xfId="3138" xr:uid="{00000000-0005-0000-0000-0000A9060000}"/>
    <cellStyle name="Normal 4 2 3 2 5" xfId="1362" xr:uid="{00000000-0005-0000-0000-0000AA060000}"/>
    <cellStyle name="Normal 4 2 3 2 5 2" xfId="3364" xr:uid="{00000000-0005-0000-0000-0000AB060000}"/>
    <cellStyle name="Normal 4 2 3 2 6" xfId="2190" xr:uid="{00000000-0005-0000-0000-0000AC060000}"/>
    <cellStyle name="Normal 4 2 3 2 7" xfId="4228" xr:uid="{00000000-0005-0000-0000-0000AD060000}"/>
    <cellStyle name="Normal 4 2 3 3" xfId="257" xr:uid="{00000000-0005-0000-0000-0000AE060000}"/>
    <cellStyle name="Normal 4 2 3 3 2" xfId="341" xr:uid="{00000000-0005-0000-0000-0000AF060000}"/>
    <cellStyle name="Normal 4 2 3 3 2 2" xfId="753" xr:uid="{00000000-0005-0000-0000-0000B0060000}"/>
    <cellStyle name="Normal 4 2 3 3 2 2 2" xfId="1943" xr:uid="{00000000-0005-0000-0000-0000B1060000}"/>
    <cellStyle name="Normal 4 2 3 3 2 2 2 2" xfId="3945" xr:uid="{00000000-0005-0000-0000-0000B2060000}"/>
    <cellStyle name="Normal 4 2 3 3 2 2 3" xfId="2759" xr:uid="{00000000-0005-0000-0000-0000B3060000}"/>
    <cellStyle name="Normal 4 2 3 3 2 3" xfId="1536" xr:uid="{00000000-0005-0000-0000-0000B4060000}"/>
    <cellStyle name="Normal 4 2 3 3 2 3 2" xfId="3538" xr:uid="{00000000-0005-0000-0000-0000B5060000}"/>
    <cellStyle name="Normal 4 2 3 3 2 4" xfId="2350" xr:uid="{00000000-0005-0000-0000-0000B6060000}"/>
    <cellStyle name="Normal 4 2 3 3 3" xfId="578" xr:uid="{00000000-0005-0000-0000-0000B7060000}"/>
    <cellStyle name="Normal 4 2 3 3 3 2" xfId="1770" xr:uid="{00000000-0005-0000-0000-0000B8060000}"/>
    <cellStyle name="Normal 4 2 3 3 3 2 2" xfId="3772" xr:uid="{00000000-0005-0000-0000-0000B9060000}"/>
    <cellStyle name="Normal 4 2 3 3 3 3" xfId="2586" xr:uid="{00000000-0005-0000-0000-0000BA060000}"/>
    <cellStyle name="Normal 4 2 3 3 4" xfId="1137" xr:uid="{00000000-0005-0000-0000-0000BB060000}"/>
    <cellStyle name="Normal 4 2 3 3 4 2" xfId="3139" xr:uid="{00000000-0005-0000-0000-0000BC060000}"/>
    <cellStyle name="Normal 4 2 3 3 5" xfId="1363" xr:uid="{00000000-0005-0000-0000-0000BD060000}"/>
    <cellStyle name="Normal 4 2 3 3 5 2" xfId="3365" xr:uid="{00000000-0005-0000-0000-0000BE060000}"/>
    <cellStyle name="Normal 4 2 3 3 6" xfId="2263" xr:uid="{00000000-0005-0000-0000-0000BF060000}"/>
    <cellStyle name="Normal 4 2 3 3 7" xfId="4276" xr:uid="{00000000-0005-0000-0000-0000C0060000}"/>
    <cellStyle name="Normal 4 2 3 4" xfId="339" xr:uid="{00000000-0005-0000-0000-0000C1060000}"/>
    <cellStyle name="Normal 4 2 3 4 2" xfId="751" xr:uid="{00000000-0005-0000-0000-0000C2060000}"/>
    <cellStyle name="Normal 4 2 3 4 2 2" xfId="1941" xr:uid="{00000000-0005-0000-0000-0000C3060000}"/>
    <cellStyle name="Normal 4 2 3 4 2 2 2" xfId="3943" xr:uid="{00000000-0005-0000-0000-0000C4060000}"/>
    <cellStyle name="Normal 4 2 3 4 2 3" xfId="2757" xr:uid="{00000000-0005-0000-0000-0000C5060000}"/>
    <cellStyle name="Normal 4 2 3 4 3" xfId="1534" xr:uid="{00000000-0005-0000-0000-0000C6060000}"/>
    <cellStyle name="Normal 4 2 3 4 3 2" xfId="3536" xr:uid="{00000000-0005-0000-0000-0000C7060000}"/>
    <cellStyle name="Normal 4 2 3 4 4" xfId="2348" xr:uid="{00000000-0005-0000-0000-0000C8060000}"/>
    <cellStyle name="Normal 4 2 3 5" xfId="576" xr:uid="{00000000-0005-0000-0000-0000C9060000}"/>
    <cellStyle name="Normal 4 2 3 5 2" xfId="1768" xr:uid="{00000000-0005-0000-0000-0000CA060000}"/>
    <cellStyle name="Normal 4 2 3 5 2 2" xfId="3770" xr:uid="{00000000-0005-0000-0000-0000CB060000}"/>
    <cellStyle name="Normal 4 2 3 5 3" xfId="2584" xr:uid="{00000000-0005-0000-0000-0000CC060000}"/>
    <cellStyle name="Normal 4 2 3 6" xfId="942" xr:uid="{00000000-0005-0000-0000-0000CD060000}"/>
    <cellStyle name="Normal 4 2 3 6 2" xfId="2944" xr:uid="{00000000-0005-0000-0000-0000CE060000}"/>
    <cellStyle name="Normal 4 2 3 7" xfId="1012" xr:uid="{00000000-0005-0000-0000-0000CF060000}"/>
    <cellStyle name="Normal 4 2 3 7 2" xfId="3014" xr:uid="{00000000-0005-0000-0000-0000D0060000}"/>
    <cellStyle name="Normal 4 2 3 8" xfId="1091" xr:uid="{00000000-0005-0000-0000-0000D1060000}"/>
    <cellStyle name="Normal 4 2 3 8 2" xfId="3093" xr:uid="{00000000-0005-0000-0000-0000D2060000}"/>
    <cellStyle name="Normal 4 2 3 9" xfId="1261" xr:uid="{00000000-0005-0000-0000-0000D3060000}"/>
    <cellStyle name="Normal 4 2 3 9 2" xfId="3263" xr:uid="{00000000-0005-0000-0000-0000D4060000}"/>
    <cellStyle name="Normal 4 2 4" xfId="110" xr:uid="{00000000-0005-0000-0000-0000D5060000}"/>
    <cellStyle name="Normal 4 2 4 10" xfId="4209" xr:uid="{00000000-0005-0000-0000-0000D6060000}"/>
    <cellStyle name="Normal 4 2 4 2" xfId="342" xr:uid="{00000000-0005-0000-0000-0000D7060000}"/>
    <cellStyle name="Normal 4 2 4 2 2" xfId="754" xr:uid="{00000000-0005-0000-0000-0000D8060000}"/>
    <cellStyle name="Normal 4 2 4 2 2 2" xfId="1944" xr:uid="{00000000-0005-0000-0000-0000D9060000}"/>
    <cellStyle name="Normal 4 2 4 2 2 2 2" xfId="3946" xr:uid="{00000000-0005-0000-0000-0000DA060000}"/>
    <cellStyle name="Normal 4 2 4 2 2 3" xfId="2760" xr:uid="{00000000-0005-0000-0000-0000DB060000}"/>
    <cellStyle name="Normal 4 2 4 2 3" xfId="1537" xr:uid="{00000000-0005-0000-0000-0000DC060000}"/>
    <cellStyle name="Normal 4 2 4 2 3 2" xfId="3539" xr:uid="{00000000-0005-0000-0000-0000DD060000}"/>
    <cellStyle name="Normal 4 2 4 2 4" xfId="2351" xr:uid="{00000000-0005-0000-0000-0000DE060000}"/>
    <cellStyle name="Normal 4 2 4 3" xfId="579" xr:uid="{00000000-0005-0000-0000-0000DF060000}"/>
    <cellStyle name="Normal 4 2 4 3 2" xfId="1771" xr:uid="{00000000-0005-0000-0000-0000E0060000}"/>
    <cellStyle name="Normal 4 2 4 3 2 2" xfId="3773" xr:uid="{00000000-0005-0000-0000-0000E1060000}"/>
    <cellStyle name="Normal 4 2 4 3 3" xfId="2587" xr:uid="{00000000-0005-0000-0000-0000E2060000}"/>
    <cellStyle name="Normal 4 2 4 4" xfId="950" xr:uid="{00000000-0005-0000-0000-0000E3060000}"/>
    <cellStyle name="Normal 4 2 4 4 2" xfId="2952" xr:uid="{00000000-0005-0000-0000-0000E4060000}"/>
    <cellStyle name="Normal 4 2 4 5" xfId="1023" xr:uid="{00000000-0005-0000-0000-0000E5060000}"/>
    <cellStyle name="Normal 4 2 4 5 2" xfId="3025" xr:uid="{00000000-0005-0000-0000-0000E6060000}"/>
    <cellStyle name="Normal 4 2 4 6" xfId="1138" xr:uid="{00000000-0005-0000-0000-0000E7060000}"/>
    <cellStyle name="Normal 4 2 4 6 2" xfId="3140" xr:uid="{00000000-0005-0000-0000-0000E8060000}"/>
    <cellStyle name="Normal 4 2 4 7" xfId="1273" xr:uid="{00000000-0005-0000-0000-0000E9060000}"/>
    <cellStyle name="Normal 4 2 4 7 2" xfId="3275" xr:uid="{00000000-0005-0000-0000-0000EA060000}"/>
    <cellStyle name="Normal 4 2 4 8" xfId="1364" xr:uid="{00000000-0005-0000-0000-0000EB060000}"/>
    <cellStyle name="Normal 4 2 4 8 2" xfId="3366" xr:uid="{00000000-0005-0000-0000-0000EC060000}"/>
    <cellStyle name="Normal 4 2 4 9" xfId="2140" xr:uid="{00000000-0005-0000-0000-0000ED060000}"/>
    <cellStyle name="Normal 4 2 5" xfId="164" xr:uid="{00000000-0005-0000-0000-0000EE060000}"/>
    <cellStyle name="Normal 4 2 5 2" xfId="343" xr:uid="{00000000-0005-0000-0000-0000EF060000}"/>
    <cellStyle name="Normal 4 2 5 2 2" xfId="755" xr:uid="{00000000-0005-0000-0000-0000F0060000}"/>
    <cellStyle name="Normal 4 2 5 2 2 2" xfId="1945" xr:uid="{00000000-0005-0000-0000-0000F1060000}"/>
    <cellStyle name="Normal 4 2 5 2 2 2 2" xfId="3947" xr:uid="{00000000-0005-0000-0000-0000F2060000}"/>
    <cellStyle name="Normal 4 2 5 2 2 3" xfId="2761" xr:uid="{00000000-0005-0000-0000-0000F3060000}"/>
    <cellStyle name="Normal 4 2 5 2 3" xfId="1538" xr:uid="{00000000-0005-0000-0000-0000F4060000}"/>
    <cellStyle name="Normal 4 2 5 2 3 2" xfId="3540" xr:uid="{00000000-0005-0000-0000-0000F5060000}"/>
    <cellStyle name="Normal 4 2 5 2 4" xfId="2352" xr:uid="{00000000-0005-0000-0000-0000F6060000}"/>
    <cellStyle name="Normal 4 2 5 3" xfId="580" xr:uid="{00000000-0005-0000-0000-0000F7060000}"/>
    <cellStyle name="Normal 4 2 5 3 2" xfId="1772" xr:uid="{00000000-0005-0000-0000-0000F8060000}"/>
    <cellStyle name="Normal 4 2 5 3 2 2" xfId="3774" xr:uid="{00000000-0005-0000-0000-0000F9060000}"/>
    <cellStyle name="Normal 4 2 5 3 3" xfId="2588" xr:uid="{00000000-0005-0000-0000-0000FA060000}"/>
    <cellStyle name="Normal 4 2 5 4" xfId="971" xr:uid="{00000000-0005-0000-0000-0000FB060000}"/>
    <cellStyle name="Normal 4 2 5 4 2" xfId="2973" xr:uid="{00000000-0005-0000-0000-0000FC060000}"/>
    <cellStyle name="Normal 4 2 5 5" xfId="1139" xr:uid="{00000000-0005-0000-0000-0000FD060000}"/>
    <cellStyle name="Normal 4 2 5 5 2" xfId="3141" xr:uid="{00000000-0005-0000-0000-0000FE060000}"/>
    <cellStyle name="Normal 4 2 5 6" xfId="1365" xr:uid="{00000000-0005-0000-0000-0000FF060000}"/>
    <cellStyle name="Normal 4 2 5 6 2" xfId="3367" xr:uid="{00000000-0005-0000-0000-000000070000}"/>
    <cellStyle name="Normal 4 2 5 7" xfId="2158" xr:uid="{00000000-0005-0000-0000-000001070000}"/>
    <cellStyle name="Normal 4 2 5 8" xfId="4277" xr:uid="{00000000-0005-0000-0000-000002070000}"/>
    <cellStyle name="Normal 4 2 6" xfId="177" xr:uid="{00000000-0005-0000-0000-000003070000}"/>
    <cellStyle name="Normal 4 2 6 2" xfId="344" xr:uid="{00000000-0005-0000-0000-000004070000}"/>
    <cellStyle name="Normal 4 2 6 2 2" xfId="756" xr:uid="{00000000-0005-0000-0000-000005070000}"/>
    <cellStyle name="Normal 4 2 6 2 2 2" xfId="1946" xr:uid="{00000000-0005-0000-0000-000006070000}"/>
    <cellStyle name="Normal 4 2 6 2 2 2 2" xfId="3948" xr:uid="{00000000-0005-0000-0000-000007070000}"/>
    <cellStyle name="Normal 4 2 6 2 2 3" xfId="2762" xr:uid="{00000000-0005-0000-0000-000008070000}"/>
    <cellStyle name="Normal 4 2 6 2 3" xfId="1539" xr:uid="{00000000-0005-0000-0000-000009070000}"/>
    <cellStyle name="Normal 4 2 6 2 3 2" xfId="3541" xr:uid="{00000000-0005-0000-0000-00000A070000}"/>
    <cellStyle name="Normal 4 2 6 2 4" xfId="2353" xr:uid="{00000000-0005-0000-0000-00000B070000}"/>
    <cellStyle name="Normal 4 2 6 3" xfId="581" xr:uid="{00000000-0005-0000-0000-00000C070000}"/>
    <cellStyle name="Normal 4 2 6 3 2" xfId="1773" xr:uid="{00000000-0005-0000-0000-00000D070000}"/>
    <cellStyle name="Normal 4 2 6 3 2 2" xfId="3775" xr:uid="{00000000-0005-0000-0000-00000E070000}"/>
    <cellStyle name="Normal 4 2 6 3 3" xfId="2589" xr:uid="{00000000-0005-0000-0000-00000F070000}"/>
    <cellStyle name="Normal 4 2 6 4" xfId="1140" xr:uid="{00000000-0005-0000-0000-000010070000}"/>
    <cellStyle name="Normal 4 2 6 4 2" xfId="3142" xr:uid="{00000000-0005-0000-0000-000011070000}"/>
    <cellStyle name="Normal 4 2 6 5" xfId="1366" xr:uid="{00000000-0005-0000-0000-000012070000}"/>
    <cellStyle name="Normal 4 2 6 5 2" xfId="3368" xr:uid="{00000000-0005-0000-0000-000013070000}"/>
    <cellStyle name="Normal 4 2 6 6" xfId="2171" xr:uid="{00000000-0005-0000-0000-000014070000}"/>
    <cellStyle name="Normal 4 2 6 7" xfId="4278" xr:uid="{00000000-0005-0000-0000-000015070000}"/>
    <cellStyle name="Normal 4 2 7" xfId="202" xr:uid="{00000000-0005-0000-0000-000016070000}"/>
    <cellStyle name="Normal 4 2 7 2" xfId="345" xr:uid="{00000000-0005-0000-0000-000017070000}"/>
    <cellStyle name="Normal 4 2 7 2 2" xfId="757" xr:uid="{00000000-0005-0000-0000-000018070000}"/>
    <cellStyle name="Normal 4 2 7 2 2 2" xfId="1947" xr:uid="{00000000-0005-0000-0000-000019070000}"/>
    <cellStyle name="Normal 4 2 7 2 2 2 2" xfId="3949" xr:uid="{00000000-0005-0000-0000-00001A070000}"/>
    <cellStyle name="Normal 4 2 7 2 2 3" xfId="2763" xr:uid="{00000000-0005-0000-0000-00001B070000}"/>
    <cellStyle name="Normal 4 2 7 2 3" xfId="1540" xr:uid="{00000000-0005-0000-0000-00001C070000}"/>
    <cellStyle name="Normal 4 2 7 2 3 2" xfId="3542" xr:uid="{00000000-0005-0000-0000-00001D070000}"/>
    <cellStyle name="Normal 4 2 7 2 4" xfId="2354" xr:uid="{00000000-0005-0000-0000-00001E070000}"/>
    <cellStyle name="Normal 4 2 7 3" xfId="582" xr:uid="{00000000-0005-0000-0000-00001F070000}"/>
    <cellStyle name="Normal 4 2 7 3 2" xfId="1774" xr:uid="{00000000-0005-0000-0000-000020070000}"/>
    <cellStyle name="Normal 4 2 7 3 2 2" xfId="3776" xr:uid="{00000000-0005-0000-0000-000021070000}"/>
    <cellStyle name="Normal 4 2 7 3 3" xfId="2590" xr:uid="{00000000-0005-0000-0000-000022070000}"/>
    <cellStyle name="Normal 4 2 7 4" xfId="1141" xr:uid="{00000000-0005-0000-0000-000023070000}"/>
    <cellStyle name="Normal 4 2 7 4 2" xfId="3143" xr:uid="{00000000-0005-0000-0000-000024070000}"/>
    <cellStyle name="Normal 4 2 7 5" xfId="1367" xr:uid="{00000000-0005-0000-0000-000025070000}"/>
    <cellStyle name="Normal 4 2 7 5 2" xfId="3369" xr:uid="{00000000-0005-0000-0000-000026070000}"/>
    <cellStyle name="Normal 4 2 7 6" xfId="2206" xr:uid="{00000000-0005-0000-0000-000027070000}"/>
    <cellStyle name="Normal 4 2 7 7" xfId="4279" xr:uid="{00000000-0005-0000-0000-000028070000}"/>
    <cellStyle name="Normal 4 2 8" xfId="211" xr:uid="{00000000-0005-0000-0000-000029070000}"/>
    <cellStyle name="Normal 4 2 8 2" xfId="346" xr:uid="{00000000-0005-0000-0000-00002A070000}"/>
    <cellStyle name="Normal 4 2 8 2 2" xfId="758" xr:uid="{00000000-0005-0000-0000-00002B070000}"/>
    <cellStyle name="Normal 4 2 8 2 2 2" xfId="1948" xr:uid="{00000000-0005-0000-0000-00002C070000}"/>
    <cellStyle name="Normal 4 2 8 2 2 2 2" xfId="3950" xr:uid="{00000000-0005-0000-0000-00002D070000}"/>
    <cellStyle name="Normal 4 2 8 2 2 3" xfId="2764" xr:uid="{00000000-0005-0000-0000-00002E070000}"/>
    <cellStyle name="Normal 4 2 8 2 3" xfId="1541" xr:uid="{00000000-0005-0000-0000-00002F070000}"/>
    <cellStyle name="Normal 4 2 8 2 3 2" xfId="3543" xr:uid="{00000000-0005-0000-0000-000030070000}"/>
    <cellStyle name="Normal 4 2 8 2 4" xfId="2355" xr:uid="{00000000-0005-0000-0000-000031070000}"/>
    <cellStyle name="Normal 4 2 8 3" xfId="583" xr:uid="{00000000-0005-0000-0000-000032070000}"/>
    <cellStyle name="Normal 4 2 8 3 2" xfId="1775" xr:uid="{00000000-0005-0000-0000-000033070000}"/>
    <cellStyle name="Normal 4 2 8 3 2 2" xfId="3777" xr:uid="{00000000-0005-0000-0000-000034070000}"/>
    <cellStyle name="Normal 4 2 8 3 3" xfId="2591" xr:uid="{00000000-0005-0000-0000-000035070000}"/>
    <cellStyle name="Normal 4 2 8 4" xfId="1142" xr:uid="{00000000-0005-0000-0000-000036070000}"/>
    <cellStyle name="Normal 4 2 8 4 2" xfId="3144" xr:uid="{00000000-0005-0000-0000-000037070000}"/>
    <cellStyle name="Normal 4 2 8 5" xfId="1368" xr:uid="{00000000-0005-0000-0000-000038070000}"/>
    <cellStyle name="Normal 4 2 8 5 2" xfId="3370" xr:uid="{00000000-0005-0000-0000-000039070000}"/>
    <cellStyle name="Normal 4 2 8 6" xfId="2215" xr:uid="{00000000-0005-0000-0000-00003A070000}"/>
    <cellStyle name="Normal 4 2 8 7" xfId="4280" xr:uid="{00000000-0005-0000-0000-00003B070000}"/>
    <cellStyle name="Normal 4 2 9" xfId="233" xr:uid="{00000000-0005-0000-0000-00003C070000}"/>
    <cellStyle name="Normal 4 2 9 2" xfId="347" xr:uid="{00000000-0005-0000-0000-00003D070000}"/>
    <cellStyle name="Normal 4 2 9 2 2" xfId="759" xr:uid="{00000000-0005-0000-0000-00003E070000}"/>
    <cellStyle name="Normal 4 2 9 2 2 2" xfId="1949" xr:uid="{00000000-0005-0000-0000-00003F070000}"/>
    <cellStyle name="Normal 4 2 9 2 2 2 2" xfId="3951" xr:uid="{00000000-0005-0000-0000-000040070000}"/>
    <cellStyle name="Normal 4 2 9 2 2 3" xfId="2765" xr:uid="{00000000-0005-0000-0000-000041070000}"/>
    <cellStyle name="Normal 4 2 9 2 3" xfId="1542" xr:uid="{00000000-0005-0000-0000-000042070000}"/>
    <cellStyle name="Normal 4 2 9 2 3 2" xfId="3544" xr:uid="{00000000-0005-0000-0000-000043070000}"/>
    <cellStyle name="Normal 4 2 9 2 4" xfId="2356" xr:uid="{00000000-0005-0000-0000-000044070000}"/>
    <cellStyle name="Normal 4 2 9 3" xfId="584" xr:uid="{00000000-0005-0000-0000-000045070000}"/>
    <cellStyle name="Normal 4 2 9 3 2" xfId="1776" xr:uid="{00000000-0005-0000-0000-000046070000}"/>
    <cellStyle name="Normal 4 2 9 3 2 2" xfId="3778" xr:uid="{00000000-0005-0000-0000-000047070000}"/>
    <cellStyle name="Normal 4 2 9 3 3" xfId="2592" xr:uid="{00000000-0005-0000-0000-000048070000}"/>
    <cellStyle name="Normal 4 2 9 4" xfId="1143" xr:uid="{00000000-0005-0000-0000-000049070000}"/>
    <cellStyle name="Normal 4 2 9 4 2" xfId="3145" xr:uid="{00000000-0005-0000-0000-00004A070000}"/>
    <cellStyle name="Normal 4 2 9 5" xfId="1369" xr:uid="{00000000-0005-0000-0000-00004B070000}"/>
    <cellStyle name="Normal 4 2 9 5 2" xfId="3371" xr:uid="{00000000-0005-0000-0000-00004C070000}"/>
    <cellStyle name="Normal 4 2 9 6" xfId="2238" xr:uid="{00000000-0005-0000-0000-00004D070000}"/>
    <cellStyle name="Normal 4 2 9 7" xfId="4281" xr:uid="{00000000-0005-0000-0000-00004E070000}"/>
    <cellStyle name="Normal 4 20" xfId="1030" xr:uid="{00000000-0005-0000-0000-00004F070000}"/>
    <cellStyle name="Normal 4 20 2" xfId="3032" xr:uid="{00000000-0005-0000-0000-000050070000}"/>
    <cellStyle name="Normal 4 21" xfId="1044" xr:uid="{00000000-0005-0000-0000-000051070000}"/>
    <cellStyle name="Normal 4 21 2" xfId="3046" xr:uid="{00000000-0005-0000-0000-000052070000}"/>
    <cellStyle name="Normal 4 22" xfId="1234" xr:uid="{00000000-0005-0000-0000-000053070000}"/>
    <cellStyle name="Normal 4 22 2" xfId="3236" xr:uid="{00000000-0005-0000-0000-000054070000}"/>
    <cellStyle name="Normal 4 23" xfId="1281" xr:uid="{00000000-0005-0000-0000-000055070000}"/>
    <cellStyle name="Normal 4 23 2" xfId="3283" xr:uid="{00000000-0005-0000-0000-000056070000}"/>
    <cellStyle name="Normal 4 24" xfId="2094" xr:uid="{00000000-0005-0000-0000-000057070000}"/>
    <cellStyle name="Normal 4 25" xfId="4140" xr:uid="{00000000-0005-0000-0000-000058070000}"/>
    <cellStyle name="Normal 4 26" xfId="4364" xr:uid="{00000000-0005-0000-0000-000059070000}"/>
    <cellStyle name="Normal 4 3" xfId="23" xr:uid="{00000000-0005-0000-0000-00005A070000}"/>
    <cellStyle name="Normal 4 3 10" xfId="994" xr:uid="{00000000-0005-0000-0000-00005B070000}"/>
    <cellStyle name="Normal 4 3 10 2" xfId="2996" xr:uid="{00000000-0005-0000-0000-00005C070000}"/>
    <cellStyle name="Normal 4 3 11" xfId="1061" xr:uid="{00000000-0005-0000-0000-00005D070000}"/>
    <cellStyle name="Normal 4 3 11 2" xfId="3063" xr:uid="{00000000-0005-0000-0000-00005E070000}"/>
    <cellStyle name="Normal 4 3 12" xfId="1245" xr:uid="{00000000-0005-0000-0000-00005F070000}"/>
    <cellStyle name="Normal 4 3 12 2" xfId="3247" xr:uid="{00000000-0005-0000-0000-000060070000}"/>
    <cellStyle name="Normal 4 3 13" xfId="1292" xr:uid="{00000000-0005-0000-0000-000061070000}"/>
    <cellStyle name="Normal 4 3 13 2" xfId="3294" xr:uid="{00000000-0005-0000-0000-000062070000}"/>
    <cellStyle name="Normal 4 3 14" xfId="2105" xr:uid="{00000000-0005-0000-0000-000063070000}"/>
    <cellStyle name="Normal 4 3 15" xfId="4151" xr:uid="{00000000-0005-0000-0000-000064070000}"/>
    <cellStyle name="Normal 4 3 2" xfId="119" xr:uid="{00000000-0005-0000-0000-000065070000}"/>
    <cellStyle name="Normal 4 3 2 2" xfId="349" xr:uid="{00000000-0005-0000-0000-000066070000}"/>
    <cellStyle name="Normal 4 3 2 2 2" xfId="761" xr:uid="{00000000-0005-0000-0000-000067070000}"/>
    <cellStyle name="Normal 4 3 2 2 2 2" xfId="1951" xr:uid="{00000000-0005-0000-0000-000068070000}"/>
    <cellStyle name="Normal 4 3 2 2 2 2 2" xfId="3953" xr:uid="{00000000-0005-0000-0000-000069070000}"/>
    <cellStyle name="Normal 4 3 2 2 2 3" xfId="2767" xr:uid="{00000000-0005-0000-0000-00006A070000}"/>
    <cellStyle name="Normal 4 3 2 2 3" xfId="1544" xr:uid="{00000000-0005-0000-0000-00006B070000}"/>
    <cellStyle name="Normal 4 3 2 2 3 2" xfId="3546" xr:uid="{00000000-0005-0000-0000-00006C070000}"/>
    <cellStyle name="Normal 4 3 2 2 4" xfId="2358" xr:uid="{00000000-0005-0000-0000-00006D070000}"/>
    <cellStyle name="Normal 4 3 2 3" xfId="585" xr:uid="{00000000-0005-0000-0000-00006E070000}"/>
    <cellStyle name="Normal 4 3 2 3 2" xfId="1777" xr:uid="{00000000-0005-0000-0000-00006F070000}"/>
    <cellStyle name="Normal 4 3 2 3 2 2" xfId="3779" xr:uid="{00000000-0005-0000-0000-000070070000}"/>
    <cellStyle name="Normal 4 3 2 3 3" xfId="2593" xr:uid="{00000000-0005-0000-0000-000071070000}"/>
    <cellStyle name="Normal 4 3 2 4" xfId="954" xr:uid="{00000000-0005-0000-0000-000072070000}"/>
    <cellStyle name="Normal 4 3 2 4 2" xfId="2956" xr:uid="{00000000-0005-0000-0000-000073070000}"/>
    <cellStyle name="Normal 4 3 2 5" xfId="1144" xr:uid="{00000000-0005-0000-0000-000074070000}"/>
    <cellStyle name="Normal 4 3 2 5 2" xfId="3146" xr:uid="{00000000-0005-0000-0000-000075070000}"/>
    <cellStyle name="Normal 4 3 2 6" xfId="1370" xr:uid="{00000000-0005-0000-0000-000076070000}"/>
    <cellStyle name="Normal 4 3 2 6 2" xfId="3372" xr:uid="{00000000-0005-0000-0000-000077070000}"/>
    <cellStyle name="Normal 4 3 2 7" xfId="2143" xr:uid="{00000000-0005-0000-0000-000078070000}"/>
    <cellStyle name="Normal 4 3 2 8" xfId="4196" xr:uid="{00000000-0005-0000-0000-000079070000}"/>
    <cellStyle name="Normal 4 3 3" xfId="180" xr:uid="{00000000-0005-0000-0000-00007A070000}"/>
    <cellStyle name="Normal 4 3 3 2" xfId="350" xr:uid="{00000000-0005-0000-0000-00007B070000}"/>
    <cellStyle name="Normal 4 3 3 2 2" xfId="762" xr:uid="{00000000-0005-0000-0000-00007C070000}"/>
    <cellStyle name="Normal 4 3 3 2 2 2" xfId="1952" xr:uid="{00000000-0005-0000-0000-00007D070000}"/>
    <cellStyle name="Normal 4 3 3 2 2 2 2" xfId="3954" xr:uid="{00000000-0005-0000-0000-00007E070000}"/>
    <cellStyle name="Normal 4 3 3 2 2 3" xfId="2768" xr:uid="{00000000-0005-0000-0000-00007F070000}"/>
    <cellStyle name="Normal 4 3 3 2 3" xfId="1545" xr:uid="{00000000-0005-0000-0000-000080070000}"/>
    <cellStyle name="Normal 4 3 3 2 3 2" xfId="3547" xr:uid="{00000000-0005-0000-0000-000081070000}"/>
    <cellStyle name="Normal 4 3 3 2 4" xfId="2359" xr:uid="{00000000-0005-0000-0000-000082070000}"/>
    <cellStyle name="Normal 4 3 3 3" xfId="586" xr:uid="{00000000-0005-0000-0000-000083070000}"/>
    <cellStyle name="Normal 4 3 3 3 2" xfId="1778" xr:uid="{00000000-0005-0000-0000-000084070000}"/>
    <cellStyle name="Normal 4 3 3 3 2 2" xfId="3780" xr:uid="{00000000-0005-0000-0000-000085070000}"/>
    <cellStyle name="Normal 4 3 3 3 3" xfId="2594" xr:uid="{00000000-0005-0000-0000-000086070000}"/>
    <cellStyle name="Normal 4 3 3 4" xfId="1145" xr:uid="{00000000-0005-0000-0000-000087070000}"/>
    <cellStyle name="Normal 4 3 3 4 2" xfId="3147" xr:uid="{00000000-0005-0000-0000-000088070000}"/>
    <cellStyle name="Normal 4 3 3 5" xfId="1371" xr:uid="{00000000-0005-0000-0000-000089070000}"/>
    <cellStyle name="Normal 4 3 3 5 2" xfId="3373" xr:uid="{00000000-0005-0000-0000-00008A070000}"/>
    <cellStyle name="Normal 4 3 3 6" xfId="2175" xr:uid="{00000000-0005-0000-0000-00008B070000}"/>
    <cellStyle name="Normal 4 3 3 7" xfId="4282" xr:uid="{00000000-0005-0000-0000-00008C070000}"/>
    <cellStyle name="Normal 4 3 4" xfId="218" xr:uid="{00000000-0005-0000-0000-00008D070000}"/>
    <cellStyle name="Normal 4 3 4 2" xfId="351" xr:uid="{00000000-0005-0000-0000-00008E070000}"/>
    <cellStyle name="Normal 4 3 4 2 2" xfId="763" xr:uid="{00000000-0005-0000-0000-00008F070000}"/>
    <cellStyle name="Normal 4 3 4 2 2 2" xfId="1953" xr:uid="{00000000-0005-0000-0000-000090070000}"/>
    <cellStyle name="Normal 4 3 4 2 2 2 2" xfId="3955" xr:uid="{00000000-0005-0000-0000-000091070000}"/>
    <cellStyle name="Normal 4 3 4 2 2 3" xfId="2769" xr:uid="{00000000-0005-0000-0000-000092070000}"/>
    <cellStyle name="Normal 4 3 4 2 3" xfId="1546" xr:uid="{00000000-0005-0000-0000-000093070000}"/>
    <cellStyle name="Normal 4 3 4 2 3 2" xfId="3548" xr:uid="{00000000-0005-0000-0000-000094070000}"/>
    <cellStyle name="Normal 4 3 4 2 4" xfId="2360" xr:uid="{00000000-0005-0000-0000-000095070000}"/>
    <cellStyle name="Normal 4 3 4 3" xfId="587" xr:uid="{00000000-0005-0000-0000-000096070000}"/>
    <cellStyle name="Normal 4 3 4 3 2" xfId="1779" xr:uid="{00000000-0005-0000-0000-000097070000}"/>
    <cellStyle name="Normal 4 3 4 3 2 2" xfId="3781" xr:uid="{00000000-0005-0000-0000-000098070000}"/>
    <cellStyle name="Normal 4 3 4 3 3" xfId="2595" xr:uid="{00000000-0005-0000-0000-000099070000}"/>
    <cellStyle name="Normal 4 3 4 4" xfId="1146" xr:uid="{00000000-0005-0000-0000-00009A070000}"/>
    <cellStyle name="Normal 4 3 4 4 2" xfId="3148" xr:uid="{00000000-0005-0000-0000-00009B070000}"/>
    <cellStyle name="Normal 4 3 4 5" xfId="1372" xr:uid="{00000000-0005-0000-0000-00009C070000}"/>
    <cellStyle name="Normal 4 3 4 5 2" xfId="3374" xr:uid="{00000000-0005-0000-0000-00009D070000}"/>
    <cellStyle name="Normal 4 3 4 6" xfId="2224" xr:uid="{00000000-0005-0000-0000-00009E070000}"/>
    <cellStyle name="Normal 4 3 4 7" xfId="4283" xr:uid="{00000000-0005-0000-0000-00009F070000}"/>
    <cellStyle name="Normal 4 3 5" xfId="246" xr:uid="{00000000-0005-0000-0000-0000A0070000}"/>
    <cellStyle name="Normal 4 3 5 2" xfId="352" xr:uid="{00000000-0005-0000-0000-0000A1070000}"/>
    <cellStyle name="Normal 4 3 5 2 2" xfId="764" xr:uid="{00000000-0005-0000-0000-0000A2070000}"/>
    <cellStyle name="Normal 4 3 5 2 2 2" xfId="1954" xr:uid="{00000000-0005-0000-0000-0000A3070000}"/>
    <cellStyle name="Normal 4 3 5 2 2 2 2" xfId="3956" xr:uid="{00000000-0005-0000-0000-0000A4070000}"/>
    <cellStyle name="Normal 4 3 5 2 2 3" xfId="2770" xr:uid="{00000000-0005-0000-0000-0000A5070000}"/>
    <cellStyle name="Normal 4 3 5 2 3" xfId="1547" xr:uid="{00000000-0005-0000-0000-0000A6070000}"/>
    <cellStyle name="Normal 4 3 5 2 3 2" xfId="3549" xr:uid="{00000000-0005-0000-0000-0000A7070000}"/>
    <cellStyle name="Normal 4 3 5 2 4" xfId="2361" xr:uid="{00000000-0005-0000-0000-0000A8070000}"/>
    <cellStyle name="Normal 4 3 5 3" xfId="588" xr:uid="{00000000-0005-0000-0000-0000A9070000}"/>
    <cellStyle name="Normal 4 3 5 3 2" xfId="1780" xr:uid="{00000000-0005-0000-0000-0000AA070000}"/>
    <cellStyle name="Normal 4 3 5 3 2 2" xfId="3782" xr:uid="{00000000-0005-0000-0000-0000AB070000}"/>
    <cellStyle name="Normal 4 3 5 3 3" xfId="2596" xr:uid="{00000000-0005-0000-0000-0000AC070000}"/>
    <cellStyle name="Normal 4 3 5 4" xfId="1147" xr:uid="{00000000-0005-0000-0000-0000AD070000}"/>
    <cellStyle name="Normal 4 3 5 4 2" xfId="3149" xr:uid="{00000000-0005-0000-0000-0000AE070000}"/>
    <cellStyle name="Normal 4 3 5 5" xfId="1373" xr:uid="{00000000-0005-0000-0000-0000AF070000}"/>
    <cellStyle name="Normal 4 3 5 5 2" xfId="3375" xr:uid="{00000000-0005-0000-0000-0000B0070000}"/>
    <cellStyle name="Normal 4 3 5 6" xfId="2251" xr:uid="{00000000-0005-0000-0000-0000B1070000}"/>
    <cellStyle name="Normal 4 3 5 7" xfId="4284" xr:uid="{00000000-0005-0000-0000-0000B2070000}"/>
    <cellStyle name="Normal 4 3 6" xfId="348" xr:uid="{00000000-0005-0000-0000-0000B3070000}"/>
    <cellStyle name="Normal 4 3 6 2" xfId="760" xr:uid="{00000000-0005-0000-0000-0000B4070000}"/>
    <cellStyle name="Normal 4 3 6 2 2" xfId="1950" xr:uid="{00000000-0005-0000-0000-0000B5070000}"/>
    <cellStyle name="Normal 4 3 6 2 2 2" xfId="3952" xr:uid="{00000000-0005-0000-0000-0000B6070000}"/>
    <cellStyle name="Normal 4 3 6 2 3" xfId="2766" xr:uid="{00000000-0005-0000-0000-0000B7070000}"/>
    <cellStyle name="Normal 4 3 6 3" xfId="1543" xr:uid="{00000000-0005-0000-0000-0000B8070000}"/>
    <cellStyle name="Normal 4 3 6 3 2" xfId="3545" xr:uid="{00000000-0005-0000-0000-0000B9070000}"/>
    <cellStyle name="Normal 4 3 6 4" xfId="2357" xr:uid="{00000000-0005-0000-0000-0000BA070000}"/>
    <cellStyle name="Normal 4 3 7" xfId="482" xr:uid="{00000000-0005-0000-0000-0000BB070000}"/>
    <cellStyle name="Normal 4 3 7 2" xfId="892" xr:uid="{00000000-0005-0000-0000-0000BC070000}"/>
    <cellStyle name="Normal 4 3 7 2 2" xfId="2081" xr:uid="{00000000-0005-0000-0000-0000BD070000}"/>
    <cellStyle name="Normal 4 3 7 2 2 2" xfId="4083" xr:uid="{00000000-0005-0000-0000-0000BE070000}"/>
    <cellStyle name="Normal 4 3 7 2 3" xfId="2898" xr:uid="{00000000-0005-0000-0000-0000BF070000}"/>
    <cellStyle name="Normal 4 3 7 3" xfId="1675" xr:uid="{00000000-0005-0000-0000-0000C0070000}"/>
    <cellStyle name="Normal 4 3 7 3 2" xfId="3677" xr:uid="{00000000-0005-0000-0000-0000C1070000}"/>
    <cellStyle name="Normal 4 3 7 4" xfId="2491" xr:uid="{00000000-0005-0000-0000-0000C2070000}"/>
    <cellStyle name="Normal 4 3 8" xfId="506" xr:uid="{00000000-0005-0000-0000-0000C3070000}"/>
    <cellStyle name="Normal 4 3 8 2" xfId="1699" xr:uid="{00000000-0005-0000-0000-0000C4070000}"/>
    <cellStyle name="Normal 4 3 8 2 2" xfId="3701" xr:uid="{00000000-0005-0000-0000-0000C5070000}"/>
    <cellStyle name="Normal 4 3 8 3" xfId="2515" xr:uid="{00000000-0005-0000-0000-0000C6070000}"/>
    <cellStyle name="Normal 4 3 9" xfId="918" xr:uid="{00000000-0005-0000-0000-0000C7070000}"/>
    <cellStyle name="Normal 4 3 9 2" xfId="2920" xr:uid="{00000000-0005-0000-0000-0000C8070000}"/>
    <cellStyle name="Normal 4 4" xfId="40" xr:uid="{00000000-0005-0000-0000-0000C9070000}"/>
    <cellStyle name="Normal 4 4 10" xfId="1374" xr:uid="{00000000-0005-0000-0000-0000CA070000}"/>
    <cellStyle name="Normal 4 4 10 2" xfId="3376" xr:uid="{00000000-0005-0000-0000-0000CB070000}"/>
    <cellStyle name="Normal 4 4 11" xfId="2110" xr:uid="{00000000-0005-0000-0000-0000CC070000}"/>
    <cellStyle name="Normal 4 4 12" xfId="4157" xr:uid="{00000000-0005-0000-0000-0000CD070000}"/>
    <cellStyle name="Normal 4 4 2" xfId="133" xr:uid="{00000000-0005-0000-0000-0000CE070000}"/>
    <cellStyle name="Normal 4 4 2 2" xfId="354" xr:uid="{00000000-0005-0000-0000-0000CF070000}"/>
    <cellStyle name="Normal 4 4 2 2 2" xfId="766" xr:uid="{00000000-0005-0000-0000-0000D0070000}"/>
    <cellStyle name="Normal 4 4 2 2 2 2" xfId="1956" xr:uid="{00000000-0005-0000-0000-0000D1070000}"/>
    <cellStyle name="Normal 4 4 2 2 2 2 2" xfId="3958" xr:uid="{00000000-0005-0000-0000-0000D2070000}"/>
    <cellStyle name="Normal 4 4 2 2 2 3" xfId="2772" xr:uid="{00000000-0005-0000-0000-0000D3070000}"/>
    <cellStyle name="Normal 4 4 2 2 3" xfId="1549" xr:uid="{00000000-0005-0000-0000-0000D4070000}"/>
    <cellStyle name="Normal 4 4 2 2 3 2" xfId="3551" xr:uid="{00000000-0005-0000-0000-0000D5070000}"/>
    <cellStyle name="Normal 4 4 2 2 4" xfId="2363" xr:uid="{00000000-0005-0000-0000-0000D6070000}"/>
    <cellStyle name="Normal 4 4 2 3" xfId="590" xr:uid="{00000000-0005-0000-0000-0000D7070000}"/>
    <cellStyle name="Normal 4 4 2 3 2" xfId="1782" xr:uid="{00000000-0005-0000-0000-0000D8070000}"/>
    <cellStyle name="Normal 4 4 2 3 2 2" xfId="3784" xr:uid="{00000000-0005-0000-0000-0000D9070000}"/>
    <cellStyle name="Normal 4 4 2 3 3" xfId="2598" xr:uid="{00000000-0005-0000-0000-0000DA070000}"/>
    <cellStyle name="Normal 4 4 2 4" xfId="1148" xr:uid="{00000000-0005-0000-0000-0000DB070000}"/>
    <cellStyle name="Normal 4 4 2 4 2" xfId="3150" xr:uid="{00000000-0005-0000-0000-0000DC070000}"/>
    <cellStyle name="Normal 4 4 2 5" xfId="1375" xr:uid="{00000000-0005-0000-0000-0000DD070000}"/>
    <cellStyle name="Normal 4 4 2 5 2" xfId="3377" xr:uid="{00000000-0005-0000-0000-0000DE070000}"/>
    <cellStyle name="Normal 4 4 2 6" xfId="2185" xr:uid="{00000000-0005-0000-0000-0000DF070000}"/>
    <cellStyle name="Normal 4 4 2 7" xfId="4203" xr:uid="{00000000-0005-0000-0000-0000E0070000}"/>
    <cellStyle name="Normal 4 4 3" xfId="253" xr:uid="{00000000-0005-0000-0000-0000E1070000}"/>
    <cellStyle name="Normal 4 4 3 2" xfId="355" xr:uid="{00000000-0005-0000-0000-0000E2070000}"/>
    <cellStyle name="Normal 4 4 3 2 2" xfId="767" xr:uid="{00000000-0005-0000-0000-0000E3070000}"/>
    <cellStyle name="Normal 4 4 3 2 2 2" xfId="1957" xr:uid="{00000000-0005-0000-0000-0000E4070000}"/>
    <cellStyle name="Normal 4 4 3 2 2 2 2" xfId="3959" xr:uid="{00000000-0005-0000-0000-0000E5070000}"/>
    <cellStyle name="Normal 4 4 3 2 2 3" xfId="2773" xr:uid="{00000000-0005-0000-0000-0000E6070000}"/>
    <cellStyle name="Normal 4 4 3 2 3" xfId="1550" xr:uid="{00000000-0005-0000-0000-0000E7070000}"/>
    <cellStyle name="Normal 4 4 3 2 3 2" xfId="3552" xr:uid="{00000000-0005-0000-0000-0000E8070000}"/>
    <cellStyle name="Normal 4 4 3 2 4" xfId="2364" xr:uid="{00000000-0005-0000-0000-0000E9070000}"/>
    <cellStyle name="Normal 4 4 3 3" xfId="591" xr:uid="{00000000-0005-0000-0000-0000EA070000}"/>
    <cellStyle name="Normal 4 4 3 3 2" xfId="1783" xr:uid="{00000000-0005-0000-0000-0000EB070000}"/>
    <cellStyle name="Normal 4 4 3 3 2 2" xfId="3785" xr:uid="{00000000-0005-0000-0000-0000EC070000}"/>
    <cellStyle name="Normal 4 4 3 3 3" xfId="2599" xr:uid="{00000000-0005-0000-0000-0000ED070000}"/>
    <cellStyle name="Normal 4 4 3 4" xfId="1149" xr:uid="{00000000-0005-0000-0000-0000EE070000}"/>
    <cellStyle name="Normal 4 4 3 4 2" xfId="3151" xr:uid="{00000000-0005-0000-0000-0000EF070000}"/>
    <cellStyle name="Normal 4 4 3 5" xfId="1376" xr:uid="{00000000-0005-0000-0000-0000F0070000}"/>
    <cellStyle name="Normal 4 4 3 5 2" xfId="3378" xr:uid="{00000000-0005-0000-0000-0000F1070000}"/>
    <cellStyle name="Normal 4 4 3 6" xfId="2258" xr:uid="{00000000-0005-0000-0000-0000F2070000}"/>
    <cellStyle name="Normal 4 4 3 7" xfId="4285" xr:uid="{00000000-0005-0000-0000-0000F3070000}"/>
    <cellStyle name="Normal 4 4 4" xfId="353" xr:uid="{00000000-0005-0000-0000-0000F4070000}"/>
    <cellStyle name="Normal 4 4 4 2" xfId="765" xr:uid="{00000000-0005-0000-0000-0000F5070000}"/>
    <cellStyle name="Normal 4 4 4 2 2" xfId="1955" xr:uid="{00000000-0005-0000-0000-0000F6070000}"/>
    <cellStyle name="Normal 4 4 4 2 2 2" xfId="3957" xr:uid="{00000000-0005-0000-0000-0000F7070000}"/>
    <cellStyle name="Normal 4 4 4 2 3" xfId="2771" xr:uid="{00000000-0005-0000-0000-0000F8070000}"/>
    <cellStyle name="Normal 4 4 4 3" xfId="1548" xr:uid="{00000000-0005-0000-0000-0000F9070000}"/>
    <cellStyle name="Normal 4 4 4 3 2" xfId="3550" xr:uid="{00000000-0005-0000-0000-0000FA070000}"/>
    <cellStyle name="Normal 4 4 4 4" xfId="2362" xr:uid="{00000000-0005-0000-0000-0000FB070000}"/>
    <cellStyle name="Normal 4 4 5" xfId="589" xr:uid="{00000000-0005-0000-0000-0000FC070000}"/>
    <cellStyle name="Normal 4 4 5 2" xfId="1781" xr:uid="{00000000-0005-0000-0000-0000FD070000}"/>
    <cellStyle name="Normal 4 4 5 2 2" xfId="3783" xr:uid="{00000000-0005-0000-0000-0000FE070000}"/>
    <cellStyle name="Normal 4 4 5 3" xfId="2597" xr:uid="{00000000-0005-0000-0000-0000FF070000}"/>
    <cellStyle name="Normal 4 4 6" xfId="924" xr:uid="{00000000-0005-0000-0000-000000080000}"/>
    <cellStyle name="Normal 4 4 6 2" xfId="2926" xr:uid="{00000000-0005-0000-0000-000001080000}"/>
    <cellStyle name="Normal 4 4 7" xfId="1007" xr:uid="{00000000-0005-0000-0000-000002080000}"/>
    <cellStyle name="Normal 4 4 7 2" xfId="3009" xr:uid="{00000000-0005-0000-0000-000003080000}"/>
    <cellStyle name="Normal 4 4 8" xfId="1073" xr:uid="{00000000-0005-0000-0000-000004080000}"/>
    <cellStyle name="Normal 4 4 8 2" xfId="3075" xr:uid="{00000000-0005-0000-0000-000005080000}"/>
    <cellStyle name="Normal 4 4 9" xfId="1257" xr:uid="{00000000-0005-0000-0000-000006080000}"/>
    <cellStyle name="Normal 4 4 9 2" xfId="3259" xr:uid="{00000000-0005-0000-0000-000007080000}"/>
    <cellStyle name="Normal 4 5" xfId="108" xr:uid="{00000000-0005-0000-0000-000008080000}"/>
    <cellStyle name="Normal 4 5 10" xfId="4168" xr:uid="{00000000-0005-0000-0000-000009080000}"/>
    <cellStyle name="Normal 4 5 2" xfId="356" xr:uid="{00000000-0005-0000-0000-00000A080000}"/>
    <cellStyle name="Normal 4 5 2 2" xfId="768" xr:uid="{00000000-0005-0000-0000-00000B080000}"/>
    <cellStyle name="Normal 4 5 2 2 2" xfId="1958" xr:uid="{00000000-0005-0000-0000-00000C080000}"/>
    <cellStyle name="Normal 4 5 2 2 2 2" xfId="3960" xr:uid="{00000000-0005-0000-0000-00000D080000}"/>
    <cellStyle name="Normal 4 5 2 2 3" xfId="2774" xr:uid="{00000000-0005-0000-0000-00000E080000}"/>
    <cellStyle name="Normal 4 5 2 3" xfId="1551" xr:uid="{00000000-0005-0000-0000-00000F080000}"/>
    <cellStyle name="Normal 4 5 2 3 2" xfId="3553" xr:uid="{00000000-0005-0000-0000-000010080000}"/>
    <cellStyle name="Normal 4 5 2 4" xfId="2365" xr:uid="{00000000-0005-0000-0000-000011080000}"/>
    <cellStyle name="Normal 4 5 2 5" xfId="4223" xr:uid="{00000000-0005-0000-0000-000012080000}"/>
    <cellStyle name="Normal 4 5 3" xfId="592" xr:uid="{00000000-0005-0000-0000-000013080000}"/>
    <cellStyle name="Normal 4 5 3 2" xfId="1784" xr:uid="{00000000-0005-0000-0000-000014080000}"/>
    <cellStyle name="Normal 4 5 3 2 2" xfId="3786" xr:uid="{00000000-0005-0000-0000-000015080000}"/>
    <cellStyle name="Normal 4 5 3 3" xfId="2600" xr:uid="{00000000-0005-0000-0000-000016080000}"/>
    <cellStyle name="Normal 4 5 4" xfId="931" xr:uid="{00000000-0005-0000-0000-000017080000}"/>
    <cellStyle name="Normal 4 5 4 2" xfId="2933" xr:uid="{00000000-0005-0000-0000-000018080000}"/>
    <cellStyle name="Normal 4 5 5" xfId="1018" xr:uid="{00000000-0005-0000-0000-000019080000}"/>
    <cellStyle name="Normal 4 5 5 2" xfId="3020" xr:uid="{00000000-0005-0000-0000-00001A080000}"/>
    <cellStyle name="Normal 4 5 6" xfId="1086" xr:uid="{00000000-0005-0000-0000-00001B080000}"/>
    <cellStyle name="Normal 4 5 6 2" xfId="3088" xr:uid="{00000000-0005-0000-0000-00001C080000}"/>
    <cellStyle name="Normal 4 5 7" xfId="1268" xr:uid="{00000000-0005-0000-0000-00001D080000}"/>
    <cellStyle name="Normal 4 5 7 2" xfId="3270" xr:uid="{00000000-0005-0000-0000-00001E080000}"/>
    <cellStyle name="Normal 4 5 8" xfId="1377" xr:uid="{00000000-0005-0000-0000-00001F080000}"/>
    <cellStyle name="Normal 4 5 8 2" xfId="3379" xr:uid="{00000000-0005-0000-0000-000020080000}"/>
    <cellStyle name="Normal 4 5 9" xfId="2118" xr:uid="{00000000-0005-0000-0000-000021080000}"/>
    <cellStyle name="Normal 4 6" xfId="148" xr:uid="{00000000-0005-0000-0000-000022080000}"/>
    <cellStyle name="Normal 4 6 2" xfId="357" xr:uid="{00000000-0005-0000-0000-000023080000}"/>
    <cellStyle name="Normal 4 6 2 2" xfId="769" xr:uid="{00000000-0005-0000-0000-000024080000}"/>
    <cellStyle name="Normal 4 6 2 2 2" xfId="1959" xr:uid="{00000000-0005-0000-0000-000025080000}"/>
    <cellStyle name="Normal 4 6 2 2 2 2" xfId="3961" xr:uid="{00000000-0005-0000-0000-000026080000}"/>
    <cellStyle name="Normal 4 6 2 2 3" xfId="2775" xr:uid="{00000000-0005-0000-0000-000027080000}"/>
    <cellStyle name="Normal 4 6 2 3" xfId="1552" xr:uid="{00000000-0005-0000-0000-000028080000}"/>
    <cellStyle name="Normal 4 6 2 3 2" xfId="3554" xr:uid="{00000000-0005-0000-0000-000029080000}"/>
    <cellStyle name="Normal 4 6 2 4" xfId="2366" xr:uid="{00000000-0005-0000-0000-00002A080000}"/>
    <cellStyle name="Normal 4 6 3" xfId="593" xr:uid="{00000000-0005-0000-0000-00002B080000}"/>
    <cellStyle name="Normal 4 6 3 2" xfId="1785" xr:uid="{00000000-0005-0000-0000-00002C080000}"/>
    <cellStyle name="Normal 4 6 3 2 2" xfId="3787" xr:uid="{00000000-0005-0000-0000-00002D080000}"/>
    <cellStyle name="Normal 4 6 3 3" xfId="2601" xr:uid="{00000000-0005-0000-0000-00002E080000}"/>
    <cellStyle name="Normal 4 6 4" xfId="936" xr:uid="{00000000-0005-0000-0000-00002F080000}"/>
    <cellStyle name="Normal 4 6 4 2" xfId="2938" xr:uid="{00000000-0005-0000-0000-000030080000}"/>
    <cellStyle name="Normal 4 6 5" xfId="1150" xr:uid="{00000000-0005-0000-0000-000031080000}"/>
    <cellStyle name="Normal 4 6 5 2" xfId="3152" xr:uid="{00000000-0005-0000-0000-000032080000}"/>
    <cellStyle name="Normal 4 6 6" xfId="1378" xr:uid="{00000000-0005-0000-0000-000033080000}"/>
    <cellStyle name="Normal 4 6 6 2" xfId="3380" xr:uid="{00000000-0005-0000-0000-000034080000}"/>
    <cellStyle name="Normal 4 6 7" xfId="2123" xr:uid="{00000000-0005-0000-0000-000035080000}"/>
    <cellStyle name="Normal 4 6 8" xfId="4199" xr:uid="{00000000-0005-0000-0000-000036080000}"/>
    <cellStyle name="Normal 4 7" xfId="156" xr:uid="{00000000-0005-0000-0000-000037080000}"/>
    <cellStyle name="Normal 4 7 2" xfId="358" xr:uid="{00000000-0005-0000-0000-000038080000}"/>
    <cellStyle name="Normal 4 7 2 2" xfId="770" xr:uid="{00000000-0005-0000-0000-000039080000}"/>
    <cellStyle name="Normal 4 7 2 2 2" xfId="1960" xr:uid="{00000000-0005-0000-0000-00003A080000}"/>
    <cellStyle name="Normal 4 7 2 2 2 2" xfId="3962" xr:uid="{00000000-0005-0000-0000-00003B080000}"/>
    <cellStyle name="Normal 4 7 2 2 3" xfId="2776" xr:uid="{00000000-0005-0000-0000-00003C080000}"/>
    <cellStyle name="Normal 4 7 2 3" xfId="1553" xr:uid="{00000000-0005-0000-0000-00003D080000}"/>
    <cellStyle name="Normal 4 7 2 3 2" xfId="3555" xr:uid="{00000000-0005-0000-0000-00003E080000}"/>
    <cellStyle name="Normal 4 7 2 4" xfId="2367" xr:uid="{00000000-0005-0000-0000-00003F080000}"/>
    <cellStyle name="Normal 4 7 3" xfId="594" xr:uid="{00000000-0005-0000-0000-000040080000}"/>
    <cellStyle name="Normal 4 7 3 2" xfId="1786" xr:uid="{00000000-0005-0000-0000-000041080000}"/>
    <cellStyle name="Normal 4 7 3 2 2" xfId="3788" xr:uid="{00000000-0005-0000-0000-000042080000}"/>
    <cellStyle name="Normal 4 7 3 3" xfId="2602" xr:uid="{00000000-0005-0000-0000-000043080000}"/>
    <cellStyle name="Normal 4 7 4" xfId="947" xr:uid="{00000000-0005-0000-0000-000044080000}"/>
    <cellStyle name="Normal 4 7 4 2" xfId="2949" xr:uid="{00000000-0005-0000-0000-000045080000}"/>
    <cellStyle name="Normal 4 7 5" xfId="1151" xr:uid="{00000000-0005-0000-0000-000046080000}"/>
    <cellStyle name="Normal 4 7 5 2" xfId="3153" xr:uid="{00000000-0005-0000-0000-000047080000}"/>
    <cellStyle name="Normal 4 7 6" xfId="1379" xr:uid="{00000000-0005-0000-0000-000048080000}"/>
    <cellStyle name="Normal 4 7 6 2" xfId="3381" xr:uid="{00000000-0005-0000-0000-000049080000}"/>
    <cellStyle name="Normal 4 7 7" xfId="2137" xr:uid="{00000000-0005-0000-0000-00004A080000}"/>
    <cellStyle name="Normal 4 7 8" xfId="4286" xr:uid="{00000000-0005-0000-0000-00004B080000}"/>
    <cellStyle name="Normal 4 8" xfId="163" xr:uid="{00000000-0005-0000-0000-00004C080000}"/>
    <cellStyle name="Normal 4 8 2" xfId="359" xr:uid="{00000000-0005-0000-0000-00004D080000}"/>
    <cellStyle name="Normal 4 8 2 2" xfId="771" xr:uid="{00000000-0005-0000-0000-00004E080000}"/>
    <cellStyle name="Normal 4 8 2 2 2" xfId="1961" xr:uid="{00000000-0005-0000-0000-00004F080000}"/>
    <cellStyle name="Normal 4 8 2 2 2 2" xfId="3963" xr:uid="{00000000-0005-0000-0000-000050080000}"/>
    <cellStyle name="Normal 4 8 2 2 3" xfId="2777" xr:uid="{00000000-0005-0000-0000-000051080000}"/>
    <cellStyle name="Normal 4 8 2 3" xfId="1554" xr:uid="{00000000-0005-0000-0000-000052080000}"/>
    <cellStyle name="Normal 4 8 2 3 2" xfId="3556" xr:uid="{00000000-0005-0000-0000-000053080000}"/>
    <cellStyle name="Normal 4 8 2 4" xfId="2368" xr:uid="{00000000-0005-0000-0000-000054080000}"/>
    <cellStyle name="Normal 4 8 3" xfId="595" xr:uid="{00000000-0005-0000-0000-000055080000}"/>
    <cellStyle name="Normal 4 8 3 2" xfId="1787" xr:uid="{00000000-0005-0000-0000-000056080000}"/>
    <cellStyle name="Normal 4 8 3 2 2" xfId="3789" xr:uid="{00000000-0005-0000-0000-000057080000}"/>
    <cellStyle name="Normal 4 8 3 3" xfId="2603" xr:uid="{00000000-0005-0000-0000-000058080000}"/>
    <cellStyle name="Normal 4 8 4" xfId="970" xr:uid="{00000000-0005-0000-0000-000059080000}"/>
    <cellStyle name="Normal 4 8 4 2" xfId="2972" xr:uid="{00000000-0005-0000-0000-00005A080000}"/>
    <cellStyle name="Normal 4 8 5" xfId="1152" xr:uid="{00000000-0005-0000-0000-00005B080000}"/>
    <cellStyle name="Normal 4 8 5 2" xfId="3154" xr:uid="{00000000-0005-0000-0000-00005C080000}"/>
    <cellStyle name="Normal 4 8 6" xfId="1380" xr:uid="{00000000-0005-0000-0000-00005D080000}"/>
    <cellStyle name="Normal 4 8 6 2" xfId="3382" xr:uid="{00000000-0005-0000-0000-00005E080000}"/>
    <cellStyle name="Normal 4 8 7" xfId="2157" xr:uid="{00000000-0005-0000-0000-00005F080000}"/>
    <cellStyle name="Normal 4 8 8" xfId="4287" xr:uid="{00000000-0005-0000-0000-000060080000}"/>
    <cellStyle name="Normal 4 9" xfId="174" xr:uid="{00000000-0005-0000-0000-000061080000}"/>
    <cellStyle name="Normal 4 9 2" xfId="360" xr:uid="{00000000-0005-0000-0000-000062080000}"/>
    <cellStyle name="Normal 4 9 2 2" xfId="772" xr:uid="{00000000-0005-0000-0000-000063080000}"/>
    <cellStyle name="Normal 4 9 2 2 2" xfId="1962" xr:uid="{00000000-0005-0000-0000-000064080000}"/>
    <cellStyle name="Normal 4 9 2 2 2 2" xfId="3964" xr:uid="{00000000-0005-0000-0000-000065080000}"/>
    <cellStyle name="Normal 4 9 2 2 3" xfId="2778" xr:uid="{00000000-0005-0000-0000-000066080000}"/>
    <cellStyle name="Normal 4 9 2 3" xfId="1555" xr:uid="{00000000-0005-0000-0000-000067080000}"/>
    <cellStyle name="Normal 4 9 2 3 2" xfId="3557" xr:uid="{00000000-0005-0000-0000-000068080000}"/>
    <cellStyle name="Normal 4 9 2 4" xfId="2369" xr:uid="{00000000-0005-0000-0000-000069080000}"/>
    <cellStyle name="Normal 4 9 3" xfId="596" xr:uid="{00000000-0005-0000-0000-00006A080000}"/>
    <cellStyle name="Normal 4 9 3 2" xfId="1788" xr:uid="{00000000-0005-0000-0000-00006B080000}"/>
    <cellStyle name="Normal 4 9 3 2 2" xfId="3790" xr:uid="{00000000-0005-0000-0000-00006C080000}"/>
    <cellStyle name="Normal 4 9 3 3" xfId="2604" xr:uid="{00000000-0005-0000-0000-00006D080000}"/>
    <cellStyle name="Normal 4 9 4" xfId="1153" xr:uid="{00000000-0005-0000-0000-00006E080000}"/>
    <cellStyle name="Normal 4 9 4 2" xfId="3155" xr:uid="{00000000-0005-0000-0000-00006F080000}"/>
    <cellStyle name="Normal 4 9 5" xfId="1381" xr:uid="{00000000-0005-0000-0000-000070080000}"/>
    <cellStyle name="Normal 4 9 5 2" xfId="3383" xr:uid="{00000000-0005-0000-0000-000071080000}"/>
    <cellStyle name="Normal 4 9 6" xfId="2168" xr:uid="{00000000-0005-0000-0000-000072080000}"/>
    <cellStyle name="Normal 4 9 7" xfId="4288" xr:uid="{00000000-0005-0000-0000-000073080000}"/>
    <cellStyle name="Normal 5" xfId="1" xr:uid="{00000000-0005-0000-0000-000074080000}"/>
    <cellStyle name="Normal 5 10" xfId="197" xr:uid="{00000000-0005-0000-0000-000075080000}"/>
    <cellStyle name="Normal 5 10 2" xfId="362" xr:uid="{00000000-0005-0000-0000-000076080000}"/>
    <cellStyle name="Normal 5 10 2 2" xfId="774" xr:uid="{00000000-0005-0000-0000-000077080000}"/>
    <cellStyle name="Normal 5 10 2 2 2" xfId="1964" xr:uid="{00000000-0005-0000-0000-000078080000}"/>
    <cellStyle name="Normal 5 10 2 2 2 2" xfId="3966" xr:uid="{00000000-0005-0000-0000-000079080000}"/>
    <cellStyle name="Normal 5 10 2 2 3" xfId="2780" xr:uid="{00000000-0005-0000-0000-00007A080000}"/>
    <cellStyle name="Normal 5 10 2 3" xfId="1557" xr:uid="{00000000-0005-0000-0000-00007B080000}"/>
    <cellStyle name="Normal 5 10 2 3 2" xfId="3559" xr:uid="{00000000-0005-0000-0000-00007C080000}"/>
    <cellStyle name="Normal 5 10 2 4" xfId="2371" xr:uid="{00000000-0005-0000-0000-00007D080000}"/>
    <cellStyle name="Normal 5 10 3" xfId="597" xr:uid="{00000000-0005-0000-0000-00007E080000}"/>
    <cellStyle name="Normal 5 10 3 2" xfId="1789" xr:uid="{00000000-0005-0000-0000-00007F080000}"/>
    <cellStyle name="Normal 5 10 3 2 2" xfId="3791" xr:uid="{00000000-0005-0000-0000-000080080000}"/>
    <cellStyle name="Normal 5 10 3 3" xfId="2605" xr:uid="{00000000-0005-0000-0000-000081080000}"/>
    <cellStyle name="Normal 5 10 4" xfId="1154" xr:uid="{00000000-0005-0000-0000-000082080000}"/>
    <cellStyle name="Normal 5 10 4 2" xfId="3156" xr:uid="{00000000-0005-0000-0000-000083080000}"/>
    <cellStyle name="Normal 5 10 5" xfId="1382" xr:uid="{00000000-0005-0000-0000-000084080000}"/>
    <cellStyle name="Normal 5 10 5 2" xfId="3384" xr:uid="{00000000-0005-0000-0000-000085080000}"/>
    <cellStyle name="Normal 5 10 6" xfId="2201" xr:uid="{00000000-0005-0000-0000-000086080000}"/>
    <cellStyle name="Normal 5 10 7" xfId="4289" xr:uid="{00000000-0005-0000-0000-000087080000}"/>
    <cellStyle name="Normal 5 11" xfId="207" xr:uid="{00000000-0005-0000-0000-000088080000}"/>
    <cellStyle name="Normal 5 11 2" xfId="363" xr:uid="{00000000-0005-0000-0000-000089080000}"/>
    <cellStyle name="Normal 5 11 2 2" xfId="775" xr:uid="{00000000-0005-0000-0000-00008A080000}"/>
    <cellStyle name="Normal 5 11 2 2 2" xfId="1965" xr:uid="{00000000-0005-0000-0000-00008B080000}"/>
    <cellStyle name="Normal 5 11 2 2 2 2" xfId="3967" xr:uid="{00000000-0005-0000-0000-00008C080000}"/>
    <cellStyle name="Normal 5 11 2 2 3" xfId="2781" xr:uid="{00000000-0005-0000-0000-00008D080000}"/>
    <cellStyle name="Normal 5 11 2 3" xfId="1558" xr:uid="{00000000-0005-0000-0000-00008E080000}"/>
    <cellStyle name="Normal 5 11 2 3 2" xfId="3560" xr:uid="{00000000-0005-0000-0000-00008F080000}"/>
    <cellStyle name="Normal 5 11 2 4" xfId="2372" xr:uid="{00000000-0005-0000-0000-000090080000}"/>
    <cellStyle name="Normal 5 11 3" xfId="598" xr:uid="{00000000-0005-0000-0000-000091080000}"/>
    <cellStyle name="Normal 5 11 3 2" xfId="1790" xr:uid="{00000000-0005-0000-0000-000092080000}"/>
    <cellStyle name="Normal 5 11 3 2 2" xfId="3792" xr:uid="{00000000-0005-0000-0000-000093080000}"/>
    <cellStyle name="Normal 5 11 3 3" xfId="2606" xr:uid="{00000000-0005-0000-0000-000094080000}"/>
    <cellStyle name="Normal 5 11 4" xfId="1155" xr:uid="{00000000-0005-0000-0000-000095080000}"/>
    <cellStyle name="Normal 5 11 4 2" xfId="3157" xr:uid="{00000000-0005-0000-0000-000096080000}"/>
    <cellStyle name="Normal 5 11 5" xfId="1383" xr:uid="{00000000-0005-0000-0000-000097080000}"/>
    <cellStyle name="Normal 5 11 5 2" xfId="3385" xr:uid="{00000000-0005-0000-0000-000098080000}"/>
    <cellStyle name="Normal 5 11 6" xfId="2211" xr:uid="{00000000-0005-0000-0000-000099080000}"/>
    <cellStyle name="Normal 5 11 7" xfId="4290" xr:uid="{00000000-0005-0000-0000-00009A080000}"/>
    <cellStyle name="Normal 5 12" xfId="234" xr:uid="{00000000-0005-0000-0000-00009B080000}"/>
    <cellStyle name="Normal 5 12 2" xfId="364" xr:uid="{00000000-0005-0000-0000-00009C080000}"/>
    <cellStyle name="Normal 5 12 2 2" xfId="776" xr:uid="{00000000-0005-0000-0000-00009D080000}"/>
    <cellStyle name="Normal 5 12 2 2 2" xfId="1966" xr:uid="{00000000-0005-0000-0000-00009E080000}"/>
    <cellStyle name="Normal 5 12 2 2 2 2" xfId="3968" xr:uid="{00000000-0005-0000-0000-00009F080000}"/>
    <cellStyle name="Normal 5 12 2 2 3" xfId="2782" xr:uid="{00000000-0005-0000-0000-0000A0080000}"/>
    <cellStyle name="Normal 5 12 2 3" xfId="1559" xr:uid="{00000000-0005-0000-0000-0000A1080000}"/>
    <cellStyle name="Normal 5 12 2 3 2" xfId="3561" xr:uid="{00000000-0005-0000-0000-0000A2080000}"/>
    <cellStyle name="Normal 5 12 2 4" xfId="2373" xr:uid="{00000000-0005-0000-0000-0000A3080000}"/>
    <cellStyle name="Normal 5 12 3" xfId="599" xr:uid="{00000000-0005-0000-0000-0000A4080000}"/>
    <cellStyle name="Normal 5 12 3 2" xfId="1791" xr:uid="{00000000-0005-0000-0000-0000A5080000}"/>
    <cellStyle name="Normal 5 12 3 2 2" xfId="3793" xr:uid="{00000000-0005-0000-0000-0000A6080000}"/>
    <cellStyle name="Normal 5 12 3 3" xfId="2607" xr:uid="{00000000-0005-0000-0000-0000A7080000}"/>
    <cellStyle name="Normal 5 12 4" xfId="1156" xr:uid="{00000000-0005-0000-0000-0000A8080000}"/>
    <cellStyle name="Normal 5 12 4 2" xfId="3158" xr:uid="{00000000-0005-0000-0000-0000A9080000}"/>
    <cellStyle name="Normal 5 12 5" xfId="1384" xr:uid="{00000000-0005-0000-0000-0000AA080000}"/>
    <cellStyle name="Normal 5 12 5 2" xfId="3386" xr:uid="{00000000-0005-0000-0000-0000AB080000}"/>
    <cellStyle name="Normal 5 12 6" xfId="2239" xr:uid="{00000000-0005-0000-0000-0000AC080000}"/>
    <cellStyle name="Normal 5 12 7" xfId="4291" xr:uid="{00000000-0005-0000-0000-0000AD080000}"/>
    <cellStyle name="Normal 5 13" xfId="265" xr:uid="{00000000-0005-0000-0000-0000AE080000}"/>
    <cellStyle name="Normal 5 13 2" xfId="365" xr:uid="{00000000-0005-0000-0000-0000AF080000}"/>
    <cellStyle name="Normal 5 13 2 2" xfId="777" xr:uid="{00000000-0005-0000-0000-0000B0080000}"/>
    <cellStyle name="Normal 5 13 2 2 2" xfId="1967" xr:uid="{00000000-0005-0000-0000-0000B1080000}"/>
    <cellStyle name="Normal 5 13 2 2 2 2" xfId="3969" xr:uid="{00000000-0005-0000-0000-0000B2080000}"/>
    <cellStyle name="Normal 5 13 2 2 3" xfId="2783" xr:uid="{00000000-0005-0000-0000-0000B3080000}"/>
    <cellStyle name="Normal 5 13 2 3" xfId="1560" xr:uid="{00000000-0005-0000-0000-0000B4080000}"/>
    <cellStyle name="Normal 5 13 2 3 2" xfId="3562" xr:uid="{00000000-0005-0000-0000-0000B5080000}"/>
    <cellStyle name="Normal 5 13 2 4" xfId="2374" xr:uid="{00000000-0005-0000-0000-0000B6080000}"/>
    <cellStyle name="Normal 5 13 3" xfId="600" xr:uid="{00000000-0005-0000-0000-0000B7080000}"/>
    <cellStyle name="Normal 5 13 3 2" xfId="1792" xr:uid="{00000000-0005-0000-0000-0000B8080000}"/>
    <cellStyle name="Normal 5 13 3 2 2" xfId="3794" xr:uid="{00000000-0005-0000-0000-0000B9080000}"/>
    <cellStyle name="Normal 5 13 3 3" xfId="2608" xr:uid="{00000000-0005-0000-0000-0000BA080000}"/>
    <cellStyle name="Normal 5 13 4" xfId="1157" xr:uid="{00000000-0005-0000-0000-0000BB080000}"/>
    <cellStyle name="Normal 5 13 4 2" xfId="3159" xr:uid="{00000000-0005-0000-0000-0000BC080000}"/>
    <cellStyle name="Normal 5 13 5" xfId="1385" xr:uid="{00000000-0005-0000-0000-0000BD080000}"/>
    <cellStyle name="Normal 5 13 5 2" xfId="3387" xr:uid="{00000000-0005-0000-0000-0000BE080000}"/>
    <cellStyle name="Normal 5 13 6" xfId="2273" xr:uid="{00000000-0005-0000-0000-0000BF080000}"/>
    <cellStyle name="Normal 5 13 7" xfId="4292" xr:uid="{00000000-0005-0000-0000-0000C0080000}"/>
    <cellStyle name="Normal 5 14" xfId="361" xr:uid="{00000000-0005-0000-0000-0000C1080000}"/>
    <cellStyle name="Normal 5 14 2" xfId="773" xr:uid="{00000000-0005-0000-0000-0000C2080000}"/>
    <cellStyle name="Normal 5 14 2 2" xfId="1963" xr:uid="{00000000-0005-0000-0000-0000C3080000}"/>
    <cellStyle name="Normal 5 14 2 2 2" xfId="3965" xr:uid="{00000000-0005-0000-0000-0000C4080000}"/>
    <cellStyle name="Normal 5 14 2 3" xfId="2779" xr:uid="{00000000-0005-0000-0000-0000C5080000}"/>
    <cellStyle name="Normal 5 14 3" xfId="1556" xr:uid="{00000000-0005-0000-0000-0000C6080000}"/>
    <cellStyle name="Normal 5 14 3 2" xfId="3558" xr:uid="{00000000-0005-0000-0000-0000C7080000}"/>
    <cellStyle name="Normal 5 14 4" xfId="2370" xr:uid="{00000000-0005-0000-0000-0000C8080000}"/>
    <cellStyle name="Normal 5 15" xfId="462" xr:uid="{00000000-0005-0000-0000-0000C9080000}"/>
    <cellStyle name="Normal 5 15 2" xfId="872" xr:uid="{00000000-0005-0000-0000-0000CA080000}"/>
    <cellStyle name="Normal 5 15 2 2" xfId="2062" xr:uid="{00000000-0005-0000-0000-0000CB080000}"/>
    <cellStyle name="Normal 5 15 2 2 2" xfId="4064" xr:uid="{00000000-0005-0000-0000-0000CC080000}"/>
    <cellStyle name="Normal 5 15 2 3" xfId="2878" xr:uid="{00000000-0005-0000-0000-0000CD080000}"/>
    <cellStyle name="Normal 5 15 3" xfId="1655" xr:uid="{00000000-0005-0000-0000-0000CE080000}"/>
    <cellStyle name="Normal 5 15 3 2" xfId="3657" xr:uid="{00000000-0005-0000-0000-0000CF080000}"/>
    <cellStyle name="Normal 5 15 4" xfId="2471" xr:uid="{00000000-0005-0000-0000-0000D0080000}"/>
    <cellStyle name="Normal 5 16" xfId="472" xr:uid="{00000000-0005-0000-0000-0000D1080000}"/>
    <cellStyle name="Normal 5 16 2" xfId="882" xr:uid="{00000000-0005-0000-0000-0000D2080000}"/>
    <cellStyle name="Normal 5 16 2 2" xfId="2071" xr:uid="{00000000-0005-0000-0000-0000D3080000}"/>
    <cellStyle name="Normal 5 16 2 2 2" xfId="4073" xr:uid="{00000000-0005-0000-0000-0000D4080000}"/>
    <cellStyle name="Normal 5 16 2 3" xfId="2888" xr:uid="{00000000-0005-0000-0000-0000D5080000}"/>
    <cellStyle name="Normal 5 16 3" xfId="1665" xr:uid="{00000000-0005-0000-0000-0000D6080000}"/>
    <cellStyle name="Normal 5 16 3 2" xfId="3667" xr:uid="{00000000-0005-0000-0000-0000D7080000}"/>
    <cellStyle name="Normal 5 16 4" xfId="2481" xr:uid="{00000000-0005-0000-0000-0000D8080000}"/>
    <cellStyle name="Normal 5 17" xfId="493" xr:uid="{00000000-0005-0000-0000-0000D9080000}"/>
    <cellStyle name="Normal 5 17 2" xfId="1686" xr:uid="{00000000-0005-0000-0000-0000DA080000}"/>
    <cellStyle name="Normal 5 17 2 2" xfId="3688" xr:uid="{00000000-0005-0000-0000-0000DB080000}"/>
    <cellStyle name="Normal 5 17 3" xfId="2502" xr:uid="{00000000-0005-0000-0000-0000DC080000}"/>
    <cellStyle name="Normal 5 18" xfId="911" xr:uid="{00000000-0005-0000-0000-0000DD080000}"/>
    <cellStyle name="Normal 5 18 2" xfId="2913" xr:uid="{00000000-0005-0000-0000-0000DE080000}"/>
    <cellStyle name="Normal 5 19" xfId="984" xr:uid="{00000000-0005-0000-0000-0000DF080000}"/>
    <cellStyle name="Normal 5 19 2" xfId="2986" xr:uid="{00000000-0005-0000-0000-0000E0080000}"/>
    <cellStyle name="Normal 5 2" xfId="9" xr:uid="{00000000-0005-0000-0000-0000E1080000}"/>
    <cellStyle name="Normal 5 2 10" xfId="266" xr:uid="{00000000-0005-0000-0000-0000E2080000}"/>
    <cellStyle name="Normal 5 2 10 2" xfId="367" xr:uid="{00000000-0005-0000-0000-0000E3080000}"/>
    <cellStyle name="Normal 5 2 10 2 2" xfId="779" xr:uid="{00000000-0005-0000-0000-0000E4080000}"/>
    <cellStyle name="Normal 5 2 10 2 2 2" xfId="1969" xr:uid="{00000000-0005-0000-0000-0000E5080000}"/>
    <cellStyle name="Normal 5 2 10 2 2 2 2" xfId="3971" xr:uid="{00000000-0005-0000-0000-0000E6080000}"/>
    <cellStyle name="Normal 5 2 10 2 2 3" xfId="2785" xr:uid="{00000000-0005-0000-0000-0000E7080000}"/>
    <cellStyle name="Normal 5 2 10 2 3" xfId="1562" xr:uid="{00000000-0005-0000-0000-0000E8080000}"/>
    <cellStyle name="Normal 5 2 10 2 3 2" xfId="3564" xr:uid="{00000000-0005-0000-0000-0000E9080000}"/>
    <cellStyle name="Normal 5 2 10 2 4" xfId="2376" xr:uid="{00000000-0005-0000-0000-0000EA080000}"/>
    <cellStyle name="Normal 5 2 10 3" xfId="601" xr:uid="{00000000-0005-0000-0000-0000EB080000}"/>
    <cellStyle name="Normal 5 2 10 3 2" xfId="1793" xr:uid="{00000000-0005-0000-0000-0000EC080000}"/>
    <cellStyle name="Normal 5 2 10 3 2 2" xfId="3795" xr:uid="{00000000-0005-0000-0000-0000ED080000}"/>
    <cellStyle name="Normal 5 2 10 3 3" xfId="2609" xr:uid="{00000000-0005-0000-0000-0000EE080000}"/>
    <cellStyle name="Normal 5 2 10 4" xfId="1158" xr:uid="{00000000-0005-0000-0000-0000EF080000}"/>
    <cellStyle name="Normal 5 2 10 4 2" xfId="3160" xr:uid="{00000000-0005-0000-0000-0000F0080000}"/>
    <cellStyle name="Normal 5 2 10 5" xfId="1386" xr:uid="{00000000-0005-0000-0000-0000F1080000}"/>
    <cellStyle name="Normal 5 2 10 5 2" xfId="3388" xr:uid="{00000000-0005-0000-0000-0000F2080000}"/>
    <cellStyle name="Normal 5 2 10 6" xfId="2274" xr:uid="{00000000-0005-0000-0000-0000F3080000}"/>
    <cellStyle name="Normal 5 2 10 7" xfId="4293" xr:uid="{00000000-0005-0000-0000-0000F4080000}"/>
    <cellStyle name="Normal 5 2 11" xfId="366" xr:uid="{00000000-0005-0000-0000-0000F5080000}"/>
    <cellStyle name="Normal 5 2 11 2" xfId="778" xr:uid="{00000000-0005-0000-0000-0000F6080000}"/>
    <cellStyle name="Normal 5 2 11 2 2" xfId="1968" xr:uid="{00000000-0005-0000-0000-0000F7080000}"/>
    <cellStyle name="Normal 5 2 11 2 2 2" xfId="3970" xr:uid="{00000000-0005-0000-0000-0000F8080000}"/>
    <cellStyle name="Normal 5 2 11 2 3" xfId="2784" xr:uid="{00000000-0005-0000-0000-0000F9080000}"/>
    <cellStyle name="Normal 5 2 11 3" xfId="1561" xr:uid="{00000000-0005-0000-0000-0000FA080000}"/>
    <cellStyle name="Normal 5 2 11 3 2" xfId="3563" xr:uid="{00000000-0005-0000-0000-0000FB080000}"/>
    <cellStyle name="Normal 5 2 11 4" xfId="2375" xr:uid="{00000000-0005-0000-0000-0000FC080000}"/>
    <cellStyle name="Normal 5 2 12" xfId="463" xr:uid="{00000000-0005-0000-0000-0000FD080000}"/>
    <cellStyle name="Normal 5 2 12 2" xfId="873" xr:uid="{00000000-0005-0000-0000-0000FE080000}"/>
    <cellStyle name="Normal 5 2 12 2 2" xfId="2063" xr:uid="{00000000-0005-0000-0000-0000FF080000}"/>
    <cellStyle name="Normal 5 2 12 2 2 2" xfId="4065" xr:uid="{00000000-0005-0000-0000-000000090000}"/>
    <cellStyle name="Normal 5 2 12 2 3" xfId="2879" xr:uid="{00000000-0005-0000-0000-000001090000}"/>
    <cellStyle name="Normal 5 2 12 3" xfId="1656" xr:uid="{00000000-0005-0000-0000-000002090000}"/>
    <cellStyle name="Normal 5 2 12 3 2" xfId="3658" xr:uid="{00000000-0005-0000-0000-000003090000}"/>
    <cellStyle name="Normal 5 2 12 4" xfId="2472" xr:uid="{00000000-0005-0000-0000-000004090000}"/>
    <cellStyle name="Normal 5 2 13" xfId="476" xr:uid="{00000000-0005-0000-0000-000005090000}"/>
    <cellStyle name="Normal 5 2 13 2" xfId="886" xr:uid="{00000000-0005-0000-0000-000006090000}"/>
    <cellStyle name="Normal 5 2 13 2 2" xfId="2075" xr:uid="{00000000-0005-0000-0000-000007090000}"/>
    <cellStyle name="Normal 5 2 13 2 2 2" xfId="4077" xr:uid="{00000000-0005-0000-0000-000008090000}"/>
    <cellStyle name="Normal 5 2 13 2 3" xfId="2892" xr:uid="{00000000-0005-0000-0000-000009090000}"/>
    <cellStyle name="Normal 5 2 13 3" xfId="1669" xr:uid="{00000000-0005-0000-0000-00000A090000}"/>
    <cellStyle name="Normal 5 2 13 3 2" xfId="3671" xr:uid="{00000000-0005-0000-0000-00000B090000}"/>
    <cellStyle name="Normal 5 2 13 4" xfId="2485" xr:uid="{00000000-0005-0000-0000-00000C090000}"/>
    <cellStyle name="Normal 5 2 14" xfId="498" xr:uid="{00000000-0005-0000-0000-00000D090000}"/>
    <cellStyle name="Normal 5 2 14 2" xfId="1691" xr:uid="{00000000-0005-0000-0000-00000E090000}"/>
    <cellStyle name="Normal 5 2 14 2 2" xfId="3693" xr:uid="{00000000-0005-0000-0000-00000F090000}"/>
    <cellStyle name="Normal 5 2 14 3" xfId="2507" xr:uid="{00000000-0005-0000-0000-000010090000}"/>
    <cellStyle name="Normal 5 2 15" xfId="915" xr:uid="{00000000-0005-0000-0000-000011090000}"/>
    <cellStyle name="Normal 5 2 15 2" xfId="2917" xr:uid="{00000000-0005-0000-0000-000012090000}"/>
    <cellStyle name="Normal 5 2 16" xfId="989" xr:uid="{00000000-0005-0000-0000-000013090000}"/>
    <cellStyle name="Normal 5 2 16 2" xfId="2991" xr:uid="{00000000-0005-0000-0000-000014090000}"/>
    <cellStyle name="Normal 5 2 17" xfId="1033" xr:uid="{00000000-0005-0000-0000-000015090000}"/>
    <cellStyle name="Normal 5 2 17 2" xfId="3035" xr:uid="{00000000-0005-0000-0000-000016090000}"/>
    <cellStyle name="Normal 5 2 18" xfId="1047" xr:uid="{00000000-0005-0000-0000-000017090000}"/>
    <cellStyle name="Normal 5 2 18 2" xfId="3049" xr:uid="{00000000-0005-0000-0000-000018090000}"/>
    <cellStyle name="Normal 5 2 19" xfId="1239" xr:uid="{00000000-0005-0000-0000-000019090000}"/>
    <cellStyle name="Normal 5 2 19 2" xfId="3241" xr:uid="{00000000-0005-0000-0000-00001A090000}"/>
    <cellStyle name="Normal 5 2 2" xfId="31" xr:uid="{00000000-0005-0000-0000-00001B090000}"/>
    <cellStyle name="Normal 5 2 2 10" xfId="1000" xr:uid="{00000000-0005-0000-0000-00001C090000}"/>
    <cellStyle name="Normal 5 2 2 10 2" xfId="3002" xr:uid="{00000000-0005-0000-0000-00001D090000}"/>
    <cellStyle name="Normal 5 2 2 11" xfId="1079" xr:uid="{00000000-0005-0000-0000-00001E090000}"/>
    <cellStyle name="Normal 5 2 2 11 2" xfId="3081" xr:uid="{00000000-0005-0000-0000-00001F090000}"/>
    <cellStyle name="Normal 5 2 2 12" xfId="1251" xr:uid="{00000000-0005-0000-0000-000020090000}"/>
    <cellStyle name="Normal 5 2 2 12 2" xfId="3253" xr:uid="{00000000-0005-0000-0000-000021090000}"/>
    <cellStyle name="Normal 5 2 2 13" xfId="1298" xr:uid="{00000000-0005-0000-0000-000022090000}"/>
    <cellStyle name="Normal 5 2 2 13 2" xfId="3300" xr:uid="{00000000-0005-0000-0000-000023090000}"/>
    <cellStyle name="Normal 5 2 2 14" xfId="2113" xr:uid="{00000000-0005-0000-0000-000024090000}"/>
    <cellStyle name="Normal 5 2 2 15" xfId="4163" xr:uid="{00000000-0005-0000-0000-000025090000}"/>
    <cellStyle name="Normal 5 2 2 2" xfId="126" xr:uid="{00000000-0005-0000-0000-000026090000}"/>
    <cellStyle name="Normal 5 2 2 2 2" xfId="369" xr:uid="{00000000-0005-0000-0000-000027090000}"/>
    <cellStyle name="Normal 5 2 2 2 2 2" xfId="781" xr:uid="{00000000-0005-0000-0000-000028090000}"/>
    <cellStyle name="Normal 5 2 2 2 2 2 2" xfId="1971" xr:uid="{00000000-0005-0000-0000-000029090000}"/>
    <cellStyle name="Normal 5 2 2 2 2 2 2 2" xfId="3973" xr:uid="{00000000-0005-0000-0000-00002A090000}"/>
    <cellStyle name="Normal 5 2 2 2 2 2 3" xfId="2787" xr:uid="{00000000-0005-0000-0000-00002B090000}"/>
    <cellStyle name="Normal 5 2 2 2 2 3" xfId="1564" xr:uid="{00000000-0005-0000-0000-00002C090000}"/>
    <cellStyle name="Normal 5 2 2 2 2 3 2" xfId="3566" xr:uid="{00000000-0005-0000-0000-00002D090000}"/>
    <cellStyle name="Normal 5 2 2 2 2 4" xfId="2378" xr:uid="{00000000-0005-0000-0000-00002E090000}"/>
    <cellStyle name="Normal 5 2 2 2 3" xfId="602" xr:uid="{00000000-0005-0000-0000-00002F090000}"/>
    <cellStyle name="Normal 5 2 2 2 3 2" xfId="1794" xr:uid="{00000000-0005-0000-0000-000030090000}"/>
    <cellStyle name="Normal 5 2 2 2 3 2 2" xfId="3796" xr:uid="{00000000-0005-0000-0000-000031090000}"/>
    <cellStyle name="Normal 5 2 2 2 3 3" xfId="2610" xr:uid="{00000000-0005-0000-0000-000032090000}"/>
    <cellStyle name="Normal 5 2 2 2 4" xfId="960" xr:uid="{00000000-0005-0000-0000-000033090000}"/>
    <cellStyle name="Normal 5 2 2 2 4 2" xfId="2962" xr:uid="{00000000-0005-0000-0000-000034090000}"/>
    <cellStyle name="Normal 5 2 2 2 5" xfId="1159" xr:uid="{00000000-0005-0000-0000-000035090000}"/>
    <cellStyle name="Normal 5 2 2 2 5 2" xfId="3161" xr:uid="{00000000-0005-0000-0000-000036090000}"/>
    <cellStyle name="Normal 5 2 2 2 6" xfId="1387" xr:uid="{00000000-0005-0000-0000-000037090000}"/>
    <cellStyle name="Normal 5 2 2 2 6 2" xfId="3389" xr:uid="{00000000-0005-0000-0000-000038090000}"/>
    <cellStyle name="Normal 5 2 2 2 7" xfId="2148" xr:uid="{00000000-0005-0000-0000-000039090000}"/>
    <cellStyle name="Normal 5 2 2 2 8" xfId="4207" xr:uid="{00000000-0005-0000-0000-00003A090000}"/>
    <cellStyle name="Normal 5 2 2 3" xfId="186" xr:uid="{00000000-0005-0000-0000-00003B090000}"/>
    <cellStyle name="Normal 5 2 2 3 2" xfId="370" xr:uid="{00000000-0005-0000-0000-00003C090000}"/>
    <cellStyle name="Normal 5 2 2 3 2 2" xfId="782" xr:uid="{00000000-0005-0000-0000-00003D090000}"/>
    <cellStyle name="Normal 5 2 2 3 2 2 2" xfId="1972" xr:uid="{00000000-0005-0000-0000-00003E090000}"/>
    <cellStyle name="Normal 5 2 2 3 2 2 2 2" xfId="3974" xr:uid="{00000000-0005-0000-0000-00003F090000}"/>
    <cellStyle name="Normal 5 2 2 3 2 2 3" xfId="2788" xr:uid="{00000000-0005-0000-0000-000040090000}"/>
    <cellStyle name="Normal 5 2 2 3 2 3" xfId="1565" xr:uid="{00000000-0005-0000-0000-000041090000}"/>
    <cellStyle name="Normal 5 2 2 3 2 3 2" xfId="3567" xr:uid="{00000000-0005-0000-0000-000042090000}"/>
    <cellStyle name="Normal 5 2 2 3 2 4" xfId="2379" xr:uid="{00000000-0005-0000-0000-000043090000}"/>
    <cellStyle name="Normal 5 2 2 3 3" xfId="603" xr:uid="{00000000-0005-0000-0000-000044090000}"/>
    <cellStyle name="Normal 5 2 2 3 3 2" xfId="1795" xr:uid="{00000000-0005-0000-0000-000045090000}"/>
    <cellStyle name="Normal 5 2 2 3 3 2 2" xfId="3797" xr:uid="{00000000-0005-0000-0000-000046090000}"/>
    <cellStyle name="Normal 5 2 2 3 3 3" xfId="2611" xr:uid="{00000000-0005-0000-0000-000047090000}"/>
    <cellStyle name="Normal 5 2 2 3 4" xfId="1160" xr:uid="{00000000-0005-0000-0000-000048090000}"/>
    <cellStyle name="Normal 5 2 2 3 4 2" xfId="3162" xr:uid="{00000000-0005-0000-0000-000049090000}"/>
    <cellStyle name="Normal 5 2 2 3 5" xfId="1388" xr:uid="{00000000-0005-0000-0000-00004A090000}"/>
    <cellStyle name="Normal 5 2 2 3 5 2" xfId="3390" xr:uid="{00000000-0005-0000-0000-00004B090000}"/>
    <cellStyle name="Normal 5 2 2 3 6" xfId="2181" xr:uid="{00000000-0005-0000-0000-00004C090000}"/>
    <cellStyle name="Normal 5 2 2 3 7" xfId="4294" xr:uid="{00000000-0005-0000-0000-00004D090000}"/>
    <cellStyle name="Normal 5 2 2 4" xfId="224" xr:uid="{00000000-0005-0000-0000-00004E090000}"/>
    <cellStyle name="Normal 5 2 2 4 2" xfId="371" xr:uid="{00000000-0005-0000-0000-00004F090000}"/>
    <cellStyle name="Normal 5 2 2 4 2 2" xfId="783" xr:uid="{00000000-0005-0000-0000-000050090000}"/>
    <cellStyle name="Normal 5 2 2 4 2 2 2" xfId="1973" xr:uid="{00000000-0005-0000-0000-000051090000}"/>
    <cellStyle name="Normal 5 2 2 4 2 2 2 2" xfId="3975" xr:uid="{00000000-0005-0000-0000-000052090000}"/>
    <cellStyle name="Normal 5 2 2 4 2 2 3" xfId="2789" xr:uid="{00000000-0005-0000-0000-000053090000}"/>
    <cellStyle name="Normal 5 2 2 4 2 3" xfId="1566" xr:uid="{00000000-0005-0000-0000-000054090000}"/>
    <cellStyle name="Normal 5 2 2 4 2 3 2" xfId="3568" xr:uid="{00000000-0005-0000-0000-000055090000}"/>
    <cellStyle name="Normal 5 2 2 4 2 4" xfId="2380" xr:uid="{00000000-0005-0000-0000-000056090000}"/>
    <cellStyle name="Normal 5 2 2 4 3" xfId="604" xr:uid="{00000000-0005-0000-0000-000057090000}"/>
    <cellStyle name="Normal 5 2 2 4 3 2" xfId="1796" xr:uid="{00000000-0005-0000-0000-000058090000}"/>
    <cellStyle name="Normal 5 2 2 4 3 2 2" xfId="3798" xr:uid="{00000000-0005-0000-0000-000059090000}"/>
    <cellStyle name="Normal 5 2 2 4 3 3" xfId="2612" xr:uid="{00000000-0005-0000-0000-00005A090000}"/>
    <cellStyle name="Normal 5 2 2 4 4" xfId="1161" xr:uid="{00000000-0005-0000-0000-00005B090000}"/>
    <cellStyle name="Normal 5 2 2 4 4 2" xfId="3163" xr:uid="{00000000-0005-0000-0000-00005C090000}"/>
    <cellStyle name="Normal 5 2 2 4 5" xfId="1389" xr:uid="{00000000-0005-0000-0000-00005D090000}"/>
    <cellStyle name="Normal 5 2 2 4 5 2" xfId="3391" xr:uid="{00000000-0005-0000-0000-00005E090000}"/>
    <cellStyle name="Normal 5 2 2 4 6" xfId="2230" xr:uid="{00000000-0005-0000-0000-00005F090000}"/>
    <cellStyle name="Normal 5 2 2 4 7" xfId="4295" xr:uid="{00000000-0005-0000-0000-000060090000}"/>
    <cellStyle name="Normal 5 2 2 5" xfId="249" xr:uid="{00000000-0005-0000-0000-000061090000}"/>
    <cellStyle name="Normal 5 2 2 5 2" xfId="372" xr:uid="{00000000-0005-0000-0000-000062090000}"/>
    <cellStyle name="Normal 5 2 2 5 2 2" xfId="784" xr:uid="{00000000-0005-0000-0000-000063090000}"/>
    <cellStyle name="Normal 5 2 2 5 2 2 2" xfId="1974" xr:uid="{00000000-0005-0000-0000-000064090000}"/>
    <cellStyle name="Normal 5 2 2 5 2 2 2 2" xfId="3976" xr:uid="{00000000-0005-0000-0000-000065090000}"/>
    <cellStyle name="Normal 5 2 2 5 2 2 3" xfId="2790" xr:uid="{00000000-0005-0000-0000-000066090000}"/>
    <cellStyle name="Normal 5 2 2 5 2 3" xfId="1567" xr:uid="{00000000-0005-0000-0000-000067090000}"/>
    <cellStyle name="Normal 5 2 2 5 2 3 2" xfId="3569" xr:uid="{00000000-0005-0000-0000-000068090000}"/>
    <cellStyle name="Normal 5 2 2 5 2 4" xfId="2381" xr:uid="{00000000-0005-0000-0000-000069090000}"/>
    <cellStyle name="Normal 5 2 2 5 3" xfId="605" xr:uid="{00000000-0005-0000-0000-00006A090000}"/>
    <cellStyle name="Normal 5 2 2 5 3 2" xfId="1797" xr:uid="{00000000-0005-0000-0000-00006B090000}"/>
    <cellStyle name="Normal 5 2 2 5 3 2 2" xfId="3799" xr:uid="{00000000-0005-0000-0000-00006C090000}"/>
    <cellStyle name="Normal 5 2 2 5 3 3" xfId="2613" xr:uid="{00000000-0005-0000-0000-00006D090000}"/>
    <cellStyle name="Normal 5 2 2 5 4" xfId="1162" xr:uid="{00000000-0005-0000-0000-00006E090000}"/>
    <cellStyle name="Normal 5 2 2 5 4 2" xfId="3164" xr:uid="{00000000-0005-0000-0000-00006F090000}"/>
    <cellStyle name="Normal 5 2 2 5 5" xfId="1390" xr:uid="{00000000-0005-0000-0000-000070090000}"/>
    <cellStyle name="Normal 5 2 2 5 5 2" xfId="3392" xr:uid="{00000000-0005-0000-0000-000071090000}"/>
    <cellStyle name="Normal 5 2 2 5 6" xfId="2254" xr:uid="{00000000-0005-0000-0000-000072090000}"/>
    <cellStyle name="Normal 5 2 2 5 7" xfId="4296" xr:uid="{00000000-0005-0000-0000-000073090000}"/>
    <cellStyle name="Normal 5 2 2 6" xfId="368" xr:uid="{00000000-0005-0000-0000-000074090000}"/>
    <cellStyle name="Normal 5 2 2 6 2" xfId="780" xr:uid="{00000000-0005-0000-0000-000075090000}"/>
    <cellStyle name="Normal 5 2 2 6 2 2" xfId="1970" xr:uid="{00000000-0005-0000-0000-000076090000}"/>
    <cellStyle name="Normal 5 2 2 6 2 2 2" xfId="3972" xr:uid="{00000000-0005-0000-0000-000077090000}"/>
    <cellStyle name="Normal 5 2 2 6 2 3" xfId="2786" xr:uid="{00000000-0005-0000-0000-000078090000}"/>
    <cellStyle name="Normal 5 2 2 6 3" xfId="1563" xr:uid="{00000000-0005-0000-0000-000079090000}"/>
    <cellStyle name="Normal 5 2 2 6 3 2" xfId="3565" xr:uid="{00000000-0005-0000-0000-00007A090000}"/>
    <cellStyle name="Normal 5 2 2 6 4" xfId="2377" xr:uid="{00000000-0005-0000-0000-00007B090000}"/>
    <cellStyle name="Normal 5 2 2 7" xfId="488" xr:uid="{00000000-0005-0000-0000-00007C090000}"/>
    <cellStyle name="Normal 5 2 2 7 2" xfId="898" xr:uid="{00000000-0005-0000-0000-00007D090000}"/>
    <cellStyle name="Normal 5 2 2 7 2 2" xfId="2087" xr:uid="{00000000-0005-0000-0000-00007E090000}"/>
    <cellStyle name="Normal 5 2 2 7 2 2 2" xfId="4089" xr:uid="{00000000-0005-0000-0000-00007F090000}"/>
    <cellStyle name="Normal 5 2 2 7 2 3" xfId="2904" xr:uid="{00000000-0005-0000-0000-000080090000}"/>
    <cellStyle name="Normal 5 2 2 7 3" xfId="1681" xr:uid="{00000000-0005-0000-0000-000081090000}"/>
    <cellStyle name="Normal 5 2 2 7 3 2" xfId="3683" xr:uid="{00000000-0005-0000-0000-000082090000}"/>
    <cellStyle name="Normal 5 2 2 7 4" xfId="2497" xr:uid="{00000000-0005-0000-0000-000083090000}"/>
    <cellStyle name="Normal 5 2 2 8" xfId="512" xr:uid="{00000000-0005-0000-0000-000084090000}"/>
    <cellStyle name="Normal 5 2 2 8 2" xfId="1705" xr:uid="{00000000-0005-0000-0000-000085090000}"/>
    <cellStyle name="Normal 5 2 2 8 2 2" xfId="3707" xr:uid="{00000000-0005-0000-0000-000086090000}"/>
    <cellStyle name="Normal 5 2 2 8 3" xfId="2521" xr:uid="{00000000-0005-0000-0000-000087090000}"/>
    <cellStyle name="Normal 5 2 2 9" xfId="927" xr:uid="{00000000-0005-0000-0000-000088090000}"/>
    <cellStyle name="Normal 5 2 2 9 2" xfId="2929" xr:uid="{00000000-0005-0000-0000-000089090000}"/>
    <cellStyle name="Normal 5 2 20" xfId="1284" xr:uid="{00000000-0005-0000-0000-00008A090000}"/>
    <cellStyle name="Normal 5 2 20 2" xfId="3286" xr:uid="{00000000-0005-0000-0000-00008B090000}"/>
    <cellStyle name="Normal 5 2 21" xfId="2101" xr:uid="{00000000-0005-0000-0000-00008C090000}"/>
    <cellStyle name="Normal 5 2 22" xfId="4143" xr:uid="{00000000-0005-0000-0000-00008D090000}"/>
    <cellStyle name="Normal 5 2 23" xfId="4367" xr:uid="{00000000-0005-0000-0000-00008E090000}"/>
    <cellStyle name="Normal 5 2 3" xfId="46" xr:uid="{00000000-0005-0000-0000-00008F090000}"/>
    <cellStyle name="Normal 5 2 3 10" xfId="1391" xr:uid="{00000000-0005-0000-0000-000090090000}"/>
    <cellStyle name="Normal 5 2 3 10 2" xfId="3393" xr:uid="{00000000-0005-0000-0000-000091090000}"/>
    <cellStyle name="Normal 5 2 3 11" xfId="2130" xr:uid="{00000000-0005-0000-0000-000092090000}"/>
    <cellStyle name="Normal 5 2 3 12" xfId="4174" xr:uid="{00000000-0005-0000-0000-000093090000}"/>
    <cellStyle name="Normal 5 2 3 2" xfId="139" xr:uid="{00000000-0005-0000-0000-000094090000}"/>
    <cellStyle name="Normal 5 2 3 2 2" xfId="374" xr:uid="{00000000-0005-0000-0000-000095090000}"/>
    <cellStyle name="Normal 5 2 3 2 2 2" xfId="786" xr:uid="{00000000-0005-0000-0000-000096090000}"/>
    <cellStyle name="Normal 5 2 3 2 2 2 2" xfId="1976" xr:uid="{00000000-0005-0000-0000-000097090000}"/>
    <cellStyle name="Normal 5 2 3 2 2 2 2 2" xfId="3978" xr:uid="{00000000-0005-0000-0000-000098090000}"/>
    <cellStyle name="Normal 5 2 3 2 2 2 3" xfId="2792" xr:uid="{00000000-0005-0000-0000-000099090000}"/>
    <cellStyle name="Normal 5 2 3 2 2 3" xfId="1569" xr:uid="{00000000-0005-0000-0000-00009A090000}"/>
    <cellStyle name="Normal 5 2 3 2 2 3 2" xfId="3571" xr:uid="{00000000-0005-0000-0000-00009B090000}"/>
    <cellStyle name="Normal 5 2 3 2 2 4" xfId="2383" xr:uid="{00000000-0005-0000-0000-00009C090000}"/>
    <cellStyle name="Normal 5 2 3 2 3" xfId="607" xr:uid="{00000000-0005-0000-0000-00009D090000}"/>
    <cellStyle name="Normal 5 2 3 2 3 2" xfId="1799" xr:uid="{00000000-0005-0000-0000-00009E090000}"/>
    <cellStyle name="Normal 5 2 3 2 3 2 2" xfId="3801" xr:uid="{00000000-0005-0000-0000-00009F090000}"/>
    <cellStyle name="Normal 5 2 3 2 3 3" xfId="2615" xr:uid="{00000000-0005-0000-0000-0000A0090000}"/>
    <cellStyle name="Normal 5 2 3 2 4" xfId="1163" xr:uid="{00000000-0005-0000-0000-0000A1090000}"/>
    <cellStyle name="Normal 5 2 3 2 4 2" xfId="3165" xr:uid="{00000000-0005-0000-0000-0000A2090000}"/>
    <cellStyle name="Normal 5 2 3 2 5" xfId="1392" xr:uid="{00000000-0005-0000-0000-0000A3090000}"/>
    <cellStyle name="Normal 5 2 3 2 5 2" xfId="3394" xr:uid="{00000000-0005-0000-0000-0000A4090000}"/>
    <cellStyle name="Normal 5 2 3 2 6" xfId="2191" xr:uid="{00000000-0005-0000-0000-0000A5090000}"/>
    <cellStyle name="Normal 5 2 3 2 7" xfId="4229" xr:uid="{00000000-0005-0000-0000-0000A6090000}"/>
    <cellStyle name="Normal 5 2 3 3" xfId="258" xr:uid="{00000000-0005-0000-0000-0000A7090000}"/>
    <cellStyle name="Normal 5 2 3 3 2" xfId="375" xr:uid="{00000000-0005-0000-0000-0000A8090000}"/>
    <cellStyle name="Normal 5 2 3 3 2 2" xfId="787" xr:uid="{00000000-0005-0000-0000-0000A9090000}"/>
    <cellStyle name="Normal 5 2 3 3 2 2 2" xfId="1977" xr:uid="{00000000-0005-0000-0000-0000AA090000}"/>
    <cellStyle name="Normal 5 2 3 3 2 2 2 2" xfId="3979" xr:uid="{00000000-0005-0000-0000-0000AB090000}"/>
    <cellStyle name="Normal 5 2 3 3 2 2 3" xfId="2793" xr:uid="{00000000-0005-0000-0000-0000AC090000}"/>
    <cellStyle name="Normal 5 2 3 3 2 3" xfId="1570" xr:uid="{00000000-0005-0000-0000-0000AD090000}"/>
    <cellStyle name="Normal 5 2 3 3 2 3 2" xfId="3572" xr:uid="{00000000-0005-0000-0000-0000AE090000}"/>
    <cellStyle name="Normal 5 2 3 3 2 4" xfId="2384" xr:uid="{00000000-0005-0000-0000-0000AF090000}"/>
    <cellStyle name="Normal 5 2 3 3 3" xfId="608" xr:uid="{00000000-0005-0000-0000-0000B0090000}"/>
    <cellStyle name="Normal 5 2 3 3 3 2" xfId="1800" xr:uid="{00000000-0005-0000-0000-0000B1090000}"/>
    <cellStyle name="Normal 5 2 3 3 3 2 2" xfId="3802" xr:uid="{00000000-0005-0000-0000-0000B2090000}"/>
    <cellStyle name="Normal 5 2 3 3 3 3" xfId="2616" xr:uid="{00000000-0005-0000-0000-0000B3090000}"/>
    <cellStyle name="Normal 5 2 3 3 4" xfId="1164" xr:uid="{00000000-0005-0000-0000-0000B4090000}"/>
    <cellStyle name="Normal 5 2 3 3 4 2" xfId="3166" xr:uid="{00000000-0005-0000-0000-0000B5090000}"/>
    <cellStyle name="Normal 5 2 3 3 5" xfId="1393" xr:uid="{00000000-0005-0000-0000-0000B6090000}"/>
    <cellStyle name="Normal 5 2 3 3 5 2" xfId="3395" xr:uid="{00000000-0005-0000-0000-0000B7090000}"/>
    <cellStyle name="Normal 5 2 3 3 6" xfId="2264" xr:uid="{00000000-0005-0000-0000-0000B8090000}"/>
    <cellStyle name="Normal 5 2 3 3 7" xfId="4297" xr:uid="{00000000-0005-0000-0000-0000B9090000}"/>
    <cellStyle name="Normal 5 2 3 4" xfId="373" xr:uid="{00000000-0005-0000-0000-0000BA090000}"/>
    <cellStyle name="Normal 5 2 3 4 2" xfId="785" xr:uid="{00000000-0005-0000-0000-0000BB090000}"/>
    <cellStyle name="Normal 5 2 3 4 2 2" xfId="1975" xr:uid="{00000000-0005-0000-0000-0000BC090000}"/>
    <cellStyle name="Normal 5 2 3 4 2 2 2" xfId="3977" xr:uid="{00000000-0005-0000-0000-0000BD090000}"/>
    <cellStyle name="Normal 5 2 3 4 2 3" xfId="2791" xr:uid="{00000000-0005-0000-0000-0000BE090000}"/>
    <cellStyle name="Normal 5 2 3 4 3" xfId="1568" xr:uid="{00000000-0005-0000-0000-0000BF090000}"/>
    <cellStyle name="Normal 5 2 3 4 3 2" xfId="3570" xr:uid="{00000000-0005-0000-0000-0000C0090000}"/>
    <cellStyle name="Normal 5 2 3 4 4" xfId="2382" xr:uid="{00000000-0005-0000-0000-0000C1090000}"/>
    <cellStyle name="Normal 5 2 3 5" xfId="606" xr:uid="{00000000-0005-0000-0000-0000C2090000}"/>
    <cellStyle name="Normal 5 2 3 5 2" xfId="1798" xr:uid="{00000000-0005-0000-0000-0000C3090000}"/>
    <cellStyle name="Normal 5 2 3 5 2 2" xfId="3800" xr:uid="{00000000-0005-0000-0000-0000C4090000}"/>
    <cellStyle name="Normal 5 2 3 5 3" xfId="2614" xr:uid="{00000000-0005-0000-0000-0000C5090000}"/>
    <cellStyle name="Normal 5 2 3 6" xfId="943" xr:uid="{00000000-0005-0000-0000-0000C6090000}"/>
    <cellStyle name="Normal 5 2 3 6 2" xfId="2945" xr:uid="{00000000-0005-0000-0000-0000C7090000}"/>
    <cellStyle name="Normal 5 2 3 7" xfId="1013" xr:uid="{00000000-0005-0000-0000-0000C8090000}"/>
    <cellStyle name="Normal 5 2 3 7 2" xfId="3015" xr:uid="{00000000-0005-0000-0000-0000C9090000}"/>
    <cellStyle name="Normal 5 2 3 8" xfId="1092" xr:uid="{00000000-0005-0000-0000-0000CA090000}"/>
    <cellStyle name="Normal 5 2 3 8 2" xfId="3094" xr:uid="{00000000-0005-0000-0000-0000CB090000}"/>
    <cellStyle name="Normal 5 2 3 9" xfId="1262" xr:uid="{00000000-0005-0000-0000-0000CC090000}"/>
    <cellStyle name="Normal 5 2 3 9 2" xfId="3264" xr:uid="{00000000-0005-0000-0000-0000CD090000}"/>
    <cellStyle name="Normal 5 2 4" xfId="111" xr:uid="{00000000-0005-0000-0000-0000CE090000}"/>
    <cellStyle name="Normal 5 2 4 10" xfId="4220" xr:uid="{00000000-0005-0000-0000-0000CF090000}"/>
    <cellStyle name="Normal 5 2 4 2" xfId="376" xr:uid="{00000000-0005-0000-0000-0000D0090000}"/>
    <cellStyle name="Normal 5 2 4 2 2" xfId="788" xr:uid="{00000000-0005-0000-0000-0000D1090000}"/>
    <cellStyle name="Normal 5 2 4 2 2 2" xfId="1978" xr:uid="{00000000-0005-0000-0000-0000D2090000}"/>
    <cellStyle name="Normal 5 2 4 2 2 2 2" xfId="3980" xr:uid="{00000000-0005-0000-0000-0000D3090000}"/>
    <cellStyle name="Normal 5 2 4 2 2 3" xfId="2794" xr:uid="{00000000-0005-0000-0000-0000D4090000}"/>
    <cellStyle name="Normal 5 2 4 2 3" xfId="1571" xr:uid="{00000000-0005-0000-0000-0000D5090000}"/>
    <cellStyle name="Normal 5 2 4 2 3 2" xfId="3573" xr:uid="{00000000-0005-0000-0000-0000D6090000}"/>
    <cellStyle name="Normal 5 2 4 2 4" xfId="2385" xr:uid="{00000000-0005-0000-0000-0000D7090000}"/>
    <cellStyle name="Normal 5 2 4 3" xfId="609" xr:uid="{00000000-0005-0000-0000-0000D8090000}"/>
    <cellStyle name="Normal 5 2 4 3 2" xfId="1801" xr:uid="{00000000-0005-0000-0000-0000D9090000}"/>
    <cellStyle name="Normal 5 2 4 3 2 2" xfId="3803" xr:uid="{00000000-0005-0000-0000-0000DA090000}"/>
    <cellStyle name="Normal 5 2 4 3 3" xfId="2617" xr:uid="{00000000-0005-0000-0000-0000DB090000}"/>
    <cellStyle name="Normal 5 2 4 4" xfId="951" xr:uid="{00000000-0005-0000-0000-0000DC090000}"/>
    <cellStyle name="Normal 5 2 4 4 2" xfId="2953" xr:uid="{00000000-0005-0000-0000-0000DD090000}"/>
    <cellStyle name="Normal 5 2 4 5" xfId="1024" xr:uid="{00000000-0005-0000-0000-0000DE090000}"/>
    <cellStyle name="Normal 5 2 4 5 2" xfId="3026" xr:uid="{00000000-0005-0000-0000-0000DF090000}"/>
    <cellStyle name="Normal 5 2 4 6" xfId="1165" xr:uid="{00000000-0005-0000-0000-0000E0090000}"/>
    <cellStyle name="Normal 5 2 4 6 2" xfId="3167" xr:uid="{00000000-0005-0000-0000-0000E1090000}"/>
    <cellStyle name="Normal 5 2 4 7" xfId="1274" xr:uid="{00000000-0005-0000-0000-0000E2090000}"/>
    <cellStyle name="Normal 5 2 4 7 2" xfId="3276" xr:uid="{00000000-0005-0000-0000-0000E3090000}"/>
    <cellStyle name="Normal 5 2 4 8" xfId="1394" xr:uid="{00000000-0005-0000-0000-0000E4090000}"/>
    <cellStyle name="Normal 5 2 4 8 2" xfId="3396" xr:uid="{00000000-0005-0000-0000-0000E5090000}"/>
    <cellStyle name="Normal 5 2 4 9" xfId="2141" xr:uid="{00000000-0005-0000-0000-0000E6090000}"/>
    <cellStyle name="Normal 5 2 5" xfId="166" xr:uid="{00000000-0005-0000-0000-0000E7090000}"/>
    <cellStyle name="Normal 5 2 5 2" xfId="377" xr:uid="{00000000-0005-0000-0000-0000E8090000}"/>
    <cellStyle name="Normal 5 2 5 2 2" xfId="789" xr:uid="{00000000-0005-0000-0000-0000E9090000}"/>
    <cellStyle name="Normal 5 2 5 2 2 2" xfId="1979" xr:uid="{00000000-0005-0000-0000-0000EA090000}"/>
    <cellStyle name="Normal 5 2 5 2 2 2 2" xfId="3981" xr:uid="{00000000-0005-0000-0000-0000EB090000}"/>
    <cellStyle name="Normal 5 2 5 2 2 3" xfId="2795" xr:uid="{00000000-0005-0000-0000-0000EC090000}"/>
    <cellStyle name="Normal 5 2 5 2 3" xfId="1572" xr:uid="{00000000-0005-0000-0000-0000ED090000}"/>
    <cellStyle name="Normal 5 2 5 2 3 2" xfId="3574" xr:uid="{00000000-0005-0000-0000-0000EE090000}"/>
    <cellStyle name="Normal 5 2 5 2 4" xfId="2386" xr:uid="{00000000-0005-0000-0000-0000EF090000}"/>
    <cellStyle name="Normal 5 2 5 3" xfId="610" xr:uid="{00000000-0005-0000-0000-0000F0090000}"/>
    <cellStyle name="Normal 5 2 5 3 2" xfId="1802" xr:uid="{00000000-0005-0000-0000-0000F1090000}"/>
    <cellStyle name="Normal 5 2 5 3 2 2" xfId="3804" xr:uid="{00000000-0005-0000-0000-0000F2090000}"/>
    <cellStyle name="Normal 5 2 5 3 3" xfId="2618" xr:uid="{00000000-0005-0000-0000-0000F3090000}"/>
    <cellStyle name="Normal 5 2 5 4" xfId="973" xr:uid="{00000000-0005-0000-0000-0000F4090000}"/>
    <cellStyle name="Normal 5 2 5 4 2" xfId="2975" xr:uid="{00000000-0005-0000-0000-0000F5090000}"/>
    <cellStyle name="Normal 5 2 5 5" xfId="1166" xr:uid="{00000000-0005-0000-0000-0000F6090000}"/>
    <cellStyle name="Normal 5 2 5 5 2" xfId="3168" xr:uid="{00000000-0005-0000-0000-0000F7090000}"/>
    <cellStyle name="Normal 5 2 5 6" xfId="1395" xr:uid="{00000000-0005-0000-0000-0000F8090000}"/>
    <cellStyle name="Normal 5 2 5 6 2" xfId="3397" xr:uid="{00000000-0005-0000-0000-0000F9090000}"/>
    <cellStyle name="Normal 5 2 5 7" xfId="2160" xr:uid="{00000000-0005-0000-0000-0000FA090000}"/>
    <cellStyle name="Normal 5 2 5 8" xfId="4298" xr:uid="{00000000-0005-0000-0000-0000FB090000}"/>
    <cellStyle name="Normal 5 2 6" xfId="178" xr:uid="{00000000-0005-0000-0000-0000FC090000}"/>
    <cellStyle name="Normal 5 2 6 2" xfId="378" xr:uid="{00000000-0005-0000-0000-0000FD090000}"/>
    <cellStyle name="Normal 5 2 6 2 2" xfId="790" xr:uid="{00000000-0005-0000-0000-0000FE090000}"/>
    <cellStyle name="Normal 5 2 6 2 2 2" xfId="1980" xr:uid="{00000000-0005-0000-0000-0000FF090000}"/>
    <cellStyle name="Normal 5 2 6 2 2 2 2" xfId="3982" xr:uid="{00000000-0005-0000-0000-0000000A0000}"/>
    <cellStyle name="Normal 5 2 6 2 2 3" xfId="2796" xr:uid="{00000000-0005-0000-0000-0000010A0000}"/>
    <cellStyle name="Normal 5 2 6 2 3" xfId="1573" xr:uid="{00000000-0005-0000-0000-0000020A0000}"/>
    <cellStyle name="Normal 5 2 6 2 3 2" xfId="3575" xr:uid="{00000000-0005-0000-0000-0000030A0000}"/>
    <cellStyle name="Normal 5 2 6 2 4" xfId="2387" xr:uid="{00000000-0005-0000-0000-0000040A0000}"/>
    <cellStyle name="Normal 5 2 6 3" xfId="611" xr:uid="{00000000-0005-0000-0000-0000050A0000}"/>
    <cellStyle name="Normal 5 2 6 3 2" xfId="1803" xr:uid="{00000000-0005-0000-0000-0000060A0000}"/>
    <cellStyle name="Normal 5 2 6 3 2 2" xfId="3805" xr:uid="{00000000-0005-0000-0000-0000070A0000}"/>
    <cellStyle name="Normal 5 2 6 3 3" xfId="2619" xr:uid="{00000000-0005-0000-0000-0000080A0000}"/>
    <cellStyle name="Normal 5 2 6 4" xfId="1167" xr:uid="{00000000-0005-0000-0000-0000090A0000}"/>
    <cellStyle name="Normal 5 2 6 4 2" xfId="3169" xr:uid="{00000000-0005-0000-0000-00000A0A0000}"/>
    <cellStyle name="Normal 5 2 6 5" xfId="1396" xr:uid="{00000000-0005-0000-0000-00000B0A0000}"/>
    <cellStyle name="Normal 5 2 6 5 2" xfId="3398" xr:uid="{00000000-0005-0000-0000-00000C0A0000}"/>
    <cellStyle name="Normal 5 2 6 6" xfId="2172" xr:uid="{00000000-0005-0000-0000-00000D0A0000}"/>
    <cellStyle name="Normal 5 2 6 7" xfId="4299" xr:uid="{00000000-0005-0000-0000-00000E0A0000}"/>
    <cellStyle name="Normal 5 2 7" xfId="203" xr:uid="{00000000-0005-0000-0000-00000F0A0000}"/>
    <cellStyle name="Normal 5 2 7 2" xfId="379" xr:uid="{00000000-0005-0000-0000-0000100A0000}"/>
    <cellStyle name="Normal 5 2 7 2 2" xfId="791" xr:uid="{00000000-0005-0000-0000-0000110A0000}"/>
    <cellStyle name="Normal 5 2 7 2 2 2" xfId="1981" xr:uid="{00000000-0005-0000-0000-0000120A0000}"/>
    <cellStyle name="Normal 5 2 7 2 2 2 2" xfId="3983" xr:uid="{00000000-0005-0000-0000-0000130A0000}"/>
    <cellStyle name="Normal 5 2 7 2 2 3" xfId="2797" xr:uid="{00000000-0005-0000-0000-0000140A0000}"/>
    <cellStyle name="Normal 5 2 7 2 3" xfId="1574" xr:uid="{00000000-0005-0000-0000-0000150A0000}"/>
    <cellStyle name="Normal 5 2 7 2 3 2" xfId="3576" xr:uid="{00000000-0005-0000-0000-0000160A0000}"/>
    <cellStyle name="Normal 5 2 7 2 4" xfId="2388" xr:uid="{00000000-0005-0000-0000-0000170A0000}"/>
    <cellStyle name="Normal 5 2 7 3" xfId="612" xr:uid="{00000000-0005-0000-0000-0000180A0000}"/>
    <cellStyle name="Normal 5 2 7 3 2" xfId="1804" xr:uid="{00000000-0005-0000-0000-0000190A0000}"/>
    <cellStyle name="Normal 5 2 7 3 2 2" xfId="3806" xr:uid="{00000000-0005-0000-0000-00001A0A0000}"/>
    <cellStyle name="Normal 5 2 7 3 3" xfId="2620" xr:uid="{00000000-0005-0000-0000-00001B0A0000}"/>
    <cellStyle name="Normal 5 2 7 4" xfId="1168" xr:uid="{00000000-0005-0000-0000-00001C0A0000}"/>
    <cellStyle name="Normal 5 2 7 4 2" xfId="3170" xr:uid="{00000000-0005-0000-0000-00001D0A0000}"/>
    <cellStyle name="Normal 5 2 7 5" xfId="1397" xr:uid="{00000000-0005-0000-0000-00001E0A0000}"/>
    <cellStyle name="Normal 5 2 7 5 2" xfId="3399" xr:uid="{00000000-0005-0000-0000-00001F0A0000}"/>
    <cellStyle name="Normal 5 2 7 6" xfId="2207" xr:uid="{00000000-0005-0000-0000-0000200A0000}"/>
    <cellStyle name="Normal 5 2 7 7" xfId="4300" xr:uid="{00000000-0005-0000-0000-0000210A0000}"/>
    <cellStyle name="Normal 5 2 8" xfId="212" xr:uid="{00000000-0005-0000-0000-0000220A0000}"/>
    <cellStyle name="Normal 5 2 8 2" xfId="380" xr:uid="{00000000-0005-0000-0000-0000230A0000}"/>
    <cellStyle name="Normal 5 2 8 2 2" xfId="792" xr:uid="{00000000-0005-0000-0000-0000240A0000}"/>
    <cellStyle name="Normal 5 2 8 2 2 2" xfId="1982" xr:uid="{00000000-0005-0000-0000-0000250A0000}"/>
    <cellStyle name="Normal 5 2 8 2 2 2 2" xfId="3984" xr:uid="{00000000-0005-0000-0000-0000260A0000}"/>
    <cellStyle name="Normal 5 2 8 2 2 3" xfId="2798" xr:uid="{00000000-0005-0000-0000-0000270A0000}"/>
    <cellStyle name="Normal 5 2 8 2 3" xfId="1575" xr:uid="{00000000-0005-0000-0000-0000280A0000}"/>
    <cellStyle name="Normal 5 2 8 2 3 2" xfId="3577" xr:uid="{00000000-0005-0000-0000-0000290A0000}"/>
    <cellStyle name="Normal 5 2 8 2 4" xfId="2389" xr:uid="{00000000-0005-0000-0000-00002A0A0000}"/>
    <cellStyle name="Normal 5 2 8 3" xfId="613" xr:uid="{00000000-0005-0000-0000-00002B0A0000}"/>
    <cellStyle name="Normal 5 2 8 3 2" xfId="1805" xr:uid="{00000000-0005-0000-0000-00002C0A0000}"/>
    <cellStyle name="Normal 5 2 8 3 2 2" xfId="3807" xr:uid="{00000000-0005-0000-0000-00002D0A0000}"/>
    <cellStyle name="Normal 5 2 8 3 3" xfId="2621" xr:uid="{00000000-0005-0000-0000-00002E0A0000}"/>
    <cellStyle name="Normal 5 2 8 4" xfId="1169" xr:uid="{00000000-0005-0000-0000-00002F0A0000}"/>
    <cellStyle name="Normal 5 2 8 4 2" xfId="3171" xr:uid="{00000000-0005-0000-0000-0000300A0000}"/>
    <cellStyle name="Normal 5 2 8 5" xfId="1398" xr:uid="{00000000-0005-0000-0000-0000310A0000}"/>
    <cellStyle name="Normal 5 2 8 5 2" xfId="3400" xr:uid="{00000000-0005-0000-0000-0000320A0000}"/>
    <cellStyle name="Normal 5 2 8 6" xfId="2216" xr:uid="{00000000-0005-0000-0000-0000330A0000}"/>
    <cellStyle name="Normal 5 2 8 7" xfId="4301" xr:uid="{00000000-0005-0000-0000-0000340A0000}"/>
    <cellStyle name="Normal 5 2 9" xfId="235" xr:uid="{00000000-0005-0000-0000-0000350A0000}"/>
    <cellStyle name="Normal 5 2 9 2" xfId="381" xr:uid="{00000000-0005-0000-0000-0000360A0000}"/>
    <cellStyle name="Normal 5 2 9 2 2" xfId="793" xr:uid="{00000000-0005-0000-0000-0000370A0000}"/>
    <cellStyle name="Normal 5 2 9 2 2 2" xfId="1983" xr:uid="{00000000-0005-0000-0000-0000380A0000}"/>
    <cellStyle name="Normal 5 2 9 2 2 2 2" xfId="3985" xr:uid="{00000000-0005-0000-0000-0000390A0000}"/>
    <cellStyle name="Normal 5 2 9 2 2 3" xfId="2799" xr:uid="{00000000-0005-0000-0000-00003A0A0000}"/>
    <cellStyle name="Normal 5 2 9 2 3" xfId="1576" xr:uid="{00000000-0005-0000-0000-00003B0A0000}"/>
    <cellStyle name="Normal 5 2 9 2 3 2" xfId="3578" xr:uid="{00000000-0005-0000-0000-00003C0A0000}"/>
    <cellStyle name="Normal 5 2 9 2 4" xfId="2390" xr:uid="{00000000-0005-0000-0000-00003D0A0000}"/>
    <cellStyle name="Normal 5 2 9 3" xfId="614" xr:uid="{00000000-0005-0000-0000-00003E0A0000}"/>
    <cellStyle name="Normal 5 2 9 3 2" xfId="1806" xr:uid="{00000000-0005-0000-0000-00003F0A0000}"/>
    <cellStyle name="Normal 5 2 9 3 2 2" xfId="3808" xr:uid="{00000000-0005-0000-0000-0000400A0000}"/>
    <cellStyle name="Normal 5 2 9 3 3" xfId="2622" xr:uid="{00000000-0005-0000-0000-0000410A0000}"/>
    <cellStyle name="Normal 5 2 9 4" xfId="1170" xr:uid="{00000000-0005-0000-0000-0000420A0000}"/>
    <cellStyle name="Normal 5 2 9 4 2" xfId="3172" xr:uid="{00000000-0005-0000-0000-0000430A0000}"/>
    <cellStyle name="Normal 5 2 9 5" xfId="1399" xr:uid="{00000000-0005-0000-0000-0000440A0000}"/>
    <cellStyle name="Normal 5 2 9 5 2" xfId="3401" xr:uid="{00000000-0005-0000-0000-0000450A0000}"/>
    <cellStyle name="Normal 5 2 9 6" xfId="2240" xr:uid="{00000000-0005-0000-0000-0000460A0000}"/>
    <cellStyle name="Normal 5 2 9 7" xfId="4302" xr:uid="{00000000-0005-0000-0000-0000470A0000}"/>
    <cellStyle name="Normal 5 20" xfId="1032" xr:uid="{00000000-0005-0000-0000-0000480A0000}"/>
    <cellStyle name="Normal 5 20 2" xfId="3034" xr:uid="{00000000-0005-0000-0000-0000490A0000}"/>
    <cellStyle name="Normal 5 21" xfId="1046" xr:uid="{00000000-0005-0000-0000-00004A0A0000}"/>
    <cellStyle name="Normal 5 21 2" xfId="3048" xr:uid="{00000000-0005-0000-0000-00004B0A0000}"/>
    <cellStyle name="Normal 5 22" xfId="1235" xr:uid="{00000000-0005-0000-0000-00004C0A0000}"/>
    <cellStyle name="Normal 5 22 2" xfId="3237" xr:uid="{00000000-0005-0000-0000-00004D0A0000}"/>
    <cellStyle name="Normal 5 23" xfId="1279" xr:uid="{00000000-0005-0000-0000-00004E0A0000}"/>
    <cellStyle name="Normal 5 23 2" xfId="3281" xr:uid="{00000000-0005-0000-0000-00004F0A0000}"/>
    <cellStyle name="Normal 5 24" xfId="2095" xr:uid="{00000000-0005-0000-0000-0000500A0000}"/>
    <cellStyle name="Normal 5 25" xfId="4142" xr:uid="{00000000-0005-0000-0000-0000510A0000}"/>
    <cellStyle name="Normal 5 26" xfId="4366" xr:uid="{00000000-0005-0000-0000-0000520A0000}"/>
    <cellStyle name="Normal 5 3" xfId="24" xr:uid="{00000000-0005-0000-0000-0000530A0000}"/>
    <cellStyle name="Normal 5 3 10" xfId="919" xr:uid="{00000000-0005-0000-0000-0000540A0000}"/>
    <cellStyle name="Normal 5 3 10 2" xfId="2921" xr:uid="{00000000-0005-0000-0000-0000550A0000}"/>
    <cellStyle name="Normal 5 3 11" xfId="995" xr:uid="{00000000-0005-0000-0000-0000560A0000}"/>
    <cellStyle name="Normal 5 3 11 2" xfId="2997" xr:uid="{00000000-0005-0000-0000-0000570A0000}"/>
    <cellStyle name="Normal 5 3 12" xfId="1034" xr:uid="{00000000-0005-0000-0000-0000580A0000}"/>
    <cellStyle name="Normal 5 3 12 2" xfId="3036" xr:uid="{00000000-0005-0000-0000-0000590A0000}"/>
    <cellStyle name="Normal 5 3 13" xfId="1062" xr:uid="{00000000-0005-0000-0000-00005A0A0000}"/>
    <cellStyle name="Normal 5 3 13 2" xfId="3064" xr:uid="{00000000-0005-0000-0000-00005B0A0000}"/>
    <cellStyle name="Normal 5 3 14" xfId="1241" xr:uid="{00000000-0005-0000-0000-00005C0A0000}"/>
    <cellStyle name="Normal 5 3 14 2" xfId="3243" xr:uid="{00000000-0005-0000-0000-00005D0A0000}"/>
    <cellStyle name="Normal 5 3 15" xfId="1293" xr:uid="{00000000-0005-0000-0000-00005E0A0000}"/>
    <cellStyle name="Normal 5 3 15 2" xfId="3295" xr:uid="{00000000-0005-0000-0000-00005F0A0000}"/>
    <cellStyle name="Normal 5 3 16" xfId="2106" xr:uid="{00000000-0005-0000-0000-0000600A0000}"/>
    <cellStyle name="Normal 5 3 17" xfId="4152" xr:uid="{00000000-0005-0000-0000-0000610A0000}"/>
    <cellStyle name="Normal 5 3 2" xfId="120" xr:uid="{00000000-0005-0000-0000-0000620A0000}"/>
    <cellStyle name="Normal 5 3 2 2" xfId="383" xr:uid="{00000000-0005-0000-0000-0000630A0000}"/>
    <cellStyle name="Normal 5 3 2 2 2" xfId="795" xr:uid="{00000000-0005-0000-0000-0000640A0000}"/>
    <cellStyle name="Normal 5 3 2 2 2 2" xfId="1985" xr:uid="{00000000-0005-0000-0000-0000650A0000}"/>
    <cellStyle name="Normal 5 3 2 2 2 2 2" xfId="3987" xr:uid="{00000000-0005-0000-0000-0000660A0000}"/>
    <cellStyle name="Normal 5 3 2 2 2 3" xfId="2801" xr:uid="{00000000-0005-0000-0000-0000670A0000}"/>
    <cellStyle name="Normal 5 3 2 2 3" xfId="1578" xr:uid="{00000000-0005-0000-0000-0000680A0000}"/>
    <cellStyle name="Normal 5 3 2 2 3 2" xfId="3580" xr:uid="{00000000-0005-0000-0000-0000690A0000}"/>
    <cellStyle name="Normal 5 3 2 2 4" xfId="2392" xr:uid="{00000000-0005-0000-0000-00006A0A0000}"/>
    <cellStyle name="Normal 5 3 2 3" xfId="615" xr:uid="{00000000-0005-0000-0000-00006B0A0000}"/>
    <cellStyle name="Normal 5 3 2 3 2" xfId="1807" xr:uid="{00000000-0005-0000-0000-00006C0A0000}"/>
    <cellStyle name="Normal 5 3 2 3 2 2" xfId="3809" xr:uid="{00000000-0005-0000-0000-00006D0A0000}"/>
    <cellStyle name="Normal 5 3 2 3 3" xfId="2623" xr:uid="{00000000-0005-0000-0000-00006E0A0000}"/>
    <cellStyle name="Normal 5 3 2 4" xfId="955" xr:uid="{00000000-0005-0000-0000-00006F0A0000}"/>
    <cellStyle name="Normal 5 3 2 4 2" xfId="2957" xr:uid="{00000000-0005-0000-0000-0000700A0000}"/>
    <cellStyle name="Normal 5 3 2 5" xfId="1171" xr:uid="{00000000-0005-0000-0000-0000710A0000}"/>
    <cellStyle name="Normal 5 3 2 5 2" xfId="3173" xr:uid="{00000000-0005-0000-0000-0000720A0000}"/>
    <cellStyle name="Normal 5 3 2 6" xfId="1264" xr:uid="{00000000-0005-0000-0000-0000730A0000}"/>
    <cellStyle name="Normal 5 3 2 6 2" xfId="3266" xr:uid="{00000000-0005-0000-0000-0000740A0000}"/>
    <cellStyle name="Normal 5 3 2 7" xfId="1400" xr:uid="{00000000-0005-0000-0000-0000750A0000}"/>
    <cellStyle name="Normal 5 3 2 7 2" xfId="3402" xr:uid="{00000000-0005-0000-0000-0000760A0000}"/>
    <cellStyle name="Normal 5 3 2 8" xfId="2144" xr:uid="{00000000-0005-0000-0000-0000770A0000}"/>
    <cellStyle name="Normal 5 3 2 9" xfId="4218" xr:uid="{00000000-0005-0000-0000-0000780A0000}"/>
    <cellStyle name="Normal 5 3 3" xfId="171" xr:uid="{00000000-0005-0000-0000-0000790A0000}"/>
    <cellStyle name="Normal 5 3 3 2" xfId="384" xr:uid="{00000000-0005-0000-0000-00007A0A0000}"/>
    <cellStyle name="Normal 5 3 3 2 2" xfId="796" xr:uid="{00000000-0005-0000-0000-00007B0A0000}"/>
    <cellStyle name="Normal 5 3 3 2 2 2" xfId="1986" xr:uid="{00000000-0005-0000-0000-00007C0A0000}"/>
    <cellStyle name="Normal 5 3 3 2 2 2 2" xfId="3988" xr:uid="{00000000-0005-0000-0000-00007D0A0000}"/>
    <cellStyle name="Normal 5 3 3 2 2 3" xfId="2802" xr:uid="{00000000-0005-0000-0000-00007E0A0000}"/>
    <cellStyle name="Normal 5 3 3 2 3" xfId="1579" xr:uid="{00000000-0005-0000-0000-00007F0A0000}"/>
    <cellStyle name="Normal 5 3 3 2 3 2" xfId="3581" xr:uid="{00000000-0005-0000-0000-0000800A0000}"/>
    <cellStyle name="Normal 5 3 3 2 4" xfId="2393" xr:uid="{00000000-0005-0000-0000-0000810A0000}"/>
    <cellStyle name="Normal 5 3 3 3" xfId="616" xr:uid="{00000000-0005-0000-0000-0000820A0000}"/>
    <cellStyle name="Normal 5 3 3 3 2" xfId="1808" xr:uid="{00000000-0005-0000-0000-0000830A0000}"/>
    <cellStyle name="Normal 5 3 3 3 2 2" xfId="3810" xr:uid="{00000000-0005-0000-0000-0000840A0000}"/>
    <cellStyle name="Normal 5 3 3 3 3" xfId="2624" xr:uid="{00000000-0005-0000-0000-0000850A0000}"/>
    <cellStyle name="Normal 5 3 3 4" xfId="978" xr:uid="{00000000-0005-0000-0000-0000860A0000}"/>
    <cellStyle name="Normal 5 3 3 4 2" xfId="2980" xr:uid="{00000000-0005-0000-0000-0000870A0000}"/>
    <cellStyle name="Normal 5 3 3 5" xfId="1172" xr:uid="{00000000-0005-0000-0000-0000880A0000}"/>
    <cellStyle name="Normal 5 3 3 5 2" xfId="3174" xr:uid="{00000000-0005-0000-0000-0000890A0000}"/>
    <cellStyle name="Normal 5 3 3 6" xfId="1401" xr:uid="{00000000-0005-0000-0000-00008A0A0000}"/>
    <cellStyle name="Normal 5 3 3 6 2" xfId="3403" xr:uid="{00000000-0005-0000-0000-00008B0A0000}"/>
    <cellStyle name="Normal 5 3 3 7" xfId="2165" xr:uid="{00000000-0005-0000-0000-00008C0A0000}"/>
    <cellStyle name="Normal 5 3 3 8" xfId="4303" xr:uid="{00000000-0005-0000-0000-00008D0A0000}"/>
    <cellStyle name="Normal 5 3 4" xfId="181" xr:uid="{00000000-0005-0000-0000-00008E0A0000}"/>
    <cellStyle name="Normal 5 3 4 2" xfId="385" xr:uid="{00000000-0005-0000-0000-00008F0A0000}"/>
    <cellStyle name="Normal 5 3 4 2 2" xfId="797" xr:uid="{00000000-0005-0000-0000-0000900A0000}"/>
    <cellStyle name="Normal 5 3 4 2 2 2" xfId="1987" xr:uid="{00000000-0005-0000-0000-0000910A0000}"/>
    <cellStyle name="Normal 5 3 4 2 2 2 2" xfId="3989" xr:uid="{00000000-0005-0000-0000-0000920A0000}"/>
    <cellStyle name="Normal 5 3 4 2 2 3" xfId="2803" xr:uid="{00000000-0005-0000-0000-0000930A0000}"/>
    <cellStyle name="Normal 5 3 4 2 3" xfId="1580" xr:uid="{00000000-0005-0000-0000-0000940A0000}"/>
    <cellStyle name="Normal 5 3 4 2 3 2" xfId="3582" xr:uid="{00000000-0005-0000-0000-0000950A0000}"/>
    <cellStyle name="Normal 5 3 4 2 4" xfId="2394" xr:uid="{00000000-0005-0000-0000-0000960A0000}"/>
    <cellStyle name="Normal 5 3 4 3" xfId="617" xr:uid="{00000000-0005-0000-0000-0000970A0000}"/>
    <cellStyle name="Normal 5 3 4 3 2" xfId="1809" xr:uid="{00000000-0005-0000-0000-0000980A0000}"/>
    <cellStyle name="Normal 5 3 4 3 2 2" xfId="3811" xr:uid="{00000000-0005-0000-0000-0000990A0000}"/>
    <cellStyle name="Normal 5 3 4 3 3" xfId="2625" xr:uid="{00000000-0005-0000-0000-00009A0A0000}"/>
    <cellStyle name="Normal 5 3 4 4" xfId="1173" xr:uid="{00000000-0005-0000-0000-00009B0A0000}"/>
    <cellStyle name="Normal 5 3 4 4 2" xfId="3175" xr:uid="{00000000-0005-0000-0000-00009C0A0000}"/>
    <cellStyle name="Normal 5 3 4 5" xfId="1402" xr:uid="{00000000-0005-0000-0000-00009D0A0000}"/>
    <cellStyle name="Normal 5 3 4 5 2" xfId="3404" xr:uid="{00000000-0005-0000-0000-00009E0A0000}"/>
    <cellStyle name="Normal 5 3 4 6" xfId="2176" xr:uid="{00000000-0005-0000-0000-00009F0A0000}"/>
    <cellStyle name="Normal 5 3 4 7" xfId="4304" xr:uid="{00000000-0005-0000-0000-0000A00A0000}"/>
    <cellStyle name="Normal 5 3 5" xfId="219" xr:uid="{00000000-0005-0000-0000-0000A10A0000}"/>
    <cellStyle name="Normal 5 3 5 2" xfId="386" xr:uid="{00000000-0005-0000-0000-0000A20A0000}"/>
    <cellStyle name="Normal 5 3 5 2 2" xfId="798" xr:uid="{00000000-0005-0000-0000-0000A30A0000}"/>
    <cellStyle name="Normal 5 3 5 2 2 2" xfId="1988" xr:uid="{00000000-0005-0000-0000-0000A40A0000}"/>
    <cellStyle name="Normal 5 3 5 2 2 2 2" xfId="3990" xr:uid="{00000000-0005-0000-0000-0000A50A0000}"/>
    <cellStyle name="Normal 5 3 5 2 2 3" xfId="2804" xr:uid="{00000000-0005-0000-0000-0000A60A0000}"/>
    <cellStyle name="Normal 5 3 5 2 3" xfId="1581" xr:uid="{00000000-0005-0000-0000-0000A70A0000}"/>
    <cellStyle name="Normal 5 3 5 2 3 2" xfId="3583" xr:uid="{00000000-0005-0000-0000-0000A80A0000}"/>
    <cellStyle name="Normal 5 3 5 2 4" xfId="2395" xr:uid="{00000000-0005-0000-0000-0000A90A0000}"/>
    <cellStyle name="Normal 5 3 5 3" xfId="618" xr:uid="{00000000-0005-0000-0000-0000AA0A0000}"/>
    <cellStyle name="Normal 5 3 5 3 2" xfId="1810" xr:uid="{00000000-0005-0000-0000-0000AB0A0000}"/>
    <cellStyle name="Normal 5 3 5 3 2 2" xfId="3812" xr:uid="{00000000-0005-0000-0000-0000AC0A0000}"/>
    <cellStyle name="Normal 5 3 5 3 3" xfId="2626" xr:uid="{00000000-0005-0000-0000-0000AD0A0000}"/>
    <cellStyle name="Normal 5 3 5 4" xfId="1174" xr:uid="{00000000-0005-0000-0000-0000AE0A0000}"/>
    <cellStyle name="Normal 5 3 5 4 2" xfId="3176" xr:uid="{00000000-0005-0000-0000-0000AF0A0000}"/>
    <cellStyle name="Normal 5 3 5 5" xfId="1403" xr:uid="{00000000-0005-0000-0000-0000B00A0000}"/>
    <cellStyle name="Normal 5 3 5 5 2" xfId="3405" xr:uid="{00000000-0005-0000-0000-0000B10A0000}"/>
    <cellStyle name="Normal 5 3 5 6" xfId="2225" xr:uid="{00000000-0005-0000-0000-0000B20A0000}"/>
    <cellStyle name="Normal 5 3 5 7" xfId="4305" xr:uid="{00000000-0005-0000-0000-0000B30A0000}"/>
    <cellStyle name="Normal 5 3 6" xfId="236" xr:uid="{00000000-0005-0000-0000-0000B40A0000}"/>
    <cellStyle name="Normal 5 3 6 2" xfId="387" xr:uid="{00000000-0005-0000-0000-0000B50A0000}"/>
    <cellStyle name="Normal 5 3 6 2 2" xfId="799" xr:uid="{00000000-0005-0000-0000-0000B60A0000}"/>
    <cellStyle name="Normal 5 3 6 2 2 2" xfId="1989" xr:uid="{00000000-0005-0000-0000-0000B70A0000}"/>
    <cellStyle name="Normal 5 3 6 2 2 2 2" xfId="3991" xr:uid="{00000000-0005-0000-0000-0000B80A0000}"/>
    <cellStyle name="Normal 5 3 6 2 2 3" xfId="2805" xr:uid="{00000000-0005-0000-0000-0000B90A0000}"/>
    <cellStyle name="Normal 5 3 6 2 3" xfId="1582" xr:uid="{00000000-0005-0000-0000-0000BA0A0000}"/>
    <cellStyle name="Normal 5 3 6 2 3 2" xfId="3584" xr:uid="{00000000-0005-0000-0000-0000BB0A0000}"/>
    <cellStyle name="Normal 5 3 6 2 4" xfId="2396" xr:uid="{00000000-0005-0000-0000-0000BC0A0000}"/>
    <cellStyle name="Normal 5 3 6 3" xfId="619" xr:uid="{00000000-0005-0000-0000-0000BD0A0000}"/>
    <cellStyle name="Normal 5 3 6 3 2" xfId="1811" xr:uid="{00000000-0005-0000-0000-0000BE0A0000}"/>
    <cellStyle name="Normal 5 3 6 3 2 2" xfId="3813" xr:uid="{00000000-0005-0000-0000-0000BF0A0000}"/>
    <cellStyle name="Normal 5 3 6 3 3" xfId="2627" xr:uid="{00000000-0005-0000-0000-0000C00A0000}"/>
    <cellStyle name="Normal 5 3 6 4" xfId="1175" xr:uid="{00000000-0005-0000-0000-0000C10A0000}"/>
    <cellStyle name="Normal 5 3 6 4 2" xfId="3177" xr:uid="{00000000-0005-0000-0000-0000C20A0000}"/>
    <cellStyle name="Normal 5 3 6 5" xfId="1404" xr:uid="{00000000-0005-0000-0000-0000C30A0000}"/>
    <cellStyle name="Normal 5 3 6 5 2" xfId="3406" xr:uid="{00000000-0005-0000-0000-0000C40A0000}"/>
    <cellStyle name="Normal 5 3 6 6" xfId="2241" xr:uid="{00000000-0005-0000-0000-0000C50A0000}"/>
    <cellStyle name="Normal 5 3 6 7" xfId="4306" xr:uid="{00000000-0005-0000-0000-0000C60A0000}"/>
    <cellStyle name="Normal 5 3 7" xfId="382" xr:uid="{00000000-0005-0000-0000-0000C70A0000}"/>
    <cellStyle name="Normal 5 3 7 2" xfId="794" xr:uid="{00000000-0005-0000-0000-0000C80A0000}"/>
    <cellStyle name="Normal 5 3 7 2 2" xfId="1984" xr:uid="{00000000-0005-0000-0000-0000C90A0000}"/>
    <cellStyle name="Normal 5 3 7 2 2 2" xfId="3986" xr:uid="{00000000-0005-0000-0000-0000CA0A0000}"/>
    <cellStyle name="Normal 5 3 7 2 3" xfId="2800" xr:uid="{00000000-0005-0000-0000-0000CB0A0000}"/>
    <cellStyle name="Normal 5 3 7 3" xfId="1577" xr:uid="{00000000-0005-0000-0000-0000CC0A0000}"/>
    <cellStyle name="Normal 5 3 7 3 2" xfId="3579" xr:uid="{00000000-0005-0000-0000-0000CD0A0000}"/>
    <cellStyle name="Normal 5 3 7 4" xfId="2391" xr:uid="{00000000-0005-0000-0000-0000CE0A0000}"/>
    <cellStyle name="Normal 5 3 8" xfId="478" xr:uid="{00000000-0005-0000-0000-0000CF0A0000}"/>
    <cellStyle name="Normal 5 3 8 2" xfId="888" xr:uid="{00000000-0005-0000-0000-0000D00A0000}"/>
    <cellStyle name="Normal 5 3 8 2 2" xfId="2077" xr:uid="{00000000-0005-0000-0000-0000D10A0000}"/>
    <cellStyle name="Normal 5 3 8 2 2 2" xfId="4079" xr:uid="{00000000-0005-0000-0000-0000D20A0000}"/>
    <cellStyle name="Normal 5 3 8 2 3" xfId="2894" xr:uid="{00000000-0005-0000-0000-0000D30A0000}"/>
    <cellStyle name="Normal 5 3 8 3" xfId="1671" xr:uid="{00000000-0005-0000-0000-0000D40A0000}"/>
    <cellStyle name="Normal 5 3 8 3 2" xfId="3673" xr:uid="{00000000-0005-0000-0000-0000D50A0000}"/>
    <cellStyle name="Normal 5 3 8 4" xfId="2487" xr:uid="{00000000-0005-0000-0000-0000D60A0000}"/>
    <cellStyle name="Normal 5 3 9" xfId="507" xr:uid="{00000000-0005-0000-0000-0000D70A0000}"/>
    <cellStyle name="Normal 5 3 9 2" xfId="1700" xr:uid="{00000000-0005-0000-0000-0000D80A0000}"/>
    <cellStyle name="Normal 5 3 9 2 2" xfId="3702" xr:uid="{00000000-0005-0000-0000-0000D90A0000}"/>
    <cellStyle name="Normal 5 3 9 3" xfId="2516" xr:uid="{00000000-0005-0000-0000-0000DA0A0000}"/>
    <cellStyle name="Normal 5 4" xfId="41" xr:uid="{00000000-0005-0000-0000-0000DB0A0000}"/>
    <cellStyle name="Normal 5 4 10" xfId="1246" xr:uid="{00000000-0005-0000-0000-0000DC0A0000}"/>
    <cellStyle name="Normal 5 4 10 2" xfId="3248" xr:uid="{00000000-0005-0000-0000-0000DD0A0000}"/>
    <cellStyle name="Normal 5 4 11" xfId="1405" xr:uid="{00000000-0005-0000-0000-0000DE0A0000}"/>
    <cellStyle name="Normal 5 4 11 2" xfId="3407" xr:uid="{00000000-0005-0000-0000-0000DF0A0000}"/>
    <cellStyle name="Normal 5 4 12" xfId="2108" xr:uid="{00000000-0005-0000-0000-0000E00A0000}"/>
    <cellStyle name="Normal 5 4 13" xfId="4158" xr:uid="{00000000-0005-0000-0000-0000E10A0000}"/>
    <cellStyle name="Normal 5 4 2" xfId="134" xr:uid="{00000000-0005-0000-0000-0000E20A0000}"/>
    <cellStyle name="Normal 5 4 2 2" xfId="389" xr:uid="{00000000-0005-0000-0000-0000E30A0000}"/>
    <cellStyle name="Normal 5 4 2 2 2" xfId="801" xr:uid="{00000000-0005-0000-0000-0000E40A0000}"/>
    <cellStyle name="Normal 5 4 2 2 2 2" xfId="1991" xr:uid="{00000000-0005-0000-0000-0000E50A0000}"/>
    <cellStyle name="Normal 5 4 2 2 2 2 2" xfId="3993" xr:uid="{00000000-0005-0000-0000-0000E60A0000}"/>
    <cellStyle name="Normal 5 4 2 2 2 3" xfId="2807" xr:uid="{00000000-0005-0000-0000-0000E70A0000}"/>
    <cellStyle name="Normal 5 4 2 2 3" xfId="1584" xr:uid="{00000000-0005-0000-0000-0000E80A0000}"/>
    <cellStyle name="Normal 5 4 2 2 3 2" xfId="3586" xr:uid="{00000000-0005-0000-0000-0000E90A0000}"/>
    <cellStyle name="Normal 5 4 2 2 4" xfId="2398" xr:uid="{00000000-0005-0000-0000-0000EA0A0000}"/>
    <cellStyle name="Normal 5 4 2 3" xfId="621" xr:uid="{00000000-0005-0000-0000-0000EB0A0000}"/>
    <cellStyle name="Normal 5 4 2 3 2" xfId="1813" xr:uid="{00000000-0005-0000-0000-0000EC0A0000}"/>
    <cellStyle name="Normal 5 4 2 3 2 2" xfId="3815" xr:uid="{00000000-0005-0000-0000-0000ED0A0000}"/>
    <cellStyle name="Normal 5 4 2 3 3" xfId="2629" xr:uid="{00000000-0005-0000-0000-0000EE0A0000}"/>
    <cellStyle name="Normal 5 4 2 4" xfId="1176" xr:uid="{00000000-0005-0000-0000-0000EF0A0000}"/>
    <cellStyle name="Normal 5 4 2 4 2" xfId="3178" xr:uid="{00000000-0005-0000-0000-0000F00A0000}"/>
    <cellStyle name="Normal 5 4 2 5" xfId="1406" xr:uid="{00000000-0005-0000-0000-0000F10A0000}"/>
    <cellStyle name="Normal 5 4 2 5 2" xfId="3408" xr:uid="{00000000-0005-0000-0000-0000F20A0000}"/>
    <cellStyle name="Normal 5 4 2 6" xfId="2186" xr:uid="{00000000-0005-0000-0000-0000F30A0000}"/>
    <cellStyle name="Normal 5 4 2 7" xfId="4221" xr:uid="{00000000-0005-0000-0000-0000F40A0000}"/>
    <cellStyle name="Normal 5 4 3" xfId="254" xr:uid="{00000000-0005-0000-0000-0000F50A0000}"/>
    <cellStyle name="Normal 5 4 3 2" xfId="390" xr:uid="{00000000-0005-0000-0000-0000F60A0000}"/>
    <cellStyle name="Normal 5 4 3 2 2" xfId="802" xr:uid="{00000000-0005-0000-0000-0000F70A0000}"/>
    <cellStyle name="Normal 5 4 3 2 2 2" xfId="1992" xr:uid="{00000000-0005-0000-0000-0000F80A0000}"/>
    <cellStyle name="Normal 5 4 3 2 2 2 2" xfId="3994" xr:uid="{00000000-0005-0000-0000-0000F90A0000}"/>
    <cellStyle name="Normal 5 4 3 2 2 3" xfId="2808" xr:uid="{00000000-0005-0000-0000-0000FA0A0000}"/>
    <cellStyle name="Normal 5 4 3 2 3" xfId="1585" xr:uid="{00000000-0005-0000-0000-0000FB0A0000}"/>
    <cellStyle name="Normal 5 4 3 2 3 2" xfId="3587" xr:uid="{00000000-0005-0000-0000-0000FC0A0000}"/>
    <cellStyle name="Normal 5 4 3 2 4" xfId="2399" xr:uid="{00000000-0005-0000-0000-0000FD0A0000}"/>
    <cellStyle name="Normal 5 4 3 3" xfId="622" xr:uid="{00000000-0005-0000-0000-0000FE0A0000}"/>
    <cellStyle name="Normal 5 4 3 3 2" xfId="1814" xr:uid="{00000000-0005-0000-0000-0000FF0A0000}"/>
    <cellStyle name="Normal 5 4 3 3 2 2" xfId="3816" xr:uid="{00000000-0005-0000-0000-0000000B0000}"/>
    <cellStyle name="Normal 5 4 3 3 3" xfId="2630" xr:uid="{00000000-0005-0000-0000-0000010B0000}"/>
    <cellStyle name="Normal 5 4 3 4" xfId="1177" xr:uid="{00000000-0005-0000-0000-0000020B0000}"/>
    <cellStyle name="Normal 5 4 3 4 2" xfId="3179" xr:uid="{00000000-0005-0000-0000-0000030B0000}"/>
    <cellStyle name="Normal 5 4 3 5" xfId="1407" xr:uid="{00000000-0005-0000-0000-0000040B0000}"/>
    <cellStyle name="Normal 5 4 3 5 2" xfId="3409" xr:uid="{00000000-0005-0000-0000-0000050B0000}"/>
    <cellStyle name="Normal 5 4 3 6" xfId="2259" xr:uid="{00000000-0005-0000-0000-0000060B0000}"/>
    <cellStyle name="Normal 5 4 3 7" xfId="4307" xr:uid="{00000000-0005-0000-0000-0000070B0000}"/>
    <cellStyle name="Normal 5 4 4" xfId="388" xr:uid="{00000000-0005-0000-0000-0000080B0000}"/>
    <cellStyle name="Normal 5 4 4 2" xfId="800" xr:uid="{00000000-0005-0000-0000-0000090B0000}"/>
    <cellStyle name="Normal 5 4 4 2 2" xfId="1990" xr:uid="{00000000-0005-0000-0000-00000A0B0000}"/>
    <cellStyle name="Normal 5 4 4 2 2 2" xfId="3992" xr:uid="{00000000-0005-0000-0000-00000B0B0000}"/>
    <cellStyle name="Normal 5 4 4 2 3" xfId="2806" xr:uid="{00000000-0005-0000-0000-00000C0B0000}"/>
    <cellStyle name="Normal 5 4 4 3" xfId="1583" xr:uid="{00000000-0005-0000-0000-00000D0B0000}"/>
    <cellStyle name="Normal 5 4 4 3 2" xfId="3585" xr:uid="{00000000-0005-0000-0000-00000E0B0000}"/>
    <cellStyle name="Normal 5 4 4 4" xfId="2397" xr:uid="{00000000-0005-0000-0000-00000F0B0000}"/>
    <cellStyle name="Normal 5 4 5" xfId="483" xr:uid="{00000000-0005-0000-0000-0000100B0000}"/>
    <cellStyle name="Normal 5 4 5 2" xfId="893" xr:uid="{00000000-0005-0000-0000-0000110B0000}"/>
    <cellStyle name="Normal 5 4 5 2 2" xfId="2082" xr:uid="{00000000-0005-0000-0000-0000120B0000}"/>
    <cellStyle name="Normal 5 4 5 2 2 2" xfId="4084" xr:uid="{00000000-0005-0000-0000-0000130B0000}"/>
    <cellStyle name="Normal 5 4 5 2 3" xfId="2899" xr:uid="{00000000-0005-0000-0000-0000140B0000}"/>
    <cellStyle name="Normal 5 4 5 3" xfId="1676" xr:uid="{00000000-0005-0000-0000-0000150B0000}"/>
    <cellStyle name="Normal 5 4 5 3 2" xfId="3678" xr:uid="{00000000-0005-0000-0000-0000160B0000}"/>
    <cellStyle name="Normal 5 4 5 4" xfId="2492" xr:uid="{00000000-0005-0000-0000-0000170B0000}"/>
    <cellStyle name="Normal 5 4 6" xfId="620" xr:uid="{00000000-0005-0000-0000-0000180B0000}"/>
    <cellStyle name="Normal 5 4 6 2" xfId="1812" xr:uid="{00000000-0005-0000-0000-0000190B0000}"/>
    <cellStyle name="Normal 5 4 6 2 2" xfId="3814" xr:uid="{00000000-0005-0000-0000-00001A0B0000}"/>
    <cellStyle name="Normal 5 4 6 3" xfId="2628" xr:uid="{00000000-0005-0000-0000-00001B0B0000}"/>
    <cellStyle name="Normal 5 4 7" xfId="922" xr:uid="{00000000-0005-0000-0000-00001C0B0000}"/>
    <cellStyle name="Normal 5 4 7 2" xfId="2924" xr:uid="{00000000-0005-0000-0000-00001D0B0000}"/>
    <cellStyle name="Normal 5 4 8" xfId="1008" xr:uid="{00000000-0005-0000-0000-00001E0B0000}"/>
    <cellStyle name="Normal 5 4 8 2" xfId="3010" xr:uid="{00000000-0005-0000-0000-00001F0B0000}"/>
    <cellStyle name="Normal 5 4 9" xfId="1074" xr:uid="{00000000-0005-0000-0000-0000200B0000}"/>
    <cellStyle name="Normal 5 4 9 2" xfId="3076" xr:uid="{00000000-0005-0000-0000-0000210B0000}"/>
    <cellStyle name="Normal 5 5" xfId="106" xr:uid="{00000000-0005-0000-0000-0000220B0000}"/>
    <cellStyle name="Normal 5 5 10" xfId="4169" xr:uid="{00000000-0005-0000-0000-0000230B0000}"/>
    <cellStyle name="Normal 5 5 2" xfId="391" xr:uid="{00000000-0005-0000-0000-0000240B0000}"/>
    <cellStyle name="Normal 5 5 2 2" xfId="803" xr:uid="{00000000-0005-0000-0000-0000250B0000}"/>
    <cellStyle name="Normal 5 5 2 2 2" xfId="1993" xr:uid="{00000000-0005-0000-0000-0000260B0000}"/>
    <cellStyle name="Normal 5 5 2 2 2 2" xfId="3995" xr:uid="{00000000-0005-0000-0000-0000270B0000}"/>
    <cellStyle name="Normal 5 5 2 2 3" xfId="2809" xr:uid="{00000000-0005-0000-0000-0000280B0000}"/>
    <cellStyle name="Normal 5 5 2 3" xfId="1586" xr:uid="{00000000-0005-0000-0000-0000290B0000}"/>
    <cellStyle name="Normal 5 5 2 3 2" xfId="3588" xr:uid="{00000000-0005-0000-0000-00002A0B0000}"/>
    <cellStyle name="Normal 5 5 2 4" xfId="2400" xr:uid="{00000000-0005-0000-0000-00002B0B0000}"/>
    <cellStyle name="Normal 5 5 2 5" xfId="4224" xr:uid="{00000000-0005-0000-0000-00002C0B0000}"/>
    <cellStyle name="Normal 5 5 3" xfId="623" xr:uid="{00000000-0005-0000-0000-00002D0B0000}"/>
    <cellStyle name="Normal 5 5 3 2" xfId="1815" xr:uid="{00000000-0005-0000-0000-00002E0B0000}"/>
    <cellStyle name="Normal 5 5 3 2 2" xfId="3817" xr:uid="{00000000-0005-0000-0000-00002F0B0000}"/>
    <cellStyle name="Normal 5 5 3 3" xfId="2631" xr:uid="{00000000-0005-0000-0000-0000300B0000}"/>
    <cellStyle name="Normal 5 5 4" xfId="932" xr:uid="{00000000-0005-0000-0000-0000310B0000}"/>
    <cellStyle name="Normal 5 5 4 2" xfId="2934" xr:uid="{00000000-0005-0000-0000-0000320B0000}"/>
    <cellStyle name="Normal 5 5 5" xfId="1019" xr:uid="{00000000-0005-0000-0000-0000330B0000}"/>
    <cellStyle name="Normal 5 5 5 2" xfId="3021" xr:uid="{00000000-0005-0000-0000-0000340B0000}"/>
    <cellStyle name="Normal 5 5 6" xfId="1087" xr:uid="{00000000-0005-0000-0000-0000350B0000}"/>
    <cellStyle name="Normal 5 5 6 2" xfId="3089" xr:uid="{00000000-0005-0000-0000-0000360B0000}"/>
    <cellStyle name="Normal 5 5 7" xfId="1258" xr:uid="{00000000-0005-0000-0000-0000370B0000}"/>
    <cellStyle name="Normal 5 5 7 2" xfId="3260" xr:uid="{00000000-0005-0000-0000-0000380B0000}"/>
    <cellStyle name="Normal 5 5 8" xfId="1408" xr:uid="{00000000-0005-0000-0000-0000390B0000}"/>
    <cellStyle name="Normal 5 5 8 2" xfId="3410" xr:uid="{00000000-0005-0000-0000-00003A0B0000}"/>
    <cellStyle name="Normal 5 5 9" xfId="2119" xr:uid="{00000000-0005-0000-0000-00003B0B0000}"/>
    <cellStyle name="Normal 5 6" xfId="149" xr:uid="{00000000-0005-0000-0000-00003C0B0000}"/>
    <cellStyle name="Normal 5 6 2" xfId="392" xr:uid="{00000000-0005-0000-0000-00003D0B0000}"/>
    <cellStyle name="Normal 5 6 2 2" xfId="804" xr:uid="{00000000-0005-0000-0000-00003E0B0000}"/>
    <cellStyle name="Normal 5 6 2 2 2" xfId="1994" xr:uid="{00000000-0005-0000-0000-00003F0B0000}"/>
    <cellStyle name="Normal 5 6 2 2 2 2" xfId="3996" xr:uid="{00000000-0005-0000-0000-0000400B0000}"/>
    <cellStyle name="Normal 5 6 2 2 3" xfId="2810" xr:uid="{00000000-0005-0000-0000-0000410B0000}"/>
    <cellStyle name="Normal 5 6 2 3" xfId="1587" xr:uid="{00000000-0005-0000-0000-0000420B0000}"/>
    <cellStyle name="Normal 5 6 2 3 2" xfId="3589" xr:uid="{00000000-0005-0000-0000-0000430B0000}"/>
    <cellStyle name="Normal 5 6 2 4" xfId="2401" xr:uid="{00000000-0005-0000-0000-0000440B0000}"/>
    <cellStyle name="Normal 5 6 3" xfId="624" xr:uid="{00000000-0005-0000-0000-0000450B0000}"/>
    <cellStyle name="Normal 5 6 3 2" xfId="1816" xr:uid="{00000000-0005-0000-0000-0000460B0000}"/>
    <cellStyle name="Normal 5 6 3 2 2" xfId="3818" xr:uid="{00000000-0005-0000-0000-0000470B0000}"/>
    <cellStyle name="Normal 5 6 3 3" xfId="2632" xr:uid="{00000000-0005-0000-0000-0000480B0000}"/>
    <cellStyle name="Normal 5 6 4" xfId="937" xr:uid="{00000000-0005-0000-0000-0000490B0000}"/>
    <cellStyle name="Normal 5 6 4 2" xfId="2939" xr:uid="{00000000-0005-0000-0000-00004A0B0000}"/>
    <cellStyle name="Normal 5 6 5" xfId="1178" xr:uid="{00000000-0005-0000-0000-00004B0B0000}"/>
    <cellStyle name="Normal 5 6 5 2" xfId="3180" xr:uid="{00000000-0005-0000-0000-00004C0B0000}"/>
    <cellStyle name="Normal 5 6 6" xfId="1269" xr:uid="{00000000-0005-0000-0000-00004D0B0000}"/>
    <cellStyle name="Normal 5 6 6 2" xfId="3271" xr:uid="{00000000-0005-0000-0000-00004E0B0000}"/>
    <cellStyle name="Normal 5 6 7" xfId="1409" xr:uid="{00000000-0005-0000-0000-00004F0B0000}"/>
    <cellStyle name="Normal 5 6 7 2" xfId="3411" xr:uid="{00000000-0005-0000-0000-0000500B0000}"/>
    <cellStyle name="Normal 5 6 8" xfId="2124" xr:uid="{00000000-0005-0000-0000-0000510B0000}"/>
    <cellStyle name="Normal 5 6 9" xfId="4201" xr:uid="{00000000-0005-0000-0000-0000520B0000}"/>
    <cellStyle name="Normal 5 7" xfId="157" xr:uid="{00000000-0005-0000-0000-0000530B0000}"/>
    <cellStyle name="Normal 5 7 2" xfId="393" xr:uid="{00000000-0005-0000-0000-0000540B0000}"/>
    <cellStyle name="Normal 5 7 2 2" xfId="805" xr:uid="{00000000-0005-0000-0000-0000550B0000}"/>
    <cellStyle name="Normal 5 7 2 2 2" xfId="1995" xr:uid="{00000000-0005-0000-0000-0000560B0000}"/>
    <cellStyle name="Normal 5 7 2 2 2 2" xfId="3997" xr:uid="{00000000-0005-0000-0000-0000570B0000}"/>
    <cellStyle name="Normal 5 7 2 2 3" xfId="2811" xr:uid="{00000000-0005-0000-0000-0000580B0000}"/>
    <cellStyle name="Normal 5 7 2 3" xfId="1588" xr:uid="{00000000-0005-0000-0000-0000590B0000}"/>
    <cellStyle name="Normal 5 7 2 3 2" xfId="3590" xr:uid="{00000000-0005-0000-0000-00005A0B0000}"/>
    <cellStyle name="Normal 5 7 2 4" xfId="2402" xr:uid="{00000000-0005-0000-0000-00005B0B0000}"/>
    <cellStyle name="Normal 5 7 3" xfId="625" xr:uid="{00000000-0005-0000-0000-00005C0B0000}"/>
    <cellStyle name="Normal 5 7 3 2" xfId="1817" xr:uid="{00000000-0005-0000-0000-00005D0B0000}"/>
    <cellStyle name="Normal 5 7 3 2 2" xfId="3819" xr:uid="{00000000-0005-0000-0000-00005E0B0000}"/>
    <cellStyle name="Normal 5 7 3 3" xfId="2633" xr:uid="{00000000-0005-0000-0000-00005F0B0000}"/>
    <cellStyle name="Normal 5 7 4" xfId="948" xr:uid="{00000000-0005-0000-0000-0000600B0000}"/>
    <cellStyle name="Normal 5 7 4 2" xfId="2950" xr:uid="{00000000-0005-0000-0000-0000610B0000}"/>
    <cellStyle name="Normal 5 7 5" xfId="1179" xr:uid="{00000000-0005-0000-0000-0000620B0000}"/>
    <cellStyle name="Normal 5 7 5 2" xfId="3181" xr:uid="{00000000-0005-0000-0000-0000630B0000}"/>
    <cellStyle name="Normal 5 7 6" xfId="1410" xr:uid="{00000000-0005-0000-0000-0000640B0000}"/>
    <cellStyle name="Normal 5 7 6 2" xfId="3412" xr:uid="{00000000-0005-0000-0000-0000650B0000}"/>
    <cellStyle name="Normal 5 7 7" xfId="2138" xr:uid="{00000000-0005-0000-0000-0000660B0000}"/>
    <cellStyle name="Normal 5 7 8" xfId="4308" xr:uid="{00000000-0005-0000-0000-0000670B0000}"/>
    <cellStyle name="Normal 5 8" xfId="165" xr:uid="{00000000-0005-0000-0000-0000680B0000}"/>
    <cellStyle name="Normal 5 8 2" xfId="394" xr:uid="{00000000-0005-0000-0000-0000690B0000}"/>
    <cellStyle name="Normal 5 8 2 2" xfId="806" xr:uid="{00000000-0005-0000-0000-00006A0B0000}"/>
    <cellStyle name="Normal 5 8 2 2 2" xfId="1996" xr:uid="{00000000-0005-0000-0000-00006B0B0000}"/>
    <cellStyle name="Normal 5 8 2 2 2 2" xfId="3998" xr:uid="{00000000-0005-0000-0000-00006C0B0000}"/>
    <cellStyle name="Normal 5 8 2 2 3" xfId="2812" xr:uid="{00000000-0005-0000-0000-00006D0B0000}"/>
    <cellStyle name="Normal 5 8 2 3" xfId="1589" xr:uid="{00000000-0005-0000-0000-00006E0B0000}"/>
    <cellStyle name="Normal 5 8 2 3 2" xfId="3591" xr:uid="{00000000-0005-0000-0000-00006F0B0000}"/>
    <cellStyle name="Normal 5 8 2 4" xfId="2403" xr:uid="{00000000-0005-0000-0000-0000700B0000}"/>
    <cellStyle name="Normal 5 8 3" xfId="626" xr:uid="{00000000-0005-0000-0000-0000710B0000}"/>
    <cellStyle name="Normal 5 8 3 2" xfId="1818" xr:uid="{00000000-0005-0000-0000-0000720B0000}"/>
    <cellStyle name="Normal 5 8 3 2 2" xfId="3820" xr:uid="{00000000-0005-0000-0000-0000730B0000}"/>
    <cellStyle name="Normal 5 8 3 3" xfId="2634" xr:uid="{00000000-0005-0000-0000-0000740B0000}"/>
    <cellStyle name="Normal 5 8 4" xfId="972" xr:uid="{00000000-0005-0000-0000-0000750B0000}"/>
    <cellStyle name="Normal 5 8 4 2" xfId="2974" xr:uid="{00000000-0005-0000-0000-0000760B0000}"/>
    <cellStyle name="Normal 5 8 5" xfId="1180" xr:uid="{00000000-0005-0000-0000-0000770B0000}"/>
    <cellStyle name="Normal 5 8 5 2" xfId="3182" xr:uid="{00000000-0005-0000-0000-0000780B0000}"/>
    <cellStyle name="Normal 5 8 6" xfId="1411" xr:uid="{00000000-0005-0000-0000-0000790B0000}"/>
    <cellStyle name="Normal 5 8 6 2" xfId="3413" xr:uid="{00000000-0005-0000-0000-00007A0B0000}"/>
    <cellStyle name="Normal 5 8 7" xfId="2159" xr:uid="{00000000-0005-0000-0000-00007B0B0000}"/>
    <cellStyle name="Normal 5 8 8" xfId="4309" xr:uid="{00000000-0005-0000-0000-00007C0B0000}"/>
    <cellStyle name="Normal 5 9" xfId="175" xr:uid="{00000000-0005-0000-0000-00007D0B0000}"/>
    <cellStyle name="Normal 5 9 2" xfId="395" xr:uid="{00000000-0005-0000-0000-00007E0B0000}"/>
    <cellStyle name="Normal 5 9 2 2" xfId="807" xr:uid="{00000000-0005-0000-0000-00007F0B0000}"/>
    <cellStyle name="Normal 5 9 2 2 2" xfId="1997" xr:uid="{00000000-0005-0000-0000-0000800B0000}"/>
    <cellStyle name="Normal 5 9 2 2 2 2" xfId="3999" xr:uid="{00000000-0005-0000-0000-0000810B0000}"/>
    <cellStyle name="Normal 5 9 2 2 3" xfId="2813" xr:uid="{00000000-0005-0000-0000-0000820B0000}"/>
    <cellStyle name="Normal 5 9 2 3" xfId="1590" xr:uid="{00000000-0005-0000-0000-0000830B0000}"/>
    <cellStyle name="Normal 5 9 2 3 2" xfId="3592" xr:uid="{00000000-0005-0000-0000-0000840B0000}"/>
    <cellStyle name="Normal 5 9 2 4" xfId="2404" xr:uid="{00000000-0005-0000-0000-0000850B0000}"/>
    <cellStyle name="Normal 5 9 3" xfId="627" xr:uid="{00000000-0005-0000-0000-0000860B0000}"/>
    <cellStyle name="Normal 5 9 3 2" xfId="1819" xr:uid="{00000000-0005-0000-0000-0000870B0000}"/>
    <cellStyle name="Normal 5 9 3 2 2" xfId="3821" xr:uid="{00000000-0005-0000-0000-0000880B0000}"/>
    <cellStyle name="Normal 5 9 3 3" xfId="2635" xr:uid="{00000000-0005-0000-0000-0000890B0000}"/>
    <cellStyle name="Normal 5 9 4" xfId="1181" xr:uid="{00000000-0005-0000-0000-00008A0B0000}"/>
    <cellStyle name="Normal 5 9 4 2" xfId="3183" xr:uid="{00000000-0005-0000-0000-00008B0B0000}"/>
    <cellStyle name="Normal 5 9 5" xfId="1412" xr:uid="{00000000-0005-0000-0000-00008C0B0000}"/>
    <cellStyle name="Normal 5 9 5 2" xfId="3414" xr:uid="{00000000-0005-0000-0000-00008D0B0000}"/>
    <cellStyle name="Normal 5 9 6" xfId="2169" xr:uid="{00000000-0005-0000-0000-00008E0B0000}"/>
    <cellStyle name="Normal 5 9 7" xfId="4310" xr:uid="{00000000-0005-0000-0000-00008F0B0000}"/>
    <cellStyle name="Normal 6" xfId="10" xr:uid="{00000000-0005-0000-0000-0000900B0000}"/>
    <cellStyle name="Normal 6 10" xfId="198" xr:uid="{00000000-0005-0000-0000-0000910B0000}"/>
    <cellStyle name="Normal 6 10 2" xfId="397" xr:uid="{00000000-0005-0000-0000-0000920B0000}"/>
    <cellStyle name="Normal 6 10 2 2" xfId="809" xr:uid="{00000000-0005-0000-0000-0000930B0000}"/>
    <cellStyle name="Normal 6 10 2 2 2" xfId="1999" xr:uid="{00000000-0005-0000-0000-0000940B0000}"/>
    <cellStyle name="Normal 6 10 2 2 2 2" xfId="4001" xr:uid="{00000000-0005-0000-0000-0000950B0000}"/>
    <cellStyle name="Normal 6 10 2 2 3" xfId="2815" xr:uid="{00000000-0005-0000-0000-0000960B0000}"/>
    <cellStyle name="Normal 6 10 2 3" xfId="1592" xr:uid="{00000000-0005-0000-0000-0000970B0000}"/>
    <cellStyle name="Normal 6 10 2 3 2" xfId="3594" xr:uid="{00000000-0005-0000-0000-0000980B0000}"/>
    <cellStyle name="Normal 6 10 2 4" xfId="2406" xr:uid="{00000000-0005-0000-0000-0000990B0000}"/>
    <cellStyle name="Normal 6 10 3" xfId="628" xr:uid="{00000000-0005-0000-0000-00009A0B0000}"/>
    <cellStyle name="Normal 6 10 3 2" xfId="1820" xr:uid="{00000000-0005-0000-0000-00009B0B0000}"/>
    <cellStyle name="Normal 6 10 3 2 2" xfId="3822" xr:uid="{00000000-0005-0000-0000-00009C0B0000}"/>
    <cellStyle name="Normal 6 10 3 3" xfId="2636" xr:uid="{00000000-0005-0000-0000-00009D0B0000}"/>
    <cellStyle name="Normal 6 10 4" xfId="1182" xr:uid="{00000000-0005-0000-0000-00009E0B0000}"/>
    <cellStyle name="Normal 6 10 4 2" xfId="3184" xr:uid="{00000000-0005-0000-0000-00009F0B0000}"/>
    <cellStyle name="Normal 6 10 5" xfId="1413" xr:uid="{00000000-0005-0000-0000-0000A00B0000}"/>
    <cellStyle name="Normal 6 10 5 2" xfId="3415" xr:uid="{00000000-0005-0000-0000-0000A10B0000}"/>
    <cellStyle name="Normal 6 10 6" xfId="2202" xr:uid="{00000000-0005-0000-0000-0000A20B0000}"/>
    <cellStyle name="Normal 6 10 7" xfId="4311" xr:uid="{00000000-0005-0000-0000-0000A30B0000}"/>
    <cellStyle name="Normal 6 11" xfId="213" xr:uid="{00000000-0005-0000-0000-0000A40B0000}"/>
    <cellStyle name="Normal 6 11 2" xfId="398" xr:uid="{00000000-0005-0000-0000-0000A50B0000}"/>
    <cellStyle name="Normal 6 11 2 2" xfId="810" xr:uid="{00000000-0005-0000-0000-0000A60B0000}"/>
    <cellStyle name="Normal 6 11 2 2 2" xfId="2000" xr:uid="{00000000-0005-0000-0000-0000A70B0000}"/>
    <cellStyle name="Normal 6 11 2 2 2 2" xfId="4002" xr:uid="{00000000-0005-0000-0000-0000A80B0000}"/>
    <cellStyle name="Normal 6 11 2 2 3" xfId="2816" xr:uid="{00000000-0005-0000-0000-0000A90B0000}"/>
    <cellStyle name="Normal 6 11 2 3" xfId="1593" xr:uid="{00000000-0005-0000-0000-0000AA0B0000}"/>
    <cellStyle name="Normal 6 11 2 3 2" xfId="3595" xr:uid="{00000000-0005-0000-0000-0000AB0B0000}"/>
    <cellStyle name="Normal 6 11 2 4" xfId="2407" xr:uid="{00000000-0005-0000-0000-0000AC0B0000}"/>
    <cellStyle name="Normal 6 11 3" xfId="629" xr:uid="{00000000-0005-0000-0000-0000AD0B0000}"/>
    <cellStyle name="Normal 6 11 3 2" xfId="1821" xr:uid="{00000000-0005-0000-0000-0000AE0B0000}"/>
    <cellStyle name="Normal 6 11 3 2 2" xfId="3823" xr:uid="{00000000-0005-0000-0000-0000AF0B0000}"/>
    <cellStyle name="Normal 6 11 3 3" xfId="2637" xr:uid="{00000000-0005-0000-0000-0000B00B0000}"/>
    <cellStyle name="Normal 6 11 4" xfId="1183" xr:uid="{00000000-0005-0000-0000-0000B10B0000}"/>
    <cellStyle name="Normal 6 11 4 2" xfId="3185" xr:uid="{00000000-0005-0000-0000-0000B20B0000}"/>
    <cellStyle name="Normal 6 11 5" xfId="1414" xr:uid="{00000000-0005-0000-0000-0000B30B0000}"/>
    <cellStyle name="Normal 6 11 5 2" xfId="3416" xr:uid="{00000000-0005-0000-0000-0000B40B0000}"/>
    <cellStyle name="Normal 6 11 6" xfId="2217" xr:uid="{00000000-0005-0000-0000-0000B50B0000}"/>
    <cellStyle name="Normal 6 11 7" xfId="4312" xr:uid="{00000000-0005-0000-0000-0000B60B0000}"/>
    <cellStyle name="Normal 6 12" xfId="237" xr:uid="{00000000-0005-0000-0000-0000B70B0000}"/>
    <cellStyle name="Normal 6 12 2" xfId="399" xr:uid="{00000000-0005-0000-0000-0000B80B0000}"/>
    <cellStyle name="Normal 6 12 2 2" xfId="811" xr:uid="{00000000-0005-0000-0000-0000B90B0000}"/>
    <cellStyle name="Normal 6 12 2 2 2" xfId="2001" xr:uid="{00000000-0005-0000-0000-0000BA0B0000}"/>
    <cellStyle name="Normal 6 12 2 2 2 2" xfId="4003" xr:uid="{00000000-0005-0000-0000-0000BB0B0000}"/>
    <cellStyle name="Normal 6 12 2 2 3" xfId="2817" xr:uid="{00000000-0005-0000-0000-0000BC0B0000}"/>
    <cellStyle name="Normal 6 12 2 3" xfId="1594" xr:uid="{00000000-0005-0000-0000-0000BD0B0000}"/>
    <cellStyle name="Normal 6 12 2 3 2" xfId="3596" xr:uid="{00000000-0005-0000-0000-0000BE0B0000}"/>
    <cellStyle name="Normal 6 12 2 4" xfId="2408" xr:uid="{00000000-0005-0000-0000-0000BF0B0000}"/>
    <cellStyle name="Normal 6 12 3" xfId="630" xr:uid="{00000000-0005-0000-0000-0000C00B0000}"/>
    <cellStyle name="Normal 6 12 3 2" xfId="1822" xr:uid="{00000000-0005-0000-0000-0000C10B0000}"/>
    <cellStyle name="Normal 6 12 3 2 2" xfId="3824" xr:uid="{00000000-0005-0000-0000-0000C20B0000}"/>
    <cellStyle name="Normal 6 12 3 3" xfId="2638" xr:uid="{00000000-0005-0000-0000-0000C30B0000}"/>
    <cellStyle name="Normal 6 12 4" xfId="1184" xr:uid="{00000000-0005-0000-0000-0000C40B0000}"/>
    <cellStyle name="Normal 6 12 4 2" xfId="3186" xr:uid="{00000000-0005-0000-0000-0000C50B0000}"/>
    <cellStyle name="Normal 6 12 5" xfId="1415" xr:uid="{00000000-0005-0000-0000-0000C60B0000}"/>
    <cellStyle name="Normal 6 12 5 2" xfId="3417" xr:uid="{00000000-0005-0000-0000-0000C70B0000}"/>
    <cellStyle name="Normal 6 12 6" xfId="2242" xr:uid="{00000000-0005-0000-0000-0000C80B0000}"/>
    <cellStyle name="Normal 6 12 7" xfId="4313" xr:uid="{00000000-0005-0000-0000-0000C90B0000}"/>
    <cellStyle name="Normal 6 13" xfId="267" xr:uid="{00000000-0005-0000-0000-0000CA0B0000}"/>
    <cellStyle name="Normal 6 13 2" xfId="400" xr:uid="{00000000-0005-0000-0000-0000CB0B0000}"/>
    <cellStyle name="Normal 6 13 2 2" xfId="812" xr:uid="{00000000-0005-0000-0000-0000CC0B0000}"/>
    <cellStyle name="Normal 6 13 2 2 2" xfId="2002" xr:uid="{00000000-0005-0000-0000-0000CD0B0000}"/>
    <cellStyle name="Normal 6 13 2 2 2 2" xfId="4004" xr:uid="{00000000-0005-0000-0000-0000CE0B0000}"/>
    <cellStyle name="Normal 6 13 2 2 3" xfId="2818" xr:uid="{00000000-0005-0000-0000-0000CF0B0000}"/>
    <cellStyle name="Normal 6 13 2 3" xfId="1595" xr:uid="{00000000-0005-0000-0000-0000D00B0000}"/>
    <cellStyle name="Normal 6 13 2 3 2" xfId="3597" xr:uid="{00000000-0005-0000-0000-0000D10B0000}"/>
    <cellStyle name="Normal 6 13 2 4" xfId="2409" xr:uid="{00000000-0005-0000-0000-0000D20B0000}"/>
    <cellStyle name="Normal 6 13 3" xfId="631" xr:uid="{00000000-0005-0000-0000-0000D30B0000}"/>
    <cellStyle name="Normal 6 13 3 2" xfId="1823" xr:uid="{00000000-0005-0000-0000-0000D40B0000}"/>
    <cellStyle name="Normal 6 13 3 2 2" xfId="3825" xr:uid="{00000000-0005-0000-0000-0000D50B0000}"/>
    <cellStyle name="Normal 6 13 3 3" xfId="2639" xr:uid="{00000000-0005-0000-0000-0000D60B0000}"/>
    <cellStyle name="Normal 6 13 4" xfId="1185" xr:uid="{00000000-0005-0000-0000-0000D70B0000}"/>
    <cellStyle name="Normal 6 13 4 2" xfId="3187" xr:uid="{00000000-0005-0000-0000-0000D80B0000}"/>
    <cellStyle name="Normal 6 13 5" xfId="1416" xr:uid="{00000000-0005-0000-0000-0000D90B0000}"/>
    <cellStyle name="Normal 6 13 5 2" xfId="3418" xr:uid="{00000000-0005-0000-0000-0000DA0B0000}"/>
    <cellStyle name="Normal 6 13 6" xfId="2275" xr:uid="{00000000-0005-0000-0000-0000DB0B0000}"/>
    <cellStyle name="Normal 6 13 7" xfId="4314" xr:uid="{00000000-0005-0000-0000-0000DC0B0000}"/>
    <cellStyle name="Normal 6 14" xfId="396" xr:uid="{00000000-0005-0000-0000-0000DD0B0000}"/>
    <cellStyle name="Normal 6 14 2" xfId="808" xr:uid="{00000000-0005-0000-0000-0000DE0B0000}"/>
    <cellStyle name="Normal 6 14 2 2" xfId="1998" xr:uid="{00000000-0005-0000-0000-0000DF0B0000}"/>
    <cellStyle name="Normal 6 14 2 2 2" xfId="4000" xr:uid="{00000000-0005-0000-0000-0000E00B0000}"/>
    <cellStyle name="Normal 6 14 2 3" xfId="2814" xr:uid="{00000000-0005-0000-0000-0000E10B0000}"/>
    <cellStyle name="Normal 6 14 3" xfId="1591" xr:uid="{00000000-0005-0000-0000-0000E20B0000}"/>
    <cellStyle name="Normal 6 14 3 2" xfId="3593" xr:uid="{00000000-0005-0000-0000-0000E30B0000}"/>
    <cellStyle name="Normal 6 14 4" xfId="2405" xr:uid="{00000000-0005-0000-0000-0000E40B0000}"/>
    <cellStyle name="Normal 6 15" xfId="464" xr:uid="{00000000-0005-0000-0000-0000E50B0000}"/>
    <cellStyle name="Normal 6 15 2" xfId="874" xr:uid="{00000000-0005-0000-0000-0000E60B0000}"/>
    <cellStyle name="Normal 6 15 2 2" xfId="2064" xr:uid="{00000000-0005-0000-0000-0000E70B0000}"/>
    <cellStyle name="Normal 6 15 2 2 2" xfId="4066" xr:uid="{00000000-0005-0000-0000-0000E80B0000}"/>
    <cellStyle name="Normal 6 15 2 3" xfId="2880" xr:uid="{00000000-0005-0000-0000-0000E90B0000}"/>
    <cellStyle name="Normal 6 15 3" xfId="1657" xr:uid="{00000000-0005-0000-0000-0000EA0B0000}"/>
    <cellStyle name="Normal 6 15 3 2" xfId="3659" xr:uid="{00000000-0005-0000-0000-0000EB0B0000}"/>
    <cellStyle name="Normal 6 15 4" xfId="2473" xr:uid="{00000000-0005-0000-0000-0000EC0B0000}"/>
    <cellStyle name="Normal 6 16" xfId="469" xr:uid="{00000000-0005-0000-0000-0000ED0B0000}"/>
    <cellStyle name="Normal 6 16 2" xfId="879" xr:uid="{00000000-0005-0000-0000-0000EE0B0000}"/>
    <cellStyle name="Normal 6 16 2 2" xfId="2068" xr:uid="{00000000-0005-0000-0000-0000EF0B0000}"/>
    <cellStyle name="Normal 6 16 2 2 2" xfId="4070" xr:uid="{00000000-0005-0000-0000-0000F00B0000}"/>
    <cellStyle name="Normal 6 16 2 3" xfId="2885" xr:uid="{00000000-0005-0000-0000-0000F10B0000}"/>
    <cellStyle name="Normal 6 16 3" xfId="1662" xr:uid="{00000000-0005-0000-0000-0000F20B0000}"/>
    <cellStyle name="Normal 6 16 3 2" xfId="3664" xr:uid="{00000000-0005-0000-0000-0000F30B0000}"/>
    <cellStyle name="Normal 6 16 4" xfId="2478" xr:uid="{00000000-0005-0000-0000-0000F40B0000}"/>
    <cellStyle name="Normal 6 17" xfId="499" xr:uid="{00000000-0005-0000-0000-0000F50B0000}"/>
    <cellStyle name="Normal 6 17 2" xfId="1692" xr:uid="{00000000-0005-0000-0000-0000F60B0000}"/>
    <cellStyle name="Normal 6 17 2 2" xfId="3694" xr:uid="{00000000-0005-0000-0000-0000F70B0000}"/>
    <cellStyle name="Normal 6 17 3" xfId="2508" xr:uid="{00000000-0005-0000-0000-0000F80B0000}"/>
    <cellStyle name="Normal 6 18" xfId="909" xr:uid="{00000000-0005-0000-0000-0000F90B0000}"/>
    <cellStyle name="Normal 6 18 2" xfId="2911" xr:uid="{00000000-0005-0000-0000-0000FA0B0000}"/>
    <cellStyle name="Normal 6 19" xfId="985" xr:uid="{00000000-0005-0000-0000-0000FB0B0000}"/>
    <cellStyle name="Normal 6 19 2" xfId="2987" xr:uid="{00000000-0005-0000-0000-0000FC0B0000}"/>
    <cellStyle name="Normal 6 2" xfId="36" xr:uid="{00000000-0005-0000-0000-0000FD0B0000}"/>
    <cellStyle name="Normal 6 2 10" xfId="467" xr:uid="{00000000-0005-0000-0000-0000FE0B0000}"/>
    <cellStyle name="Normal 6 2 10 2" xfId="877" xr:uid="{00000000-0005-0000-0000-0000FF0B0000}"/>
    <cellStyle name="Normal 6 2 10 2 2" xfId="2067" xr:uid="{00000000-0005-0000-0000-0000000C0000}"/>
    <cellStyle name="Normal 6 2 10 2 2 2" xfId="4069" xr:uid="{00000000-0005-0000-0000-0000010C0000}"/>
    <cellStyle name="Normal 6 2 10 2 3" xfId="2883" xr:uid="{00000000-0005-0000-0000-0000020C0000}"/>
    <cellStyle name="Normal 6 2 10 3" xfId="1660" xr:uid="{00000000-0005-0000-0000-0000030C0000}"/>
    <cellStyle name="Normal 6 2 10 3 2" xfId="3662" xr:uid="{00000000-0005-0000-0000-0000040C0000}"/>
    <cellStyle name="Normal 6 2 10 4" xfId="2476" xr:uid="{00000000-0005-0000-0000-0000050C0000}"/>
    <cellStyle name="Normal 6 2 11" xfId="473" xr:uid="{00000000-0005-0000-0000-0000060C0000}"/>
    <cellStyle name="Normal 6 2 11 2" xfId="883" xr:uid="{00000000-0005-0000-0000-0000070C0000}"/>
    <cellStyle name="Normal 6 2 11 2 2" xfId="2072" xr:uid="{00000000-0005-0000-0000-0000080C0000}"/>
    <cellStyle name="Normal 6 2 11 2 2 2" xfId="4074" xr:uid="{00000000-0005-0000-0000-0000090C0000}"/>
    <cellStyle name="Normal 6 2 11 2 3" xfId="2889" xr:uid="{00000000-0005-0000-0000-00000A0C0000}"/>
    <cellStyle name="Normal 6 2 11 3" xfId="1666" xr:uid="{00000000-0005-0000-0000-00000B0C0000}"/>
    <cellStyle name="Normal 6 2 11 3 2" xfId="3668" xr:uid="{00000000-0005-0000-0000-00000C0C0000}"/>
    <cellStyle name="Normal 6 2 11 4" xfId="2482" xr:uid="{00000000-0005-0000-0000-00000D0C0000}"/>
    <cellStyle name="Normal 6 2 12" xfId="502" xr:uid="{00000000-0005-0000-0000-00000E0C0000}"/>
    <cellStyle name="Normal 6 2 12 2" xfId="1695" xr:uid="{00000000-0005-0000-0000-00000F0C0000}"/>
    <cellStyle name="Normal 6 2 12 2 2" xfId="3697" xr:uid="{00000000-0005-0000-0000-0000100C0000}"/>
    <cellStyle name="Normal 6 2 12 3" xfId="2511" xr:uid="{00000000-0005-0000-0000-0000110C0000}"/>
    <cellStyle name="Normal 6 2 13" xfId="916" xr:uid="{00000000-0005-0000-0000-0000120C0000}"/>
    <cellStyle name="Normal 6 2 13 2" xfId="2918" xr:uid="{00000000-0005-0000-0000-0000130C0000}"/>
    <cellStyle name="Normal 6 2 14" xfId="990" xr:uid="{00000000-0005-0000-0000-0000140C0000}"/>
    <cellStyle name="Normal 6 2 14 2" xfId="2992" xr:uid="{00000000-0005-0000-0000-0000150C0000}"/>
    <cellStyle name="Normal 6 2 15" xfId="1036" xr:uid="{00000000-0005-0000-0000-0000160C0000}"/>
    <cellStyle name="Normal 6 2 15 2" xfId="3038" xr:uid="{00000000-0005-0000-0000-0000170C0000}"/>
    <cellStyle name="Normal 6 2 16" xfId="1049" xr:uid="{00000000-0005-0000-0000-0000180C0000}"/>
    <cellStyle name="Normal 6 2 16 2" xfId="3051" xr:uid="{00000000-0005-0000-0000-0000190C0000}"/>
    <cellStyle name="Normal 6 2 17" xfId="1236" xr:uid="{00000000-0005-0000-0000-00001A0C0000}"/>
    <cellStyle name="Normal 6 2 17 2" xfId="3238" xr:uid="{00000000-0005-0000-0000-00001B0C0000}"/>
    <cellStyle name="Normal 6 2 18" xfId="1288" xr:uid="{00000000-0005-0000-0000-00001C0C0000}"/>
    <cellStyle name="Normal 6 2 18 2" xfId="3290" xr:uid="{00000000-0005-0000-0000-00001D0C0000}"/>
    <cellStyle name="Normal 6 2 19" xfId="2102" xr:uid="{00000000-0005-0000-0000-00001E0C0000}"/>
    <cellStyle name="Normal 6 2 2" xfId="49" xr:uid="{00000000-0005-0000-0000-00001F0C0000}"/>
    <cellStyle name="Normal 6 2 2 10" xfId="1254" xr:uid="{00000000-0005-0000-0000-0000200C0000}"/>
    <cellStyle name="Normal 6 2 2 10 2" xfId="3256" xr:uid="{00000000-0005-0000-0000-0000210C0000}"/>
    <cellStyle name="Normal 6 2 2 11" xfId="1301" xr:uid="{00000000-0005-0000-0000-0000220C0000}"/>
    <cellStyle name="Normal 6 2 2 11 2" xfId="3303" xr:uid="{00000000-0005-0000-0000-0000230C0000}"/>
    <cellStyle name="Normal 6 2 2 12" xfId="2133" xr:uid="{00000000-0005-0000-0000-0000240C0000}"/>
    <cellStyle name="Normal 6 2 2 13" xfId="4164" xr:uid="{00000000-0005-0000-0000-0000250C0000}"/>
    <cellStyle name="Normal 6 2 2 2" xfId="142" xr:uid="{00000000-0005-0000-0000-0000260C0000}"/>
    <cellStyle name="Normal 6 2 2 2 2" xfId="403" xr:uid="{00000000-0005-0000-0000-0000270C0000}"/>
    <cellStyle name="Normal 6 2 2 2 2 2" xfId="815" xr:uid="{00000000-0005-0000-0000-0000280C0000}"/>
    <cellStyle name="Normal 6 2 2 2 2 2 2" xfId="2005" xr:uid="{00000000-0005-0000-0000-0000290C0000}"/>
    <cellStyle name="Normal 6 2 2 2 2 2 2 2" xfId="4007" xr:uid="{00000000-0005-0000-0000-00002A0C0000}"/>
    <cellStyle name="Normal 6 2 2 2 2 2 3" xfId="2821" xr:uid="{00000000-0005-0000-0000-00002B0C0000}"/>
    <cellStyle name="Normal 6 2 2 2 2 3" xfId="1598" xr:uid="{00000000-0005-0000-0000-00002C0C0000}"/>
    <cellStyle name="Normal 6 2 2 2 2 3 2" xfId="3600" xr:uid="{00000000-0005-0000-0000-00002D0C0000}"/>
    <cellStyle name="Normal 6 2 2 2 2 4" xfId="2412" xr:uid="{00000000-0005-0000-0000-00002E0C0000}"/>
    <cellStyle name="Normal 6 2 2 2 3" xfId="632" xr:uid="{00000000-0005-0000-0000-00002F0C0000}"/>
    <cellStyle name="Normal 6 2 2 2 3 2" xfId="1824" xr:uid="{00000000-0005-0000-0000-0000300C0000}"/>
    <cellStyle name="Normal 6 2 2 2 3 2 2" xfId="3826" xr:uid="{00000000-0005-0000-0000-0000310C0000}"/>
    <cellStyle name="Normal 6 2 2 2 3 3" xfId="2640" xr:uid="{00000000-0005-0000-0000-0000320C0000}"/>
    <cellStyle name="Normal 6 2 2 2 4" xfId="1186" xr:uid="{00000000-0005-0000-0000-0000330C0000}"/>
    <cellStyle name="Normal 6 2 2 2 4 2" xfId="3188" xr:uid="{00000000-0005-0000-0000-0000340C0000}"/>
    <cellStyle name="Normal 6 2 2 2 5" xfId="1417" xr:uid="{00000000-0005-0000-0000-0000350C0000}"/>
    <cellStyle name="Normal 6 2 2 2 5 2" xfId="3419" xr:uid="{00000000-0005-0000-0000-0000360C0000}"/>
    <cellStyle name="Normal 6 2 2 2 6" xfId="2194" xr:uid="{00000000-0005-0000-0000-0000370C0000}"/>
    <cellStyle name="Normal 6 2 2 2 7" xfId="4206" xr:uid="{00000000-0005-0000-0000-0000380C0000}"/>
    <cellStyle name="Normal 6 2 2 3" xfId="250" xr:uid="{00000000-0005-0000-0000-0000390C0000}"/>
    <cellStyle name="Normal 6 2 2 3 2" xfId="404" xr:uid="{00000000-0005-0000-0000-00003A0C0000}"/>
    <cellStyle name="Normal 6 2 2 3 2 2" xfId="816" xr:uid="{00000000-0005-0000-0000-00003B0C0000}"/>
    <cellStyle name="Normal 6 2 2 3 2 2 2" xfId="2006" xr:uid="{00000000-0005-0000-0000-00003C0C0000}"/>
    <cellStyle name="Normal 6 2 2 3 2 2 2 2" xfId="4008" xr:uid="{00000000-0005-0000-0000-00003D0C0000}"/>
    <cellStyle name="Normal 6 2 2 3 2 2 3" xfId="2822" xr:uid="{00000000-0005-0000-0000-00003E0C0000}"/>
    <cellStyle name="Normal 6 2 2 3 2 3" xfId="1599" xr:uid="{00000000-0005-0000-0000-00003F0C0000}"/>
    <cellStyle name="Normal 6 2 2 3 2 3 2" xfId="3601" xr:uid="{00000000-0005-0000-0000-0000400C0000}"/>
    <cellStyle name="Normal 6 2 2 3 2 4" xfId="2413" xr:uid="{00000000-0005-0000-0000-0000410C0000}"/>
    <cellStyle name="Normal 6 2 2 3 3" xfId="633" xr:uid="{00000000-0005-0000-0000-0000420C0000}"/>
    <cellStyle name="Normal 6 2 2 3 3 2" xfId="1825" xr:uid="{00000000-0005-0000-0000-0000430C0000}"/>
    <cellStyle name="Normal 6 2 2 3 3 2 2" xfId="3827" xr:uid="{00000000-0005-0000-0000-0000440C0000}"/>
    <cellStyle name="Normal 6 2 2 3 3 3" xfId="2641" xr:uid="{00000000-0005-0000-0000-0000450C0000}"/>
    <cellStyle name="Normal 6 2 2 3 4" xfId="1187" xr:uid="{00000000-0005-0000-0000-0000460C0000}"/>
    <cellStyle name="Normal 6 2 2 3 4 2" xfId="3189" xr:uid="{00000000-0005-0000-0000-0000470C0000}"/>
    <cellStyle name="Normal 6 2 2 3 5" xfId="1418" xr:uid="{00000000-0005-0000-0000-0000480C0000}"/>
    <cellStyle name="Normal 6 2 2 3 5 2" xfId="3420" xr:uid="{00000000-0005-0000-0000-0000490C0000}"/>
    <cellStyle name="Normal 6 2 2 3 6" xfId="2255" xr:uid="{00000000-0005-0000-0000-00004A0C0000}"/>
    <cellStyle name="Normal 6 2 2 3 7" xfId="4315" xr:uid="{00000000-0005-0000-0000-00004B0C0000}"/>
    <cellStyle name="Normal 6 2 2 4" xfId="402" xr:uid="{00000000-0005-0000-0000-00004C0C0000}"/>
    <cellStyle name="Normal 6 2 2 4 2" xfId="814" xr:uid="{00000000-0005-0000-0000-00004D0C0000}"/>
    <cellStyle name="Normal 6 2 2 4 2 2" xfId="2004" xr:uid="{00000000-0005-0000-0000-00004E0C0000}"/>
    <cellStyle name="Normal 6 2 2 4 2 2 2" xfId="4006" xr:uid="{00000000-0005-0000-0000-00004F0C0000}"/>
    <cellStyle name="Normal 6 2 2 4 2 3" xfId="2820" xr:uid="{00000000-0005-0000-0000-0000500C0000}"/>
    <cellStyle name="Normal 6 2 2 4 3" xfId="1597" xr:uid="{00000000-0005-0000-0000-0000510C0000}"/>
    <cellStyle name="Normal 6 2 2 4 3 2" xfId="3599" xr:uid="{00000000-0005-0000-0000-0000520C0000}"/>
    <cellStyle name="Normal 6 2 2 4 4" xfId="2411" xr:uid="{00000000-0005-0000-0000-0000530C0000}"/>
    <cellStyle name="Normal 6 2 2 5" xfId="491" xr:uid="{00000000-0005-0000-0000-0000540C0000}"/>
    <cellStyle name="Normal 6 2 2 5 2" xfId="901" xr:uid="{00000000-0005-0000-0000-0000550C0000}"/>
    <cellStyle name="Normal 6 2 2 5 2 2" xfId="2090" xr:uid="{00000000-0005-0000-0000-0000560C0000}"/>
    <cellStyle name="Normal 6 2 2 5 2 2 2" xfId="4092" xr:uid="{00000000-0005-0000-0000-0000570C0000}"/>
    <cellStyle name="Normal 6 2 2 5 2 3" xfId="2907" xr:uid="{00000000-0005-0000-0000-0000580C0000}"/>
    <cellStyle name="Normal 6 2 2 5 3" xfId="1684" xr:uid="{00000000-0005-0000-0000-0000590C0000}"/>
    <cellStyle name="Normal 6 2 2 5 3 2" xfId="3686" xr:uid="{00000000-0005-0000-0000-00005A0C0000}"/>
    <cellStyle name="Normal 6 2 2 5 4" xfId="2500" xr:uid="{00000000-0005-0000-0000-00005B0C0000}"/>
    <cellStyle name="Normal 6 2 2 6" xfId="515" xr:uid="{00000000-0005-0000-0000-00005C0C0000}"/>
    <cellStyle name="Normal 6 2 2 6 2" xfId="1708" xr:uid="{00000000-0005-0000-0000-00005D0C0000}"/>
    <cellStyle name="Normal 6 2 2 6 2 2" xfId="3710" xr:uid="{00000000-0005-0000-0000-00005E0C0000}"/>
    <cellStyle name="Normal 6 2 2 6 3" xfId="2524" xr:uid="{00000000-0005-0000-0000-00005F0C0000}"/>
    <cellStyle name="Normal 6 2 2 7" xfId="956" xr:uid="{00000000-0005-0000-0000-0000600C0000}"/>
    <cellStyle name="Normal 6 2 2 7 2" xfId="2958" xr:uid="{00000000-0005-0000-0000-0000610C0000}"/>
    <cellStyle name="Normal 6 2 2 8" xfId="1003" xr:uid="{00000000-0005-0000-0000-0000620C0000}"/>
    <cellStyle name="Normal 6 2 2 8 2" xfId="3005" xr:uid="{00000000-0005-0000-0000-0000630C0000}"/>
    <cellStyle name="Normal 6 2 2 9" xfId="1082" xr:uid="{00000000-0005-0000-0000-0000640C0000}"/>
    <cellStyle name="Normal 6 2 2 9 2" xfId="3084" xr:uid="{00000000-0005-0000-0000-0000650C0000}"/>
    <cellStyle name="Normal 6 2 20" xfId="4145" xr:uid="{00000000-0005-0000-0000-0000660C0000}"/>
    <cellStyle name="Normal 6 2 21" xfId="4371" xr:uid="{00000000-0005-0000-0000-0000670C0000}"/>
    <cellStyle name="Normal 6 2 3" xfId="129" xr:uid="{00000000-0005-0000-0000-0000680C0000}"/>
    <cellStyle name="Normal 6 2 3 10" xfId="2154" xr:uid="{00000000-0005-0000-0000-0000690C0000}"/>
    <cellStyle name="Normal 6 2 3 11" xfId="4177" xr:uid="{00000000-0005-0000-0000-00006A0C0000}"/>
    <cellStyle name="Normal 6 2 3 2" xfId="259" xr:uid="{00000000-0005-0000-0000-00006B0C0000}"/>
    <cellStyle name="Normal 6 2 3 2 2" xfId="406" xr:uid="{00000000-0005-0000-0000-00006C0C0000}"/>
    <cellStyle name="Normal 6 2 3 2 2 2" xfId="818" xr:uid="{00000000-0005-0000-0000-00006D0C0000}"/>
    <cellStyle name="Normal 6 2 3 2 2 2 2" xfId="2008" xr:uid="{00000000-0005-0000-0000-00006E0C0000}"/>
    <cellStyle name="Normal 6 2 3 2 2 2 2 2" xfId="4010" xr:uid="{00000000-0005-0000-0000-00006F0C0000}"/>
    <cellStyle name="Normal 6 2 3 2 2 2 3" xfId="2824" xr:uid="{00000000-0005-0000-0000-0000700C0000}"/>
    <cellStyle name="Normal 6 2 3 2 2 3" xfId="1601" xr:uid="{00000000-0005-0000-0000-0000710C0000}"/>
    <cellStyle name="Normal 6 2 3 2 2 3 2" xfId="3603" xr:uid="{00000000-0005-0000-0000-0000720C0000}"/>
    <cellStyle name="Normal 6 2 3 2 2 4" xfId="2415" xr:uid="{00000000-0005-0000-0000-0000730C0000}"/>
    <cellStyle name="Normal 6 2 3 2 3" xfId="635" xr:uid="{00000000-0005-0000-0000-0000740C0000}"/>
    <cellStyle name="Normal 6 2 3 2 3 2" xfId="1827" xr:uid="{00000000-0005-0000-0000-0000750C0000}"/>
    <cellStyle name="Normal 6 2 3 2 3 2 2" xfId="3829" xr:uid="{00000000-0005-0000-0000-0000760C0000}"/>
    <cellStyle name="Normal 6 2 3 2 3 3" xfId="2643" xr:uid="{00000000-0005-0000-0000-0000770C0000}"/>
    <cellStyle name="Normal 6 2 3 2 4" xfId="1188" xr:uid="{00000000-0005-0000-0000-0000780C0000}"/>
    <cellStyle name="Normal 6 2 3 2 4 2" xfId="3190" xr:uid="{00000000-0005-0000-0000-0000790C0000}"/>
    <cellStyle name="Normal 6 2 3 2 5" xfId="1420" xr:uid="{00000000-0005-0000-0000-00007A0C0000}"/>
    <cellStyle name="Normal 6 2 3 2 5 2" xfId="3422" xr:uid="{00000000-0005-0000-0000-00007B0C0000}"/>
    <cellStyle name="Normal 6 2 3 2 6" xfId="2267" xr:uid="{00000000-0005-0000-0000-00007C0C0000}"/>
    <cellStyle name="Normal 6 2 3 2 7" xfId="4232" xr:uid="{00000000-0005-0000-0000-00007D0C0000}"/>
    <cellStyle name="Normal 6 2 3 3" xfId="405" xr:uid="{00000000-0005-0000-0000-00007E0C0000}"/>
    <cellStyle name="Normal 6 2 3 3 2" xfId="817" xr:uid="{00000000-0005-0000-0000-00007F0C0000}"/>
    <cellStyle name="Normal 6 2 3 3 2 2" xfId="2007" xr:uid="{00000000-0005-0000-0000-0000800C0000}"/>
    <cellStyle name="Normal 6 2 3 3 2 2 2" xfId="4009" xr:uid="{00000000-0005-0000-0000-0000810C0000}"/>
    <cellStyle name="Normal 6 2 3 3 2 3" xfId="2823" xr:uid="{00000000-0005-0000-0000-0000820C0000}"/>
    <cellStyle name="Normal 6 2 3 3 3" xfId="1600" xr:uid="{00000000-0005-0000-0000-0000830C0000}"/>
    <cellStyle name="Normal 6 2 3 3 3 2" xfId="3602" xr:uid="{00000000-0005-0000-0000-0000840C0000}"/>
    <cellStyle name="Normal 6 2 3 3 4" xfId="2414" xr:uid="{00000000-0005-0000-0000-0000850C0000}"/>
    <cellStyle name="Normal 6 2 3 4" xfId="634" xr:uid="{00000000-0005-0000-0000-0000860C0000}"/>
    <cellStyle name="Normal 6 2 3 4 2" xfId="1826" xr:uid="{00000000-0005-0000-0000-0000870C0000}"/>
    <cellStyle name="Normal 6 2 3 4 2 2" xfId="3828" xr:uid="{00000000-0005-0000-0000-0000880C0000}"/>
    <cellStyle name="Normal 6 2 3 4 3" xfId="2642" xr:uid="{00000000-0005-0000-0000-0000890C0000}"/>
    <cellStyle name="Normal 6 2 3 5" xfId="966" xr:uid="{00000000-0005-0000-0000-00008A0C0000}"/>
    <cellStyle name="Normal 6 2 3 5 2" xfId="2968" xr:uid="{00000000-0005-0000-0000-00008B0C0000}"/>
    <cellStyle name="Normal 6 2 3 6" xfId="1015" xr:uid="{00000000-0005-0000-0000-00008C0C0000}"/>
    <cellStyle name="Normal 6 2 3 6 2" xfId="3017" xr:uid="{00000000-0005-0000-0000-00008D0C0000}"/>
    <cellStyle name="Normal 6 2 3 7" xfId="1095" xr:uid="{00000000-0005-0000-0000-00008E0C0000}"/>
    <cellStyle name="Normal 6 2 3 7 2" xfId="3097" xr:uid="{00000000-0005-0000-0000-00008F0C0000}"/>
    <cellStyle name="Normal 6 2 3 8" xfId="1259" xr:uid="{00000000-0005-0000-0000-0000900C0000}"/>
    <cellStyle name="Normal 6 2 3 8 2" xfId="3261" xr:uid="{00000000-0005-0000-0000-0000910C0000}"/>
    <cellStyle name="Normal 6 2 3 9" xfId="1419" xr:uid="{00000000-0005-0000-0000-0000920C0000}"/>
    <cellStyle name="Normal 6 2 3 9 2" xfId="3421" xr:uid="{00000000-0005-0000-0000-0000930C0000}"/>
    <cellStyle name="Normal 6 2 4" xfId="182" xr:uid="{00000000-0005-0000-0000-0000940C0000}"/>
    <cellStyle name="Normal 6 2 4 2" xfId="407" xr:uid="{00000000-0005-0000-0000-0000950C0000}"/>
    <cellStyle name="Normal 6 2 4 2 2" xfId="819" xr:uid="{00000000-0005-0000-0000-0000960C0000}"/>
    <cellStyle name="Normal 6 2 4 2 2 2" xfId="2009" xr:uid="{00000000-0005-0000-0000-0000970C0000}"/>
    <cellStyle name="Normal 6 2 4 2 2 2 2" xfId="4011" xr:uid="{00000000-0005-0000-0000-0000980C0000}"/>
    <cellStyle name="Normal 6 2 4 2 2 3" xfId="2825" xr:uid="{00000000-0005-0000-0000-0000990C0000}"/>
    <cellStyle name="Normal 6 2 4 2 3" xfId="1602" xr:uid="{00000000-0005-0000-0000-00009A0C0000}"/>
    <cellStyle name="Normal 6 2 4 2 3 2" xfId="3604" xr:uid="{00000000-0005-0000-0000-00009B0C0000}"/>
    <cellStyle name="Normal 6 2 4 2 4" xfId="2416" xr:uid="{00000000-0005-0000-0000-00009C0C0000}"/>
    <cellStyle name="Normal 6 2 4 3" xfId="636" xr:uid="{00000000-0005-0000-0000-00009D0C0000}"/>
    <cellStyle name="Normal 6 2 4 3 2" xfId="1828" xr:uid="{00000000-0005-0000-0000-00009E0C0000}"/>
    <cellStyle name="Normal 6 2 4 3 2 2" xfId="3830" xr:uid="{00000000-0005-0000-0000-00009F0C0000}"/>
    <cellStyle name="Normal 6 2 4 3 3" xfId="2644" xr:uid="{00000000-0005-0000-0000-0000A00C0000}"/>
    <cellStyle name="Normal 6 2 4 4" xfId="1026" xr:uid="{00000000-0005-0000-0000-0000A10C0000}"/>
    <cellStyle name="Normal 6 2 4 4 2" xfId="3028" xr:uid="{00000000-0005-0000-0000-0000A20C0000}"/>
    <cellStyle name="Normal 6 2 4 5" xfId="1189" xr:uid="{00000000-0005-0000-0000-0000A30C0000}"/>
    <cellStyle name="Normal 6 2 4 5 2" xfId="3191" xr:uid="{00000000-0005-0000-0000-0000A40C0000}"/>
    <cellStyle name="Normal 6 2 4 6" xfId="1277" xr:uid="{00000000-0005-0000-0000-0000A50C0000}"/>
    <cellStyle name="Normal 6 2 4 6 2" xfId="3279" xr:uid="{00000000-0005-0000-0000-0000A60C0000}"/>
    <cellStyle name="Normal 6 2 4 7" xfId="1421" xr:uid="{00000000-0005-0000-0000-0000A70C0000}"/>
    <cellStyle name="Normal 6 2 4 7 2" xfId="3423" xr:uid="{00000000-0005-0000-0000-0000A80C0000}"/>
    <cellStyle name="Normal 6 2 4 8" xfId="2177" xr:uid="{00000000-0005-0000-0000-0000A90C0000}"/>
    <cellStyle name="Normal 6 2 4 9" xfId="4198" xr:uid="{00000000-0005-0000-0000-0000AA0C0000}"/>
    <cellStyle name="Normal 6 2 5" xfId="206" xr:uid="{00000000-0005-0000-0000-0000AB0C0000}"/>
    <cellStyle name="Normal 6 2 5 2" xfId="408" xr:uid="{00000000-0005-0000-0000-0000AC0C0000}"/>
    <cellStyle name="Normal 6 2 5 2 2" xfId="820" xr:uid="{00000000-0005-0000-0000-0000AD0C0000}"/>
    <cellStyle name="Normal 6 2 5 2 2 2" xfId="2010" xr:uid="{00000000-0005-0000-0000-0000AE0C0000}"/>
    <cellStyle name="Normal 6 2 5 2 2 2 2" xfId="4012" xr:uid="{00000000-0005-0000-0000-0000AF0C0000}"/>
    <cellStyle name="Normal 6 2 5 2 2 3" xfId="2826" xr:uid="{00000000-0005-0000-0000-0000B00C0000}"/>
    <cellStyle name="Normal 6 2 5 2 3" xfId="1603" xr:uid="{00000000-0005-0000-0000-0000B10C0000}"/>
    <cellStyle name="Normal 6 2 5 2 3 2" xfId="3605" xr:uid="{00000000-0005-0000-0000-0000B20C0000}"/>
    <cellStyle name="Normal 6 2 5 2 4" xfId="2417" xr:uid="{00000000-0005-0000-0000-0000B30C0000}"/>
    <cellStyle name="Normal 6 2 5 3" xfId="637" xr:uid="{00000000-0005-0000-0000-0000B40C0000}"/>
    <cellStyle name="Normal 6 2 5 3 2" xfId="1829" xr:uid="{00000000-0005-0000-0000-0000B50C0000}"/>
    <cellStyle name="Normal 6 2 5 3 2 2" xfId="3831" xr:uid="{00000000-0005-0000-0000-0000B60C0000}"/>
    <cellStyle name="Normal 6 2 5 3 3" xfId="2645" xr:uid="{00000000-0005-0000-0000-0000B70C0000}"/>
    <cellStyle name="Normal 6 2 5 4" xfId="1190" xr:uid="{00000000-0005-0000-0000-0000B80C0000}"/>
    <cellStyle name="Normal 6 2 5 4 2" xfId="3192" xr:uid="{00000000-0005-0000-0000-0000B90C0000}"/>
    <cellStyle name="Normal 6 2 5 5" xfId="1422" xr:uid="{00000000-0005-0000-0000-0000BA0C0000}"/>
    <cellStyle name="Normal 6 2 5 5 2" xfId="3424" xr:uid="{00000000-0005-0000-0000-0000BB0C0000}"/>
    <cellStyle name="Normal 6 2 5 6" xfId="2210" xr:uid="{00000000-0005-0000-0000-0000BC0C0000}"/>
    <cellStyle name="Normal 6 2 5 7" xfId="4316" xr:uid="{00000000-0005-0000-0000-0000BD0C0000}"/>
    <cellStyle name="Normal 6 2 6" xfId="228" xr:uid="{00000000-0005-0000-0000-0000BE0C0000}"/>
    <cellStyle name="Normal 6 2 6 2" xfId="409" xr:uid="{00000000-0005-0000-0000-0000BF0C0000}"/>
    <cellStyle name="Normal 6 2 6 2 2" xfId="821" xr:uid="{00000000-0005-0000-0000-0000C00C0000}"/>
    <cellStyle name="Normal 6 2 6 2 2 2" xfId="2011" xr:uid="{00000000-0005-0000-0000-0000C10C0000}"/>
    <cellStyle name="Normal 6 2 6 2 2 2 2" xfId="4013" xr:uid="{00000000-0005-0000-0000-0000C20C0000}"/>
    <cellStyle name="Normal 6 2 6 2 2 3" xfId="2827" xr:uid="{00000000-0005-0000-0000-0000C30C0000}"/>
    <cellStyle name="Normal 6 2 6 2 3" xfId="1604" xr:uid="{00000000-0005-0000-0000-0000C40C0000}"/>
    <cellStyle name="Normal 6 2 6 2 3 2" xfId="3606" xr:uid="{00000000-0005-0000-0000-0000C50C0000}"/>
    <cellStyle name="Normal 6 2 6 2 4" xfId="2418" xr:uid="{00000000-0005-0000-0000-0000C60C0000}"/>
    <cellStyle name="Normal 6 2 6 3" xfId="638" xr:uid="{00000000-0005-0000-0000-0000C70C0000}"/>
    <cellStyle name="Normal 6 2 6 3 2" xfId="1830" xr:uid="{00000000-0005-0000-0000-0000C80C0000}"/>
    <cellStyle name="Normal 6 2 6 3 2 2" xfId="3832" xr:uid="{00000000-0005-0000-0000-0000C90C0000}"/>
    <cellStyle name="Normal 6 2 6 3 3" xfId="2646" xr:uid="{00000000-0005-0000-0000-0000CA0C0000}"/>
    <cellStyle name="Normal 6 2 6 4" xfId="1191" xr:uid="{00000000-0005-0000-0000-0000CB0C0000}"/>
    <cellStyle name="Normal 6 2 6 4 2" xfId="3193" xr:uid="{00000000-0005-0000-0000-0000CC0C0000}"/>
    <cellStyle name="Normal 6 2 6 5" xfId="1423" xr:uid="{00000000-0005-0000-0000-0000CD0C0000}"/>
    <cellStyle name="Normal 6 2 6 5 2" xfId="3425" xr:uid="{00000000-0005-0000-0000-0000CE0C0000}"/>
    <cellStyle name="Normal 6 2 6 6" xfId="2233" xr:uid="{00000000-0005-0000-0000-0000CF0C0000}"/>
    <cellStyle name="Normal 6 2 6 7" xfId="4317" xr:uid="{00000000-0005-0000-0000-0000D00C0000}"/>
    <cellStyle name="Normal 6 2 7" xfId="238" xr:uid="{00000000-0005-0000-0000-0000D10C0000}"/>
    <cellStyle name="Normal 6 2 7 2" xfId="410" xr:uid="{00000000-0005-0000-0000-0000D20C0000}"/>
    <cellStyle name="Normal 6 2 7 2 2" xfId="822" xr:uid="{00000000-0005-0000-0000-0000D30C0000}"/>
    <cellStyle name="Normal 6 2 7 2 2 2" xfId="2012" xr:uid="{00000000-0005-0000-0000-0000D40C0000}"/>
    <cellStyle name="Normal 6 2 7 2 2 2 2" xfId="4014" xr:uid="{00000000-0005-0000-0000-0000D50C0000}"/>
    <cellStyle name="Normal 6 2 7 2 2 3" xfId="2828" xr:uid="{00000000-0005-0000-0000-0000D60C0000}"/>
    <cellStyle name="Normal 6 2 7 2 3" xfId="1605" xr:uid="{00000000-0005-0000-0000-0000D70C0000}"/>
    <cellStyle name="Normal 6 2 7 2 3 2" xfId="3607" xr:uid="{00000000-0005-0000-0000-0000D80C0000}"/>
    <cellStyle name="Normal 6 2 7 2 4" xfId="2419" xr:uid="{00000000-0005-0000-0000-0000D90C0000}"/>
    <cellStyle name="Normal 6 2 7 3" xfId="639" xr:uid="{00000000-0005-0000-0000-0000DA0C0000}"/>
    <cellStyle name="Normal 6 2 7 3 2" xfId="1831" xr:uid="{00000000-0005-0000-0000-0000DB0C0000}"/>
    <cellStyle name="Normal 6 2 7 3 2 2" xfId="3833" xr:uid="{00000000-0005-0000-0000-0000DC0C0000}"/>
    <cellStyle name="Normal 6 2 7 3 3" xfId="2647" xr:uid="{00000000-0005-0000-0000-0000DD0C0000}"/>
    <cellStyle name="Normal 6 2 7 4" xfId="1192" xr:uid="{00000000-0005-0000-0000-0000DE0C0000}"/>
    <cellStyle name="Normal 6 2 7 4 2" xfId="3194" xr:uid="{00000000-0005-0000-0000-0000DF0C0000}"/>
    <cellStyle name="Normal 6 2 7 5" xfId="1424" xr:uid="{00000000-0005-0000-0000-0000E00C0000}"/>
    <cellStyle name="Normal 6 2 7 5 2" xfId="3426" xr:uid="{00000000-0005-0000-0000-0000E10C0000}"/>
    <cellStyle name="Normal 6 2 7 6" xfId="2243" xr:uid="{00000000-0005-0000-0000-0000E20C0000}"/>
    <cellStyle name="Normal 6 2 7 7" xfId="4318" xr:uid="{00000000-0005-0000-0000-0000E30C0000}"/>
    <cellStyle name="Normal 6 2 8" xfId="271" xr:uid="{00000000-0005-0000-0000-0000E40C0000}"/>
    <cellStyle name="Normal 6 2 8 2" xfId="411" xr:uid="{00000000-0005-0000-0000-0000E50C0000}"/>
    <cellStyle name="Normal 6 2 8 2 2" xfId="823" xr:uid="{00000000-0005-0000-0000-0000E60C0000}"/>
    <cellStyle name="Normal 6 2 8 2 2 2" xfId="2013" xr:uid="{00000000-0005-0000-0000-0000E70C0000}"/>
    <cellStyle name="Normal 6 2 8 2 2 2 2" xfId="4015" xr:uid="{00000000-0005-0000-0000-0000E80C0000}"/>
    <cellStyle name="Normal 6 2 8 2 2 3" xfId="2829" xr:uid="{00000000-0005-0000-0000-0000E90C0000}"/>
    <cellStyle name="Normal 6 2 8 2 3" xfId="1606" xr:uid="{00000000-0005-0000-0000-0000EA0C0000}"/>
    <cellStyle name="Normal 6 2 8 2 3 2" xfId="3608" xr:uid="{00000000-0005-0000-0000-0000EB0C0000}"/>
    <cellStyle name="Normal 6 2 8 2 4" xfId="2420" xr:uid="{00000000-0005-0000-0000-0000EC0C0000}"/>
    <cellStyle name="Normal 6 2 8 3" xfId="640" xr:uid="{00000000-0005-0000-0000-0000ED0C0000}"/>
    <cellStyle name="Normal 6 2 8 3 2" xfId="1832" xr:uid="{00000000-0005-0000-0000-0000EE0C0000}"/>
    <cellStyle name="Normal 6 2 8 3 2 2" xfId="3834" xr:uid="{00000000-0005-0000-0000-0000EF0C0000}"/>
    <cellStyle name="Normal 6 2 8 3 3" xfId="2648" xr:uid="{00000000-0005-0000-0000-0000F00C0000}"/>
    <cellStyle name="Normal 6 2 8 4" xfId="1193" xr:uid="{00000000-0005-0000-0000-0000F10C0000}"/>
    <cellStyle name="Normal 6 2 8 4 2" xfId="3195" xr:uid="{00000000-0005-0000-0000-0000F20C0000}"/>
    <cellStyle name="Normal 6 2 8 5" xfId="1425" xr:uid="{00000000-0005-0000-0000-0000F30C0000}"/>
    <cellStyle name="Normal 6 2 8 5 2" xfId="3427" xr:uid="{00000000-0005-0000-0000-0000F40C0000}"/>
    <cellStyle name="Normal 6 2 8 6" xfId="2279" xr:uid="{00000000-0005-0000-0000-0000F50C0000}"/>
    <cellStyle name="Normal 6 2 8 7" xfId="4319" xr:uid="{00000000-0005-0000-0000-0000F60C0000}"/>
    <cellStyle name="Normal 6 2 9" xfId="401" xr:uid="{00000000-0005-0000-0000-0000F70C0000}"/>
    <cellStyle name="Normal 6 2 9 2" xfId="813" xr:uid="{00000000-0005-0000-0000-0000F80C0000}"/>
    <cellStyle name="Normal 6 2 9 2 2" xfId="2003" xr:uid="{00000000-0005-0000-0000-0000F90C0000}"/>
    <cellStyle name="Normal 6 2 9 2 2 2" xfId="4005" xr:uid="{00000000-0005-0000-0000-0000FA0C0000}"/>
    <cellStyle name="Normal 6 2 9 2 3" xfId="2819" xr:uid="{00000000-0005-0000-0000-0000FB0C0000}"/>
    <cellStyle name="Normal 6 2 9 3" xfId="1596" xr:uid="{00000000-0005-0000-0000-0000FC0C0000}"/>
    <cellStyle name="Normal 6 2 9 3 2" xfId="3598" xr:uid="{00000000-0005-0000-0000-0000FD0C0000}"/>
    <cellStyle name="Normal 6 2 9 4" xfId="2410" xr:uid="{00000000-0005-0000-0000-0000FE0C0000}"/>
    <cellStyle name="Normal 6 20" xfId="1035" xr:uid="{00000000-0005-0000-0000-0000FF0C0000}"/>
    <cellStyle name="Normal 6 20 2" xfId="3037" xr:uid="{00000000-0005-0000-0000-0000000D0000}"/>
    <cellStyle name="Normal 6 21" xfId="1048" xr:uid="{00000000-0005-0000-0000-0000010D0000}"/>
    <cellStyle name="Normal 6 21 2" xfId="3050" xr:uid="{00000000-0005-0000-0000-0000020D0000}"/>
    <cellStyle name="Normal 6 22" xfId="1232" xr:uid="{00000000-0005-0000-0000-0000030D0000}"/>
    <cellStyle name="Normal 6 22 2" xfId="3234" xr:uid="{00000000-0005-0000-0000-0000040D0000}"/>
    <cellStyle name="Normal 6 23" xfId="1285" xr:uid="{00000000-0005-0000-0000-0000050D0000}"/>
    <cellStyle name="Normal 6 23 2" xfId="3287" xr:uid="{00000000-0005-0000-0000-0000060D0000}"/>
    <cellStyle name="Normal 6 24" xfId="2096" xr:uid="{00000000-0005-0000-0000-0000070D0000}"/>
    <cellStyle name="Normal 6 25" xfId="4144" xr:uid="{00000000-0005-0000-0000-0000080D0000}"/>
    <cellStyle name="Normal 6 26" xfId="4368" xr:uid="{00000000-0005-0000-0000-0000090D0000}"/>
    <cellStyle name="Normal 6 3" xfId="25" xr:uid="{00000000-0005-0000-0000-00000A0D0000}"/>
    <cellStyle name="Normal 6 3 10" xfId="920" xr:uid="{00000000-0005-0000-0000-00000B0D0000}"/>
    <cellStyle name="Normal 6 3 10 2" xfId="2922" xr:uid="{00000000-0005-0000-0000-00000C0D0000}"/>
    <cellStyle name="Normal 6 3 11" xfId="996" xr:uid="{00000000-0005-0000-0000-00000D0D0000}"/>
    <cellStyle name="Normal 6 3 11 2" xfId="2998" xr:uid="{00000000-0005-0000-0000-00000E0D0000}"/>
    <cellStyle name="Normal 6 3 12" xfId="1037" xr:uid="{00000000-0005-0000-0000-00000F0D0000}"/>
    <cellStyle name="Normal 6 3 12 2" xfId="3039" xr:uid="{00000000-0005-0000-0000-0000100D0000}"/>
    <cellStyle name="Normal 6 3 13" xfId="1075" xr:uid="{00000000-0005-0000-0000-0000110D0000}"/>
    <cellStyle name="Normal 6 3 13 2" xfId="3077" xr:uid="{00000000-0005-0000-0000-0000120D0000}"/>
    <cellStyle name="Normal 6 3 14" xfId="1240" xr:uid="{00000000-0005-0000-0000-0000130D0000}"/>
    <cellStyle name="Normal 6 3 14 2" xfId="3242" xr:uid="{00000000-0005-0000-0000-0000140D0000}"/>
    <cellStyle name="Normal 6 3 15" xfId="1294" xr:uid="{00000000-0005-0000-0000-0000150D0000}"/>
    <cellStyle name="Normal 6 3 15 2" xfId="3296" xr:uid="{00000000-0005-0000-0000-0000160D0000}"/>
    <cellStyle name="Normal 6 3 16" xfId="2107" xr:uid="{00000000-0005-0000-0000-0000170D0000}"/>
    <cellStyle name="Normal 6 3 17" xfId="4159" xr:uid="{00000000-0005-0000-0000-0000180D0000}"/>
    <cellStyle name="Normal 6 3 2" xfId="121" xr:uid="{00000000-0005-0000-0000-0000190D0000}"/>
    <cellStyle name="Normal 6 3 2 2" xfId="413" xr:uid="{00000000-0005-0000-0000-00001A0D0000}"/>
    <cellStyle name="Normal 6 3 2 2 2" xfId="825" xr:uid="{00000000-0005-0000-0000-00001B0D0000}"/>
    <cellStyle name="Normal 6 3 2 2 2 2" xfId="2015" xr:uid="{00000000-0005-0000-0000-00001C0D0000}"/>
    <cellStyle name="Normal 6 3 2 2 2 2 2" xfId="4017" xr:uid="{00000000-0005-0000-0000-00001D0D0000}"/>
    <cellStyle name="Normal 6 3 2 2 2 3" xfId="2831" xr:uid="{00000000-0005-0000-0000-00001E0D0000}"/>
    <cellStyle name="Normal 6 3 2 2 3" xfId="1608" xr:uid="{00000000-0005-0000-0000-00001F0D0000}"/>
    <cellStyle name="Normal 6 3 2 2 3 2" xfId="3610" xr:uid="{00000000-0005-0000-0000-0000200D0000}"/>
    <cellStyle name="Normal 6 3 2 2 4" xfId="2422" xr:uid="{00000000-0005-0000-0000-0000210D0000}"/>
    <cellStyle name="Normal 6 3 2 3" xfId="641" xr:uid="{00000000-0005-0000-0000-0000220D0000}"/>
    <cellStyle name="Normal 6 3 2 3 2" xfId="1833" xr:uid="{00000000-0005-0000-0000-0000230D0000}"/>
    <cellStyle name="Normal 6 3 2 3 2 2" xfId="3835" xr:uid="{00000000-0005-0000-0000-0000240D0000}"/>
    <cellStyle name="Normal 6 3 2 3 3" xfId="2649" xr:uid="{00000000-0005-0000-0000-0000250D0000}"/>
    <cellStyle name="Normal 6 3 2 4" xfId="963" xr:uid="{00000000-0005-0000-0000-0000260D0000}"/>
    <cellStyle name="Normal 6 3 2 4 2" xfId="2965" xr:uid="{00000000-0005-0000-0000-0000270D0000}"/>
    <cellStyle name="Normal 6 3 2 5" xfId="1194" xr:uid="{00000000-0005-0000-0000-0000280D0000}"/>
    <cellStyle name="Normal 6 3 2 5 2" xfId="3196" xr:uid="{00000000-0005-0000-0000-0000290D0000}"/>
    <cellStyle name="Normal 6 3 2 6" xfId="1263" xr:uid="{00000000-0005-0000-0000-00002A0D0000}"/>
    <cellStyle name="Normal 6 3 2 6 2" xfId="3265" xr:uid="{00000000-0005-0000-0000-00002B0D0000}"/>
    <cellStyle name="Normal 6 3 2 7" xfId="1426" xr:uid="{00000000-0005-0000-0000-00002C0D0000}"/>
    <cellStyle name="Normal 6 3 2 7 2" xfId="3428" xr:uid="{00000000-0005-0000-0000-00002D0D0000}"/>
    <cellStyle name="Normal 6 3 2 8" xfId="2151" xr:uid="{00000000-0005-0000-0000-00002E0D0000}"/>
    <cellStyle name="Normal 6 3 2 9" xfId="4212" xr:uid="{00000000-0005-0000-0000-00002F0D0000}"/>
    <cellStyle name="Normal 6 3 3" xfId="170" xr:uid="{00000000-0005-0000-0000-0000300D0000}"/>
    <cellStyle name="Normal 6 3 3 2" xfId="414" xr:uid="{00000000-0005-0000-0000-0000310D0000}"/>
    <cellStyle name="Normal 6 3 3 2 2" xfId="826" xr:uid="{00000000-0005-0000-0000-0000320D0000}"/>
    <cellStyle name="Normal 6 3 3 2 2 2" xfId="2016" xr:uid="{00000000-0005-0000-0000-0000330D0000}"/>
    <cellStyle name="Normal 6 3 3 2 2 2 2" xfId="4018" xr:uid="{00000000-0005-0000-0000-0000340D0000}"/>
    <cellStyle name="Normal 6 3 3 2 2 3" xfId="2832" xr:uid="{00000000-0005-0000-0000-0000350D0000}"/>
    <cellStyle name="Normal 6 3 3 2 3" xfId="1609" xr:uid="{00000000-0005-0000-0000-0000360D0000}"/>
    <cellStyle name="Normal 6 3 3 2 3 2" xfId="3611" xr:uid="{00000000-0005-0000-0000-0000370D0000}"/>
    <cellStyle name="Normal 6 3 3 2 4" xfId="2423" xr:uid="{00000000-0005-0000-0000-0000380D0000}"/>
    <cellStyle name="Normal 6 3 3 3" xfId="642" xr:uid="{00000000-0005-0000-0000-0000390D0000}"/>
    <cellStyle name="Normal 6 3 3 3 2" xfId="1834" xr:uid="{00000000-0005-0000-0000-00003A0D0000}"/>
    <cellStyle name="Normal 6 3 3 3 2 2" xfId="3836" xr:uid="{00000000-0005-0000-0000-00003B0D0000}"/>
    <cellStyle name="Normal 6 3 3 3 3" xfId="2650" xr:uid="{00000000-0005-0000-0000-00003C0D0000}"/>
    <cellStyle name="Normal 6 3 3 4" xfId="977" xr:uid="{00000000-0005-0000-0000-00003D0D0000}"/>
    <cellStyle name="Normal 6 3 3 4 2" xfId="2979" xr:uid="{00000000-0005-0000-0000-00003E0D0000}"/>
    <cellStyle name="Normal 6 3 3 5" xfId="1195" xr:uid="{00000000-0005-0000-0000-00003F0D0000}"/>
    <cellStyle name="Normal 6 3 3 5 2" xfId="3197" xr:uid="{00000000-0005-0000-0000-0000400D0000}"/>
    <cellStyle name="Normal 6 3 3 6" xfId="1427" xr:uid="{00000000-0005-0000-0000-0000410D0000}"/>
    <cellStyle name="Normal 6 3 3 6 2" xfId="3429" xr:uid="{00000000-0005-0000-0000-0000420D0000}"/>
    <cellStyle name="Normal 6 3 3 7" xfId="2164" xr:uid="{00000000-0005-0000-0000-0000430D0000}"/>
    <cellStyle name="Normal 6 3 3 8" xfId="4320" xr:uid="{00000000-0005-0000-0000-0000440D0000}"/>
    <cellStyle name="Normal 6 3 4" xfId="188" xr:uid="{00000000-0005-0000-0000-0000450D0000}"/>
    <cellStyle name="Normal 6 3 4 2" xfId="415" xr:uid="{00000000-0005-0000-0000-0000460D0000}"/>
    <cellStyle name="Normal 6 3 4 2 2" xfId="827" xr:uid="{00000000-0005-0000-0000-0000470D0000}"/>
    <cellStyle name="Normal 6 3 4 2 2 2" xfId="2017" xr:uid="{00000000-0005-0000-0000-0000480D0000}"/>
    <cellStyle name="Normal 6 3 4 2 2 2 2" xfId="4019" xr:uid="{00000000-0005-0000-0000-0000490D0000}"/>
    <cellStyle name="Normal 6 3 4 2 2 3" xfId="2833" xr:uid="{00000000-0005-0000-0000-00004A0D0000}"/>
    <cellStyle name="Normal 6 3 4 2 3" xfId="1610" xr:uid="{00000000-0005-0000-0000-00004B0D0000}"/>
    <cellStyle name="Normal 6 3 4 2 3 2" xfId="3612" xr:uid="{00000000-0005-0000-0000-00004C0D0000}"/>
    <cellStyle name="Normal 6 3 4 2 4" xfId="2424" xr:uid="{00000000-0005-0000-0000-00004D0D0000}"/>
    <cellStyle name="Normal 6 3 4 3" xfId="643" xr:uid="{00000000-0005-0000-0000-00004E0D0000}"/>
    <cellStyle name="Normal 6 3 4 3 2" xfId="1835" xr:uid="{00000000-0005-0000-0000-00004F0D0000}"/>
    <cellStyle name="Normal 6 3 4 3 2 2" xfId="3837" xr:uid="{00000000-0005-0000-0000-0000500D0000}"/>
    <cellStyle name="Normal 6 3 4 3 3" xfId="2651" xr:uid="{00000000-0005-0000-0000-0000510D0000}"/>
    <cellStyle name="Normal 6 3 4 4" xfId="1196" xr:uid="{00000000-0005-0000-0000-0000520D0000}"/>
    <cellStyle name="Normal 6 3 4 4 2" xfId="3198" xr:uid="{00000000-0005-0000-0000-0000530D0000}"/>
    <cellStyle name="Normal 6 3 4 5" xfId="1428" xr:uid="{00000000-0005-0000-0000-0000540D0000}"/>
    <cellStyle name="Normal 6 3 4 5 2" xfId="3430" xr:uid="{00000000-0005-0000-0000-0000550D0000}"/>
    <cellStyle name="Normal 6 3 4 6" xfId="2187" xr:uid="{00000000-0005-0000-0000-0000560D0000}"/>
    <cellStyle name="Normal 6 3 4 7" xfId="4321" xr:uid="{00000000-0005-0000-0000-0000570D0000}"/>
    <cellStyle name="Normal 6 3 5" xfId="220" xr:uid="{00000000-0005-0000-0000-0000580D0000}"/>
    <cellStyle name="Normal 6 3 5 2" xfId="416" xr:uid="{00000000-0005-0000-0000-0000590D0000}"/>
    <cellStyle name="Normal 6 3 5 2 2" xfId="828" xr:uid="{00000000-0005-0000-0000-00005A0D0000}"/>
    <cellStyle name="Normal 6 3 5 2 2 2" xfId="2018" xr:uid="{00000000-0005-0000-0000-00005B0D0000}"/>
    <cellStyle name="Normal 6 3 5 2 2 2 2" xfId="4020" xr:uid="{00000000-0005-0000-0000-00005C0D0000}"/>
    <cellStyle name="Normal 6 3 5 2 2 3" xfId="2834" xr:uid="{00000000-0005-0000-0000-00005D0D0000}"/>
    <cellStyle name="Normal 6 3 5 2 3" xfId="1611" xr:uid="{00000000-0005-0000-0000-00005E0D0000}"/>
    <cellStyle name="Normal 6 3 5 2 3 2" xfId="3613" xr:uid="{00000000-0005-0000-0000-00005F0D0000}"/>
    <cellStyle name="Normal 6 3 5 2 4" xfId="2425" xr:uid="{00000000-0005-0000-0000-0000600D0000}"/>
    <cellStyle name="Normal 6 3 5 3" xfId="644" xr:uid="{00000000-0005-0000-0000-0000610D0000}"/>
    <cellStyle name="Normal 6 3 5 3 2" xfId="1836" xr:uid="{00000000-0005-0000-0000-0000620D0000}"/>
    <cellStyle name="Normal 6 3 5 3 2 2" xfId="3838" xr:uid="{00000000-0005-0000-0000-0000630D0000}"/>
    <cellStyle name="Normal 6 3 5 3 3" xfId="2652" xr:uid="{00000000-0005-0000-0000-0000640D0000}"/>
    <cellStyle name="Normal 6 3 5 4" xfId="1197" xr:uid="{00000000-0005-0000-0000-0000650D0000}"/>
    <cellStyle name="Normal 6 3 5 4 2" xfId="3199" xr:uid="{00000000-0005-0000-0000-0000660D0000}"/>
    <cellStyle name="Normal 6 3 5 5" xfId="1429" xr:uid="{00000000-0005-0000-0000-0000670D0000}"/>
    <cellStyle name="Normal 6 3 5 5 2" xfId="3431" xr:uid="{00000000-0005-0000-0000-0000680D0000}"/>
    <cellStyle name="Normal 6 3 5 6" xfId="2226" xr:uid="{00000000-0005-0000-0000-0000690D0000}"/>
    <cellStyle name="Normal 6 3 5 7" xfId="4322" xr:uid="{00000000-0005-0000-0000-00006A0D0000}"/>
    <cellStyle name="Normal 6 3 6" xfId="239" xr:uid="{00000000-0005-0000-0000-00006B0D0000}"/>
    <cellStyle name="Normal 6 3 6 2" xfId="417" xr:uid="{00000000-0005-0000-0000-00006C0D0000}"/>
    <cellStyle name="Normal 6 3 6 2 2" xfId="829" xr:uid="{00000000-0005-0000-0000-00006D0D0000}"/>
    <cellStyle name="Normal 6 3 6 2 2 2" xfId="2019" xr:uid="{00000000-0005-0000-0000-00006E0D0000}"/>
    <cellStyle name="Normal 6 3 6 2 2 2 2" xfId="4021" xr:uid="{00000000-0005-0000-0000-00006F0D0000}"/>
    <cellStyle name="Normal 6 3 6 2 2 3" xfId="2835" xr:uid="{00000000-0005-0000-0000-0000700D0000}"/>
    <cellStyle name="Normal 6 3 6 2 3" xfId="1612" xr:uid="{00000000-0005-0000-0000-0000710D0000}"/>
    <cellStyle name="Normal 6 3 6 2 3 2" xfId="3614" xr:uid="{00000000-0005-0000-0000-0000720D0000}"/>
    <cellStyle name="Normal 6 3 6 2 4" xfId="2426" xr:uid="{00000000-0005-0000-0000-0000730D0000}"/>
    <cellStyle name="Normal 6 3 6 3" xfId="645" xr:uid="{00000000-0005-0000-0000-0000740D0000}"/>
    <cellStyle name="Normal 6 3 6 3 2" xfId="1837" xr:uid="{00000000-0005-0000-0000-0000750D0000}"/>
    <cellStyle name="Normal 6 3 6 3 2 2" xfId="3839" xr:uid="{00000000-0005-0000-0000-0000760D0000}"/>
    <cellStyle name="Normal 6 3 6 3 3" xfId="2653" xr:uid="{00000000-0005-0000-0000-0000770D0000}"/>
    <cellStyle name="Normal 6 3 6 4" xfId="1198" xr:uid="{00000000-0005-0000-0000-0000780D0000}"/>
    <cellStyle name="Normal 6 3 6 4 2" xfId="3200" xr:uid="{00000000-0005-0000-0000-0000790D0000}"/>
    <cellStyle name="Normal 6 3 6 5" xfId="1430" xr:uid="{00000000-0005-0000-0000-00007A0D0000}"/>
    <cellStyle name="Normal 6 3 6 5 2" xfId="3432" xr:uid="{00000000-0005-0000-0000-00007B0D0000}"/>
    <cellStyle name="Normal 6 3 6 6" xfId="2244" xr:uid="{00000000-0005-0000-0000-00007C0D0000}"/>
    <cellStyle name="Normal 6 3 6 7" xfId="4323" xr:uid="{00000000-0005-0000-0000-00007D0D0000}"/>
    <cellStyle name="Normal 6 3 7" xfId="412" xr:uid="{00000000-0005-0000-0000-00007E0D0000}"/>
    <cellStyle name="Normal 6 3 7 2" xfId="824" xr:uid="{00000000-0005-0000-0000-00007F0D0000}"/>
    <cellStyle name="Normal 6 3 7 2 2" xfId="2014" xr:uid="{00000000-0005-0000-0000-0000800D0000}"/>
    <cellStyle name="Normal 6 3 7 2 2 2" xfId="4016" xr:uid="{00000000-0005-0000-0000-0000810D0000}"/>
    <cellStyle name="Normal 6 3 7 2 3" xfId="2830" xr:uid="{00000000-0005-0000-0000-0000820D0000}"/>
    <cellStyle name="Normal 6 3 7 3" xfId="1607" xr:uid="{00000000-0005-0000-0000-0000830D0000}"/>
    <cellStyle name="Normal 6 3 7 3 2" xfId="3609" xr:uid="{00000000-0005-0000-0000-0000840D0000}"/>
    <cellStyle name="Normal 6 3 7 4" xfId="2421" xr:uid="{00000000-0005-0000-0000-0000850D0000}"/>
    <cellStyle name="Normal 6 3 8" xfId="477" xr:uid="{00000000-0005-0000-0000-0000860D0000}"/>
    <cellStyle name="Normal 6 3 8 2" xfId="887" xr:uid="{00000000-0005-0000-0000-0000870D0000}"/>
    <cellStyle name="Normal 6 3 8 2 2" xfId="2076" xr:uid="{00000000-0005-0000-0000-0000880D0000}"/>
    <cellStyle name="Normal 6 3 8 2 2 2" xfId="4078" xr:uid="{00000000-0005-0000-0000-0000890D0000}"/>
    <cellStyle name="Normal 6 3 8 2 3" xfId="2893" xr:uid="{00000000-0005-0000-0000-00008A0D0000}"/>
    <cellStyle name="Normal 6 3 8 3" xfId="1670" xr:uid="{00000000-0005-0000-0000-00008B0D0000}"/>
    <cellStyle name="Normal 6 3 8 3 2" xfId="3672" xr:uid="{00000000-0005-0000-0000-00008C0D0000}"/>
    <cellStyle name="Normal 6 3 8 4" xfId="2486" xr:uid="{00000000-0005-0000-0000-00008D0D0000}"/>
    <cellStyle name="Normal 6 3 9" xfId="508" xr:uid="{00000000-0005-0000-0000-00008E0D0000}"/>
    <cellStyle name="Normal 6 3 9 2" xfId="1701" xr:uid="{00000000-0005-0000-0000-00008F0D0000}"/>
    <cellStyle name="Normal 6 3 9 2 2" xfId="3703" xr:uid="{00000000-0005-0000-0000-0000900D0000}"/>
    <cellStyle name="Normal 6 3 9 3" xfId="2517" xr:uid="{00000000-0005-0000-0000-0000910D0000}"/>
    <cellStyle name="Normal 6 4" xfId="42" xr:uid="{00000000-0005-0000-0000-0000920D0000}"/>
    <cellStyle name="Normal 6 4 10" xfId="1431" xr:uid="{00000000-0005-0000-0000-0000930D0000}"/>
    <cellStyle name="Normal 6 4 10 2" xfId="3433" xr:uid="{00000000-0005-0000-0000-0000940D0000}"/>
    <cellStyle name="Normal 6 4 11" xfId="2114" xr:uid="{00000000-0005-0000-0000-0000950D0000}"/>
    <cellStyle name="Normal 6 4 12" xfId="4170" xr:uid="{00000000-0005-0000-0000-0000960D0000}"/>
    <cellStyle name="Normal 6 4 2" xfId="135" xr:uid="{00000000-0005-0000-0000-0000970D0000}"/>
    <cellStyle name="Normal 6 4 2 2" xfId="419" xr:uid="{00000000-0005-0000-0000-0000980D0000}"/>
    <cellStyle name="Normal 6 4 2 2 2" xfId="831" xr:uid="{00000000-0005-0000-0000-0000990D0000}"/>
    <cellStyle name="Normal 6 4 2 2 2 2" xfId="2021" xr:uid="{00000000-0005-0000-0000-00009A0D0000}"/>
    <cellStyle name="Normal 6 4 2 2 2 2 2" xfId="4023" xr:uid="{00000000-0005-0000-0000-00009B0D0000}"/>
    <cellStyle name="Normal 6 4 2 2 2 3" xfId="2837" xr:uid="{00000000-0005-0000-0000-00009C0D0000}"/>
    <cellStyle name="Normal 6 4 2 2 3" xfId="1614" xr:uid="{00000000-0005-0000-0000-00009D0D0000}"/>
    <cellStyle name="Normal 6 4 2 2 3 2" xfId="3616" xr:uid="{00000000-0005-0000-0000-00009E0D0000}"/>
    <cellStyle name="Normal 6 4 2 2 4" xfId="2428" xr:uid="{00000000-0005-0000-0000-00009F0D0000}"/>
    <cellStyle name="Normal 6 4 2 3" xfId="647" xr:uid="{00000000-0005-0000-0000-0000A00D0000}"/>
    <cellStyle name="Normal 6 4 2 3 2" xfId="1839" xr:uid="{00000000-0005-0000-0000-0000A10D0000}"/>
    <cellStyle name="Normal 6 4 2 3 2 2" xfId="3841" xr:uid="{00000000-0005-0000-0000-0000A20D0000}"/>
    <cellStyle name="Normal 6 4 2 3 3" xfId="2655" xr:uid="{00000000-0005-0000-0000-0000A30D0000}"/>
    <cellStyle name="Normal 6 4 2 4" xfId="1199" xr:uid="{00000000-0005-0000-0000-0000A40D0000}"/>
    <cellStyle name="Normal 6 4 2 4 2" xfId="3201" xr:uid="{00000000-0005-0000-0000-0000A50D0000}"/>
    <cellStyle name="Normal 6 4 2 5" xfId="1432" xr:uid="{00000000-0005-0000-0000-0000A60D0000}"/>
    <cellStyle name="Normal 6 4 2 5 2" xfId="3434" xr:uid="{00000000-0005-0000-0000-0000A70D0000}"/>
    <cellStyle name="Normal 6 4 2 6" xfId="2260" xr:uid="{00000000-0005-0000-0000-0000A80D0000}"/>
    <cellStyle name="Normal 6 4 2 7" xfId="4225" xr:uid="{00000000-0005-0000-0000-0000A90D0000}"/>
    <cellStyle name="Normal 6 4 3" xfId="418" xr:uid="{00000000-0005-0000-0000-0000AA0D0000}"/>
    <cellStyle name="Normal 6 4 3 2" xfId="830" xr:uid="{00000000-0005-0000-0000-0000AB0D0000}"/>
    <cellStyle name="Normal 6 4 3 2 2" xfId="2020" xr:uid="{00000000-0005-0000-0000-0000AC0D0000}"/>
    <cellStyle name="Normal 6 4 3 2 2 2" xfId="4022" xr:uid="{00000000-0005-0000-0000-0000AD0D0000}"/>
    <cellStyle name="Normal 6 4 3 2 3" xfId="2836" xr:uid="{00000000-0005-0000-0000-0000AE0D0000}"/>
    <cellStyle name="Normal 6 4 3 3" xfId="1613" xr:uid="{00000000-0005-0000-0000-0000AF0D0000}"/>
    <cellStyle name="Normal 6 4 3 3 2" xfId="3615" xr:uid="{00000000-0005-0000-0000-0000B00D0000}"/>
    <cellStyle name="Normal 6 4 3 4" xfId="2427" xr:uid="{00000000-0005-0000-0000-0000B10D0000}"/>
    <cellStyle name="Normal 6 4 4" xfId="484" xr:uid="{00000000-0005-0000-0000-0000B20D0000}"/>
    <cellStyle name="Normal 6 4 4 2" xfId="894" xr:uid="{00000000-0005-0000-0000-0000B30D0000}"/>
    <cellStyle name="Normal 6 4 4 2 2" xfId="2083" xr:uid="{00000000-0005-0000-0000-0000B40D0000}"/>
    <cellStyle name="Normal 6 4 4 2 2 2" xfId="4085" xr:uid="{00000000-0005-0000-0000-0000B50D0000}"/>
    <cellStyle name="Normal 6 4 4 2 3" xfId="2900" xr:uid="{00000000-0005-0000-0000-0000B60D0000}"/>
    <cellStyle name="Normal 6 4 4 3" xfId="1677" xr:uid="{00000000-0005-0000-0000-0000B70D0000}"/>
    <cellStyle name="Normal 6 4 4 3 2" xfId="3679" xr:uid="{00000000-0005-0000-0000-0000B80D0000}"/>
    <cellStyle name="Normal 6 4 4 4" xfId="2493" xr:uid="{00000000-0005-0000-0000-0000B90D0000}"/>
    <cellStyle name="Normal 6 4 5" xfId="646" xr:uid="{00000000-0005-0000-0000-0000BA0D0000}"/>
    <cellStyle name="Normal 6 4 5 2" xfId="1838" xr:uid="{00000000-0005-0000-0000-0000BB0D0000}"/>
    <cellStyle name="Normal 6 4 5 2 2" xfId="3840" xr:uid="{00000000-0005-0000-0000-0000BC0D0000}"/>
    <cellStyle name="Normal 6 4 5 3" xfId="2654" xr:uid="{00000000-0005-0000-0000-0000BD0D0000}"/>
    <cellStyle name="Normal 6 4 6" xfId="928" xr:uid="{00000000-0005-0000-0000-0000BE0D0000}"/>
    <cellStyle name="Normal 6 4 6 2" xfId="2930" xr:uid="{00000000-0005-0000-0000-0000BF0D0000}"/>
    <cellStyle name="Normal 6 4 7" xfId="1009" xr:uid="{00000000-0005-0000-0000-0000C00D0000}"/>
    <cellStyle name="Normal 6 4 7 2" xfId="3011" xr:uid="{00000000-0005-0000-0000-0000C10D0000}"/>
    <cellStyle name="Normal 6 4 8" xfId="1088" xr:uid="{00000000-0005-0000-0000-0000C20D0000}"/>
    <cellStyle name="Normal 6 4 8 2" xfId="3090" xr:uid="{00000000-0005-0000-0000-0000C30D0000}"/>
    <cellStyle name="Normal 6 4 9" xfId="1247" xr:uid="{00000000-0005-0000-0000-0000C40D0000}"/>
    <cellStyle name="Normal 6 4 9 2" xfId="3249" xr:uid="{00000000-0005-0000-0000-0000C50D0000}"/>
    <cellStyle name="Normal 6 5" xfId="112" xr:uid="{00000000-0005-0000-0000-0000C60D0000}"/>
    <cellStyle name="Normal 6 5 10" xfId="4192" xr:uid="{00000000-0005-0000-0000-0000C70D0000}"/>
    <cellStyle name="Normal 6 5 2" xfId="420" xr:uid="{00000000-0005-0000-0000-0000C80D0000}"/>
    <cellStyle name="Normal 6 5 2 2" xfId="832" xr:uid="{00000000-0005-0000-0000-0000C90D0000}"/>
    <cellStyle name="Normal 6 5 2 2 2" xfId="2022" xr:uid="{00000000-0005-0000-0000-0000CA0D0000}"/>
    <cellStyle name="Normal 6 5 2 2 2 2" xfId="4024" xr:uid="{00000000-0005-0000-0000-0000CB0D0000}"/>
    <cellStyle name="Normal 6 5 2 2 3" xfId="2838" xr:uid="{00000000-0005-0000-0000-0000CC0D0000}"/>
    <cellStyle name="Normal 6 5 2 3" xfId="1615" xr:uid="{00000000-0005-0000-0000-0000CD0D0000}"/>
    <cellStyle name="Normal 6 5 2 3 2" xfId="3617" xr:uid="{00000000-0005-0000-0000-0000CE0D0000}"/>
    <cellStyle name="Normal 6 5 2 4" xfId="2429" xr:uid="{00000000-0005-0000-0000-0000CF0D0000}"/>
    <cellStyle name="Normal 6 5 3" xfId="648" xr:uid="{00000000-0005-0000-0000-0000D00D0000}"/>
    <cellStyle name="Normal 6 5 3 2" xfId="1840" xr:uid="{00000000-0005-0000-0000-0000D10D0000}"/>
    <cellStyle name="Normal 6 5 3 2 2" xfId="3842" xr:uid="{00000000-0005-0000-0000-0000D20D0000}"/>
    <cellStyle name="Normal 6 5 3 3" xfId="2656" xr:uid="{00000000-0005-0000-0000-0000D30D0000}"/>
    <cellStyle name="Normal 6 5 4" xfId="933" xr:uid="{00000000-0005-0000-0000-0000D40D0000}"/>
    <cellStyle name="Normal 6 5 4 2" xfId="2935" xr:uid="{00000000-0005-0000-0000-0000D50D0000}"/>
    <cellStyle name="Normal 6 5 5" xfId="1020" xr:uid="{00000000-0005-0000-0000-0000D60D0000}"/>
    <cellStyle name="Normal 6 5 5 2" xfId="3022" xr:uid="{00000000-0005-0000-0000-0000D70D0000}"/>
    <cellStyle name="Normal 6 5 6" xfId="1200" xr:uid="{00000000-0005-0000-0000-0000D80D0000}"/>
    <cellStyle name="Normal 6 5 6 2" xfId="3202" xr:uid="{00000000-0005-0000-0000-0000D90D0000}"/>
    <cellStyle name="Normal 6 5 7" xfId="1255" xr:uid="{00000000-0005-0000-0000-0000DA0D0000}"/>
    <cellStyle name="Normal 6 5 7 2" xfId="3257" xr:uid="{00000000-0005-0000-0000-0000DB0D0000}"/>
    <cellStyle name="Normal 6 5 8" xfId="1433" xr:uid="{00000000-0005-0000-0000-0000DC0D0000}"/>
    <cellStyle name="Normal 6 5 8 2" xfId="3435" xr:uid="{00000000-0005-0000-0000-0000DD0D0000}"/>
    <cellStyle name="Normal 6 5 9" xfId="2120" xr:uid="{00000000-0005-0000-0000-0000DE0D0000}"/>
    <cellStyle name="Normal 6 6" xfId="150" xr:uid="{00000000-0005-0000-0000-0000DF0D0000}"/>
    <cellStyle name="Normal 6 6 2" xfId="421" xr:uid="{00000000-0005-0000-0000-0000E00D0000}"/>
    <cellStyle name="Normal 6 6 2 2" xfId="833" xr:uid="{00000000-0005-0000-0000-0000E10D0000}"/>
    <cellStyle name="Normal 6 6 2 2 2" xfId="2023" xr:uid="{00000000-0005-0000-0000-0000E20D0000}"/>
    <cellStyle name="Normal 6 6 2 2 2 2" xfId="4025" xr:uid="{00000000-0005-0000-0000-0000E30D0000}"/>
    <cellStyle name="Normal 6 6 2 2 3" xfId="2839" xr:uid="{00000000-0005-0000-0000-0000E40D0000}"/>
    <cellStyle name="Normal 6 6 2 3" xfId="1616" xr:uid="{00000000-0005-0000-0000-0000E50D0000}"/>
    <cellStyle name="Normal 6 6 2 3 2" xfId="3618" xr:uid="{00000000-0005-0000-0000-0000E60D0000}"/>
    <cellStyle name="Normal 6 6 2 4" xfId="2430" xr:uid="{00000000-0005-0000-0000-0000E70D0000}"/>
    <cellStyle name="Normal 6 6 3" xfId="649" xr:uid="{00000000-0005-0000-0000-0000E80D0000}"/>
    <cellStyle name="Normal 6 6 3 2" xfId="1841" xr:uid="{00000000-0005-0000-0000-0000E90D0000}"/>
    <cellStyle name="Normal 6 6 3 2 2" xfId="3843" xr:uid="{00000000-0005-0000-0000-0000EA0D0000}"/>
    <cellStyle name="Normal 6 6 3 3" xfId="2657" xr:uid="{00000000-0005-0000-0000-0000EB0D0000}"/>
    <cellStyle name="Normal 6 6 4" xfId="938" xr:uid="{00000000-0005-0000-0000-0000EC0D0000}"/>
    <cellStyle name="Normal 6 6 4 2" xfId="2940" xr:uid="{00000000-0005-0000-0000-0000ED0D0000}"/>
    <cellStyle name="Normal 6 6 5" xfId="1201" xr:uid="{00000000-0005-0000-0000-0000EE0D0000}"/>
    <cellStyle name="Normal 6 6 5 2" xfId="3203" xr:uid="{00000000-0005-0000-0000-0000EF0D0000}"/>
    <cellStyle name="Normal 6 6 6" xfId="1270" xr:uid="{00000000-0005-0000-0000-0000F00D0000}"/>
    <cellStyle name="Normal 6 6 6 2" xfId="3272" xr:uid="{00000000-0005-0000-0000-0000F10D0000}"/>
    <cellStyle name="Normal 6 6 7" xfId="1434" xr:uid="{00000000-0005-0000-0000-0000F20D0000}"/>
    <cellStyle name="Normal 6 6 7 2" xfId="3436" xr:uid="{00000000-0005-0000-0000-0000F30D0000}"/>
    <cellStyle name="Normal 6 6 8" xfId="2125" xr:uid="{00000000-0005-0000-0000-0000F40D0000}"/>
    <cellStyle name="Normal 6 6 9" xfId="4324" xr:uid="{00000000-0005-0000-0000-0000F50D0000}"/>
    <cellStyle name="Normal 6 7" xfId="154" xr:uid="{00000000-0005-0000-0000-0000F60D0000}"/>
    <cellStyle name="Normal 6 7 2" xfId="422" xr:uid="{00000000-0005-0000-0000-0000F70D0000}"/>
    <cellStyle name="Normal 6 7 2 2" xfId="834" xr:uid="{00000000-0005-0000-0000-0000F80D0000}"/>
    <cellStyle name="Normal 6 7 2 2 2" xfId="2024" xr:uid="{00000000-0005-0000-0000-0000F90D0000}"/>
    <cellStyle name="Normal 6 7 2 2 2 2" xfId="4026" xr:uid="{00000000-0005-0000-0000-0000FA0D0000}"/>
    <cellStyle name="Normal 6 7 2 2 3" xfId="2840" xr:uid="{00000000-0005-0000-0000-0000FB0D0000}"/>
    <cellStyle name="Normal 6 7 2 3" xfId="1617" xr:uid="{00000000-0005-0000-0000-0000FC0D0000}"/>
    <cellStyle name="Normal 6 7 2 3 2" xfId="3619" xr:uid="{00000000-0005-0000-0000-0000FD0D0000}"/>
    <cellStyle name="Normal 6 7 2 4" xfId="2431" xr:uid="{00000000-0005-0000-0000-0000FE0D0000}"/>
    <cellStyle name="Normal 6 7 3" xfId="650" xr:uid="{00000000-0005-0000-0000-0000FF0D0000}"/>
    <cellStyle name="Normal 6 7 3 2" xfId="1842" xr:uid="{00000000-0005-0000-0000-0000000E0000}"/>
    <cellStyle name="Normal 6 7 3 2 2" xfId="3844" xr:uid="{00000000-0005-0000-0000-0000010E0000}"/>
    <cellStyle name="Normal 6 7 3 3" xfId="2658" xr:uid="{00000000-0005-0000-0000-0000020E0000}"/>
    <cellStyle name="Normal 6 7 4" xfId="945" xr:uid="{00000000-0005-0000-0000-0000030E0000}"/>
    <cellStyle name="Normal 6 7 4 2" xfId="2947" xr:uid="{00000000-0005-0000-0000-0000040E0000}"/>
    <cellStyle name="Normal 6 7 5" xfId="1202" xr:uid="{00000000-0005-0000-0000-0000050E0000}"/>
    <cellStyle name="Normal 6 7 5 2" xfId="3204" xr:uid="{00000000-0005-0000-0000-0000060E0000}"/>
    <cellStyle name="Normal 6 7 6" xfId="1435" xr:uid="{00000000-0005-0000-0000-0000070E0000}"/>
    <cellStyle name="Normal 6 7 6 2" xfId="3437" xr:uid="{00000000-0005-0000-0000-0000080E0000}"/>
    <cellStyle name="Normal 6 7 7" xfId="2135" xr:uid="{00000000-0005-0000-0000-0000090E0000}"/>
    <cellStyle name="Normal 6 7 8" xfId="4325" xr:uid="{00000000-0005-0000-0000-00000A0E0000}"/>
    <cellStyle name="Normal 6 8" xfId="167" xr:uid="{00000000-0005-0000-0000-00000B0E0000}"/>
    <cellStyle name="Normal 6 8 2" xfId="423" xr:uid="{00000000-0005-0000-0000-00000C0E0000}"/>
    <cellStyle name="Normal 6 8 2 2" xfId="835" xr:uid="{00000000-0005-0000-0000-00000D0E0000}"/>
    <cellStyle name="Normal 6 8 2 2 2" xfId="2025" xr:uid="{00000000-0005-0000-0000-00000E0E0000}"/>
    <cellStyle name="Normal 6 8 2 2 2 2" xfId="4027" xr:uid="{00000000-0005-0000-0000-00000F0E0000}"/>
    <cellStyle name="Normal 6 8 2 2 3" xfId="2841" xr:uid="{00000000-0005-0000-0000-0000100E0000}"/>
    <cellStyle name="Normal 6 8 2 3" xfId="1618" xr:uid="{00000000-0005-0000-0000-0000110E0000}"/>
    <cellStyle name="Normal 6 8 2 3 2" xfId="3620" xr:uid="{00000000-0005-0000-0000-0000120E0000}"/>
    <cellStyle name="Normal 6 8 2 4" xfId="2432" xr:uid="{00000000-0005-0000-0000-0000130E0000}"/>
    <cellStyle name="Normal 6 8 3" xfId="651" xr:uid="{00000000-0005-0000-0000-0000140E0000}"/>
    <cellStyle name="Normal 6 8 3 2" xfId="1843" xr:uid="{00000000-0005-0000-0000-0000150E0000}"/>
    <cellStyle name="Normal 6 8 3 2 2" xfId="3845" xr:uid="{00000000-0005-0000-0000-0000160E0000}"/>
    <cellStyle name="Normal 6 8 3 3" xfId="2659" xr:uid="{00000000-0005-0000-0000-0000170E0000}"/>
    <cellStyle name="Normal 6 8 4" xfId="974" xr:uid="{00000000-0005-0000-0000-0000180E0000}"/>
    <cellStyle name="Normal 6 8 4 2" xfId="2976" xr:uid="{00000000-0005-0000-0000-0000190E0000}"/>
    <cellStyle name="Normal 6 8 5" xfId="1203" xr:uid="{00000000-0005-0000-0000-00001A0E0000}"/>
    <cellStyle name="Normal 6 8 5 2" xfId="3205" xr:uid="{00000000-0005-0000-0000-00001B0E0000}"/>
    <cellStyle name="Normal 6 8 6" xfId="1436" xr:uid="{00000000-0005-0000-0000-00001C0E0000}"/>
    <cellStyle name="Normal 6 8 6 2" xfId="3438" xr:uid="{00000000-0005-0000-0000-00001D0E0000}"/>
    <cellStyle name="Normal 6 8 7" xfId="2161" xr:uid="{00000000-0005-0000-0000-00001E0E0000}"/>
    <cellStyle name="Normal 6 8 8" xfId="4326" xr:uid="{00000000-0005-0000-0000-00001F0E0000}"/>
    <cellStyle name="Normal 6 9" xfId="172" xr:uid="{00000000-0005-0000-0000-0000200E0000}"/>
    <cellStyle name="Normal 6 9 2" xfId="424" xr:uid="{00000000-0005-0000-0000-0000210E0000}"/>
    <cellStyle name="Normal 6 9 2 2" xfId="836" xr:uid="{00000000-0005-0000-0000-0000220E0000}"/>
    <cellStyle name="Normal 6 9 2 2 2" xfId="2026" xr:uid="{00000000-0005-0000-0000-0000230E0000}"/>
    <cellStyle name="Normal 6 9 2 2 2 2" xfId="4028" xr:uid="{00000000-0005-0000-0000-0000240E0000}"/>
    <cellStyle name="Normal 6 9 2 2 3" xfId="2842" xr:uid="{00000000-0005-0000-0000-0000250E0000}"/>
    <cellStyle name="Normal 6 9 2 3" xfId="1619" xr:uid="{00000000-0005-0000-0000-0000260E0000}"/>
    <cellStyle name="Normal 6 9 2 3 2" xfId="3621" xr:uid="{00000000-0005-0000-0000-0000270E0000}"/>
    <cellStyle name="Normal 6 9 2 4" xfId="2433" xr:uid="{00000000-0005-0000-0000-0000280E0000}"/>
    <cellStyle name="Normal 6 9 3" xfId="652" xr:uid="{00000000-0005-0000-0000-0000290E0000}"/>
    <cellStyle name="Normal 6 9 3 2" xfId="1844" xr:uid="{00000000-0005-0000-0000-00002A0E0000}"/>
    <cellStyle name="Normal 6 9 3 2 2" xfId="3846" xr:uid="{00000000-0005-0000-0000-00002B0E0000}"/>
    <cellStyle name="Normal 6 9 3 3" xfId="2660" xr:uid="{00000000-0005-0000-0000-00002C0E0000}"/>
    <cellStyle name="Normal 6 9 4" xfId="1204" xr:uid="{00000000-0005-0000-0000-00002D0E0000}"/>
    <cellStyle name="Normal 6 9 4 2" xfId="3206" xr:uid="{00000000-0005-0000-0000-00002E0E0000}"/>
    <cellStyle name="Normal 6 9 5" xfId="1437" xr:uid="{00000000-0005-0000-0000-00002F0E0000}"/>
    <cellStyle name="Normal 6 9 5 2" xfId="3439" xr:uid="{00000000-0005-0000-0000-0000300E0000}"/>
    <cellStyle name="Normal 6 9 6" xfId="2166" xr:uid="{00000000-0005-0000-0000-0000310E0000}"/>
    <cellStyle name="Normal 6 9 7" xfId="4327" xr:uid="{00000000-0005-0000-0000-0000320E0000}"/>
    <cellStyle name="Normal 7" xfId="11" xr:uid="{00000000-0005-0000-0000-0000330E0000}"/>
    <cellStyle name="Normal 7 10" xfId="268" xr:uid="{00000000-0005-0000-0000-0000340E0000}"/>
    <cellStyle name="Normal 7 10 2" xfId="426" xr:uid="{00000000-0005-0000-0000-0000350E0000}"/>
    <cellStyle name="Normal 7 10 2 2" xfId="838" xr:uid="{00000000-0005-0000-0000-0000360E0000}"/>
    <cellStyle name="Normal 7 10 2 2 2" xfId="2028" xr:uid="{00000000-0005-0000-0000-0000370E0000}"/>
    <cellStyle name="Normal 7 10 2 2 2 2" xfId="4030" xr:uid="{00000000-0005-0000-0000-0000380E0000}"/>
    <cellStyle name="Normal 7 10 2 2 3" xfId="2844" xr:uid="{00000000-0005-0000-0000-0000390E0000}"/>
    <cellStyle name="Normal 7 10 2 3" xfId="1621" xr:uid="{00000000-0005-0000-0000-00003A0E0000}"/>
    <cellStyle name="Normal 7 10 2 3 2" xfId="3623" xr:uid="{00000000-0005-0000-0000-00003B0E0000}"/>
    <cellStyle name="Normal 7 10 2 4" xfId="2435" xr:uid="{00000000-0005-0000-0000-00003C0E0000}"/>
    <cellStyle name="Normal 7 10 3" xfId="653" xr:uid="{00000000-0005-0000-0000-00003D0E0000}"/>
    <cellStyle name="Normal 7 10 3 2" xfId="1845" xr:uid="{00000000-0005-0000-0000-00003E0E0000}"/>
    <cellStyle name="Normal 7 10 3 2 2" xfId="3847" xr:uid="{00000000-0005-0000-0000-00003F0E0000}"/>
    <cellStyle name="Normal 7 10 3 3" xfId="2661" xr:uid="{00000000-0005-0000-0000-0000400E0000}"/>
    <cellStyle name="Normal 7 10 4" xfId="1205" xr:uid="{00000000-0005-0000-0000-0000410E0000}"/>
    <cellStyle name="Normal 7 10 4 2" xfId="3207" xr:uid="{00000000-0005-0000-0000-0000420E0000}"/>
    <cellStyle name="Normal 7 10 5" xfId="1438" xr:uid="{00000000-0005-0000-0000-0000430E0000}"/>
    <cellStyle name="Normal 7 10 5 2" xfId="3440" xr:uid="{00000000-0005-0000-0000-0000440E0000}"/>
    <cellStyle name="Normal 7 10 6" xfId="2276" xr:uid="{00000000-0005-0000-0000-0000450E0000}"/>
    <cellStyle name="Normal 7 10 7" xfId="4328" xr:uid="{00000000-0005-0000-0000-0000460E0000}"/>
    <cellStyle name="Normal 7 11" xfId="425" xr:uid="{00000000-0005-0000-0000-0000470E0000}"/>
    <cellStyle name="Normal 7 11 2" xfId="837" xr:uid="{00000000-0005-0000-0000-0000480E0000}"/>
    <cellStyle name="Normal 7 11 2 2" xfId="2027" xr:uid="{00000000-0005-0000-0000-0000490E0000}"/>
    <cellStyle name="Normal 7 11 2 2 2" xfId="4029" xr:uid="{00000000-0005-0000-0000-00004A0E0000}"/>
    <cellStyle name="Normal 7 11 2 3" xfId="2843" xr:uid="{00000000-0005-0000-0000-00004B0E0000}"/>
    <cellStyle name="Normal 7 11 3" xfId="1620" xr:uid="{00000000-0005-0000-0000-00004C0E0000}"/>
    <cellStyle name="Normal 7 11 3 2" xfId="3622" xr:uid="{00000000-0005-0000-0000-00004D0E0000}"/>
    <cellStyle name="Normal 7 11 4" xfId="2434" xr:uid="{00000000-0005-0000-0000-00004E0E0000}"/>
    <cellStyle name="Normal 7 12" xfId="465" xr:uid="{00000000-0005-0000-0000-00004F0E0000}"/>
    <cellStyle name="Normal 7 12 2" xfId="875" xr:uid="{00000000-0005-0000-0000-0000500E0000}"/>
    <cellStyle name="Normal 7 12 2 2" xfId="2065" xr:uid="{00000000-0005-0000-0000-0000510E0000}"/>
    <cellStyle name="Normal 7 12 2 2 2" xfId="4067" xr:uid="{00000000-0005-0000-0000-0000520E0000}"/>
    <cellStyle name="Normal 7 12 2 3" xfId="2881" xr:uid="{00000000-0005-0000-0000-0000530E0000}"/>
    <cellStyle name="Normal 7 12 3" xfId="1658" xr:uid="{00000000-0005-0000-0000-0000540E0000}"/>
    <cellStyle name="Normal 7 12 3 2" xfId="3660" xr:uid="{00000000-0005-0000-0000-0000550E0000}"/>
    <cellStyle name="Normal 7 12 4" xfId="2474" xr:uid="{00000000-0005-0000-0000-0000560E0000}"/>
    <cellStyle name="Normal 7 13" xfId="485" xr:uid="{00000000-0005-0000-0000-0000570E0000}"/>
    <cellStyle name="Normal 7 13 2" xfId="895" xr:uid="{00000000-0005-0000-0000-0000580E0000}"/>
    <cellStyle name="Normal 7 13 2 2" xfId="2084" xr:uid="{00000000-0005-0000-0000-0000590E0000}"/>
    <cellStyle name="Normal 7 13 2 2 2" xfId="4086" xr:uid="{00000000-0005-0000-0000-00005A0E0000}"/>
    <cellStyle name="Normal 7 13 2 3" xfId="2901" xr:uid="{00000000-0005-0000-0000-00005B0E0000}"/>
    <cellStyle name="Normal 7 13 3" xfId="1678" xr:uid="{00000000-0005-0000-0000-00005C0E0000}"/>
    <cellStyle name="Normal 7 13 3 2" xfId="3680" xr:uid="{00000000-0005-0000-0000-00005D0E0000}"/>
    <cellStyle name="Normal 7 13 4" xfId="2494" xr:uid="{00000000-0005-0000-0000-00005E0E0000}"/>
    <cellStyle name="Normal 7 14" xfId="500" xr:uid="{00000000-0005-0000-0000-00005F0E0000}"/>
    <cellStyle name="Normal 7 14 2" xfId="1693" xr:uid="{00000000-0005-0000-0000-0000600E0000}"/>
    <cellStyle name="Normal 7 14 2 2" xfId="3695" xr:uid="{00000000-0005-0000-0000-0000610E0000}"/>
    <cellStyle name="Normal 7 14 3" xfId="2509" xr:uid="{00000000-0005-0000-0000-0000620E0000}"/>
    <cellStyle name="Normal 7 15" xfId="910" xr:uid="{00000000-0005-0000-0000-0000630E0000}"/>
    <cellStyle name="Normal 7 15 2" xfId="2912" xr:uid="{00000000-0005-0000-0000-0000640E0000}"/>
    <cellStyle name="Normal 7 16" xfId="981" xr:uid="{00000000-0005-0000-0000-0000650E0000}"/>
    <cellStyle name="Normal 7 16 2" xfId="2983" xr:uid="{00000000-0005-0000-0000-0000660E0000}"/>
    <cellStyle name="Normal 7 17" xfId="1050" xr:uid="{00000000-0005-0000-0000-0000670E0000}"/>
    <cellStyle name="Normal 7 17 2" xfId="3052" xr:uid="{00000000-0005-0000-0000-0000680E0000}"/>
    <cellStyle name="Normal 7 18" xfId="1248" xr:uid="{00000000-0005-0000-0000-0000690E0000}"/>
    <cellStyle name="Normal 7 18 2" xfId="3250" xr:uid="{00000000-0005-0000-0000-00006A0E0000}"/>
    <cellStyle name="Normal 7 19" xfId="1286" xr:uid="{00000000-0005-0000-0000-00006B0E0000}"/>
    <cellStyle name="Normal 7 19 2" xfId="3288" xr:uid="{00000000-0005-0000-0000-00006C0E0000}"/>
    <cellStyle name="Normal 7 2" xfId="28" xr:uid="{00000000-0005-0000-0000-00006D0E0000}"/>
    <cellStyle name="Normal 7 2 2" xfId="144" xr:uid="{00000000-0005-0000-0000-00006E0E0000}"/>
    <cellStyle name="Normal 7 2 3" xfId="427" xr:uid="{00000000-0005-0000-0000-00006F0E0000}"/>
    <cellStyle name="Normal 7 2 3 2" xfId="654" xr:uid="{00000000-0005-0000-0000-0000700E0000}"/>
    <cellStyle name="Normal 7 2 3 2 2" xfId="1846" xr:uid="{00000000-0005-0000-0000-0000710E0000}"/>
    <cellStyle name="Normal 7 2 3 2 2 2" xfId="3848" xr:uid="{00000000-0005-0000-0000-0000720E0000}"/>
    <cellStyle name="Normal 7 2 3 2 3" xfId="2662" xr:uid="{00000000-0005-0000-0000-0000730E0000}"/>
    <cellStyle name="Normal 7 2 3 3" xfId="1206" xr:uid="{00000000-0005-0000-0000-0000740E0000}"/>
    <cellStyle name="Normal 7 2 3 3 2" xfId="3208" xr:uid="{00000000-0005-0000-0000-0000750E0000}"/>
    <cellStyle name="Normal 7 2 3 4" xfId="1439" xr:uid="{00000000-0005-0000-0000-0000760E0000}"/>
    <cellStyle name="Normal 7 2 3 4 2" xfId="3441" xr:uid="{00000000-0005-0000-0000-0000770E0000}"/>
    <cellStyle name="Normal 7 2 3 5" xfId="2436" xr:uid="{00000000-0005-0000-0000-0000780E0000}"/>
    <cellStyle name="Normal 7 2 3 6" xfId="4329" xr:uid="{00000000-0005-0000-0000-0000790E0000}"/>
    <cellStyle name="Normal 7 2 4" xfId="921" xr:uid="{00000000-0005-0000-0000-00007A0E0000}"/>
    <cellStyle name="Normal 7 2 4 2" xfId="2923" xr:uid="{00000000-0005-0000-0000-00007B0E0000}"/>
    <cellStyle name="Normal 7 2 5" xfId="2097" xr:uid="{00000000-0005-0000-0000-00007C0E0000}"/>
    <cellStyle name="Normal 7 2 6" xfId="123" xr:uid="{00000000-0005-0000-0000-00007D0E0000}"/>
    <cellStyle name="Normal 7 20" xfId="4146" xr:uid="{00000000-0005-0000-0000-00007E0E0000}"/>
    <cellStyle name="Normal 7 21" xfId="4369" xr:uid="{00000000-0005-0000-0000-00007F0E0000}"/>
    <cellStyle name="Normal 7 3" xfId="26" xr:uid="{00000000-0005-0000-0000-0000800E0000}"/>
    <cellStyle name="Normal 7 3 10" xfId="1038" xr:uid="{00000000-0005-0000-0000-0000810E0000}"/>
    <cellStyle name="Normal 7 3 10 2" xfId="3040" xr:uid="{00000000-0005-0000-0000-0000820E0000}"/>
    <cellStyle name="Normal 7 3 11" xfId="1064" xr:uid="{00000000-0005-0000-0000-0000830E0000}"/>
    <cellStyle name="Normal 7 3 11 2" xfId="3066" xr:uid="{00000000-0005-0000-0000-0000840E0000}"/>
    <cellStyle name="Normal 7 3 12" xfId="1271" xr:uid="{00000000-0005-0000-0000-0000850E0000}"/>
    <cellStyle name="Normal 7 3 12 2" xfId="3273" xr:uid="{00000000-0005-0000-0000-0000860E0000}"/>
    <cellStyle name="Normal 7 3 13" xfId="1295" xr:uid="{00000000-0005-0000-0000-0000870E0000}"/>
    <cellStyle name="Normal 7 3 13 2" xfId="3297" xr:uid="{00000000-0005-0000-0000-0000880E0000}"/>
    <cellStyle name="Normal 7 3 14" xfId="2115" xr:uid="{00000000-0005-0000-0000-0000890E0000}"/>
    <cellStyle name="Normal 7 3 15" xfId="4153" xr:uid="{00000000-0005-0000-0000-00008A0E0000}"/>
    <cellStyle name="Normal 7 3 2" xfId="122" xr:uid="{00000000-0005-0000-0000-00008B0E0000}"/>
    <cellStyle name="Normal 7 3 2 2" xfId="429" xr:uid="{00000000-0005-0000-0000-00008C0E0000}"/>
    <cellStyle name="Normal 7 3 2 2 2" xfId="840" xr:uid="{00000000-0005-0000-0000-00008D0E0000}"/>
    <cellStyle name="Normal 7 3 2 2 2 2" xfId="2030" xr:uid="{00000000-0005-0000-0000-00008E0E0000}"/>
    <cellStyle name="Normal 7 3 2 2 2 2 2" xfId="4032" xr:uid="{00000000-0005-0000-0000-00008F0E0000}"/>
    <cellStyle name="Normal 7 3 2 2 2 3" xfId="2846" xr:uid="{00000000-0005-0000-0000-0000900E0000}"/>
    <cellStyle name="Normal 7 3 2 2 3" xfId="1623" xr:uid="{00000000-0005-0000-0000-0000910E0000}"/>
    <cellStyle name="Normal 7 3 2 2 3 2" xfId="3625" xr:uid="{00000000-0005-0000-0000-0000920E0000}"/>
    <cellStyle name="Normal 7 3 2 2 4" xfId="2438" xr:uid="{00000000-0005-0000-0000-0000930E0000}"/>
    <cellStyle name="Normal 7 3 2 3" xfId="655" xr:uid="{00000000-0005-0000-0000-0000940E0000}"/>
    <cellStyle name="Normal 7 3 2 3 2" xfId="1847" xr:uid="{00000000-0005-0000-0000-0000950E0000}"/>
    <cellStyle name="Normal 7 3 2 3 2 2" xfId="3849" xr:uid="{00000000-0005-0000-0000-0000960E0000}"/>
    <cellStyle name="Normal 7 3 2 3 3" xfId="2663" xr:uid="{00000000-0005-0000-0000-0000970E0000}"/>
    <cellStyle name="Normal 7 3 2 4" xfId="957" xr:uid="{00000000-0005-0000-0000-0000980E0000}"/>
    <cellStyle name="Normal 7 3 2 4 2" xfId="2959" xr:uid="{00000000-0005-0000-0000-0000990E0000}"/>
    <cellStyle name="Normal 7 3 2 5" xfId="1207" xr:uid="{00000000-0005-0000-0000-00009A0E0000}"/>
    <cellStyle name="Normal 7 3 2 5 2" xfId="3209" xr:uid="{00000000-0005-0000-0000-00009B0E0000}"/>
    <cellStyle name="Normal 7 3 2 6" xfId="1440" xr:uid="{00000000-0005-0000-0000-00009C0E0000}"/>
    <cellStyle name="Normal 7 3 2 6 2" xfId="3442" xr:uid="{00000000-0005-0000-0000-00009D0E0000}"/>
    <cellStyle name="Normal 7 3 2 7" xfId="2145" xr:uid="{00000000-0005-0000-0000-00009E0E0000}"/>
    <cellStyle name="Normal 7 3 2 8" xfId="4193" xr:uid="{00000000-0005-0000-0000-00009F0E0000}"/>
    <cellStyle name="Normal 7 3 3" xfId="183" xr:uid="{00000000-0005-0000-0000-0000A00E0000}"/>
    <cellStyle name="Normal 7 3 3 2" xfId="430" xr:uid="{00000000-0005-0000-0000-0000A10E0000}"/>
    <cellStyle name="Normal 7 3 3 2 2" xfId="841" xr:uid="{00000000-0005-0000-0000-0000A20E0000}"/>
    <cellStyle name="Normal 7 3 3 2 2 2" xfId="2031" xr:uid="{00000000-0005-0000-0000-0000A30E0000}"/>
    <cellStyle name="Normal 7 3 3 2 2 2 2" xfId="4033" xr:uid="{00000000-0005-0000-0000-0000A40E0000}"/>
    <cellStyle name="Normal 7 3 3 2 2 3" xfId="2847" xr:uid="{00000000-0005-0000-0000-0000A50E0000}"/>
    <cellStyle name="Normal 7 3 3 2 3" xfId="1624" xr:uid="{00000000-0005-0000-0000-0000A60E0000}"/>
    <cellStyle name="Normal 7 3 3 2 3 2" xfId="3626" xr:uid="{00000000-0005-0000-0000-0000A70E0000}"/>
    <cellStyle name="Normal 7 3 3 2 4" xfId="2439" xr:uid="{00000000-0005-0000-0000-0000A80E0000}"/>
    <cellStyle name="Normal 7 3 3 3" xfId="656" xr:uid="{00000000-0005-0000-0000-0000A90E0000}"/>
    <cellStyle name="Normal 7 3 3 3 2" xfId="1848" xr:uid="{00000000-0005-0000-0000-0000AA0E0000}"/>
    <cellStyle name="Normal 7 3 3 3 2 2" xfId="3850" xr:uid="{00000000-0005-0000-0000-0000AB0E0000}"/>
    <cellStyle name="Normal 7 3 3 3 3" xfId="2664" xr:uid="{00000000-0005-0000-0000-0000AC0E0000}"/>
    <cellStyle name="Normal 7 3 3 4" xfId="1208" xr:uid="{00000000-0005-0000-0000-0000AD0E0000}"/>
    <cellStyle name="Normal 7 3 3 4 2" xfId="3210" xr:uid="{00000000-0005-0000-0000-0000AE0E0000}"/>
    <cellStyle name="Normal 7 3 3 5" xfId="1441" xr:uid="{00000000-0005-0000-0000-0000AF0E0000}"/>
    <cellStyle name="Normal 7 3 3 5 2" xfId="3443" xr:uid="{00000000-0005-0000-0000-0000B00E0000}"/>
    <cellStyle name="Normal 7 3 3 6" xfId="2178" xr:uid="{00000000-0005-0000-0000-0000B10E0000}"/>
    <cellStyle name="Normal 7 3 3 7" xfId="4330" xr:uid="{00000000-0005-0000-0000-0000B20E0000}"/>
    <cellStyle name="Normal 7 3 4" xfId="221" xr:uid="{00000000-0005-0000-0000-0000B30E0000}"/>
    <cellStyle name="Normal 7 3 4 2" xfId="431" xr:uid="{00000000-0005-0000-0000-0000B40E0000}"/>
    <cellStyle name="Normal 7 3 4 2 2" xfId="842" xr:uid="{00000000-0005-0000-0000-0000B50E0000}"/>
    <cellStyle name="Normal 7 3 4 2 2 2" xfId="2032" xr:uid="{00000000-0005-0000-0000-0000B60E0000}"/>
    <cellStyle name="Normal 7 3 4 2 2 2 2" xfId="4034" xr:uid="{00000000-0005-0000-0000-0000B70E0000}"/>
    <cellStyle name="Normal 7 3 4 2 2 3" xfId="2848" xr:uid="{00000000-0005-0000-0000-0000B80E0000}"/>
    <cellStyle name="Normal 7 3 4 2 3" xfId="1625" xr:uid="{00000000-0005-0000-0000-0000B90E0000}"/>
    <cellStyle name="Normal 7 3 4 2 3 2" xfId="3627" xr:uid="{00000000-0005-0000-0000-0000BA0E0000}"/>
    <cellStyle name="Normal 7 3 4 2 4" xfId="2440" xr:uid="{00000000-0005-0000-0000-0000BB0E0000}"/>
    <cellStyle name="Normal 7 3 4 3" xfId="657" xr:uid="{00000000-0005-0000-0000-0000BC0E0000}"/>
    <cellStyle name="Normal 7 3 4 3 2" xfId="1849" xr:uid="{00000000-0005-0000-0000-0000BD0E0000}"/>
    <cellStyle name="Normal 7 3 4 3 2 2" xfId="3851" xr:uid="{00000000-0005-0000-0000-0000BE0E0000}"/>
    <cellStyle name="Normal 7 3 4 3 3" xfId="2665" xr:uid="{00000000-0005-0000-0000-0000BF0E0000}"/>
    <cellStyle name="Normal 7 3 4 4" xfId="1209" xr:uid="{00000000-0005-0000-0000-0000C00E0000}"/>
    <cellStyle name="Normal 7 3 4 4 2" xfId="3211" xr:uid="{00000000-0005-0000-0000-0000C10E0000}"/>
    <cellStyle name="Normal 7 3 4 5" xfId="1442" xr:uid="{00000000-0005-0000-0000-0000C20E0000}"/>
    <cellStyle name="Normal 7 3 4 5 2" xfId="3444" xr:uid="{00000000-0005-0000-0000-0000C30E0000}"/>
    <cellStyle name="Normal 7 3 4 6" xfId="2227" xr:uid="{00000000-0005-0000-0000-0000C40E0000}"/>
    <cellStyle name="Normal 7 3 4 7" xfId="4331" xr:uid="{00000000-0005-0000-0000-0000C50E0000}"/>
    <cellStyle name="Normal 7 3 5" xfId="240" xr:uid="{00000000-0005-0000-0000-0000C60E0000}"/>
    <cellStyle name="Normal 7 3 5 2" xfId="432" xr:uid="{00000000-0005-0000-0000-0000C70E0000}"/>
    <cellStyle name="Normal 7 3 5 2 2" xfId="843" xr:uid="{00000000-0005-0000-0000-0000C80E0000}"/>
    <cellStyle name="Normal 7 3 5 2 2 2" xfId="2033" xr:uid="{00000000-0005-0000-0000-0000C90E0000}"/>
    <cellStyle name="Normal 7 3 5 2 2 2 2" xfId="4035" xr:uid="{00000000-0005-0000-0000-0000CA0E0000}"/>
    <cellStyle name="Normal 7 3 5 2 2 3" xfId="2849" xr:uid="{00000000-0005-0000-0000-0000CB0E0000}"/>
    <cellStyle name="Normal 7 3 5 2 3" xfId="1626" xr:uid="{00000000-0005-0000-0000-0000CC0E0000}"/>
    <cellStyle name="Normal 7 3 5 2 3 2" xfId="3628" xr:uid="{00000000-0005-0000-0000-0000CD0E0000}"/>
    <cellStyle name="Normal 7 3 5 2 4" xfId="2441" xr:uid="{00000000-0005-0000-0000-0000CE0E0000}"/>
    <cellStyle name="Normal 7 3 5 3" xfId="658" xr:uid="{00000000-0005-0000-0000-0000CF0E0000}"/>
    <cellStyle name="Normal 7 3 5 3 2" xfId="1850" xr:uid="{00000000-0005-0000-0000-0000D00E0000}"/>
    <cellStyle name="Normal 7 3 5 3 2 2" xfId="3852" xr:uid="{00000000-0005-0000-0000-0000D10E0000}"/>
    <cellStyle name="Normal 7 3 5 3 3" xfId="2666" xr:uid="{00000000-0005-0000-0000-0000D20E0000}"/>
    <cellStyle name="Normal 7 3 5 4" xfId="1210" xr:uid="{00000000-0005-0000-0000-0000D30E0000}"/>
    <cellStyle name="Normal 7 3 5 4 2" xfId="3212" xr:uid="{00000000-0005-0000-0000-0000D40E0000}"/>
    <cellStyle name="Normal 7 3 5 5" xfId="1443" xr:uid="{00000000-0005-0000-0000-0000D50E0000}"/>
    <cellStyle name="Normal 7 3 5 5 2" xfId="3445" xr:uid="{00000000-0005-0000-0000-0000D60E0000}"/>
    <cellStyle name="Normal 7 3 5 6" xfId="2245" xr:uid="{00000000-0005-0000-0000-0000D70E0000}"/>
    <cellStyle name="Normal 7 3 5 7" xfId="4332" xr:uid="{00000000-0005-0000-0000-0000D80E0000}"/>
    <cellStyle name="Normal 7 3 6" xfId="428" xr:uid="{00000000-0005-0000-0000-0000D90E0000}"/>
    <cellStyle name="Normal 7 3 6 2" xfId="839" xr:uid="{00000000-0005-0000-0000-0000DA0E0000}"/>
    <cellStyle name="Normal 7 3 6 2 2" xfId="2029" xr:uid="{00000000-0005-0000-0000-0000DB0E0000}"/>
    <cellStyle name="Normal 7 3 6 2 2 2" xfId="4031" xr:uid="{00000000-0005-0000-0000-0000DC0E0000}"/>
    <cellStyle name="Normal 7 3 6 2 3" xfId="2845" xr:uid="{00000000-0005-0000-0000-0000DD0E0000}"/>
    <cellStyle name="Normal 7 3 6 3" xfId="1622" xr:uid="{00000000-0005-0000-0000-0000DE0E0000}"/>
    <cellStyle name="Normal 7 3 6 3 2" xfId="3624" xr:uid="{00000000-0005-0000-0000-0000DF0E0000}"/>
    <cellStyle name="Normal 7 3 6 4" xfId="2437" xr:uid="{00000000-0005-0000-0000-0000E00E0000}"/>
    <cellStyle name="Normal 7 3 7" xfId="509" xr:uid="{00000000-0005-0000-0000-0000E10E0000}"/>
    <cellStyle name="Normal 7 3 7 2" xfId="1702" xr:uid="{00000000-0005-0000-0000-0000E20E0000}"/>
    <cellStyle name="Normal 7 3 7 2 2" xfId="3704" xr:uid="{00000000-0005-0000-0000-0000E30E0000}"/>
    <cellStyle name="Normal 7 3 7 3" xfId="2518" xr:uid="{00000000-0005-0000-0000-0000E40E0000}"/>
    <cellStyle name="Normal 7 3 8" xfId="929" xr:uid="{00000000-0005-0000-0000-0000E50E0000}"/>
    <cellStyle name="Normal 7 3 8 2" xfId="2931" xr:uid="{00000000-0005-0000-0000-0000E60E0000}"/>
    <cellStyle name="Normal 7 3 9" xfId="997" xr:uid="{00000000-0005-0000-0000-0000E70E0000}"/>
    <cellStyle name="Normal 7 3 9 2" xfId="2999" xr:uid="{00000000-0005-0000-0000-0000E80E0000}"/>
    <cellStyle name="Normal 7 4" xfId="43" xr:uid="{00000000-0005-0000-0000-0000E90E0000}"/>
    <cellStyle name="Normal 7 4 2" xfId="136" xr:uid="{00000000-0005-0000-0000-0000EA0E0000}"/>
    <cellStyle name="Normal 7 4 2 2" xfId="433" xr:uid="{00000000-0005-0000-0000-0000EB0E0000}"/>
    <cellStyle name="Normal 7 4 2 2 2" xfId="844" xr:uid="{00000000-0005-0000-0000-0000EC0E0000}"/>
    <cellStyle name="Normal 7 4 2 2 2 2" xfId="2034" xr:uid="{00000000-0005-0000-0000-0000ED0E0000}"/>
    <cellStyle name="Normal 7 4 2 2 2 2 2" xfId="4036" xr:uid="{00000000-0005-0000-0000-0000EE0E0000}"/>
    <cellStyle name="Normal 7 4 2 2 2 3" xfId="2850" xr:uid="{00000000-0005-0000-0000-0000EF0E0000}"/>
    <cellStyle name="Normal 7 4 2 2 3" xfId="1627" xr:uid="{00000000-0005-0000-0000-0000F00E0000}"/>
    <cellStyle name="Normal 7 4 2 2 3 2" xfId="3629" xr:uid="{00000000-0005-0000-0000-0000F10E0000}"/>
    <cellStyle name="Normal 7 4 2 2 4" xfId="2442" xr:uid="{00000000-0005-0000-0000-0000F20E0000}"/>
    <cellStyle name="Normal 7 4 2 3" xfId="659" xr:uid="{00000000-0005-0000-0000-0000F30E0000}"/>
    <cellStyle name="Normal 7 4 2 3 2" xfId="1851" xr:uid="{00000000-0005-0000-0000-0000F40E0000}"/>
    <cellStyle name="Normal 7 4 2 3 2 2" xfId="3853" xr:uid="{00000000-0005-0000-0000-0000F50E0000}"/>
    <cellStyle name="Normal 7 4 2 3 3" xfId="2667" xr:uid="{00000000-0005-0000-0000-0000F60E0000}"/>
    <cellStyle name="Normal 7 4 2 4" xfId="1211" xr:uid="{00000000-0005-0000-0000-0000F70E0000}"/>
    <cellStyle name="Normal 7 4 2 4 2" xfId="3213" xr:uid="{00000000-0005-0000-0000-0000F80E0000}"/>
    <cellStyle name="Normal 7 4 2 5" xfId="1444" xr:uid="{00000000-0005-0000-0000-0000F90E0000}"/>
    <cellStyle name="Normal 7 4 2 5 2" xfId="3446" xr:uid="{00000000-0005-0000-0000-0000FA0E0000}"/>
    <cellStyle name="Normal 7 4 2 6" xfId="2188" xr:uid="{00000000-0005-0000-0000-0000FB0E0000}"/>
    <cellStyle name="Normal 7 4 2 7" xfId="4208" xr:uid="{00000000-0005-0000-0000-0000FC0E0000}"/>
    <cellStyle name="Normal 7 4 3" xfId="255" xr:uid="{00000000-0005-0000-0000-0000FD0E0000}"/>
    <cellStyle name="Normal 7 4 3 2" xfId="434" xr:uid="{00000000-0005-0000-0000-0000FE0E0000}"/>
    <cellStyle name="Normal 7 4 3 2 2" xfId="845" xr:uid="{00000000-0005-0000-0000-0000FF0E0000}"/>
    <cellStyle name="Normal 7 4 3 2 2 2" xfId="2035" xr:uid="{00000000-0005-0000-0000-0000000F0000}"/>
    <cellStyle name="Normal 7 4 3 2 2 2 2" xfId="4037" xr:uid="{00000000-0005-0000-0000-0000010F0000}"/>
    <cellStyle name="Normal 7 4 3 2 2 3" xfId="2851" xr:uid="{00000000-0005-0000-0000-0000020F0000}"/>
    <cellStyle name="Normal 7 4 3 2 3" xfId="1628" xr:uid="{00000000-0005-0000-0000-0000030F0000}"/>
    <cellStyle name="Normal 7 4 3 2 3 2" xfId="3630" xr:uid="{00000000-0005-0000-0000-0000040F0000}"/>
    <cellStyle name="Normal 7 4 3 2 4" xfId="2443" xr:uid="{00000000-0005-0000-0000-0000050F0000}"/>
    <cellStyle name="Normal 7 4 3 3" xfId="660" xr:uid="{00000000-0005-0000-0000-0000060F0000}"/>
    <cellStyle name="Normal 7 4 3 3 2" xfId="1852" xr:uid="{00000000-0005-0000-0000-0000070F0000}"/>
    <cellStyle name="Normal 7 4 3 3 2 2" xfId="3854" xr:uid="{00000000-0005-0000-0000-0000080F0000}"/>
    <cellStyle name="Normal 7 4 3 3 3" xfId="2668" xr:uid="{00000000-0005-0000-0000-0000090F0000}"/>
    <cellStyle name="Normal 7 4 3 4" xfId="1212" xr:uid="{00000000-0005-0000-0000-00000A0F0000}"/>
    <cellStyle name="Normal 7 4 3 4 2" xfId="3214" xr:uid="{00000000-0005-0000-0000-00000B0F0000}"/>
    <cellStyle name="Normal 7 4 3 5" xfId="1445" xr:uid="{00000000-0005-0000-0000-00000C0F0000}"/>
    <cellStyle name="Normal 7 4 3 5 2" xfId="3447" xr:uid="{00000000-0005-0000-0000-00000D0F0000}"/>
    <cellStyle name="Normal 7 4 3 6" xfId="2261" xr:uid="{00000000-0005-0000-0000-00000E0F0000}"/>
    <cellStyle name="Normal 7 4 3 7" xfId="4333" xr:uid="{00000000-0005-0000-0000-00000F0F0000}"/>
    <cellStyle name="Normal 7 4 4" xfId="1010" xr:uid="{00000000-0005-0000-0000-0000100F0000}"/>
    <cellStyle name="Normal 7 4 4 2" xfId="3012" xr:uid="{00000000-0005-0000-0000-0000110F0000}"/>
    <cellStyle name="Normal 7 4 5" xfId="1076" xr:uid="{00000000-0005-0000-0000-0000120F0000}"/>
    <cellStyle name="Normal 7 4 5 2" xfId="3078" xr:uid="{00000000-0005-0000-0000-0000130F0000}"/>
    <cellStyle name="Normal 7 4 6" xfId="4160" xr:uid="{00000000-0005-0000-0000-0000140F0000}"/>
    <cellStyle name="Normal 7 4 7" xfId="146" xr:uid="{00000000-0005-0000-0000-0000150F0000}"/>
    <cellStyle name="Normal 7 5" xfId="113" xr:uid="{00000000-0005-0000-0000-0000160F0000}"/>
    <cellStyle name="Normal 7 5 2" xfId="435" xr:uid="{00000000-0005-0000-0000-0000170F0000}"/>
    <cellStyle name="Normal 7 5 2 2" xfId="846" xr:uid="{00000000-0005-0000-0000-0000180F0000}"/>
    <cellStyle name="Normal 7 5 2 2 2" xfId="2036" xr:uid="{00000000-0005-0000-0000-0000190F0000}"/>
    <cellStyle name="Normal 7 5 2 2 2 2" xfId="4038" xr:uid="{00000000-0005-0000-0000-00001A0F0000}"/>
    <cellStyle name="Normal 7 5 2 2 3" xfId="2852" xr:uid="{00000000-0005-0000-0000-00001B0F0000}"/>
    <cellStyle name="Normal 7 5 2 3" xfId="1629" xr:uid="{00000000-0005-0000-0000-00001C0F0000}"/>
    <cellStyle name="Normal 7 5 2 3 2" xfId="3631" xr:uid="{00000000-0005-0000-0000-00001D0F0000}"/>
    <cellStyle name="Normal 7 5 2 4" xfId="2444" xr:uid="{00000000-0005-0000-0000-00001E0F0000}"/>
    <cellStyle name="Normal 7 5 2 5" xfId="4226" xr:uid="{00000000-0005-0000-0000-00001F0F0000}"/>
    <cellStyle name="Normal 7 5 3" xfId="661" xr:uid="{00000000-0005-0000-0000-0000200F0000}"/>
    <cellStyle name="Normal 7 5 3 2" xfId="1853" xr:uid="{00000000-0005-0000-0000-0000210F0000}"/>
    <cellStyle name="Normal 7 5 3 2 2" xfId="3855" xr:uid="{00000000-0005-0000-0000-0000220F0000}"/>
    <cellStyle name="Normal 7 5 3 3" xfId="2669" xr:uid="{00000000-0005-0000-0000-0000230F0000}"/>
    <cellStyle name="Normal 7 5 4" xfId="934" xr:uid="{00000000-0005-0000-0000-0000240F0000}"/>
    <cellStyle name="Normal 7 5 4 2" xfId="2936" xr:uid="{00000000-0005-0000-0000-0000250F0000}"/>
    <cellStyle name="Normal 7 5 5" xfId="1021" xr:uid="{00000000-0005-0000-0000-0000260F0000}"/>
    <cellStyle name="Normal 7 5 5 2" xfId="3023" xr:uid="{00000000-0005-0000-0000-0000270F0000}"/>
    <cellStyle name="Normal 7 5 6" xfId="1089" xr:uid="{00000000-0005-0000-0000-0000280F0000}"/>
    <cellStyle name="Normal 7 5 6 2" xfId="3091" xr:uid="{00000000-0005-0000-0000-0000290F0000}"/>
    <cellStyle name="Normal 7 5 7" xfId="1446" xr:uid="{00000000-0005-0000-0000-00002A0F0000}"/>
    <cellStyle name="Normal 7 5 7 2" xfId="3448" xr:uid="{00000000-0005-0000-0000-00002B0F0000}"/>
    <cellStyle name="Normal 7 5 8" xfId="2121" xr:uid="{00000000-0005-0000-0000-00002C0F0000}"/>
    <cellStyle name="Normal 7 5 9" xfId="4171" xr:uid="{00000000-0005-0000-0000-00002D0F0000}"/>
    <cellStyle name="Normal 7 6" xfId="151" xr:uid="{00000000-0005-0000-0000-00002E0F0000}"/>
    <cellStyle name="Normal 7 6 2" xfId="436" xr:uid="{00000000-0005-0000-0000-00002F0F0000}"/>
    <cellStyle name="Normal 7 6 2 2" xfId="847" xr:uid="{00000000-0005-0000-0000-0000300F0000}"/>
    <cellStyle name="Normal 7 6 2 2 2" xfId="2037" xr:uid="{00000000-0005-0000-0000-0000310F0000}"/>
    <cellStyle name="Normal 7 6 2 2 2 2" xfId="4039" xr:uid="{00000000-0005-0000-0000-0000320F0000}"/>
    <cellStyle name="Normal 7 6 2 2 3" xfId="2853" xr:uid="{00000000-0005-0000-0000-0000330F0000}"/>
    <cellStyle name="Normal 7 6 2 3" xfId="1630" xr:uid="{00000000-0005-0000-0000-0000340F0000}"/>
    <cellStyle name="Normal 7 6 2 3 2" xfId="3632" xr:uid="{00000000-0005-0000-0000-0000350F0000}"/>
    <cellStyle name="Normal 7 6 2 4" xfId="2445" xr:uid="{00000000-0005-0000-0000-0000360F0000}"/>
    <cellStyle name="Normal 7 6 3" xfId="662" xr:uid="{00000000-0005-0000-0000-0000370F0000}"/>
    <cellStyle name="Normal 7 6 3 2" xfId="1854" xr:uid="{00000000-0005-0000-0000-0000380F0000}"/>
    <cellStyle name="Normal 7 6 3 2 2" xfId="3856" xr:uid="{00000000-0005-0000-0000-0000390F0000}"/>
    <cellStyle name="Normal 7 6 3 3" xfId="2670" xr:uid="{00000000-0005-0000-0000-00003A0F0000}"/>
    <cellStyle name="Normal 7 6 4" xfId="939" xr:uid="{00000000-0005-0000-0000-00003B0F0000}"/>
    <cellStyle name="Normal 7 6 4 2" xfId="2941" xr:uid="{00000000-0005-0000-0000-00003C0F0000}"/>
    <cellStyle name="Normal 7 6 5" xfId="1213" xr:uid="{00000000-0005-0000-0000-00003D0F0000}"/>
    <cellStyle name="Normal 7 6 5 2" xfId="3215" xr:uid="{00000000-0005-0000-0000-00003E0F0000}"/>
    <cellStyle name="Normal 7 6 6" xfId="1447" xr:uid="{00000000-0005-0000-0000-00003F0F0000}"/>
    <cellStyle name="Normal 7 6 6 2" xfId="3449" xr:uid="{00000000-0005-0000-0000-0000400F0000}"/>
    <cellStyle name="Normal 7 6 7" xfId="2126" xr:uid="{00000000-0005-0000-0000-0000410F0000}"/>
    <cellStyle name="Normal 7 6 8" xfId="4202" xr:uid="{00000000-0005-0000-0000-0000420F0000}"/>
    <cellStyle name="Normal 7 7" xfId="168" xr:uid="{00000000-0005-0000-0000-0000430F0000}"/>
    <cellStyle name="Normal 7 7 2" xfId="437" xr:uid="{00000000-0005-0000-0000-0000440F0000}"/>
    <cellStyle name="Normal 7 7 2 2" xfId="848" xr:uid="{00000000-0005-0000-0000-0000450F0000}"/>
    <cellStyle name="Normal 7 7 2 2 2" xfId="2038" xr:uid="{00000000-0005-0000-0000-0000460F0000}"/>
    <cellStyle name="Normal 7 7 2 2 2 2" xfId="4040" xr:uid="{00000000-0005-0000-0000-0000470F0000}"/>
    <cellStyle name="Normal 7 7 2 2 3" xfId="2854" xr:uid="{00000000-0005-0000-0000-0000480F0000}"/>
    <cellStyle name="Normal 7 7 2 3" xfId="1631" xr:uid="{00000000-0005-0000-0000-0000490F0000}"/>
    <cellStyle name="Normal 7 7 2 3 2" xfId="3633" xr:uid="{00000000-0005-0000-0000-00004A0F0000}"/>
    <cellStyle name="Normal 7 7 2 4" xfId="2446" xr:uid="{00000000-0005-0000-0000-00004B0F0000}"/>
    <cellStyle name="Normal 7 7 3" xfId="663" xr:uid="{00000000-0005-0000-0000-00004C0F0000}"/>
    <cellStyle name="Normal 7 7 3 2" xfId="1855" xr:uid="{00000000-0005-0000-0000-00004D0F0000}"/>
    <cellStyle name="Normal 7 7 3 2 2" xfId="3857" xr:uid="{00000000-0005-0000-0000-00004E0F0000}"/>
    <cellStyle name="Normal 7 7 3 3" xfId="2671" xr:uid="{00000000-0005-0000-0000-00004F0F0000}"/>
    <cellStyle name="Normal 7 7 4" xfId="975" xr:uid="{00000000-0005-0000-0000-0000500F0000}"/>
    <cellStyle name="Normal 7 7 4 2" xfId="2977" xr:uid="{00000000-0005-0000-0000-0000510F0000}"/>
    <cellStyle name="Normal 7 7 5" xfId="1214" xr:uid="{00000000-0005-0000-0000-0000520F0000}"/>
    <cellStyle name="Normal 7 7 5 2" xfId="3216" xr:uid="{00000000-0005-0000-0000-0000530F0000}"/>
    <cellStyle name="Normal 7 7 6" xfId="1448" xr:uid="{00000000-0005-0000-0000-0000540F0000}"/>
    <cellStyle name="Normal 7 7 6 2" xfId="3450" xr:uid="{00000000-0005-0000-0000-0000550F0000}"/>
    <cellStyle name="Normal 7 7 7" xfId="2162" xr:uid="{00000000-0005-0000-0000-0000560F0000}"/>
    <cellStyle name="Normal 7 7 8" xfId="4334" xr:uid="{00000000-0005-0000-0000-0000570F0000}"/>
    <cellStyle name="Normal 7 8" xfId="199" xr:uid="{00000000-0005-0000-0000-0000580F0000}"/>
    <cellStyle name="Normal 7 8 2" xfId="438" xr:uid="{00000000-0005-0000-0000-0000590F0000}"/>
    <cellStyle name="Normal 7 8 2 2" xfId="849" xr:uid="{00000000-0005-0000-0000-00005A0F0000}"/>
    <cellStyle name="Normal 7 8 2 2 2" xfId="2039" xr:uid="{00000000-0005-0000-0000-00005B0F0000}"/>
    <cellStyle name="Normal 7 8 2 2 2 2" xfId="4041" xr:uid="{00000000-0005-0000-0000-00005C0F0000}"/>
    <cellStyle name="Normal 7 8 2 2 3" xfId="2855" xr:uid="{00000000-0005-0000-0000-00005D0F0000}"/>
    <cellStyle name="Normal 7 8 2 3" xfId="1632" xr:uid="{00000000-0005-0000-0000-00005E0F0000}"/>
    <cellStyle name="Normal 7 8 2 3 2" xfId="3634" xr:uid="{00000000-0005-0000-0000-00005F0F0000}"/>
    <cellStyle name="Normal 7 8 2 4" xfId="2447" xr:uid="{00000000-0005-0000-0000-0000600F0000}"/>
    <cellStyle name="Normal 7 8 3" xfId="664" xr:uid="{00000000-0005-0000-0000-0000610F0000}"/>
    <cellStyle name="Normal 7 8 3 2" xfId="1856" xr:uid="{00000000-0005-0000-0000-0000620F0000}"/>
    <cellStyle name="Normal 7 8 3 2 2" xfId="3858" xr:uid="{00000000-0005-0000-0000-0000630F0000}"/>
    <cellStyle name="Normal 7 8 3 3" xfId="2672" xr:uid="{00000000-0005-0000-0000-0000640F0000}"/>
    <cellStyle name="Normal 7 8 4" xfId="1215" xr:uid="{00000000-0005-0000-0000-0000650F0000}"/>
    <cellStyle name="Normal 7 8 4 2" xfId="3217" xr:uid="{00000000-0005-0000-0000-0000660F0000}"/>
    <cellStyle name="Normal 7 8 5" xfId="1449" xr:uid="{00000000-0005-0000-0000-0000670F0000}"/>
    <cellStyle name="Normal 7 8 5 2" xfId="3451" xr:uid="{00000000-0005-0000-0000-0000680F0000}"/>
    <cellStyle name="Normal 7 8 6" xfId="2203" xr:uid="{00000000-0005-0000-0000-0000690F0000}"/>
    <cellStyle name="Normal 7 8 7" xfId="4335" xr:uid="{00000000-0005-0000-0000-00006A0F0000}"/>
    <cellStyle name="Normal 7 9" xfId="214" xr:uid="{00000000-0005-0000-0000-00006B0F0000}"/>
    <cellStyle name="Normal 7 9 2" xfId="439" xr:uid="{00000000-0005-0000-0000-00006C0F0000}"/>
    <cellStyle name="Normal 7 9 2 2" xfId="850" xr:uid="{00000000-0005-0000-0000-00006D0F0000}"/>
    <cellStyle name="Normal 7 9 2 2 2" xfId="2040" xr:uid="{00000000-0005-0000-0000-00006E0F0000}"/>
    <cellStyle name="Normal 7 9 2 2 2 2" xfId="4042" xr:uid="{00000000-0005-0000-0000-00006F0F0000}"/>
    <cellStyle name="Normal 7 9 2 2 3" xfId="2856" xr:uid="{00000000-0005-0000-0000-0000700F0000}"/>
    <cellStyle name="Normal 7 9 2 3" xfId="1633" xr:uid="{00000000-0005-0000-0000-0000710F0000}"/>
    <cellStyle name="Normal 7 9 2 3 2" xfId="3635" xr:uid="{00000000-0005-0000-0000-0000720F0000}"/>
    <cellStyle name="Normal 7 9 2 4" xfId="2448" xr:uid="{00000000-0005-0000-0000-0000730F0000}"/>
    <cellStyle name="Normal 7 9 3" xfId="665" xr:uid="{00000000-0005-0000-0000-0000740F0000}"/>
    <cellStyle name="Normal 7 9 3 2" xfId="1857" xr:uid="{00000000-0005-0000-0000-0000750F0000}"/>
    <cellStyle name="Normal 7 9 3 2 2" xfId="3859" xr:uid="{00000000-0005-0000-0000-0000760F0000}"/>
    <cellStyle name="Normal 7 9 3 3" xfId="2673" xr:uid="{00000000-0005-0000-0000-0000770F0000}"/>
    <cellStyle name="Normal 7 9 4" xfId="1216" xr:uid="{00000000-0005-0000-0000-0000780F0000}"/>
    <cellStyle name="Normal 7 9 4 2" xfId="3218" xr:uid="{00000000-0005-0000-0000-0000790F0000}"/>
    <cellStyle name="Normal 7 9 5" xfId="1450" xr:uid="{00000000-0005-0000-0000-00007A0F0000}"/>
    <cellStyle name="Normal 7 9 5 2" xfId="3452" xr:uid="{00000000-0005-0000-0000-00007B0F0000}"/>
    <cellStyle name="Normal 7 9 6" xfId="2218" xr:uid="{00000000-0005-0000-0000-00007C0F0000}"/>
    <cellStyle name="Normal 7 9 7" xfId="4336" xr:uid="{00000000-0005-0000-0000-00007D0F0000}"/>
    <cellStyle name="Normal 8" xfId="12" xr:uid="{00000000-0005-0000-0000-00007E0F0000}"/>
    <cellStyle name="Normal 9" xfId="27" xr:uid="{00000000-0005-0000-0000-00007F0F0000}"/>
    <cellStyle name="Normal 9 2" xfId="34" xr:uid="{00000000-0005-0000-0000-0000800F0000}"/>
    <cellStyle name="Normal 9 2 10" xfId="514" xr:uid="{00000000-0005-0000-0000-0000810F0000}"/>
    <cellStyle name="Normal 9 2 10 2" xfId="1707" xr:uid="{00000000-0005-0000-0000-0000820F0000}"/>
    <cellStyle name="Normal 9 2 10 2 2" xfId="3709" xr:uid="{00000000-0005-0000-0000-0000830F0000}"/>
    <cellStyle name="Normal 9 2 10 3" xfId="2523" xr:uid="{00000000-0005-0000-0000-0000840F0000}"/>
    <cellStyle name="Normal 9 2 11" xfId="1002" xr:uid="{00000000-0005-0000-0000-0000850F0000}"/>
    <cellStyle name="Normal 9 2 11 2" xfId="3004" xr:uid="{00000000-0005-0000-0000-0000860F0000}"/>
    <cellStyle name="Normal 9 2 12" xfId="1039" xr:uid="{00000000-0005-0000-0000-0000870F0000}"/>
    <cellStyle name="Normal 9 2 12 2" xfId="3041" xr:uid="{00000000-0005-0000-0000-0000880F0000}"/>
    <cellStyle name="Normal 9 2 13" xfId="1051" xr:uid="{00000000-0005-0000-0000-0000890F0000}"/>
    <cellStyle name="Normal 9 2 13 2" xfId="3053" xr:uid="{00000000-0005-0000-0000-00008A0F0000}"/>
    <cellStyle name="Normal 9 2 14" xfId="1253" xr:uid="{00000000-0005-0000-0000-00008B0F0000}"/>
    <cellStyle name="Normal 9 2 14 2" xfId="3255" xr:uid="{00000000-0005-0000-0000-00008C0F0000}"/>
    <cellStyle name="Normal 9 2 15" xfId="1300" xr:uid="{00000000-0005-0000-0000-00008D0F0000}"/>
    <cellStyle name="Normal 9 2 15 2" xfId="3302" xr:uid="{00000000-0005-0000-0000-00008E0F0000}"/>
    <cellStyle name="Normal 9 2 16" xfId="2103" xr:uid="{00000000-0005-0000-0000-00008F0F0000}"/>
    <cellStyle name="Normal 9 2 17" xfId="4147" xr:uid="{00000000-0005-0000-0000-0000900F0000}"/>
    <cellStyle name="Normal 9 2 18" xfId="4372" xr:uid="{00000000-0005-0000-0000-0000910F0000}"/>
    <cellStyle name="Normal 9 2 2" xfId="48" xr:uid="{00000000-0005-0000-0000-0000920F0000}"/>
    <cellStyle name="Normal 9 2 2 10" xfId="2116" xr:uid="{00000000-0005-0000-0000-0000930F0000}"/>
    <cellStyle name="Normal 9 2 2 11" xfId="4176" xr:uid="{00000000-0005-0000-0000-0000940F0000}"/>
    <cellStyle name="Normal 9 2 2 12" xfId="145" xr:uid="{00000000-0005-0000-0000-0000950F0000}"/>
    <cellStyle name="Normal 9 2 2 2" xfId="141" xr:uid="{00000000-0005-0000-0000-0000960F0000}"/>
    <cellStyle name="Normal 9 2 2 2 2" xfId="441" xr:uid="{00000000-0005-0000-0000-0000970F0000}"/>
    <cellStyle name="Normal 9 2 2 2 2 2" xfId="852" xr:uid="{00000000-0005-0000-0000-0000980F0000}"/>
    <cellStyle name="Normal 9 2 2 2 2 2 2" xfId="2042" xr:uid="{00000000-0005-0000-0000-0000990F0000}"/>
    <cellStyle name="Normal 9 2 2 2 2 2 2 2" xfId="4044" xr:uid="{00000000-0005-0000-0000-00009A0F0000}"/>
    <cellStyle name="Normal 9 2 2 2 2 2 3" xfId="2858" xr:uid="{00000000-0005-0000-0000-00009B0F0000}"/>
    <cellStyle name="Normal 9 2 2 2 2 3" xfId="1635" xr:uid="{00000000-0005-0000-0000-00009C0F0000}"/>
    <cellStyle name="Normal 9 2 2 2 2 3 2" xfId="3637" xr:uid="{00000000-0005-0000-0000-00009D0F0000}"/>
    <cellStyle name="Normal 9 2 2 2 2 4" xfId="2450" xr:uid="{00000000-0005-0000-0000-00009E0F0000}"/>
    <cellStyle name="Normal 9 2 2 2 3" xfId="668" xr:uid="{00000000-0005-0000-0000-00009F0F0000}"/>
    <cellStyle name="Normal 9 2 2 2 3 2" xfId="1859" xr:uid="{00000000-0005-0000-0000-0000A00F0000}"/>
    <cellStyle name="Normal 9 2 2 2 3 2 2" xfId="3861" xr:uid="{00000000-0005-0000-0000-0000A10F0000}"/>
    <cellStyle name="Normal 9 2 2 2 3 3" xfId="2675" xr:uid="{00000000-0005-0000-0000-0000A20F0000}"/>
    <cellStyle name="Normal 9 2 2 2 4" xfId="1217" xr:uid="{00000000-0005-0000-0000-0000A30F0000}"/>
    <cellStyle name="Normal 9 2 2 2 4 2" xfId="3219" xr:uid="{00000000-0005-0000-0000-0000A40F0000}"/>
    <cellStyle name="Normal 9 2 2 2 5" xfId="1452" xr:uid="{00000000-0005-0000-0000-0000A50F0000}"/>
    <cellStyle name="Normal 9 2 2 2 5 2" xfId="3454" xr:uid="{00000000-0005-0000-0000-0000A60F0000}"/>
    <cellStyle name="Normal 9 2 2 2 6" xfId="2266" xr:uid="{00000000-0005-0000-0000-0000A70F0000}"/>
    <cellStyle name="Normal 9 2 2 2 7" xfId="4231" xr:uid="{00000000-0005-0000-0000-0000A80F0000}"/>
    <cellStyle name="Normal 9 2 2 3" xfId="440" xr:uid="{00000000-0005-0000-0000-0000A90F0000}"/>
    <cellStyle name="Normal 9 2 2 3 2" xfId="851" xr:uid="{00000000-0005-0000-0000-0000AA0F0000}"/>
    <cellStyle name="Normal 9 2 2 3 2 2" xfId="2041" xr:uid="{00000000-0005-0000-0000-0000AB0F0000}"/>
    <cellStyle name="Normal 9 2 2 3 2 2 2" xfId="4043" xr:uid="{00000000-0005-0000-0000-0000AC0F0000}"/>
    <cellStyle name="Normal 9 2 2 3 2 3" xfId="2857" xr:uid="{00000000-0005-0000-0000-0000AD0F0000}"/>
    <cellStyle name="Normal 9 2 2 3 3" xfId="1634" xr:uid="{00000000-0005-0000-0000-0000AE0F0000}"/>
    <cellStyle name="Normal 9 2 2 3 3 2" xfId="3636" xr:uid="{00000000-0005-0000-0000-0000AF0F0000}"/>
    <cellStyle name="Normal 9 2 2 3 4" xfId="2449" xr:uid="{00000000-0005-0000-0000-0000B00F0000}"/>
    <cellStyle name="Normal 9 2 2 4" xfId="667" xr:uid="{00000000-0005-0000-0000-0000B10F0000}"/>
    <cellStyle name="Normal 9 2 2 4 2" xfId="1858" xr:uid="{00000000-0005-0000-0000-0000B20F0000}"/>
    <cellStyle name="Normal 9 2 2 4 2 2" xfId="3860" xr:uid="{00000000-0005-0000-0000-0000B30F0000}"/>
    <cellStyle name="Normal 9 2 2 4 3" xfId="2674" xr:uid="{00000000-0005-0000-0000-0000B40F0000}"/>
    <cellStyle name="Normal 9 2 2 5" xfId="965" xr:uid="{00000000-0005-0000-0000-0000B50F0000}"/>
    <cellStyle name="Normal 9 2 2 5 2" xfId="2967" xr:uid="{00000000-0005-0000-0000-0000B60F0000}"/>
    <cellStyle name="Normal 9 2 2 6" xfId="160" xr:uid="{00000000-0005-0000-0000-0000B70F0000}"/>
    <cellStyle name="Normal 9 2 2 6 2" xfId="2153" xr:uid="{00000000-0005-0000-0000-0000B80F0000}"/>
    <cellStyle name="Normal 9 2 2 7" xfId="1094" xr:uid="{00000000-0005-0000-0000-0000B90F0000}"/>
    <cellStyle name="Normal 9 2 2 7 2" xfId="3096" xr:uid="{00000000-0005-0000-0000-0000BA0F0000}"/>
    <cellStyle name="Normal 9 2 2 8" xfId="1276" xr:uid="{00000000-0005-0000-0000-0000BB0F0000}"/>
    <cellStyle name="Normal 9 2 2 8 2" xfId="3278" xr:uid="{00000000-0005-0000-0000-0000BC0F0000}"/>
    <cellStyle name="Normal 9 2 2 9" xfId="1451" xr:uid="{00000000-0005-0000-0000-0000BD0F0000}"/>
    <cellStyle name="Normal 9 2 2 9 2" xfId="3453" xr:uid="{00000000-0005-0000-0000-0000BE0F0000}"/>
    <cellStyle name="Normal 9 2 3" xfId="128" xr:uid="{00000000-0005-0000-0000-0000BF0F0000}"/>
    <cellStyle name="Normal 9 2 3 2" xfId="442" xr:uid="{00000000-0005-0000-0000-0000C00F0000}"/>
    <cellStyle name="Normal 9 2 3 2 2" xfId="853" xr:uid="{00000000-0005-0000-0000-0000C10F0000}"/>
    <cellStyle name="Normal 9 2 3 2 2 2" xfId="2043" xr:uid="{00000000-0005-0000-0000-0000C20F0000}"/>
    <cellStyle name="Normal 9 2 3 2 2 2 2" xfId="4045" xr:uid="{00000000-0005-0000-0000-0000C30F0000}"/>
    <cellStyle name="Normal 9 2 3 2 2 3" xfId="2859" xr:uid="{00000000-0005-0000-0000-0000C40F0000}"/>
    <cellStyle name="Normal 9 2 3 2 3" xfId="1636" xr:uid="{00000000-0005-0000-0000-0000C50F0000}"/>
    <cellStyle name="Normal 9 2 3 2 3 2" xfId="3638" xr:uid="{00000000-0005-0000-0000-0000C60F0000}"/>
    <cellStyle name="Normal 9 2 3 2 4" xfId="2451" xr:uid="{00000000-0005-0000-0000-0000C70F0000}"/>
    <cellStyle name="Normal 9 2 3 3" xfId="669" xr:uid="{00000000-0005-0000-0000-0000C80F0000}"/>
    <cellStyle name="Normal 9 2 3 3 2" xfId="1860" xr:uid="{00000000-0005-0000-0000-0000C90F0000}"/>
    <cellStyle name="Normal 9 2 3 3 2 2" xfId="3862" xr:uid="{00000000-0005-0000-0000-0000CA0F0000}"/>
    <cellStyle name="Normal 9 2 3 3 3" xfId="2676" xr:uid="{00000000-0005-0000-0000-0000CB0F0000}"/>
    <cellStyle name="Normal 9 2 3 4" xfId="1025" xr:uid="{00000000-0005-0000-0000-0000CC0F0000}"/>
    <cellStyle name="Normal 9 2 3 4 2" xfId="3027" xr:uid="{00000000-0005-0000-0000-0000CD0F0000}"/>
    <cellStyle name="Normal 9 2 3 5" xfId="1218" xr:uid="{00000000-0005-0000-0000-0000CE0F0000}"/>
    <cellStyle name="Normal 9 2 3 5 2" xfId="3220" xr:uid="{00000000-0005-0000-0000-0000CF0F0000}"/>
    <cellStyle name="Normal 9 2 3 6" xfId="1453" xr:uid="{00000000-0005-0000-0000-0000D00F0000}"/>
    <cellStyle name="Normal 9 2 3 6 2" xfId="3455" xr:uid="{00000000-0005-0000-0000-0000D10F0000}"/>
    <cellStyle name="Normal 9 2 3 7" xfId="2193" xr:uid="{00000000-0005-0000-0000-0000D20F0000}"/>
    <cellStyle name="Normal 9 2 3 8" xfId="4215" xr:uid="{00000000-0005-0000-0000-0000D30F0000}"/>
    <cellStyle name="Normal 9 2 4" xfId="205" xr:uid="{00000000-0005-0000-0000-0000D40F0000}"/>
    <cellStyle name="Normal 9 2 4 2" xfId="443" xr:uid="{00000000-0005-0000-0000-0000D50F0000}"/>
    <cellStyle name="Normal 9 2 4 2 2" xfId="854" xr:uid="{00000000-0005-0000-0000-0000D60F0000}"/>
    <cellStyle name="Normal 9 2 4 2 2 2" xfId="2044" xr:uid="{00000000-0005-0000-0000-0000D70F0000}"/>
    <cellStyle name="Normal 9 2 4 2 2 2 2" xfId="4046" xr:uid="{00000000-0005-0000-0000-0000D80F0000}"/>
    <cellStyle name="Normal 9 2 4 2 2 3" xfId="2860" xr:uid="{00000000-0005-0000-0000-0000D90F0000}"/>
    <cellStyle name="Normal 9 2 4 2 3" xfId="1637" xr:uid="{00000000-0005-0000-0000-0000DA0F0000}"/>
    <cellStyle name="Normal 9 2 4 2 3 2" xfId="3639" xr:uid="{00000000-0005-0000-0000-0000DB0F0000}"/>
    <cellStyle name="Normal 9 2 4 2 4" xfId="2452" xr:uid="{00000000-0005-0000-0000-0000DC0F0000}"/>
    <cellStyle name="Normal 9 2 4 3" xfId="670" xr:uid="{00000000-0005-0000-0000-0000DD0F0000}"/>
    <cellStyle name="Normal 9 2 4 3 2" xfId="1861" xr:uid="{00000000-0005-0000-0000-0000DE0F0000}"/>
    <cellStyle name="Normal 9 2 4 3 2 2" xfId="3863" xr:uid="{00000000-0005-0000-0000-0000DF0F0000}"/>
    <cellStyle name="Normal 9 2 4 3 3" xfId="2677" xr:uid="{00000000-0005-0000-0000-0000E00F0000}"/>
    <cellStyle name="Normal 9 2 4 4" xfId="1219" xr:uid="{00000000-0005-0000-0000-0000E10F0000}"/>
    <cellStyle name="Normal 9 2 4 4 2" xfId="3221" xr:uid="{00000000-0005-0000-0000-0000E20F0000}"/>
    <cellStyle name="Normal 9 2 4 5" xfId="1454" xr:uid="{00000000-0005-0000-0000-0000E30F0000}"/>
    <cellStyle name="Normal 9 2 4 5 2" xfId="3456" xr:uid="{00000000-0005-0000-0000-0000E40F0000}"/>
    <cellStyle name="Normal 9 2 4 6" xfId="2209" xr:uid="{00000000-0005-0000-0000-0000E50F0000}"/>
    <cellStyle name="Normal 9 2 4 7" xfId="4337" xr:uid="{00000000-0005-0000-0000-0000E60F0000}"/>
    <cellStyle name="Normal 9 2 5" xfId="227" xr:uid="{00000000-0005-0000-0000-0000E70F0000}"/>
    <cellStyle name="Normal 9 2 5 2" xfId="444" xr:uid="{00000000-0005-0000-0000-0000E80F0000}"/>
    <cellStyle name="Normal 9 2 5 2 2" xfId="855" xr:uid="{00000000-0005-0000-0000-0000E90F0000}"/>
    <cellStyle name="Normal 9 2 5 2 2 2" xfId="2045" xr:uid="{00000000-0005-0000-0000-0000EA0F0000}"/>
    <cellStyle name="Normal 9 2 5 2 2 2 2" xfId="4047" xr:uid="{00000000-0005-0000-0000-0000EB0F0000}"/>
    <cellStyle name="Normal 9 2 5 2 2 3" xfId="2861" xr:uid="{00000000-0005-0000-0000-0000EC0F0000}"/>
    <cellStyle name="Normal 9 2 5 2 3" xfId="1638" xr:uid="{00000000-0005-0000-0000-0000ED0F0000}"/>
    <cellStyle name="Normal 9 2 5 2 3 2" xfId="3640" xr:uid="{00000000-0005-0000-0000-0000EE0F0000}"/>
    <cellStyle name="Normal 9 2 5 2 4" xfId="2453" xr:uid="{00000000-0005-0000-0000-0000EF0F0000}"/>
    <cellStyle name="Normal 9 2 5 3" xfId="671" xr:uid="{00000000-0005-0000-0000-0000F00F0000}"/>
    <cellStyle name="Normal 9 2 5 3 2" xfId="1862" xr:uid="{00000000-0005-0000-0000-0000F10F0000}"/>
    <cellStyle name="Normal 9 2 5 3 2 2" xfId="3864" xr:uid="{00000000-0005-0000-0000-0000F20F0000}"/>
    <cellStyle name="Normal 9 2 5 3 3" xfId="2678" xr:uid="{00000000-0005-0000-0000-0000F30F0000}"/>
    <cellStyle name="Normal 9 2 5 4" xfId="1220" xr:uid="{00000000-0005-0000-0000-0000F40F0000}"/>
    <cellStyle name="Normal 9 2 5 4 2" xfId="3222" xr:uid="{00000000-0005-0000-0000-0000F50F0000}"/>
    <cellStyle name="Normal 9 2 5 5" xfId="1455" xr:uid="{00000000-0005-0000-0000-0000F60F0000}"/>
    <cellStyle name="Normal 9 2 5 5 2" xfId="3457" xr:uid="{00000000-0005-0000-0000-0000F70F0000}"/>
    <cellStyle name="Normal 9 2 5 6" xfId="2232" xr:uid="{00000000-0005-0000-0000-0000F80F0000}"/>
    <cellStyle name="Normal 9 2 5 7" xfId="4338" xr:uid="{00000000-0005-0000-0000-0000F90F0000}"/>
    <cellStyle name="Normal 9 2 6" xfId="241" xr:uid="{00000000-0005-0000-0000-0000FA0F0000}"/>
    <cellStyle name="Normal 9 2 6 2" xfId="445" xr:uid="{00000000-0005-0000-0000-0000FB0F0000}"/>
    <cellStyle name="Normal 9 2 6 2 2" xfId="856" xr:uid="{00000000-0005-0000-0000-0000FC0F0000}"/>
    <cellStyle name="Normal 9 2 6 2 2 2" xfId="2046" xr:uid="{00000000-0005-0000-0000-0000FD0F0000}"/>
    <cellStyle name="Normal 9 2 6 2 2 2 2" xfId="4048" xr:uid="{00000000-0005-0000-0000-0000FE0F0000}"/>
    <cellStyle name="Normal 9 2 6 2 2 3" xfId="2862" xr:uid="{00000000-0005-0000-0000-0000FF0F0000}"/>
    <cellStyle name="Normal 9 2 6 2 3" xfId="1639" xr:uid="{00000000-0005-0000-0000-000000100000}"/>
    <cellStyle name="Normal 9 2 6 2 3 2" xfId="3641" xr:uid="{00000000-0005-0000-0000-000001100000}"/>
    <cellStyle name="Normal 9 2 6 2 4" xfId="2454" xr:uid="{00000000-0005-0000-0000-000002100000}"/>
    <cellStyle name="Normal 9 2 6 3" xfId="672" xr:uid="{00000000-0005-0000-0000-000003100000}"/>
    <cellStyle name="Normal 9 2 6 3 2" xfId="1863" xr:uid="{00000000-0005-0000-0000-000004100000}"/>
    <cellStyle name="Normal 9 2 6 3 2 2" xfId="3865" xr:uid="{00000000-0005-0000-0000-000005100000}"/>
    <cellStyle name="Normal 9 2 6 3 3" xfId="2679" xr:uid="{00000000-0005-0000-0000-000006100000}"/>
    <cellStyle name="Normal 9 2 6 4" xfId="1221" xr:uid="{00000000-0005-0000-0000-000007100000}"/>
    <cellStyle name="Normal 9 2 6 4 2" xfId="3223" xr:uid="{00000000-0005-0000-0000-000008100000}"/>
    <cellStyle name="Normal 9 2 6 5" xfId="1456" xr:uid="{00000000-0005-0000-0000-000009100000}"/>
    <cellStyle name="Normal 9 2 6 5 2" xfId="3458" xr:uid="{00000000-0005-0000-0000-00000A100000}"/>
    <cellStyle name="Normal 9 2 6 6" xfId="2246" xr:uid="{00000000-0005-0000-0000-00000B100000}"/>
    <cellStyle name="Normal 9 2 6 7" xfId="4339" xr:uid="{00000000-0005-0000-0000-00000C100000}"/>
    <cellStyle name="Normal 9 2 7" xfId="270" xr:uid="{00000000-0005-0000-0000-00000D100000}"/>
    <cellStyle name="Normal 9 2 7 2" xfId="446" xr:uid="{00000000-0005-0000-0000-00000E100000}"/>
    <cellStyle name="Normal 9 2 7 2 2" xfId="857" xr:uid="{00000000-0005-0000-0000-00000F100000}"/>
    <cellStyle name="Normal 9 2 7 2 2 2" xfId="2047" xr:uid="{00000000-0005-0000-0000-000010100000}"/>
    <cellStyle name="Normal 9 2 7 2 2 2 2" xfId="4049" xr:uid="{00000000-0005-0000-0000-000011100000}"/>
    <cellStyle name="Normal 9 2 7 2 2 3" xfId="2863" xr:uid="{00000000-0005-0000-0000-000012100000}"/>
    <cellStyle name="Normal 9 2 7 2 3" xfId="1640" xr:uid="{00000000-0005-0000-0000-000013100000}"/>
    <cellStyle name="Normal 9 2 7 2 3 2" xfId="3642" xr:uid="{00000000-0005-0000-0000-000014100000}"/>
    <cellStyle name="Normal 9 2 7 2 4" xfId="2455" xr:uid="{00000000-0005-0000-0000-000015100000}"/>
    <cellStyle name="Normal 9 2 7 3" xfId="673" xr:uid="{00000000-0005-0000-0000-000016100000}"/>
    <cellStyle name="Normal 9 2 7 3 2" xfId="1864" xr:uid="{00000000-0005-0000-0000-000017100000}"/>
    <cellStyle name="Normal 9 2 7 3 2 2" xfId="3866" xr:uid="{00000000-0005-0000-0000-000018100000}"/>
    <cellStyle name="Normal 9 2 7 3 3" xfId="2680" xr:uid="{00000000-0005-0000-0000-000019100000}"/>
    <cellStyle name="Normal 9 2 7 4" xfId="1222" xr:uid="{00000000-0005-0000-0000-00001A100000}"/>
    <cellStyle name="Normal 9 2 7 4 2" xfId="3224" xr:uid="{00000000-0005-0000-0000-00001B100000}"/>
    <cellStyle name="Normal 9 2 7 5" xfId="1457" xr:uid="{00000000-0005-0000-0000-00001C100000}"/>
    <cellStyle name="Normal 9 2 7 5 2" xfId="3459" xr:uid="{00000000-0005-0000-0000-00001D100000}"/>
    <cellStyle name="Normal 9 2 7 6" xfId="2278" xr:uid="{00000000-0005-0000-0000-00001E100000}"/>
    <cellStyle name="Normal 9 2 7 7" xfId="4340" xr:uid="{00000000-0005-0000-0000-00001F100000}"/>
    <cellStyle name="Normal 9 2 8" xfId="468" xr:uid="{00000000-0005-0000-0000-000020100000}"/>
    <cellStyle name="Normal 9 2 8 2" xfId="878" xr:uid="{00000000-0005-0000-0000-000021100000}"/>
    <cellStyle name="Normal 9 2 8 2 2" xfId="1661" xr:uid="{00000000-0005-0000-0000-000022100000}"/>
    <cellStyle name="Normal 9 2 8 2 2 2" xfId="3663" xr:uid="{00000000-0005-0000-0000-000023100000}"/>
    <cellStyle name="Normal 9 2 8 2 3" xfId="2884" xr:uid="{00000000-0005-0000-0000-000024100000}"/>
    <cellStyle name="Normal 9 2 8 3" xfId="666" xr:uid="{00000000-0005-0000-0000-000025100000}"/>
    <cellStyle name="Normal 9 2 8 4" xfId="2477" xr:uid="{00000000-0005-0000-0000-000026100000}"/>
    <cellStyle name="Normal 9 2 9" xfId="490" xr:uid="{00000000-0005-0000-0000-000027100000}"/>
    <cellStyle name="Normal 9 2 9 2" xfId="900" xr:uid="{00000000-0005-0000-0000-000028100000}"/>
    <cellStyle name="Normal 9 2 9 2 2" xfId="2089" xr:uid="{00000000-0005-0000-0000-000029100000}"/>
    <cellStyle name="Normal 9 2 9 2 2 2" xfId="4091" xr:uid="{00000000-0005-0000-0000-00002A100000}"/>
    <cellStyle name="Normal 9 2 9 2 3" xfId="2906" xr:uid="{00000000-0005-0000-0000-00002B100000}"/>
    <cellStyle name="Normal 9 2 9 3" xfId="1683" xr:uid="{00000000-0005-0000-0000-00002C100000}"/>
    <cellStyle name="Normal 9 2 9 3 2" xfId="3685" xr:uid="{00000000-0005-0000-0000-00002D100000}"/>
    <cellStyle name="Normal 9 2 9 4" xfId="2499" xr:uid="{00000000-0005-0000-0000-00002E100000}"/>
    <cellStyle name="Normal 9 3" xfId="143" xr:uid="{00000000-0005-0000-0000-00002F100000}"/>
    <cellStyle name="Normal 9 4" xfId="158" xr:uid="{00000000-0005-0000-0000-000030100000}"/>
    <cellStyle name="Normal 9 4 2" xfId="447" xr:uid="{00000000-0005-0000-0000-000031100000}"/>
    <cellStyle name="Normal 9 4 2 2" xfId="858" xr:uid="{00000000-0005-0000-0000-000032100000}"/>
    <cellStyle name="Normal 9 4 2 2 2" xfId="2048" xr:uid="{00000000-0005-0000-0000-000033100000}"/>
    <cellStyle name="Normal 9 4 2 2 2 2" xfId="4050" xr:uid="{00000000-0005-0000-0000-000034100000}"/>
    <cellStyle name="Normal 9 4 2 2 3" xfId="2864" xr:uid="{00000000-0005-0000-0000-000035100000}"/>
    <cellStyle name="Normal 9 4 2 3" xfId="1641" xr:uid="{00000000-0005-0000-0000-000036100000}"/>
    <cellStyle name="Normal 9 4 2 3 2" xfId="3643" xr:uid="{00000000-0005-0000-0000-000037100000}"/>
    <cellStyle name="Normal 9 4 2 4" xfId="2456" xr:uid="{00000000-0005-0000-0000-000038100000}"/>
    <cellStyle name="Normal 9 4 3" xfId="501" xr:uid="{00000000-0005-0000-0000-000039100000}"/>
    <cellStyle name="Normal 9 4 3 2" xfId="1694" xr:uid="{00000000-0005-0000-0000-00003A100000}"/>
    <cellStyle name="Normal 9 4 3 2 2" xfId="3696" xr:uid="{00000000-0005-0000-0000-00003B100000}"/>
    <cellStyle name="Normal 9 4 3 3" xfId="2510" xr:uid="{00000000-0005-0000-0000-00003C100000}"/>
    <cellStyle name="Normal 9 4 4" xfId="961" xr:uid="{00000000-0005-0000-0000-00003D100000}"/>
    <cellStyle name="Normal 9 4 4 2" xfId="2963" xr:uid="{00000000-0005-0000-0000-00003E100000}"/>
    <cellStyle name="Normal 9 4 5" xfId="1223" xr:uid="{00000000-0005-0000-0000-00003F100000}"/>
    <cellStyle name="Normal 9 4 5 2" xfId="3225" xr:uid="{00000000-0005-0000-0000-000040100000}"/>
    <cellStyle name="Normal 9 4 6" xfId="1287" xr:uid="{00000000-0005-0000-0000-000041100000}"/>
    <cellStyle name="Normal 9 4 6 2" xfId="3289" xr:uid="{00000000-0005-0000-0000-000042100000}"/>
    <cellStyle name="Normal 9 4 7" xfId="2149" xr:uid="{00000000-0005-0000-0000-000043100000}"/>
    <cellStyle name="Normal 9 4 8" xfId="4341" xr:uid="{00000000-0005-0000-0000-000044100000}"/>
    <cellStyle name="Normal 9 5" xfId="448" xr:uid="{00000000-0005-0000-0000-000045100000}"/>
    <cellStyle name="Normal 9 5 2" xfId="674" xr:uid="{00000000-0005-0000-0000-000046100000}"/>
    <cellStyle name="Normal 9 5 2 2" xfId="1865" xr:uid="{00000000-0005-0000-0000-000047100000}"/>
    <cellStyle name="Normal 9 5 2 2 2" xfId="3867" xr:uid="{00000000-0005-0000-0000-000048100000}"/>
    <cellStyle name="Normal 9 5 2 3" xfId="2681" xr:uid="{00000000-0005-0000-0000-000049100000}"/>
    <cellStyle name="Normal 9 5 3" xfId="1224" xr:uid="{00000000-0005-0000-0000-00004A100000}"/>
    <cellStyle name="Normal 9 5 3 2" xfId="3226" xr:uid="{00000000-0005-0000-0000-00004B100000}"/>
    <cellStyle name="Normal 9 5 4" xfId="1458" xr:uid="{00000000-0005-0000-0000-00004C100000}"/>
    <cellStyle name="Normal 9 5 4 2" xfId="3460" xr:uid="{00000000-0005-0000-0000-00004D100000}"/>
    <cellStyle name="Normal 9 5 5" xfId="2457" xr:uid="{00000000-0005-0000-0000-00004E100000}"/>
    <cellStyle name="Normal 9 5 6" xfId="4342" xr:uid="{00000000-0005-0000-0000-00004F100000}"/>
    <cellStyle name="Normal 9 6" xfId="912" xr:uid="{00000000-0005-0000-0000-000050100000}"/>
    <cellStyle name="Normal 9 6 2" xfId="2914" xr:uid="{00000000-0005-0000-0000-000051100000}"/>
    <cellStyle name="Normal 9 7" xfId="986" xr:uid="{00000000-0005-0000-0000-000052100000}"/>
    <cellStyle name="Normal 9 7 2" xfId="2988" xr:uid="{00000000-0005-0000-0000-000053100000}"/>
    <cellStyle name="Normal 9 8" xfId="2098" xr:uid="{00000000-0005-0000-0000-000054100000}"/>
    <cellStyle name="Note 2" xfId="91" xr:uid="{00000000-0005-0000-0000-000055100000}"/>
    <cellStyle name="Note 2 2" xfId="4200" xr:uid="{00000000-0005-0000-0000-000056100000}"/>
    <cellStyle name="Note 2 3" xfId="4370" xr:uid="{00000000-0005-0000-0000-000057100000}"/>
    <cellStyle name="Note 2 4" xfId="4106" xr:uid="{00000000-0005-0000-0000-000058100000}"/>
    <cellStyle name="Note 3" xfId="93" xr:uid="{00000000-0005-0000-0000-000059100000}"/>
    <cellStyle name="Note 3 2" xfId="4108" xr:uid="{00000000-0005-0000-0000-00005A100000}"/>
    <cellStyle name="Note 4" xfId="4122" xr:uid="{00000000-0005-0000-0000-00005B100000}"/>
    <cellStyle name="Note 5" xfId="4375" xr:uid="{00000000-0005-0000-0000-00005C100000}"/>
    <cellStyle name="Output" xfId="59" builtinId="21" customBuiltin="1"/>
    <cellStyle name="Percent" xfId="14" builtinId="5"/>
    <cellStyle name="Percent 2" xfId="19" xr:uid="{00000000-0005-0000-0000-00005F100000}"/>
    <cellStyle name="Percent 3" xfId="33" xr:uid="{00000000-0005-0000-0000-000060100000}"/>
    <cellStyle name="Percent 3 10" xfId="489" xr:uid="{00000000-0005-0000-0000-000061100000}"/>
    <cellStyle name="Percent 3 10 2" xfId="899" xr:uid="{00000000-0005-0000-0000-000062100000}"/>
    <cellStyle name="Percent 3 10 2 2" xfId="2088" xr:uid="{00000000-0005-0000-0000-000063100000}"/>
    <cellStyle name="Percent 3 10 2 2 2" xfId="4090" xr:uid="{00000000-0005-0000-0000-000064100000}"/>
    <cellStyle name="Percent 3 10 2 3" xfId="2905" xr:uid="{00000000-0005-0000-0000-000065100000}"/>
    <cellStyle name="Percent 3 10 3" xfId="1682" xr:uid="{00000000-0005-0000-0000-000066100000}"/>
    <cellStyle name="Percent 3 10 3 2" xfId="3684" xr:uid="{00000000-0005-0000-0000-000067100000}"/>
    <cellStyle name="Percent 3 10 4" xfId="2498" xr:uid="{00000000-0005-0000-0000-000068100000}"/>
    <cellStyle name="Percent 3 11" xfId="513" xr:uid="{00000000-0005-0000-0000-000069100000}"/>
    <cellStyle name="Percent 3 11 2" xfId="1706" xr:uid="{00000000-0005-0000-0000-00006A100000}"/>
    <cellStyle name="Percent 3 11 2 2" xfId="3708" xr:uid="{00000000-0005-0000-0000-00006B100000}"/>
    <cellStyle name="Percent 3 11 3" xfId="2522" xr:uid="{00000000-0005-0000-0000-00006C100000}"/>
    <cellStyle name="Percent 3 12" xfId="944" xr:uid="{00000000-0005-0000-0000-00006D100000}"/>
    <cellStyle name="Percent 3 12 2" xfId="2946" xr:uid="{00000000-0005-0000-0000-00006E100000}"/>
    <cellStyle name="Percent 3 13" xfId="1001" xr:uid="{00000000-0005-0000-0000-00006F100000}"/>
    <cellStyle name="Percent 3 13 2" xfId="3003" xr:uid="{00000000-0005-0000-0000-000070100000}"/>
    <cellStyle name="Percent 3 14" xfId="1040" xr:uid="{00000000-0005-0000-0000-000071100000}"/>
    <cellStyle name="Percent 3 14 2" xfId="3042" xr:uid="{00000000-0005-0000-0000-000072100000}"/>
    <cellStyle name="Percent 3 15" xfId="1052" xr:uid="{00000000-0005-0000-0000-000073100000}"/>
    <cellStyle name="Percent 3 15 2" xfId="3054" xr:uid="{00000000-0005-0000-0000-000074100000}"/>
    <cellStyle name="Percent 3 16" xfId="1252" xr:uid="{00000000-0005-0000-0000-000075100000}"/>
    <cellStyle name="Percent 3 16 2" xfId="3254" xr:uid="{00000000-0005-0000-0000-000076100000}"/>
    <cellStyle name="Percent 3 17" xfId="1299" xr:uid="{00000000-0005-0000-0000-000077100000}"/>
    <cellStyle name="Percent 3 17 2" xfId="3301" xr:uid="{00000000-0005-0000-0000-000078100000}"/>
    <cellStyle name="Percent 3 18" xfId="2131" xr:uid="{00000000-0005-0000-0000-000079100000}"/>
    <cellStyle name="Percent 3 19" xfId="4149" xr:uid="{00000000-0005-0000-0000-00007A100000}"/>
    <cellStyle name="Percent 3 2" xfId="127" xr:uid="{00000000-0005-0000-0000-00007B100000}"/>
    <cellStyle name="Percent 3 2 2" xfId="450" xr:uid="{00000000-0005-0000-0000-00007C100000}"/>
    <cellStyle name="Percent 3 2 2 2" xfId="860" xr:uid="{00000000-0005-0000-0000-00007D100000}"/>
    <cellStyle name="Percent 3 2 2 2 2" xfId="2050" xr:uid="{00000000-0005-0000-0000-00007E100000}"/>
    <cellStyle name="Percent 3 2 2 2 2 2" xfId="4052" xr:uid="{00000000-0005-0000-0000-00007F100000}"/>
    <cellStyle name="Percent 3 2 2 2 3" xfId="2866" xr:uid="{00000000-0005-0000-0000-000080100000}"/>
    <cellStyle name="Percent 3 2 2 3" xfId="1643" xr:uid="{00000000-0005-0000-0000-000081100000}"/>
    <cellStyle name="Percent 3 2 2 3 2" xfId="3645" xr:uid="{00000000-0005-0000-0000-000082100000}"/>
    <cellStyle name="Percent 3 2 2 4" xfId="2459" xr:uid="{00000000-0005-0000-0000-000083100000}"/>
    <cellStyle name="Percent 3 2 3" xfId="676" xr:uid="{00000000-0005-0000-0000-000084100000}"/>
    <cellStyle name="Percent 3 2 3 2" xfId="1866" xr:uid="{00000000-0005-0000-0000-000085100000}"/>
    <cellStyle name="Percent 3 2 3 2 2" xfId="3868" xr:uid="{00000000-0005-0000-0000-000086100000}"/>
    <cellStyle name="Percent 3 2 3 3" xfId="2682" xr:uid="{00000000-0005-0000-0000-000087100000}"/>
    <cellStyle name="Percent 3 2 4" xfId="964" xr:uid="{00000000-0005-0000-0000-000088100000}"/>
    <cellStyle name="Percent 3 2 4 2" xfId="2966" xr:uid="{00000000-0005-0000-0000-000089100000}"/>
    <cellStyle name="Percent 3 2 5" xfId="1225" xr:uid="{00000000-0005-0000-0000-00008A100000}"/>
    <cellStyle name="Percent 3 2 5 2" xfId="3227" xr:uid="{00000000-0005-0000-0000-00008B100000}"/>
    <cellStyle name="Percent 3 2 6" xfId="1459" xr:uid="{00000000-0005-0000-0000-00008C100000}"/>
    <cellStyle name="Percent 3 2 6 2" xfId="3461" xr:uid="{00000000-0005-0000-0000-00008D100000}"/>
    <cellStyle name="Percent 3 2 7" xfId="2152" xr:uid="{00000000-0005-0000-0000-00008E100000}"/>
    <cellStyle name="Percent 3 2 8" xfId="4204" xr:uid="{00000000-0005-0000-0000-00008F100000}"/>
    <cellStyle name="Percent 3 20" xfId="4373" xr:uid="{00000000-0005-0000-0000-000090100000}"/>
    <cellStyle name="Percent 3 3" xfId="189" xr:uid="{00000000-0005-0000-0000-000091100000}"/>
    <cellStyle name="Percent 3 3 2" xfId="451" xr:uid="{00000000-0005-0000-0000-000092100000}"/>
    <cellStyle name="Percent 3 3 2 2" xfId="861" xr:uid="{00000000-0005-0000-0000-000093100000}"/>
    <cellStyle name="Percent 3 3 2 2 2" xfId="2051" xr:uid="{00000000-0005-0000-0000-000094100000}"/>
    <cellStyle name="Percent 3 3 2 2 2 2" xfId="4053" xr:uid="{00000000-0005-0000-0000-000095100000}"/>
    <cellStyle name="Percent 3 3 2 2 3" xfId="2867" xr:uid="{00000000-0005-0000-0000-000096100000}"/>
    <cellStyle name="Percent 3 3 2 3" xfId="1644" xr:uid="{00000000-0005-0000-0000-000097100000}"/>
    <cellStyle name="Percent 3 3 2 3 2" xfId="3646" xr:uid="{00000000-0005-0000-0000-000098100000}"/>
    <cellStyle name="Percent 3 3 2 4" xfId="2460" xr:uid="{00000000-0005-0000-0000-000099100000}"/>
    <cellStyle name="Percent 3 3 3" xfId="677" xr:uid="{00000000-0005-0000-0000-00009A100000}"/>
    <cellStyle name="Percent 3 3 3 2" xfId="1867" xr:uid="{00000000-0005-0000-0000-00009B100000}"/>
    <cellStyle name="Percent 3 3 3 2 2" xfId="3869" xr:uid="{00000000-0005-0000-0000-00009C100000}"/>
    <cellStyle name="Percent 3 3 3 3" xfId="2683" xr:uid="{00000000-0005-0000-0000-00009D100000}"/>
    <cellStyle name="Percent 3 3 4" xfId="1226" xr:uid="{00000000-0005-0000-0000-00009E100000}"/>
    <cellStyle name="Percent 3 3 4 2" xfId="3228" xr:uid="{00000000-0005-0000-0000-00009F100000}"/>
    <cellStyle name="Percent 3 3 5" xfId="1460" xr:uid="{00000000-0005-0000-0000-0000A0100000}"/>
    <cellStyle name="Percent 3 3 5 2" xfId="3462" xr:uid="{00000000-0005-0000-0000-0000A1100000}"/>
    <cellStyle name="Percent 3 3 6" xfId="2192" xr:uid="{00000000-0005-0000-0000-0000A2100000}"/>
    <cellStyle name="Percent 3 3 7" xfId="4343" xr:uid="{00000000-0005-0000-0000-0000A3100000}"/>
    <cellStyle name="Percent 3 4" xfId="204" xr:uid="{00000000-0005-0000-0000-0000A4100000}"/>
    <cellStyle name="Percent 3 4 2" xfId="452" xr:uid="{00000000-0005-0000-0000-0000A5100000}"/>
    <cellStyle name="Percent 3 4 2 2" xfId="862" xr:uid="{00000000-0005-0000-0000-0000A6100000}"/>
    <cellStyle name="Percent 3 4 2 2 2" xfId="2052" xr:uid="{00000000-0005-0000-0000-0000A7100000}"/>
    <cellStyle name="Percent 3 4 2 2 2 2" xfId="4054" xr:uid="{00000000-0005-0000-0000-0000A8100000}"/>
    <cellStyle name="Percent 3 4 2 2 3" xfId="2868" xr:uid="{00000000-0005-0000-0000-0000A9100000}"/>
    <cellStyle name="Percent 3 4 2 3" xfId="1645" xr:uid="{00000000-0005-0000-0000-0000AA100000}"/>
    <cellStyle name="Percent 3 4 2 3 2" xfId="3647" xr:uid="{00000000-0005-0000-0000-0000AB100000}"/>
    <cellStyle name="Percent 3 4 2 4" xfId="2461" xr:uid="{00000000-0005-0000-0000-0000AC100000}"/>
    <cellStyle name="Percent 3 4 3" xfId="678" xr:uid="{00000000-0005-0000-0000-0000AD100000}"/>
    <cellStyle name="Percent 3 4 3 2" xfId="1868" xr:uid="{00000000-0005-0000-0000-0000AE100000}"/>
    <cellStyle name="Percent 3 4 3 2 2" xfId="3870" xr:uid="{00000000-0005-0000-0000-0000AF100000}"/>
    <cellStyle name="Percent 3 4 3 3" xfId="2684" xr:uid="{00000000-0005-0000-0000-0000B0100000}"/>
    <cellStyle name="Percent 3 4 4" xfId="1227" xr:uid="{00000000-0005-0000-0000-0000B1100000}"/>
    <cellStyle name="Percent 3 4 4 2" xfId="3229" xr:uid="{00000000-0005-0000-0000-0000B2100000}"/>
    <cellStyle name="Percent 3 4 5" xfId="1461" xr:uid="{00000000-0005-0000-0000-0000B3100000}"/>
    <cellStyle name="Percent 3 4 5 2" xfId="3463" xr:uid="{00000000-0005-0000-0000-0000B4100000}"/>
    <cellStyle name="Percent 3 4 6" xfId="2208" xr:uid="{00000000-0005-0000-0000-0000B5100000}"/>
    <cellStyle name="Percent 3 4 7" xfId="4344" xr:uid="{00000000-0005-0000-0000-0000B6100000}"/>
    <cellStyle name="Percent 3 5" xfId="226" xr:uid="{00000000-0005-0000-0000-0000B7100000}"/>
    <cellStyle name="Percent 3 5 2" xfId="453" xr:uid="{00000000-0005-0000-0000-0000B8100000}"/>
    <cellStyle name="Percent 3 5 2 2" xfId="863" xr:uid="{00000000-0005-0000-0000-0000B9100000}"/>
    <cellStyle name="Percent 3 5 2 2 2" xfId="2053" xr:uid="{00000000-0005-0000-0000-0000BA100000}"/>
    <cellStyle name="Percent 3 5 2 2 2 2" xfId="4055" xr:uid="{00000000-0005-0000-0000-0000BB100000}"/>
    <cellStyle name="Percent 3 5 2 2 3" xfId="2869" xr:uid="{00000000-0005-0000-0000-0000BC100000}"/>
    <cellStyle name="Percent 3 5 2 3" xfId="1646" xr:uid="{00000000-0005-0000-0000-0000BD100000}"/>
    <cellStyle name="Percent 3 5 2 3 2" xfId="3648" xr:uid="{00000000-0005-0000-0000-0000BE100000}"/>
    <cellStyle name="Percent 3 5 2 4" xfId="2462" xr:uid="{00000000-0005-0000-0000-0000BF100000}"/>
    <cellStyle name="Percent 3 5 3" xfId="679" xr:uid="{00000000-0005-0000-0000-0000C0100000}"/>
    <cellStyle name="Percent 3 5 3 2" xfId="1869" xr:uid="{00000000-0005-0000-0000-0000C1100000}"/>
    <cellStyle name="Percent 3 5 3 2 2" xfId="3871" xr:uid="{00000000-0005-0000-0000-0000C2100000}"/>
    <cellStyle name="Percent 3 5 3 3" xfId="2685" xr:uid="{00000000-0005-0000-0000-0000C3100000}"/>
    <cellStyle name="Percent 3 5 4" xfId="1228" xr:uid="{00000000-0005-0000-0000-0000C4100000}"/>
    <cellStyle name="Percent 3 5 4 2" xfId="3230" xr:uid="{00000000-0005-0000-0000-0000C5100000}"/>
    <cellStyle name="Percent 3 5 5" xfId="1462" xr:uid="{00000000-0005-0000-0000-0000C6100000}"/>
    <cellStyle name="Percent 3 5 5 2" xfId="3464" xr:uid="{00000000-0005-0000-0000-0000C7100000}"/>
    <cellStyle name="Percent 3 5 6" xfId="2231" xr:uid="{00000000-0005-0000-0000-0000C8100000}"/>
    <cellStyle name="Percent 3 5 7" xfId="4345" xr:uid="{00000000-0005-0000-0000-0000C9100000}"/>
    <cellStyle name="Percent 3 6" xfId="242" xr:uid="{00000000-0005-0000-0000-0000CA100000}"/>
    <cellStyle name="Percent 3 6 2" xfId="454" xr:uid="{00000000-0005-0000-0000-0000CB100000}"/>
    <cellStyle name="Percent 3 6 2 2" xfId="864" xr:uid="{00000000-0005-0000-0000-0000CC100000}"/>
    <cellStyle name="Percent 3 6 2 2 2" xfId="2054" xr:uid="{00000000-0005-0000-0000-0000CD100000}"/>
    <cellStyle name="Percent 3 6 2 2 2 2" xfId="4056" xr:uid="{00000000-0005-0000-0000-0000CE100000}"/>
    <cellStyle name="Percent 3 6 2 2 3" xfId="2870" xr:uid="{00000000-0005-0000-0000-0000CF100000}"/>
    <cellStyle name="Percent 3 6 2 3" xfId="1647" xr:uid="{00000000-0005-0000-0000-0000D0100000}"/>
    <cellStyle name="Percent 3 6 2 3 2" xfId="3649" xr:uid="{00000000-0005-0000-0000-0000D1100000}"/>
    <cellStyle name="Percent 3 6 2 4" xfId="2463" xr:uid="{00000000-0005-0000-0000-0000D2100000}"/>
    <cellStyle name="Percent 3 6 3" xfId="680" xr:uid="{00000000-0005-0000-0000-0000D3100000}"/>
    <cellStyle name="Percent 3 6 3 2" xfId="1870" xr:uid="{00000000-0005-0000-0000-0000D4100000}"/>
    <cellStyle name="Percent 3 6 3 2 2" xfId="3872" xr:uid="{00000000-0005-0000-0000-0000D5100000}"/>
    <cellStyle name="Percent 3 6 3 3" xfId="2686" xr:uid="{00000000-0005-0000-0000-0000D6100000}"/>
    <cellStyle name="Percent 3 6 4" xfId="1229" xr:uid="{00000000-0005-0000-0000-0000D7100000}"/>
    <cellStyle name="Percent 3 6 4 2" xfId="3231" xr:uid="{00000000-0005-0000-0000-0000D8100000}"/>
    <cellStyle name="Percent 3 6 5" xfId="1463" xr:uid="{00000000-0005-0000-0000-0000D9100000}"/>
    <cellStyle name="Percent 3 6 5 2" xfId="3465" xr:uid="{00000000-0005-0000-0000-0000DA100000}"/>
    <cellStyle name="Percent 3 6 6" xfId="2247" xr:uid="{00000000-0005-0000-0000-0000DB100000}"/>
    <cellStyle name="Percent 3 6 7" xfId="4346" xr:uid="{00000000-0005-0000-0000-0000DC100000}"/>
    <cellStyle name="Percent 3 7" xfId="269" xr:uid="{00000000-0005-0000-0000-0000DD100000}"/>
    <cellStyle name="Percent 3 7 2" xfId="455" xr:uid="{00000000-0005-0000-0000-0000DE100000}"/>
    <cellStyle name="Percent 3 7 2 2" xfId="865" xr:uid="{00000000-0005-0000-0000-0000DF100000}"/>
    <cellStyle name="Percent 3 7 2 2 2" xfId="2055" xr:uid="{00000000-0005-0000-0000-0000E0100000}"/>
    <cellStyle name="Percent 3 7 2 2 2 2" xfId="4057" xr:uid="{00000000-0005-0000-0000-0000E1100000}"/>
    <cellStyle name="Percent 3 7 2 2 3" xfId="2871" xr:uid="{00000000-0005-0000-0000-0000E2100000}"/>
    <cellStyle name="Percent 3 7 2 3" xfId="1648" xr:uid="{00000000-0005-0000-0000-0000E3100000}"/>
    <cellStyle name="Percent 3 7 2 3 2" xfId="3650" xr:uid="{00000000-0005-0000-0000-0000E4100000}"/>
    <cellStyle name="Percent 3 7 2 4" xfId="2464" xr:uid="{00000000-0005-0000-0000-0000E5100000}"/>
    <cellStyle name="Percent 3 7 3" xfId="681" xr:uid="{00000000-0005-0000-0000-0000E6100000}"/>
    <cellStyle name="Percent 3 7 3 2" xfId="1871" xr:uid="{00000000-0005-0000-0000-0000E7100000}"/>
    <cellStyle name="Percent 3 7 3 2 2" xfId="3873" xr:uid="{00000000-0005-0000-0000-0000E8100000}"/>
    <cellStyle name="Percent 3 7 3 3" xfId="2687" xr:uid="{00000000-0005-0000-0000-0000E9100000}"/>
    <cellStyle name="Percent 3 7 4" xfId="1230" xr:uid="{00000000-0005-0000-0000-0000EA100000}"/>
    <cellStyle name="Percent 3 7 4 2" xfId="3232" xr:uid="{00000000-0005-0000-0000-0000EB100000}"/>
    <cellStyle name="Percent 3 7 5" xfId="1464" xr:uid="{00000000-0005-0000-0000-0000EC100000}"/>
    <cellStyle name="Percent 3 7 5 2" xfId="3466" xr:uid="{00000000-0005-0000-0000-0000ED100000}"/>
    <cellStyle name="Percent 3 7 6" xfId="2277" xr:uid="{00000000-0005-0000-0000-0000EE100000}"/>
    <cellStyle name="Percent 3 7 7" xfId="4347" xr:uid="{00000000-0005-0000-0000-0000EF100000}"/>
    <cellStyle name="Percent 3 8" xfId="449" xr:uid="{00000000-0005-0000-0000-0000F0100000}"/>
    <cellStyle name="Percent 3 8 2" xfId="859" xr:uid="{00000000-0005-0000-0000-0000F1100000}"/>
    <cellStyle name="Percent 3 8 2 2" xfId="2049" xr:uid="{00000000-0005-0000-0000-0000F2100000}"/>
    <cellStyle name="Percent 3 8 2 2 2" xfId="4051" xr:uid="{00000000-0005-0000-0000-0000F3100000}"/>
    <cellStyle name="Percent 3 8 2 3" xfId="2865" xr:uid="{00000000-0005-0000-0000-0000F4100000}"/>
    <cellStyle name="Percent 3 8 3" xfId="1642" xr:uid="{00000000-0005-0000-0000-0000F5100000}"/>
    <cellStyle name="Percent 3 8 3 2" xfId="3644" xr:uid="{00000000-0005-0000-0000-0000F6100000}"/>
    <cellStyle name="Percent 3 8 4" xfId="2458" xr:uid="{00000000-0005-0000-0000-0000F7100000}"/>
    <cellStyle name="Percent 3 9" xfId="466" xr:uid="{00000000-0005-0000-0000-0000F8100000}"/>
    <cellStyle name="Percent 3 9 2" xfId="876" xr:uid="{00000000-0005-0000-0000-0000F9100000}"/>
    <cellStyle name="Percent 3 9 2 2" xfId="2066" xr:uid="{00000000-0005-0000-0000-0000FA100000}"/>
    <cellStyle name="Percent 3 9 2 2 2" xfId="4068" xr:uid="{00000000-0005-0000-0000-0000FB100000}"/>
    <cellStyle name="Percent 3 9 2 3" xfId="2882" xr:uid="{00000000-0005-0000-0000-0000FC100000}"/>
    <cellStyle name="Percent 3 9 3" xfId="1659" xr:uid="{00000000-0005-0000-0000-0000FD100000}"/>
    <cellStyle name="Percent 3 9 3 2" xfId="3661" xr:uid="{00000000-0005-0000-0000-0000FE100000}"/>
    <cellStyle name="Percent 3 9 4" xfId="2475" xr:uid="{00000000-0005-0000-0000-0000FF100000}"/>
    <cellStyle name="Percent 4" xfId="47" xr:uid="{00000000-0005-0000-0000-000000110000}"/>
    <cellStyle name="Percent 4 2" xfId="140" xr:uid="{00000000-0005-0000-0000-000001110000}"/>
    <cellStyle name="Percent 4 2 2" xfId="456" xr:uid="{00000000-0005-0000-0000-000002110000}"/>
    <cellStyle name="Percent 4 2 2 2" xfId="866" xr:uid="{00000000-0005-0000-0000-000003110000}"/>
    <cellStyle name="Percent 4 2 2 2 2" xfId="2056" xr:uid="{00000000-0005-0000-0000-000004110000}"/>
    <cellStyle name="Percent 4 2 2 2 2 2" xfId="4058" xr:uid="{00000000-0005-0000-0000-000005110000}"/>
    <cellStyle name="Percent 4 2 2 2 3" xfId="2872" xr:uid="{00000000-0005-0000-0000-000006110000}"/>
    <cellStyle name="Percent 4 2 2 3" xfId="1649" xr:uid="{00000000-0005-0000-0000-000007110000}"/>
    <cellStyle name="Percent 4 2 2 3 2" xfId="3651" xr:uid="{00000000-0005-0000-0000-000008110000}"/>
    <cellStyle name="Percent 4 2 2 4" xfId="2465" xr:uid="{00000000-0005-0000-0000-000009110000}"/>
    <cellStyle name="Percent 4 2 3" xfId="682" xr:uid="{00000000-0005-0000-0000-00000A110000}"/>
    <cellStyle name="Percent 4 2 3 2" xfId="1872" xr:uid="{00000000-0005-0000-0000-00000B110000}"/>
    <cellStyle name="Percent 4 2 3 2 2" xfId="3874" xr:uid="{00000000-0005-0000-0000-00000C110000}"/>
    <cellStyle name="Percent 4 2 3 3" xfId="2688" xr:uid="{00000000-0005-0000-0000-00000D110000}"/>
    <cellStyle name="Percent 4 2 4" xfId="1231" xr:uid="{00000000-0005-0000-0000-00000E110000}"/>
    <cellStyle name="Percent 4 2 4 2" xfId="3233" xr:uid="{00000000-0005-0000-0000-00000F110000}"/>
    <cellStyle name="Percent 4 2 5" xfId="1465" xr:uid="{00000000-0005-0000-0000-000010110000}"/>
    <cellStyle name="Percent 4 2 5 2" xfId="3467" xr:uid="{00000000-0005-0000-0000-000011110000}"/>
    <cellStyle name="Percent 4 2 6" xfId="2265" xr:uid="{00000000-0005-0000-0000-000012110000}"/>
    <cellStyle name="Percent 4 2 7" xfId="4230" xr:uid="{00000000-0005-0000-0000-000013110000}"/>
    <cellStyle name="Percent 4 3" xfId="1014" xr:uid="{00000000-0005-0000-0000-000014110000}"/>
    <cellStyle name="Percent 4 3 2" xfId="3016" xr:uid="{00000000-0005-0000-0000-000015110000}"/>
    <cellStyle name="Percent 4 4" xfId="1093" xr:uid="{00000000-0005-0000-0000-000016110000}"/>
    <cellStyle name="Percent 4 4 2" xfId="3095" xr:uid="{00000000-0005-0000-0000-000017110000}"/>
    <cellStyle name="Percent 4 5" xfId="1275" xr:uid="{00000000-0005-0000-0000-000018110000}"/>
    <cellStyle name="Percent 4 5 2" xfId="3277" xr:uid="{00000000-0005-0000-0000-000019110000}"/>
    <cellStyle name="Percent 4 6" xfId="4175" xr:uid="{00000000-0005-0000-0000-00001A110000}"/>
    <cellStyle name="Percent 4 7" xfId="194" xr:uid="{00000000-0005-0000-0000-00001B110000}"/>
    <cellStyle name="Percent 5" xfId="675" xr:uid="{00000000-0005-0000-0000-00001C110000}"/>
    <cellStyle name="Percent 5 2" xfId="905" xr:uid="{00000000-0005-0000-0000-00001D110000}"/>
    <cellStyle name="Percent 5 3" xfId="980" xr:uid="{00000000-0005-0000-0000-00001E110000}"/>
    <cellStyle name="Percent 5 3 2" xfId="2982" xr:uid="{00000000-0005-0000-0000-00001F110000}"/>
    <cellStyle name="Percent 6" xfId="4148" xr:uid="{00000000-0005-0000-0000-000020110000}"/>
    <cellStyle name="Title" xfId="50" builtinId="15" customBuiltin="1"/>
    <cellStyle name="Total" xfId="65" builtinId="25" customBuiltin="1"/>
    <cellStyle name="Warning Text" xfId="6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'Estimates 3 S-NEW strata_Rtest'!$AG$9</c:f>
              <c:strCache>
                <c:ptCount val="1"/>
                <c:pt idx="0">
                  <c:v>Pre_Biomass</c:v>
                </c:pt>
              </c:strCache>
            </c:strRef>
          </c:tx>
          <c:marker>
            <c:symbol val="none"/>
          </c:marker>
          <c:cat>
            <c:numRef>
              <c:f>'Estimates 3 S-NEW strata_Rtest'!$AA$10:$AA$26</c:f>
              <c:numCache>
                <c:formatCode>General</c:formatCode>
                <c:ptCount val="1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</c:numCache>
            </c:numRef>
          </c:cat>
          <c:val>
            <c:numRef>
              <c:f>'Estimates 3 S-NEW strata_Rtest'!$AG$10:$AG$26</c:f>
              <c:numCache>
                <c:formatCode>_(* #,##0_);_(* \(#,##0\);_(* "-"??_);_(@_)</c:formatCode>
                <c:ptCount val="17"/>
                <c:pt idx="0">
                  <c:v>235252.31</c:v>
                </c:pt>
                <c:pt idx="1">
                  <c:v>84696.9</c:v>
                </c:pt>
                <c:pt idx="2">
                  <c:v>60996.94</c:v>
                </c:pt>
                <c:pt idx="3">
                  <c:v>81676.61</c:v>
                </c:pt>
                <c:pt idx="4">
                  <c:v>53237.13</c:v>
                </c:pt>
                <c:pt idx="5">
                  <c:v>55088.85</c:v>
                </c:pt>
                <c:pt idx="6">
                  <c:v>150404.04999999999</c:v>
                </c:pt>
                <c:pt idx="7">
                  <c:v>190980.42</c:v>
                </c:pt>
                <c:pt idx="8">
                  <c:v>102166.57</c:v>
                </c:pt>
                <c:pt idx="9">
                  <c:v>49801.26</c:v>
                </c:pt>
                <c:pt idx="10">
                  <c:v>70912.259999999995</c:v>
                </c:pt>
                <c:pt idx="11">
                  <c:v>78295.429999999993</c:v>
                </c:pt>
                <c:pt idx="12">
                  <c:v>44740.02</c:v>
                </c:pt>
                <c:pt idx="13">
                  <c:v>98514.33</c:v>
                </c:pt>
                <c:pt idx="14">
                  <c:v>101316.72</c:v>
                </c:pt>
                <c:pt idx="15">
                  <c:v>98062.44</c:v>
                </c:pt>
                <c:pt idx="16">
                  <c:v>86980.86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B-4B4A-B542-1488D26B93F2}"/>
            </c:ext>
          </c:extLst>
        </c:ser>
        <c:ser>
          <c:idx val="1"/>
          <c:order val="1"/>
          <c:tx>
            <c:strRef>
              <c:f>'Estimates 3 S-NEW strata_Rtest'!$AH$9</c:f>
              <c:strCache>
                <c:ptCount val="1"/>
                <c:pt idx="0">
                  <c:v>Legal_Biomass</c:v>
                </c:pt>
              </c:strCache>
            </c:strRef>
          </c:tx>
          <c:marker>
            <c:symbol val="none"/>
          </c:marker>
          <c:cat>
            <c:numRef>
              <c:f>'Estimates 3 S-NEW strata_Rtest'!$AA$10:$AA$26</c:f>
              <c:numCache>
                <c:formatCode>General</c:formatCode>
                <c:ptCount val="1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</c:numCache>
            </c:numRef>
          </c:cat>
          <c:val>
            <c:numRef>
              <c:f>'Estimates 3 S-NEW strata_Rtest'!$AH$10:$AH$26</c:f>
              <c:numCache>
                <c:formatCode>_(* #,##0_);_(* \(#,##0\);_(* "-"??_);_(@_)</c:formatCode>
                <c:ptCount val="17"/>
                <c:pt idx="0">
                  <c:v>420652.66</c:v>
                </c:pt>
                <c:pt idx="1">
                  <c:v>474887.91</c:v>
                </c:pt>
                <c:pt idx="2">
                  <c:v>186378.2</c:v>
                </c:pt>
                <c:pt idx="3">
                  <c:v>111517.67</c:v>
                </c:pt>
                <c:pt idx="4">
                  <c:v>145478.1</c:v>
                </c:pt>
                <c:pt idx="5">
                  <c:v>98606.1</c:v>
                </c:pt>
                <c:pt idx="6">
                  <c:v>106267.87</c:v>
                </c:pt>
                <c:pt idx="7">
                  <c:v>238861.08</c:v>
                </c:pt>
                <c:pt idx="8">
                  <c:v>324230.38</c:v>
                </c:pt>
                <c:pt idx="9">
                  <c:v>212886.36</c:v>
                </c:pt>
                <c:pt idx="10">
                  <c:v>92193.45</c:v>
                </c:pt>
                <c:pt idx="11">
                  <c:v>121480.71</c:v>
                </c:pt>
                <c:pt idx="12">
                  <c:v>138189.72</c:v>
                </c:pt>
                <c:pt idx="13">
                  <c:v>75378.539999999994</c:v>
                </c:pt>
                <c:pt idx="14">
                  <c:v>143482.14000000001</c:v>
                </c:pt>
                <c:pt idx="15">
                  <c:v>179399.05</c:v>
                </c:pt>
                <c:pt idx="16">
                  <c:v>162814.68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B-4B4A-B542-1488D26B93F2}"/>
            </c:ext>
          </c:extLst>
        </c:ser>
        <c:ser>
          <c:idx val="2"/>
          <c:order val="2"/>
          <c:tx>
            <c:strRef>
              <c:f>'Estimates 3 S-NEW strata_Rtest'!$AI$9</c:f>
              <c:strCache>
                <c:ptCount val="1"/>
                <c:pt idx="0">
                  <c:v>Mature_Biomass</c:v>
                </c:pt>
              </c:strCache>
            </c:strRef>
          </c:tx>
          <c:marker>
            <c:symbol val="none"/>
          </c:marker>
          <c:cat>
            <c:numRef>
              <c:f>'Estimates 3 S-NEW strata_Rtest'!$AA$10:$AA$26</c:f>
              <c:numCache>
                <c:formatCode>General</c:formatCode>
                <c:ptCount val="1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</c:numCache>
            </c:numRef>
          </c:cat>
          <c:val>
            <c:numRef>
              <c:f>'Estimates 3 S-NEW strata_Rtest'!$AI$10:$AI$26</c:f>
              <c:numCache>
                <c:formatCode>_(* #,##0_);_(* \(#,##0\);_(* "-"??_);_(@_)</c:formatCode>
                <c:ptCount val="17"/>
                <c:pt idx="0">
                  <c:v>655905</c:v>
                </c:pt>
                <c:pt idx="1">
                  <c:v>559584.80000000005</c:v>
                </c:pt>
                <c:pt idx="2">
                  <c:v>247375.1</c:v>
                </c:pt>
                <c:pt idx="3">
                  <c:v>193194.3</c:v>
                </c:pt>
                <c:pt idx="4">
                  <c:v>198715.2</c:v>
                </c:pt>
                <c:pt idx="5">
                  <c:v>153695</c:v>
                </c:pt>
                <c:pt idx="6">
                  <c:v>256671.9</c:v>
                </c:pt>
                <c:pt idx="7">
                  <c:v>429841.5</c:v>
                </c:pt>
                <c:pt idx="8">
                  <c:v>426396.9</c:v>
                </c:pt>
                <c:pt idx="9">
                  <c:v>262687.59999999998</c:v>
                </c:pt>
                <c:pt idx="10">
                  <c:v>163105.70000000001</c:v>
                </c:pt>
                <c:pt idx="11">
                  <c:v>199776.1</c:v>
                </c:pt>
                <c:pt idx="12">
                  <c:v>182929.7</c:v>
                </c:pt>
                <c:pt idx="13">
                  <c:v>173892.9</c:v>
                </c:pt>
                <c:pt idx="14">
                  <c:v>244798.9</c:v>
                </c:pt>
                <c:pt idx="15">
                  <c:v>277461.5</c:v>
                </c:pt>
                <c:pt idx="16">
                  <c:v>249795.5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B-4B4A-B542-1488D26B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3104"/>
        <c:axId val="205104640"/>
      </c:lineChart>
      <c:catAx>
        <c:axId val="2051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04640"/>
        <c:crosses val="autoZero"/>
        <c:auto val="1"/>
        <c:lblAlgn val="ctr"/>
        <c:lblOffset val="100"/>
        <c:noMultiLvlLbl val="0"/>
      </c:catAx>
      <c:valAx>
        <c:axId val="2051046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0510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79589391951006128"/>
          <c:h val="0.79075568678915131"/>
        </c:manualLayout>
      </c:layout>
      <c:lineChart>
        <c:grouping val="standard"/>
        <c:varyColors val="0"/>
        <c:ser>
          <c:idx val="0"/>
          <c:order val="0"/>
          <c:tx>
            <c:strRef>
              <c:f>'Estimates 3 S-NEW strata_Rtest'!$AL$9</c:f>
              <c:strCache>
                <c:ptCount val="1"/>
                <c:pt idx="0">
                  <c:v>L_0.025</c:v>
                </c:pt>
              </c:strCache>
            </c:strRef>
          </c:tx>
          <c:spPr>
            <a:ln w="19050">
              <a:solidFill>
                <a:schemeClr val="accent2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'Estimates 3 S-NEW strata_Rtest'!$AA$10:$AA$26</c:f>
              <c:numCache>
                <c:formatCode>General</c:formatCode>
                <c:ptCount val="1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</c:numCache>
            </c:numRef>
          </c:cat>
          <c:val>
            <c:numRef>
              <c:f>'Estimates 3 S-NEW strata_Rtest'!$AL$10:$AL$26</c:f>
              <c:numCache>
                <c:formatCode>General</c:formatCode>
                <c:ptCount val="17"/>
                <c:pt idx="0">
                  <c:v>356553.48</c:v>
                </c:pt>
                <c:pt idx="1">
                  <c:v>438795.19</c:v>
                </c:pt>
                <c:pt idx="2">
                  <c:v>172548.43</c:v>
                </c:pt>
                <c:pt idx="3">
                  <c:v>97399.42</c:v>
                </c:pt>
                <c:pt idx="4">
                  <c:v>133467.82</c:v>
                </c:pt>
                <c:pt idx="5">
                  <c:v>80762.55</c:v>
                </c:pt>
                <c:pt idx="6">
                  <c:v>91933.25</c:v>
                </c:pt>
                <c:pt idx="7">
                  <c:v>201667.48</c:v>
                </c:pt>
                <c:pt idx="8">
                  <c:v>280450.53000000003</c:v>
                </c:pt>
                <c:pt idx="9">
                  <c:v>201955.95</c:v>
                </c:pt>
                <c:pt idx="10">
                  <c:v>83054.34</c:v>
                </c:pt>
                <c:pt idx="11">
                  <c:v>104450.64</c:v>
                </c:pt>
                <c:pt idx="12">
                  <c:v>129776.21</c:v>
                </c:pt>
                <c:pt idx="13">
                  <c:v>70333.95</c:v>
                </c:pt>
                <c:pt idx="14">
                  <c:v>126762.1</c:v>
                </c:pt>
                <c:pt idx="15">
                  <c:v>169253.6</c:v>
                </c:pt>
                <c:pt idx="16">
                  <c:v>89662.34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6-4BFF-9C0C-5AD395BE37B3}"/>
            </c:ext>
          </c:extLst>
        </c:ser>
        <c:ser>
          <c:idx val="1"/>
          <c:order val="1"/>
          <c:tx>
            <c:strRef>
              <c:f>'Estimates 3 S-NEW strata_Rtest'!$AH$9</c:f>
              <c:strCache>
                <c:ptCount val="1"/>
                <c:pt idx="0">
                  <c:v>Legal_Biomass</c:v>
                </c:pt>
              </c:strCache>
            </c:strRef>
          </c:tx>
          <c:marker>
            <c:symbol val="none"/>
          </c:marker>
          <c:cat>
            <c:numRef>
              <c:f>'Estimates 3 S-NEW strata_Rtest'!$AA$10:$AA$26</c:f>
              <c:numCache>
                <c:formatCode>General</c:formatCode>
                <c:ptCount val="1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</c:numCache>
            </c:numRef>
          </c:cat>
          <c:val>
            <c:numRef>
              <c:f>'Estimates 3 S-NEW strata_Rtest'!$AH$10:$AH$26</c:f>
              <c:numCache>
                <c:formatCode>_(* #,##0_);_(* \(#,##0\);_(* "-"??_);_(@_)</c:formatCode>
                <c:ptCount val="17"/>
                <c:pt idx="0">
                  <c:v>420652.66</c:v>
                </c:pt>
                <c:pt idx="1">
                  <c:v>474887.91</c:v>
                </c:pt>
                <c:pt idx="2">
                  <c:v>186378.2</c:v>
                </c:pt>
                <c:pt idx="3">
                  <c:v>111517.67</c:v>
                </c:pt>
                <c:pt idx="4">
                  <c:v>145478.1</c:v>
                </c:pt>
                <c:pt idx="5">
                  <c:v>98606.1</c:v>
                </c:pt>
                <c:pt idx="6">
                  <c:v>106267.87</c:v>
                </c:pt>
                <c:pt idx="7">
                  <c:v>238861.08</c:v>
                </c:pt>
                <c:pt idx="8">
                  <c:v>324230.38</c:v>
                </c:pt>
                <c:pt idx="9">
                  <c:v>212886.36</c:v>
                </c:pt>
                <c:pt idx="10">
                  <c:v>92193.45</c:v>
                </c:pt>
                <c:pt idx="11">
                  <c:v>121480.71</c:v>
                </c:pt>
                <c:pt idx="12">
                  <c:v>138189.72</c:v>
                </c:pt>
                <c:pt idx="13">
                  <c:v>75378.539999999994</c:v>
                </c:pt>
                <c:pt idx="14">
                  <c:v>143482.14000000001</c:v>
                </c:pt>
                <c:pt idx="15">
                  <c:v>179399.05</c:v>
                </c:pt>
                <c:pt idx="16">
                  <c:v>162814.68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6-4BFF-9C0C-5AD395BE37B3}"/>
            </c:ext>
          </c:extLst>
        </c:ser>
        <c:ser>
          <c:idx val="2"/>
          <c:order val="2"/>
          <c:tx>
            <c:strRef>
              <c:f>'Estimates 3 S-NEW strata_Rtest'!$AM$9</c:f>
              <c:strCache>
                <c:ptCount val="1"/>
                <c:pt idx="0">
                  <c:v>L_.975</c:v>
                </c:pt>
              </c:strCache>
            </c:strRef>
          </c:tx>
          <c:spPr>
            <a:ln w="19050">
              <a:solidFill>
                <a:schemeClr val="accent2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'Estimates 3 S-NEW strata_Rtest'!$AA$10:$AA$26</c:f>
              <c:numCache>
                <c:formatCode>General</c:formatCode>
                <c:ptCount val="1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</c:numCache>
            </c:numRef>
          </c:cat>
          <c:val>
            <c:numRef>
              <c:f>'Estimates 3 S-NEW strata_Rtest'!$AM$10:$AM$26</c:f>
              <c:numCache>
                <c:formatCode>General</c:formatCode>
                <c:ptCount val="17"/>
                <c:pt idx="0">
                  <c:v>531837.14</c:v>
                </c:pt>
                <c:pt idx="1">
                  <c:v>529687.63</c:v>
                </c:pt>
                <c:pt idx="2">
                  <c:v>207926.97</c:v>
                </c:pt>
                <c:pt idx="3">
                  <c:v>145074.12</c:v>
                </c:pt>
                <c:pt idx="4">
                  <c:v>166596.04999999999</c:v>
                </c:pt>
                <c:pt idx="5">
                  <c:v>130071.06</c:v>
                </c:pt>
                <c:pt idx="6">
                  <c:v>132832.26999999999</c:v>
                </c:pt>
                <c:pt idx="7">
                  <c:v>315018.31</c:v>
                </c:pt>
                <c:pt idx="8">
                  <c:v>388709.37</c:v>
                </c:pt>
                <c:pt idx="9">
                  <c:v>230926.36</c:v>
                </c:pt>
                <c:pt idx="10">
                  <c:v>110868.29</c:v>
                </c:pt>
                <c:pt idx="11">
                  <c:v>156370.32999999999</c:v>
                </c:pt>
                <c:pt idx="12">
                  <c:v>153138.51</c:v>
                </c:pt>
                <c:pt idx="13">
                  <c:v>84935.42</c:v>
                </c:pt>
                <c:pt idx="14">
                  <c:v>177514.14</c:v>
                </c:pt>
                <c:pt idx="15">
                  <c:v>195654.63</c:v>
                </c:pt>
                <c:pt idx="16">
                  <c:v>414065.61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6-4BFF-9C0C-5AD395BE3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63840"/>
        <c:axId val="205365632"/>
      </c:lineChart>
      <c:catAx>
        <c:axId val="2053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340000"/>
          <a:lstStyle/>
          <a:p>
            <a:pPr>
              <a:defRPr/>
            </a:pPr>
            <a:endParaRPr lang="en-US"/>
          </a:p>
        </c:txPr>
        <c:crossAx val="205365632"/>
        <c:crosses val="autoZero"/>
        <c:auto val="1"/>
        <c:lblAlgn val="ctr"/>
        <c:lblOffset val="100"/>
        <c:noMultiLvlLbl val="0"/>
      </c:catAx>
      <c:valAx>
        <c:axId val="20536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363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49934383202105"/>
          <c:y val="5.0349956255468065E-2"/>
          <c:w val="0.26961176727909009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99060</xdr:colOff>
          <xdr:row>4</xdr:row>
          <xdr:rowOff>0</xdr:rowOff>
        </xdr:from>
        <xdr:to>
          <xdr:col>20</xdr:col>
          <xdr:colOff>403860</xdr:colOff>
          <xdr:row>5</xdr:row>
          <xdr:rowOff>114300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99060</xdr:colOff>
          <xdr:row>3</xdr:row>
          <xdr:rowOff>0</xdr:rowOff>
        </xdr:from>
        <xdr:to>
          <xdr:col>20</xdr:col>
          <xdr:colOff>403860</xdr:colOff>
          <xdr:row>4</xdr:row>
          <xdr:rowOff>114300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28</xdr:col>
      <xdr:colOff>190500</xdr:colOff>
      <xdr:row>28</xdr:row>
      <xdr:rowOff>76200</xdr:rowOff>
    </xdr:from>
    <xdr:to>
      <xdr:col>34</xdr:col>
      <xdr:colOff>419100</xdr:colOff>
      <xdr:row>45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733425</xdr:colOff>
      <xdr:row>28</xdr:row>
      <xdr:rowOff>76200</xdr:rowOff>
    </xdr:from>
    <xdr:to>
      <xdr:col>42</xdr:col>
      <xdr:colOff>28575</xdr:colOff>
      <xdr:row>45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99060</xdr:colOff>
          <xdr:row>3</xdr:row>
          <xdr:rowOff>0</xdr:rowOff>
        </xdr:from>
        <xdr:to>
          <xdr:col>20</xdr:col>
          <xdr:colOff>403860</xdr:colOff>
          <xdr:row>4</xdr:row>
          <xdr:rowOff>114300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7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99060</xdr:colOff>
          <xdr:row>3</xdr:row>
          <xdr:rowOff>0</xdr:rowOff>
        </xdr:from>
        <xdr:to>
          <xdr:col>20</xdr:col>
          <xdr:colOff>403860</xdr:colOff>
          <xdr:row>4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8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5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omments" Target="../comments6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95"/>
  <sheetViews>
    <sheetView tabSelected="1" topLeftCell="F1" workbookViewId="0">
      <selection activeCell="S3" sqref="S3"/>
    </sheetView>
  </sheetViews>
  <sheetFormatPr defaultRowHeight="13.2" x14ac:dyDescent="0.25"/>
  <cols>
    <col min="1" max="1" width="10.8867187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7" max="7" width="10.33203125" bestFit="1" customWidth="1"/>
    <col min="8" max="9" width="9.664062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4" max="34" width="19.5546875" customWidth="1"/>
  </cols>
  <sheetData>
    <row r="1" spans="1:38" x14ac:dyDescent="0.25">
      <c r="G1" s="76">
        <v>44504</v>
      </c>
      <c r="H1" s="26" t="s">
        <v>123</v>
      </c>
    </row>
    <row r="2" spans="1:38" ht="15" thickBot="1" x14ac:dyDescent="0.35">
      <c r="A2" s="25" t="s">
        <v>38</v>
      </c>
      <c r="B2" s="111" t="s">
        <v>103</v>
      </c>
      <c r="N2" s="33" t="s">
        <v>19</v>
      </c>
      <c r="O2" s="38"/>
      <c r="P2" s="38"/>
      <c r="Q2" s="38"/>
      <c r="R2" s="38"/>
      <c r="S2" s="34" t="s">
        <v>42</v>
      </c>
      <c r="AA2" s="26" t="s">
        <v>129</v>
      </c>
    </row>
    <row r="3" spans="1:38" ht="14.4" x14ac:dyDescent="0.3">
      <c r="A3" s="25" t="s">
        <v>39</v>
      </c>
      <c r="B3" s="25" t="s">
        <v>40</v>
      </c>
      <c r="D3" s="73"/>
      <c r="N3" s="32" t="s">
        <v>43</v>
      </c>
      <c r="O3" s="30">
        <f>P3/1000000</f>
        <v>1.8611613732339796E-4</v>
      </c>
      <c r="P3" s="28">
        <v>186.11613732339796</v>
      </c>
      <c r="Q3" s="38">
        <f>1/O3</f>
        <v>5372.9892226507272</v>
      </c>
      <c r="R3" s="38"/>
      <c r="S3" s="31">
        <f>SUM(Y11:Y35)</f>
        <v>183.43990482475968</v>
      </c>
      <c r="Y3" s="26" t="s">
        <v>131</v>
      </c>
      <c r="AA3" s="26" t="s">
        <v>130</v>
      </c>
      <c r="AB3" s="4">
        <f>AVERAGE(AB11:AB20)</f>
        <v>134434.79242110086</v>
      </c>
      <c r="AC3" s="4">
        <f t="shared" ref="AC3:AD3" si="0">AVERAGE(AC11:AC20)</f>
        <v>231161.4006702514</v>
      </c>
      <c r="AD3" s="4">
        <f t="shared" si="0"/>
        <v>365596.19309135218</v>
      </c>
    </row>
    <row r="4" spans="1:38" ht="14.4" x14ac:dyDescent="0.3">
      <c r="A4" s="25" t="s">
        <v>1</v>
      </c>
      <c r="B4" s="25">
        <v>2021</v>
      </c>
      <c r="C4" s="26" t="s">
        <v>121</v>
      </c>
      <c r="D4" s="26"/>
      <c r="E4" s="26" t="s">
        <v>137</v>
      </c>
      <c r="G4" s="26" t="s">
        <v>122</v>
      </c>
      <c r="N4" s="32" t="s">
        <v>44</v>
      </c>
      <c r="O4" s="30">
        <f>P4/100</f>
        <v>0.63091180364465782</v>
      </c>
      <c r="P4" s="28">
        <v>63.091180364465778</v>
      </c>
      <c r="Q4" s="38"/>
      <c r="R4" s="38"/>
      <c r="S4" s="38"/>
    </row>
    <row r="5" spans="1:38" ht="14.4" x14ac:dyDescent="0.3">
      <c r="A5" s="27" t="s">
        <v>41</v>
      </c>
      <c r="N5" s="32" t="s">
        <v>45</v>
      </c>
      <c r="O5" s="38">
        <v>-0.3</v>
      </c>
      <c r="P5" s="38">
        <v>0.74081822068171788</v>
      </c>
      <c r="Q5" s="38"/>
      <c r="R5" s="38"/>
      <c r="S5" s="38"/>
    </row>
    <row r="6" spans="1:38" ht="14.4" x14ac:dyDescent="0.3">
      <c r="A6" s="27" t="s">
        <v>117</v>
      </c>
      <c r="B6" s="26" t="s">
        <v>119</v>
      </c>
    </row>
    <row r="7" spans="1:38" x14ac:dyDescent="0.25">
      <c r="O7" t="s">
        <v>14</v>
      </c>
      <c r="P7">
        <v>-0.3</v>
      </c>
      <c r="Q7">
        <f>1-(+EXP(P7))</f>
        <v>0.25918177931828212</v>
      </c>
      <c r="R7" s="26" t="s">
        <v>133</v>
      </c>
    </row>
    <row r="8" spans="1:38" ht="12.75" customHeight="1" x14ac:dyDescent="0.25">
      <c r="A8" s="150" t="s">
        <v>2</v>
      </c>
      <c r="B8" s="150" t="s">
        <v>3</v>
      </c>
      <c r="C8" s="150" t="s">
        <v>4</v>
      </c>
      <c r="D8" s="150" t="s">
        <v>0</v>
      </c>
      <c r="E8" s="150" t="s">
        <v>5</v>
      </c>
      <c r="G8" s="150" t="s">
        <v>6</v>
      </c>
      <c r="H8" s="154" t="s">
        <v>7</v>
      </c>
      <c r="I8" s="154" t="s">
        <v>8</v>
      </c>
      <c r="J8" s="150" t="s">
        <v>9</v>
      </c>
      <c r="K8" s="150" t="s">
        <v>10</v>
      </c>
      <c r="L8" s="150" t="s">
        <v>11</v>
      </c>
      <c r="M8" s="150" t="s">
        <v>12</v>
      </c>
      <c r="N8" s="150" t="s">
        <v>13</v>
      </c>
      <c r="O8" t="s">
        <v>19</v>
      </c>
      <c r="Q8" t="s">
        <v>20</v>
      </c>
      <c r="U8" s="152" t="s">
        <v>50</v>
      </c>
      <c r="V8" s="152" t="s">
        <v>50</v>
      </c>
      <c r="W8" s="152" t="s">
        <v>50</v>
      </c>
      <c r="AB8" s="150" t="s">
        <v>15</v>
      </c>
      <c r="AC8" s="150" t="s">
        <v>16</v>
      </c>
      <c r="AD8" s="150" t="s">
        <v>17</v>
      </c>
      <c r="AE8" s="150" t="s">
        <v>18</v>
      </c>
      <c r="AF8" s="52"/>
      <c r="AI8" s="151" t="s">
        <v>51</v>
      </c>
    </row>
    <row r="9" spans="1:38" ht="12.75" customHeight="1" x14ac:dyDescent="0.25">
      <c r="A9" s="150"/>
      <c r="B9" s="150"/>
      <c r="C9" s="150"/>
      <c r="D9" s="150"/>
      <c r="E9" s="150"/>
      <c r="G9" s="150"/>
      <c r="H9" s="154"/>
      <c r="I9" s="154"/>
      <c r="J9" s="150"/>
      <c r="K9" s="150"/>
      <c r="L9" s="150"/>
      <c r="M9" s="150"/>
      <c r="N9" s="150"/>
      <c r="O9">
        <f t="shared" ref="O9:O26" si="1">+P9</f>
        <v>5.5322197530735506</v>
      </c>
      <c r="P9" s="28">
        <v>5.5322197530735506</v>
      </c>
      <c r="Q9" s="36" t="s">
        <v>46</v>
      </c>
      <c r="R9" s="36" t="s">
        <v>47</v>
      </c>
      <c r="S9" s="36" t="s">
        <v>48</v>
      </c>
      <c r="T9" s="37" t="s">
        <v>49</v>
      </c>
      <c r="U9" s="153"/>
      <c r="V9" s="153"/>
      <c r="W9" s="153"/>
      <c r="AB9" s="150"/>
      <c r="AC9" s="150"/>
      <c r="AD9" s="150"/>
      <c r="AE9" s="150"/>
      <c r="AF9" s="52"/>
      <c r="AI9" s="151"/>
    </row>
    <row r="10" spans="1:38" ht="14.4" x14ac:dyDescent="0.3">
      <c r="A10">
        <v>1996</v>
      </c>
      <c r="B10" t="s">
        <v>23</v>
      </c>
      <c r="G10" s="136">
        <v>74832</v>
      </c>
      <c r="H10" s="18">
        <v>35480</v>
      </c>
      <c r="I10" s="3">
        <v>35261.606770833336</v>
      </c>
      <c r="J10" s="5"/>
      <c r="K10" s="5"/>
      <c r="L10" s="5"/>
      <c r="M10" s="1"/>
      <c r="N10" s="1"/>
      <c r="O10">
        <f t="shared" si="1"/>
        <v>21.83443133163815</v>
      </c>
      <c r="P10" s="28">
        <v>21.83443133163815</v>
      </c>
      <c r="AA10">
        <f t="shared" ref="AA10:AA29" si="2">+A10</f>
        <v>1996</v>
      </c>
      <c r="AB10" s="4">
        <f>+(Q10/O$3)*L10</f>
        <v>0</v>
      </c>
      <c r="AC10" s="4">
        <f>+((R10+S10)/O$3)*K10</f>
        <v>0</v>
      </c>
      <c r="AD10" s="4">
        <f t="shared" ref="AD10:AD24" si="3">+AC10+AB10</f>
        <v>0</v>
      </c>
      <c r="AE10" s="4">
        <f t="shared" ref="AE10:AE22" si="4">+AD10*0.2</f>
        <v>0</v>
      </c>
      <c r="AI10" s="38"/>
      <c r="AK10">
        <f t="shared" ref="AK10:AK19" si="5">+S10</f>
        <v>0</v>
      </c>
      <c r="AL10">
        <f t="shared" ref="AL10:AL19" si="6">+E10</f>
        <v>0</v>
      </c>
    </row>
    <row r="11" spans="1:38" ht="14.4" x14ac:dyDescent="0.3">
      <c r="A11">
        <v>1997</v>
      </c>
      <c r="B11" t="s">
        <v>24</v>
      </c>
      <c r="C11" s="92">
        <v>18.831378996000002</v>
      </c>
      <c r="D11" s="92">
        <v>33.391291013999997</v>
      </c>
      <c r="E11" s="92">
        <v>6.1577067537000003</v>
      </c>
      <c r="G11" s="136">
        <v>87555</v>
      </c>
      <c r="H11" s="18">
        <v>35846</v>
      </c>
      <c r="I11" s="9">
        <v>35712</v>
      </c>
      <c r="J11" s="14">
        <v>2.4220634099999998</v>
      </c>
      <c r="K11" s="14">
        <v>2.8873357999999998</v>
      </c>
      <c r="L11" s="14">
        <v>1.4591370400000001</v>
      </c>
      <c r="M11" s="1">
        <f t="shared" ref="M11:M23" si="7">+(I11-H10)/365</f>
        <v>0.63561643835616444</v>
      </c>
      <c r="N11" s="1">
        <f t="shared" ref="N11:N23" si="8">+(I11-I10)/365</f>
        <v>1.2339540525114088</v>
      </c>
      <c r="O11">
        <f t="shared" si="1"/>
        <v>39.627977630121251</v>
      </c>
      <c r="P11" s="28">
        <v>39.627977630121251</v>
      </c>
      <c r="Q11">
        <f>+O11</f>
        <v>39.627977630121251</v>
      </c>
      <c r="R11">
        <f>+O10</f>
        <v>21.83443133163815</v>
      </c>
      <c r="S11">
        <f>+O9</f>
        <v>5.5322197530735506</v>
      </c>
      <c r="T11">
        <f>SUM(Q11:S11)</f>
        <v>66.994628714832956</v>
      </c>
      <c r="U11">
        <f>+(LN(Q11)-LN(C11))^2</f>
        <v>0.55355207146590157</v>
      </c>
      <c r="V11">
        <f t="shared" ref="V11:W20" si="9">+(LN(R11)-LN(D11))^2</f>
        <v>0.18046096617079047</v>
      </c>
      <c r="W11">
        <f t="shared" si="9"/>
        <v>1.1473685564293727E-2</v>
      </c>
      <c r="X11">
        <v>10</v>
      </c>
      <c r="Y11">
        <f t="shared" ref="Y11:Y19" si="10">+SUM(U11:W11)*X11</f>
        <v>7.4548672320098577</v>
      </c>
      <c r="AA11">
        <f t="shared" si="2"/>
        <v>1997</v>
      </c>
      <c r="AB11" s="4">
        <f>+(Q11/O$3)*L11</f>
        <v>310680.47516980168</v>
      </c>
      <c r="AC11" s="4">
        <f>+((R11+S11)/O$3)*K11</f>
        <v>424555.9387776053</v>
      </c>
      <c r="AD11" s="4">
        <f t="shared" si="3"/>
        <v>735236.41394740692</v>
      </c>
      <c r="AE11" s="4">
        <f t="shared" si="4"/>
        <v>147047.2827894814</v>
      </c>
      <c r="AI11" s="39">
        <f t="shared" ref="AI11:AI27" si="11">G11*K11</f>
        <v>252800.68596899998</v>
      </c>
      <c r="AK11">
        <f t="shared" si="5"/>
        <v>5.5322197530735506</v>
      </c>
      <c r="AL11">
        <f t="shared" si="6"/>
        <v>6.1577067537000003</v>
      </c>
    </row>
    <row r="12" spans="1:38" ht="14.4" x14ac:dyDescent="0.3">
      <c r="A12">
        <v>1998</v>
      </c>
      <c r="B12" t="s">
        <v>25</v>
      </c>
      <c r="C12" s="92">
        <v>12.409952800999999</v>
      </c>
      <c r="D12" s="92">
        <v>36.964954040000002</v>
      </c>
      <c r="E12" s="92">
        <v>5.0944473130999999</v>
      </c>
      <c r="G12" s="136">
        <v>130566</v>
      </c>
      <c r="H12" s="18">
        <v>36211</v>
      </c>
      <c r="I12" s="9">
        <v>36097</v>
      </c>
      <c r="J12" s="14">
        <v>2.64803407</v>
      </c>
      <c r="K12" s="14">
        <v>2.9230781000000001</v>
      </c>
      <c r="L12" s="14">
        <v>1.48389423</v>
      </c>
      <c r="M12" s="1">
        <f t="shared" si="7"/>
        <v>0.68767123287671228</v>
      </c>
      <c r="N12" s="1">
        <f t="shared" si="8"/>
        <v>1.0547945205479452</v>
      </c>
      <c r="O12">
        <f t="shared" si="1"/>
        <v>13.643911527568969</v>
      </c>
      <c r="P12" s="28">
        <v>13.643911527568969</v>
      </c>
      <c r="Q12">
        <f t="shared" ref="Q12:Q27" si="12">+O12</f>
        <v>13.643911527568969</v>
      </c>
      <c r="R12">
        <f>+Q11*O$4</f>
        <v>25.001758841409952</v>
      </c>
      <c r="S12">
        <f>+(R11+S11)*EXP(P$7*N12)-O$3*G11*EXP(M12*P$7)</f>
        <v>6.6854333372076393</v>
      </c>
      <c r="T12">
        <f t="shared" ref="T12:T20" si="13">SUM(Q12:S12)</f>
        <v>45.33110370618656</v>
      </c>
      <c r="U12">
        <f t="shared" ref="U12:W26" si="14">+(LN(Q12)-LN(C12))^2</f>
        <v>8.986013209356233E-3</v>
      </c>
      <c r="V12">
        <f t="shared" si="9"/>
        <v>0.15289984648371091</v>
      </c>
      <c r="W12">
        <f>+(LN(S12)-LN(E12))^2</f>
        <v>7.3864284861280216E-2</v>
      </c>
      <c r="X12">
        <v>10</v>
      </c>
      <c r="Y12">
        <f t="shared" si="10"/>
        <v>2.3575014455434737</v>
      </c>
      <c r="AA12">
        <f t="shared" si="2"/>
        <v>1998</v>
      </c>
      <c r="AB12" s="4">
        <f t="shared" ref="AB12:AB26" si="15">+(Q12/O$3)*L12</f>
        <v>108782.1931056421</v>
      </c>
      <c r="AC12" s="4">
        <f t="shared" ref="AC12:AC26" si="16">+((R12+S12)/O$3)*K12</f>
        <v>497668.49258677341</v>
      </c>
      <c r="AD12" s="4">
        <f t="shared" si="3"/>
        <v>606450.68569241557</v>
      </c>
      <c r="AE12" s="4">
        <f t="shared" si="4"/>
        <v>121290.13713848311</v>
      </c>
      <c r="AH12" s="35">
        <f t="shared" ref="AH12:AH27" si="17">(AC12-AC11)/AC11</f>
        <v>0.17220947142955073</v>
      </c>
      <c r="AI12" s="39">
        <f t="shared" si="11"/>
        <v>381654.61520460004</v>
      </c>
      <c r="AK12">
        <f t="shared" si="5"/>
        <v>6.6854333372076393</v>
      </c>
      <c r="AL12">
        <f t="shared" si="6"/>
        <v>5.0944473130999999</v>
      </c>
    </row>
    <row r="13" spans="1:38" ht="14.4" x14ac:dyDescent="0.3">
      <c r="A13">
        <v>1999</v>
      </c>
      <c r="B13" t="s">
        <v>26</v>
      </c>
      <c r="C13" s="92">
        <v>5.1220035132000001</v>
      </c>
      <c r="D13" s="92">
        <v>11.281314777</v>
      </c>
      <c r="E13" s="92">
        <v>4.2997977484999996</v>
      </c>
      <c r="G13" s="136">
        <v>51079</v>
      </c>
      <c r="H13" s="18">
        <v>36576</v>
      </c>
      <c r="I13" s="9">
        <v>36458</v>
      </c>
      <c r="J13" s="14">
        <v>2.5315286700000001</v>
      </c>
      <c r="K13" s="14">
        <v>2.8672235700000002</v>
      </c>
      <c r="L13" s="14">
        <v>1.4775188800000001</v>
      </c>
      <c r="M13" s="1">
        <f t="shared" si="7"/>
        <v>0.67671232876712328</v>
      </c>
      <c r="N13" s="1">
        <f t="shared" si="8"/>
        <v>0.989041095890411</v>
      </c>
      <c r="O13">
        <f t="shared" si="1"/>
        <v>9.5070326544789889</v>
      </c>
      <c r="P13" s="28">
        <v>9.5070326544789889</v>
      </c>
      <c r="Q13">
        <f t="shared" si="12"/>
        <v>9.5070326544789889</v>
      </c>
      <c r="R13">
        <f t="shared" ref="R13:R27" si="18">+Q12*O$4</f>
        <v>8.6081048306266776</v>
      </c>
      <c r="S13">
        <f t="shared" ref="S13:S27" si="19">+(R12+S12)*EXP(P$7*N13)-O$3*G12*EXP(M13*P$7)</f>
        <v>3.7161042363084711</v>
      </c>
      <c r="T13">
        <f t="shared" si="13"/>
        <v>21.831241721414138</v>
      </c>
      <c r="U13">
        <f t="shared" si="14"/>
        <v>0.38252509358701658</v>
      </c>
      <c r="V13">
        <f t="shared" si="9"/>
        <v>7.3139749379884267E-2</v>
      </c>
      <c r="W13">
        <f t="shared" si="9"/>
        <v>2.1284509256387928E-2</v>
      </c>
      <c r="X13">
        <v>10</v>
      </c>
      <c r="Y13">
        <f t="shared" si="10"/>
        <v>4.7694935222328878</v>
      </c>
      <c r="AA13">
        <f t="shared" si="2"/>
        <v>1999</v>
      </c>
      <c r="AB13" s="4">
        <f t="shared" si="15"/>
        <v>75473.413760792129</v>
      </c>
      <c r="AC13" s="4">
        <f t="shared" si="16"/>
        <v>189861.35875431047</v>
      </c>
      <c r="AD13" s="4">
        <f t="shared" si="3"/>
        <v>265334.77251510258</v>
      </c>
      <c r="AE13" s="4">
        <f t="shared" si="4"/>
        <v>53066.954503020519</v>
      </c>
      <c r="AH13" s="35">
        <f t="shared" si="17"/>
        <v>-0.61849833456915848</v>
      </c>
      <c r="AI13" s="39">
        <f t="shared" si="11"/>
        <v>146454.91273203</v>
      </c>
      <c r="AK13">
        <f t="shared" si="5"/>
        <v>3.7161042363084711</v>
      </c>
      <c r="AL13">
        <f t="shared" si="6"/>
        <v>4.2997977484999996</v>
      </c>
    </row>
    <row r="14" spans="1:38" ht="14.4" x14ac:dyDescent="0.3">
      <c r="A14">
        <v>2000</v>
      </c>
      <c r="B14" t="s">
        <v>27</v>
      </c>
      <c r="C14" s="92">
        <v>4.7732895522999996</v>
      </c>
      <c r="D14" s="92">
        <v>5.8497607631999999</v>
      </c>
      <c r="E14" s="92">
        <v>1.1397681084</v>
      </c>
      <c r="G14" s="136">
        <v>26491</v>
      </c>
      <c r="H14" s="18">
        <v>36942</v>
      </c>
      <c r="I14" s="9">
        <v>36822</v>
      </c>
      <c r="J14" s="14">
        <v>2.2241962700000002</v>
      </c>
      <c r="K14" s="14">
        <v>2.7403753100000001</v>
      </c>
      <c r="L14" s="14">
        <v>1.4354747000000001</v>
      </c>
      <c r="M14" s="1">
        <f t="shared" si="7"/>
        <v>0.67397260273972603</v>
      </c>
      <c r="N14" s="1">
        <f t="shared" si="8"/>
        <v>0.99726027397260275</v>
      </c>
      <c r="O14">
        <f t="shared" si="1"/>
        <v>12.968048641036262</v>
      </c>
      <c r="P14" s="28">
        <v>12.968048641036262</v>
      </c>
      <c r="Q14">
        <f t="shared" si="12"/>
        <v>12.968048641036262</v>
      </c>
      <c r="R14">
        <f t="shared" si="18"/>
        <v>5.9980991193459978</v>
      </c>
      <c r="S14">
        <f t="shared" si="19"/>
        <v>1.3711793686031317</v>
      </c>
      <c r="T14">
        <f t="shared" si="13"/>
        <v>20.337327128985393</v>
      </c>
      <c r="U14">
        <f t="shared" si="14"/>
        <v>0.99890596830861245</v>
      </c>
      <c r="V14">
        <f t="shared" si="9"/>
        <v>6.2709376870052728E-4</v>
      </c>
      <c r="W14">
        <f t="shared" si="9"/>
        <v>3.4168189553279674E-2</v>
      </c>
      <c r="X14">
        <v>10</v>
      </c>
      <c r="Y14">
        <f t="shared" si="10"/>
        <v>10.337012516305926</v>
      </c>
      <c r="AA14">
        <f t="shared" si="2"/>
        <v>2000</v>
      </c>
      <c r="AB14" s="4">
        <f t="shared" si="15"/>
        <v>100019.83707748418</v>
      </c>
      <c r="AC14" s="4">
        <f t="shared" si="16"/>
        <v>108505.30809050445</v>
      </c>
      <c r="AD14" s="4">
        <f t="shared" si="3"/>
        <v>208525.14516798861</v>
      </c>
      <c r="AE14" s="4">
        <f t="shared" si="4"/>
        <v>41705.029033597726</v>
      </c>
      <c r="AH14" s="35">
        <f t="shared" si="17"/>
        <v>-0.42850241459129434</v>
      </c>
      <c r="AI14" s="39">
        <f t="shared" si="11"/>
        <v>72595.28233721001</v>
      </c>
      <c r="AK14">
        <f t="shared" si="5"/>
        <v>1.3711793686031317</v>
      </c>
      <c r="AL14">
        <f t="shared" si="6"/>
        <v>1.1397681084</v>
      </c>
    </row>
    <row r="15" spans="1:38" ht="14.4" x14ac:dyDescent="0.3">
      <c r="A15">
        <v>2001</v>
      </c>
      <c r="B15" t="s">
        <v>28</v>
      </c>
      <c r="C15" s="92">
        <v>6.8385113419000003</v>
      </c>
      <c r="D15" s="92">
        <v>11.923817774</v>
      </c>
      <c r="E15" s="92">
        <v>1.576507246</v>
      </c>
      <c r="G15" s="136">
        <v>38218</v>
      </c>
      <c r="H15" s="18">
        <v>37307</v>
      </c>
      <c r="I15" s="9">
        <v>37186</v>
      </c>
      <c r="J15" s="14">
        <v>2.3020247999999999</v>
      </c>
      <c r="K15" s="14">
        <v>2.71096943</v>
      </c>
      <c r="L15" s="14">
        <v>1.4637562399999999</v>
      </c>
      <c r="M15" s="1">
        <f t="shared" si="7"/>
        <v>0.66849315068493154</v>
      </c>
      <c r="N15" s="1">
        <f t="shared" si="8"/>
        <v>0.99726027397260275</v>
      </c>
      <c r="O15">
        <f t="shared" si="1"/>
        <v>8.4613635553091573</v>
      </c>
      <c r="P15" s="28">
        <v>8.4613635553091573</v>
      </c>
      <c r="Q15">
        <f t="shared" si="12"/>
        <v>8.4613635553091573</v>
      </c>
      <c r="R15">
        <f t="shared" si="18"/>
        <v>8.1816949578678422</v>
      </c>
      <c r="S15">
        <f t="shared" si="19"/>
        <v>1.4293237547697819</v>
      </c>
      <c r="T15">
        <f t="shared" si="13"/>
        <v>18.072382267946782</v>
      </c>
      <c r="U15">
        <f t="shared" si="14"/>
        <v>4.5343558377596328E-2</v>
      </c>
      <c r="V15">
        <f t="shared" si="9"/>
        <v>0.14185660239139228</v>
      </c>
      <c r="W15">
        <f t="shared" si="9"/>
        <v>9.6060311754950552E-3</v>
      </c>
      <c r="X15">
        <v>10</v>
      </c>
      <c r="Y15">
        <f t="shared" si="10"/>
        <v>1.9680619194448365</v>
      </c>
      <c r="AA15">
        <f t="shared" si="2"/>
        <v>2001</v>
      </c>
      <c r="AB15" s="4">
        <f t="shared" si="15"/>
        <v>66546.479424679696</v>
      </c>
      <c r="AC15" s="4">
        <f t="shared" si="16"/>
        <v>139994.19016441714</v>
      </c>
      <c r="AD15" s="4">
        <f t="shared" si="3"/>
        <v>206540.66958909685</v>
      </c>
      <c r="AE15" s="4">
        <f t="shared" si="4"/>
        <v>41308.133917819374</v>
      </c>
      <c r="AH15" s="35">
        <f t="shared" si="17"/>
        <v>0.29020591368348331</v>
      </c>
      <c r="AI15" s="39">
        <f t="shared" si="11"/>
        <v>103607.82967573999</v>
      </c>
      <c r="AK15">
        <f t="shared" si="5"/>
        <v>1.4293237547697819</v>
      </c>
      <c r="AL15">
        <f t="shared" si="6"/>
        <v>1.576507246</v>
      </c>
    </row>
    <row r="16" spans="1:38" ht="14.4" x14ac:dyDescent="0.3">
      <c r="A16">
        <v>2002</v>
      </c>
      <c r="B16" t="s">
        <v>29</v>
      </c>
      <c r="C16" s="92">
        <v>10.261495911000001</v>
      </c>
      <c r="D16" s="92">
        <v>8.1138953063999999</v>
      </c>
      <c r="E16" s="92">
        <v>1.5777564930000001</v>
      </c>
      <c r="G16" s="136">
        <v>20032</v>
      </c>
      <c r="H16" s="18">
        <v>37672</v>
      </c>
      <c r="I16" s="9">
        <v>37539</v>
      </c>
      <c r="J16" s="14">
        <v>2.0227017900000002</v>
      </c>
      <c r="K16" s="14">
        <v>2.7218429300000002</v>
      </c>
      <c r="L16" s="14">
        <v>1.3634573000000001</v>
      </c>
      <c r="M16" s="1">
        <f t="shared" si="7"/>
        <v>0.63561643835616444</v>
      </c>
      <c r="N16" s="1">
        <f t="shared" si="8"/>
        <v>0.9671232876712329</v>
      </c>
      <c r="O16">
        <f t="shared" si="1"/>
        <v>9.4398363299728469</v>
      </c>
      <c r="P16" s="28">
        <v>9.4398363299728469</v>
      </c>
      <c r="Q16">
        <f t="shared" si="12"/>
        <v>9.4398363299728469</v>
      </c>
      <c r="R16">
        <f t="shared" si="18"/>
        <v>5.3383741419732749</v>
      </c>
      <c r="S16">
        <f t="shared" si="19"/>
        <v>1.3124683742970822</v>
      </c>
      <c r="T16">
        <f t="shared" si="13"/>
        <v>16.090678846243204</v>
      </c>
      <c r="U16">
        <f t="shared" si="14"/>
        <v>6.965569484571426E-3</v>
      </c>
      <c r="V16">
        <f t="shared" si="9"/>
        <v>0.1752736192171066</v>
      </c>
      <c r="W16">
        <f t="shared" si="9"/>
        <v>3.3890702974449197E-2</v>
      </c>
      <c r="X16">
        <v>10</v>
      </c>
      <c r="Y16">
        <f t="shared" si="10"/>
        <v>2.1612989167612722</v>
      </c>
      <c r="AA16">
        <f t="shared" si="2"/>
        <v>2002</v>
      </c>
      <c r="AB16" s="4">
        <f t="shared" si="15"/>
        <v>69154.743591858365</v>
      </c>
      <c r="AC16" s="4">
        <f t="shared" si="16"/>
        <v>97264.798967961833</v>
      </c>
      <c r="AD16" s="4">
        <f t="shared" si="3"/>
        <v>166419.5425598202</v>
      </c>
      <c r="AE16" s="4">
        <f t="shared" si="4"/>
        <v>33283.908511964044</v>
      </c>
      <c r="AH16" s="35">
        <f t="shared" si="17"/>
        <v>-0.30522260349712715</v>
      </c>
      <c r="AI16" s="39">
        <f t="shared" si="11"/>
        <v>54523.957573760003</v>
      </c>
      <c r="AK16">
        <f t="shared" si="5"/>
        <v>1.3124683742970822</v>
      </c>
      <c r="AL16">
        <f t="shared" si="6"/>
        <v>1.5777564930000001</v>
      </c>
    </row>
    <row r="17" spans="1:38" ht="14.4" x14ac:dyDescent="0.3">
      <c r="A17">
        <v>2003</v>
      </c>
      <c r="B17" t="s">
        <v>22</v>
      </c>
      <c r="C17" s="92">
        <v>26.707529409999999</v>
      </c>
      <c r="D17" s="92">
        <v>12.693765840999999</v>
      </c>
      <c r="E17" s="92">
        <v>2.1871371315000001</v>
      </c>
      <c r="G17" s="136">
        <v>27511</v>
      </c>
      <c r="H17" s="18">
        <v>38037</v>
      </c>
      <c r="I17" s="9">
        <v>37899</v>
      </c>
      <c r="J17" s="14">
        <v>1.77967407</v>
      </c>
      <c r="K17" s="14">
        <v>2.48455987</v>
      </c>
      <c r="L17" s="14">
        <v>1.3950846400000001</v>
      </c>
      <c r="M17" s="1">
        <f t="shared" si="7"/>
        <v>0.62191780821917808</v>
      </c>
      <c r="N17" s="1">
        <f t="shared" si="8"/>
        <v>0.98630136986301364</v>
      </c>
      <c r="O17">
        <f t="shared" si="1"/>
        <v>26.58157258456891</v>
      </c>
      <c r="P17" s="28">
        <v>26.58157258456891</v>
      </c>
      <c r="Q17">
        <f t="shared" si="12"/>
        <v>26.58157258456891</v>
      </c>
      <c r="R17">
        <f t="shared" si="18"/>
        <v>5.9557041650535361</v>
      </c>
      <c r="S17">
        <f t="shared" si="19"/>
        <v>1.8536444883774874</v>
      </c>
      <c r="T17">
        <f t="shared" si="13"/>
        <v>34.39092123799994</v>
      </c>
      <c r="U17">
        <f t="shared" si="14"/>
        <v>2.2347462541409743E-5</v>
      </c>
      <c r="V17">
        <f t="shared" si="9"/>
        <v>0.57268804471805579</v>
      </c>
      <c r="W17">
        <f t="shared" si="9"/>
        <v>2.7370310162671701E-2</v>
      </c>
      <c r="X17">
        <v>10</v>
      </c>
      <c r="Y17">
        <f t="shared" si="10"/>
        <v>6.0008070234326887</v>
      </c>
      <c r="AA17">
        <f t="shared" si="2"/>
        <v>2003</v>
      </c>
      <c r="AB17" s="4">
        <f t="shared" si="15"/>
        <v>199249.48020676099</v>
      </c>
      <c r="AC17" s="4">
        <f t="shared" si="16"/>
        <v>104251.00452970769</v>
      </c>
      <c r="AD17" s="4">
        <f t="shared" si="3"/>
        <v>303500.48473646864</v>
      </c>
      <c r="AE17" s="4">
        <f t="shared" si="4"/>
        <v>60700.096947293729</v>
      </c>
      <c r="AF17" s="4">
        <f>AC17*0.5</f>
        <v>52125.502264853843</v>
      </c>
      <c r="AG17" s="4">
        <f>AF17/K17</f>
        <v>20979.773075403427</v>
      </c>
      <c r="AH17" s="35">
        <f t="shared" si="17"/>
        <v>7.1826659139521257E-2</v>
      </c>
      <c r="AI17" s="39">
        <f t="shared" si="11"/>
        <v>68352.726583569995</v>
      </c>
      <c r="AK17">
        <f t="shared" si="5"/>
        <v>1.8536444883774874</v>
      </c>
      <c r="AL17">
        <f t="shared" si="6"/>
        <v>2.1871371315000001</v>
      </c>
    </row>
    <row r="18" spans="1:38" ht="14.4" x14ac:dyDescent="0.3">
      <c r="A18">
        <v>2004</v>
      </c>
      <c r="B18" t="s">
        <v>21</v>
      </c>
      <c r="C18" s="92">
        <v>17.329842561</v>
      </c>
      <c r="D18" s="92">
        <v>15.970896045</v>
      </c>
      <c r="E18" s="92">
        <v>1.1181471288</v>
      </c>
      <c r="G18" s="136">
        <v>64379</v>
      </c>
      <c r="H18" s="18">
        <v>38403</v>
      </c>
      <c r="I18" s="9">
        <v>38290</v>
      </c>
      <c r="J18" s="14">
        <v>1.9439341699999999</v>
      </c>
      <c r="K18" s="14">
        <v>2.5060657599999998</v>
      </c>
      <c r="L18" s="14">
        <v>1.3967484699999999</v>
      </c>
      <c r="M18" s="1">
        <f t="shared" si="7"/>
        <v>0.69315068493150689</v>
      </c>
      <c r="N18" s="1">
        <f t="shared" si="8"/>
        <v>1.0712328767123287</v>
      </c>
      <c r="O18">
        <f t="shared" si="1"/>
        <v>32.171817462205489</v>
      </c>
      <c r="P18" s="28">
        <v>32.171817462205489</v>
      </c>
      <c r="Q18">
        <f t="shared" si="12"/>
        <v>32.171817462205489</v>
      </c>
      <c r="R18">
        <f t="shared" si="18"/>
        <v>16.77062790304176</v>
      </c>
      <c r="S18">
        <f t="shared" si="19"/>
        <v>1.5040644773949881</v>
      </c>
      <c r="T18">
        <f t="shared" si="13"/>
        <v>50.446509842642243</v>
      </c>
      <c r="U18">
        <f t="shared" si="14"/>
        <v>0.38274120562056096</v>
      </c>
      <c r="V18">
        <f t="shared" si="9"/>
        <v>2.3873922891086792E-3</v>
      </c>
      <c r="W18">
        <f t="shared" si="9"/>
        <v>8.7911140585128625E-2</v>
      </c>
      <c r="X18">
        <v>10</v>
      </c>
      <c r="Y18">
        <f t="shared" si="10"/>
        <v>4.7303973849479828</v>
      </c>
      <c r="AA18">
        <f t="shared" si="2"/>
        <v>2004</v>
      </c>
      <c r="AB18" s="4">
        <f t="shared" si="15"/>
        <v>241440.30422989861</v>
      </c>
      <c r="AC18" s="4">
        <f t="shared" si="16"/>
        <v>246069.90832593368</v>
      </c>
      <c r="AD18" s="4">
        <f t="shared" si="3"/>
        <v>487510.21255583229</v>
      </c>
      <c r="AE18" s="4">
        <f t="shared" si="4"/>
        <v>97502.042511166466</v>
      </c>
      <c r="AF18" s="4">
        <f>AC18*0.5</f>
        <v>123034.95416296684</v>
      </c>
      <c r="AG18" s="4">
        <f>AF18/K18</f>
        <v>49094.862603672002</v>
      </c>
      <c r="AH18" s="35">
        <f t="shared" si="17"/>
        <v>1.3603600697757579</v>
      </c>
      <c r="AI18" s="39">
        <f t="shared" si="11"/>
        <v>161338.00756303998</v>
      </c>
      <c r="AK18">
        <f t="shared" si="5"/>
        <v>1.5040644773949881</v>
      </c>
      <c r="AL18">
        <f t="shared" si="6"/>
        <v>1.1181471288</v>
      </c>
    </row>
    <row r="19" spans="1:38" ht="14.4" x14ac:dyDescent="0.3">
      <c r="A19">
        <v>2005</v>
      </c>
      <c r="B19" t="s">
        <v>30</v>
      </c>
      <c r="C19" s="92">
        <v>20.705700736000001</v>
      </c>
      <c r="D19" s="92">
        <v>17.904761100999998</v>
      </c>
      <c r="E19" s="92">
        <v>3.3593529668</v>
      </c>
      <c r="G19" s="136">
        <v>87123</v>
      </c>
      <c r="H19" s="18">
        <v>38768</v>
      </c>
      <c r="I19" s="9">
        <v>38650</v>
      </c>
      <c r="J19" s="14">
        <v>1.9835386399999999</v>
      </c>
      <c r="K19" s="14">
        <v>2.4543238399999998</v>
      </c>
      <c r="L19" s="14">
        <v>1.47001278</v>
      </c>
      <c r="M19" s="1">
        <f t="shared" si="7"/>
        <v>0.67671232876712328</v>
      </c>
      <c r="N19" s="1">
        <f t="shared" si="8"/>
        <v>0.98630136986301364</v>
      </c>
      <c r="O19">
        <f t="shared" si="1"/>
        <v>14.06626818254527</v>
      </c>
      <c r="P19" s="28">
        <v>14.06626818254527</v>
      </c>
      <c r="Q19">
        <f t="shared" si="12"/>
        <v>14.06626818254527</v>
      </c>
      <c r="R19">
        <f t="shared" si="18"/>
        <v>20.297579381606763</v>
      </c>
      <c r="S19">
        <f t="shared" si="19"/>
        <v>3.8134880355824414</v>
      </c>
      <c r="T19">
        <f t="shared" si="13"/>
        <v>38.177335599734477</v>
      </c>
      <c r="U19">
        <f t="shared" si="14"/>
        <v>0.14948233664365962</v>
      </c>
      <c r="V19">
        <f t="shared" si="9"/>
        <v>1.573393317324372E-2</v>
      </c>
      <c r="W19">
        <f t="shared" si="9"/>
        <v>1.6077194983568938E-2</v>
      </c>
      <c r="X19">
        <v>10</v>
      </c>
      <c r="Y19">
        <f t="shared" si="10"/>
        <v>1.8129346480047228</v>
      </c>
      <c r="AA19">
        <f t="shared" si="2"/>
        <v>2005</v>
      </c>
      <c r="AB19" s="4">
        <f t="shared" si="15"/>
        <v>111100.48968681984</v>
      </c>
      <c r="AC19" s="4">
        <f t="shared" si="16"/>
        <v>317953.98518844723</v>
      </c>
      <c r="AD19" s="4">
        <f t="shared" si="3"/>
        <v>429054.47487526707</v>
      </c>
      <c r="AE19" s="4">
        <f t="shared" si="4"/>
        <v>85810.894975053423</v>
      </c>
      <c r="AF19" s="4">
        <f>AC19*0.5</f>
        <v>158976.99259422362</v>
      </c>
      <c r="AG19" s="4">
        <f>AF19/K19</f>
        <v>64774.25268958135</v>
      </c>
      <c r="AH19" s="35">
        <f t="shared" si="17"/>
        <v>0.2921286773809782</v>
      </c>
      <c r="AI19" s="39">
        <f t="shared" si="11"/>
        <v>213828.05591231998</v>
      </c>
      <c r="AK19">
        <f t="shared" si="5"/>
        <v>3.8134880355824414</v>
      </c>
      <c r="AL19">
        <f t="shared" si="6"/>
        <v>3.3593529668</v>
      </c>
    </row>
    <row r="20" spans="1:38" ht="14.4" x14ac:dyDescent="0.3">
      <c r="A20">
        <v>2006</v>
      </c>
      <c r="B20" t="s">
        <v>31</v>
      </c>
      <c r="C20" s="92">
        <v>13.677882994999999</v>
      </c>
      <c r="D20" s="92">
        <v>6.6840326290999998</v>
      </c>
      <c r="E20" s="92">
        <v>6.1941926215000001</v>
      </c>
      <c r="G20" s="136">
        <v>57450</v>
      </c>
      <c r="H20" s="18">
        <v>39124</v>
      </c>
      <c r="I20" s="9">
        <v>39005</v>
      </c>
      <c r="J20" s="14">
        <v>2.0353984500000002</v>
      </c>
      <c r="K20" s="14">
        <v>2.5498738300000001</v>
      </c>
      <c r="L20" s="14">
        <v>1.4827194400000001</v>
      </c>
      <c r="M20" s="1">
        <f t="shared" si="7"/>
        <v>0.64931506849315068</v>
      </c>
      <c r="N20" s="1">
        <f t="shared" si="8"/>
        <v>0.9726027397260274</v>
      </c>
      <c r="O20">
        <f t="shared" si="1"/>
        <v>7.7699685648982664</v>
      </c>
      <c r="P20" s="28">
        <v>7.7699685648982664</v>
      </c>
      <c r="Q20">
        <f t="shared" si="12"/>
        <v>7.7699685648982664</v>
      </c>
      <c r="R20">
        <f t="shared" si="18"/>
        <v>8.874574629599099</v>
      </c>
      <c r="S20">
        <f t="shared" si="19"/>
        <v>4.6643306123869177</v>
      </c>
      <c r="T20">
        <f t="shared" si="13"/>
        <v>21.308873806884286</v>
      </c>
      <c r="U20">
        <f t="shared" si="14"/>
        <v>0.31980611781228629</v>
      </c>
      <c r="V20">
        <f t="shared" si="9"/>
        <v>8.0354624501169869E-2</v>
      </c>
      <c r="W20">
        <f t="shared" si="9"/>
        <v>8.0467447190475744E-2</v>
      </c>
      <c r="X20">
        <v>10</v>
      </c>
      <c r="Y20">
        <f t="shared" ref="Y20:Y25" si="20">+SUM(U20:W20)*X20</f>
        <v>4.8062818950393194</v>
      </c>
      <c r="AA20">
        <f t="shared" si="2"/>
        <v>2006</v>
      </c>
      <c r="AB20" s="4">
        <f t="shared" si="15"/>
        <v>61900.507957271126</v>
      </c>
      <c r="AC20" s="4">
        <f t="shared" si="16"/>
        <v>185489.02131685222</v>
      </c>
      <c r="AD20" s="4">
        <f t="shared" si="3"/>
        <v>247389.52927412334</v>
      </c>
      <c r="AE20" s="4">
        <f t="shared" si="4"/>
        <v>49477.905854824668</v>
      </c>
      <c r="AF20" s="4">
        <f>AC20*0.5</f>
        <v>92744.510658426108</v>
      </c>
      <c r="AG20" s="4">
        <f>AF20/K20</f>
        <v>36372.19597584015</v>
      </c>
      <c r="AH20" s="35">
        <f t="shared" si="17"/>
        <v>-0.41661677488673315</v>
      </c>
      <c r="AI20" s="39">
        <f t="shared" si="11"/>
        <v>146490.25153350001</v>
      </c>
    </row>
    <row r="21" spans="1:38" ht="14.4" x14ac:dyDescent="0.3">
      <c r="A21">
        <v>2007</v>
      </c>
      <c r="B21" t="s">
        <v>32</v>
      </c>
      <c r="C21" s="92">
        <v>10.307300659999999</v>
      </c>
      <c r="D21" s="92">
        <v>7.7265231416000004</v>
      </c>
      <c r="E21" s="92">
        <v>1.6698903045</v>
      </c>
      <c r="G21" s="136">
        <v>23816</v>
      </c>
      <c r="H21" s="18">
        <v>39494</v>
      </c>
      <c r="I21" s="9">
        <v>39365</v>
      </c>
      <c r="J21" s="15">
        <v>2.0181274199999999</v>
      </c>
      <c r="K21" s="15">
        <v>2.73896461</v>
      </c>
      <c r="L21" s="15">
        <v>1.37199885</v>
      </c>
      <c r="M21" s="1">
        <f t="shared" si="7"/>
        <v>0.66027397260273968</v>
      </c>
      <c r="N21" s="1">
        <f t="shared" si="8"/>
        <v>0.98630136986301364</v>
      </c>
      <c r="O21">
        <f t="shared" si="1"/>
        <v>12.163243104157242</v>
      </c>
      <c r="P21" s="28">
        <v>12.163243104157242</v>
      </c>
      <c r="Q21">
        <f t="shared" si="12"/>
        <v>12.163243104157242</v>
      </c>
      <c r="R21">
        <f t="shared" si="18"/>
        <v>4.9021648815422587</v>
      </c>
      <c r="S21">
        <f t="shared" si="19"/>
        <v>1.3001923491165464</v>
      </c>
      <c r="T21">
        <f t="shared" ref="T21:T26" si="21">SUM(Q21:S21)</f>
        <v>18.365600334816047</v>
      </c>
      <c r="U21">
        <f t="shared" si="14"/>
        <v>2.7412132650592974E-2</v>
      </c>
      <c r="V21">
        <f t="shared" si="14"/>
        <v>0.20700866916735489</v>
      </c>
      <c r="W21">
        <f t="shared" si="14"/>
        <v>6.2622922361195626E-2</v>
      </c>
      <c r="X21">
        <v>10</v>
      </c>
      <c r="Y21">
        <f t="shared" si="20"/>
        <v>2.9704372417914349</v>
      </c>
      <c r="AA21">
        <f t="shared" si="2"/>
        <v>2007</v>
      </c>
      <c r="AB21" s="4">
        <f t="shared" si="15"/>
        <v>89664.205324533177</v>
      </c>
      <c r="AC21" s="4">
        <f t="shared" si="16"/>
        <v>91276.539464352973</v>
      </c>
      <c r="AD21" s="4">
        <f t="shared" si="3"/>
        <v>180940.74478888616</v>
      </c>
      <c r="AE21" s="4">
        <f t="shared" si="4"/>
        <v>36188.148957777237</v>
      </c>
      <c r="AF21" s="4">
        <f>AC21*0.5</f>
        <v>45638.269732176486</v>
      </c>
      <c r="AG21" s="4">
        <f>AF21/K21</f>
        <v>16662.599277679783</v>
      </c>
      <c r="AH21" s="35">
        <f t="shared" si="17"/>
        <v>-0.50791405973060555</v>
      </c>
      <c r="AI21" s="39">
        <f t="shared" si="11"/>
        <v>65231.18115176</v>
      </c>
    </row>
    <row r="22" spans="1:38" ht="14.4" x14ac:dyDescent="0.3">
      <c r="A22">
        <v>2008</v>
      </c>
      <c r="B22" t="s">
        <v>33</v>
      </c>
      <c r="C22" s="92">
        <v>11.909946592000001</v>
      </c>
      <c r="D22" s="92">
        <v>3.4399554139999999</v>
      </c>
      <c r="E22" s="92">
        <v>0.63342463650000003</v>
      </c>
      <c r="G22" s="136">
        <v>30123</v>
      </c>
      <c r="H22" s="3">
        <v>39862</v>
      </c>
      <c r="I22" s="9">
        <v>39750</v>
      </c>
      <c r="J22" s="14">
        <v>1.9986561599999999</v>
      </c>
      <c r="K22" s="14">
        <v>2.60109725</v>
      </c>
      <c r="L22" s="14">
        <v>1.3746177500000001</v>
      </c>
      <c r="M22" s="1">
        <f t="shared" si="7"/>
        <v>0.70136986301369864</v>
      </c>
      <c r="N22" s="1">
        <f t="shared" si="8"/>
        <v>1.0547945205479452</v>
      </c>
      <c r="O22">
        <f t="shared" si="1"/>
        <v>13.602625398444319</v>
      </c>
      <c r="P22" s="28">
        <v>13.602625398444319</v>
      </c>
      <c r="Q22">
        <f t="shared" si="12"/>
        <v>13.602625398444319</v>
      </c>
      <c r="R22">
        <f t="shared" si="18"/>
        <v>7.6739336450122924</v>
      </c>
      <c r="S22">
        <f t="shared" si="19"/>
        <v>0.92843298527356488</v>
      </c>
      <c r="T22">
        <f t="shared" si="21"/>
        <v>22.204992028730175</v>
      </c>
      <c r="U22">
        <f t="shared" si="14"/>
        <v>1.7659464807984623E-2</v>
      </c>
      <c r="V22">
        <f t="shared" si="14"/>
        <v>0.64379895654561392</v>
      </c>
      <c r="W22">
        <f t="shared" si="14"/>
        <v>0.14619700846336756</v>
      </c>
      <c r="X22">
        <v>10</v>
      </c>
      <c r="Y22">
        <f t="shared" si="20"/>
        <v>8.0765542981696612</v>
      </c>
      <c r="AA22">
        <f t="shared" si="2"/>
        <v>2008</v>
      </c>
      <c r="AB22" s="4">
        <f t="shared" si="15"/>
        <v>100466.35712631284</v>
      </c>
      <c r="AC22" s="4">
        <f t="shared" si="16"/>
        <v>120223.81566327144</v>
      </c>
      <c r="AD22" s="4">
        <f t="shared" si="3"/>
        <v>220690.17278958426</v>
      </c>
      <c r="AE22" s="4">
        <f t="shared" si="4"/>
        <v>44138.034557916857</v>
      </c>
      <c r="AF22" s="4"/>
      <c r="AG22" s="4"/>
      <c r="AH22" s="35">
        <f t="shared" si="17"/>
        <v>0.31713818653503512</v>
      </c>
      <c r="AI22" s="39">
        <f t="shared" si="11"/>
        <v>78352.852461750008</v>
      </c>
    </row>
    <row r="23" spans="1:38" ht="14.4" x14ac:dyDescent="0.3">
      <c r="A23">
        <v>2009</v>
      </c>
      <c r="B23" s="19" t="s">
        <v>35</v>
      </c>
      <c r="C23" s="92">
        <v>5.7941225142999997</v>
      </c>
      <c r="D23" s="92">
        <v>3.0819286896999998</v>
      </c>
      <c r="E23" s="92">
        <v>1.9630268234999999</v>
      </c>
      <c r="G23" s="136">
        <v>43651</v>
      </c>
      <c r="H23" s="3">
        <v>40228</v>
      </c>
      <c r="I23" s="9">
        <v>40096</v>
      </c>
      <c r="J23" s="14">
        <v>1.87</v>
      </c>
      <c r="K23" s="14">
        <v>2.4700000000000002</v>
      </c>
      <c r="L23" s="14">
        <v>1.43</v>
      </c>
      <c r="M23" s="1">
        <f t="shared" si="7"/>
        <v>0.64109589041095894</v>
      </c>
      <c r="N23" s="1">
        <f t="shared" si="8"/>
        <v>0.94794520547945205</v>
      </c>
      <c r="O23">
        <f t="shared" si="1"/>
        <v>7.3560131629697816</v>
      </c>
      <c r="P23" s="28">
        <v>7.3560131629697816</v>
      </c>
      <c r="Q23">
        <f t="shared" si="12"/>
        <v>7.3560131629697816</v>
      </c>
      <c r="R23">
        <f t="shared" si="18"/>
        <v>8.5820569244351379</v>
      </c>
      <c r="S23">
        <f t="shared" si="19"/>
        <v>1.8476313541554434</v>
      </c>
      <c r="T23">
        <f t="shared" si="21"/>
        <v>17.785701441560363</v>
      </c>
      <c r="U23">
        <f t="shared" si="14"/>
        <v>5.6965303101449302E-2</v>
      </c>
      <c r="V23">
        <f t="shared" si="14"/>
        <v>1.0488177200988793</v>
      </c>
      <c r="W23">
        <f t="shared" si="14"/>
        <v>3.6703132302578728E-3</v>
      </c>
      <c r="X23">
        <v>10</v>
      </c>
      <c r="Y23">
        <f t="shared" si="20"/>
        <v>11.094533364305864</v>
      </c>
      <c r="AA23">
        <f t="shared" si="2"/>
        <v>2009</v>
      </c>
      <c r="AB23" s="4">
        <f t="shared" si="15"/>
        <v>56519.00460822833</v>
      </c>
      <c r="AC23" s="4">
        <f t="shared" si="16"/>
        <v>138415.34870969033</v>
      </c>
      <c r="AD23" s="4">
        <f t="shared" si="3"/>
        <v>194934.35331791866</v>
      </c>
      <c r="AE23" s="4">
        <f t="shared" ref="AE23:AE29" si="22">+AD23*0.2</f>
        <v>38986.870663583737</v>
      </c>
      <c r="AF23" s="4"/>
      <c r="AG23" s="4"/>
      <c r="AH23" s="35">
        <f t="shared" si="17"/>
        <v>0.15131388856739164</v>
      </c>
      <c r="AI23" s="39">
        <f t="shared" si="11"/>
        <v>107817.97000000002</v>
      </c>
    </row>
    <row r="24" spans="1:38" ht="14.4" x14ac:dyDescent="0.3">
      <c r="A24">
        <v>2010</v>
      </c>
      <c r="B24" s="20" t="s">
        <v>34</v>
      </c>
      <c r="C24" s="92">
        <v>5.5654087137000001</v>
      </c>
      <c r="D24" s="92">
        <v>2.0890850094000002</v>
      </c>
      <c r="E24" s="92">
        <v>0.97001182470000002</v>
      </c>
      <c r="G24" s="136">
        <v>23512</v>
      </c>
      <c r="H24" s="3">
        <v>40596</v>
      </c>
      <c r="I24" s="9">
        <v>40471</v>
      </c>
      <c r="J24" s="14">
        <v>1.87</v>
      </c>
      <c r="K24" s="14">
        <v>2.4700000000000002</v>
      </c>
      <c r="L24" s="14">
        <v>1.43</v>
      </c>
      <c r="M24" s="1">
        <f t="shared" ref="M24:M29" si="23">+(I24-H23)/365</f>
        <v>0.66575342465753429</v>
      </c>
      <c r="N24" s="1">
        <f t="shared" ref="N24:N29" si="24">+(I24-I23)/365</f>
        <v>1.0273972602739727</v>
      </c>
      <c r="O24">
        <f t="shared" si="1"/>
        <v>16.389249607801318</v>
      </c>
      <c r="P24" s="28">
        <v>16.389249607801318</v>
      </c>
      <c r="Q24">
        <f t="shared" si="12"/>
        <v>16.389249607801318</v>
      </c>
      <c r="R24">
        <f t="shared" si="18"/>
        <v>4.6409955322831093</v>
      </c>
      <c r="S24">
        <f t="shared" si="19"/>
        <v>1.0099393393598284</v>
      </c>
      <c r="T24">
        <f t="shared" si="21"/>
        <v>22.040184479444257</v>
      </c>
      <c r="U24">
        <f t="shared" si="14"/>
        <v>1.1665191973022637</v>
      </c>
      <c r="V24">
        <f t="shared" si="14"/>
        <v>0.6371275854477555</v>
      </c>
      <c r="W24">
        <f t="shared" si="14"/>
        <v>1.627096654459883E-3</v>
      </c>
      <c r="X24">
        <v>10</v>
      </c>
      <c r="Y24">
        <f t="shared" si="20"/>
        <v>18.052738794044789</v>
      </c>
      <c r="AA24">
        <f t="shared" si="2"/>
        <v>2010</v>
      </c>
      <c r="AB24" s="4">
        <f t="shared" si="15"/>
        <v>125924.74395937026</v>
      </c>
      <c r="AC24" s="4">
        <f t="shared" si="16"/>
        <v>74995.158043199524</v>
      </c>
      <c r="AD24" s="4">
        <f t="shared" si="3"/>
        <v>200919.90200256978</v>
      </c>
      <c r="AE24" s="4">
        <f t="shared" si="22"/>
        <v>40183.980400513959</v>
      </c>
      <c r="AF24" s="4"/>
      <c r="AG24" s="4"/>
      <c r="AH24" s="35">
        <f t="shared" si="17"/>
        <v>-0.45818755837191932</v>
      </c>
      <c r="AI24" s="39">
        <f t="shared" si="11"/>
        <v>58074.640000000007</v>
      </c>
    </row>
    <row r="25" spans="1:38" ht="14.4" x14ac:dyDescent="0.3">
      <c r="A25">
        <v>2011</v>
      </c>
      <c r="B25" s="21" t="s">
        <v>36</v>
      </c>
      <c r="C25" s="92">
        <v>14.239078504</v>
      </c>
      <c r="D25" s="92">
        <v>11.888779767999999</v>
      </c>
      <c r="E25" s="92">
        <v>0.67226613739999996</v>
      </c>
      <c r="G25" s="136">
        <v>40491</v>
      </c>
      <c r="H25" s="40">
        <v>40958</v>
      </c>
      <c r="I25" s="9">
        <v>40837</v>
      </c>
      <c r="J25" s="22">
        <v>1.78</v>
      </c>
      <c r="K25" s="22">
        <v>2.4500000000000002</v>
      </c>
      <c r="L25" s="22">
        <v>1.31</v>
      </c>
      <c r="M25" s="1">
        <f t="shared" si="23"/>
        <v>0.66027397260273968</v>
      </c>
      <c r="N25" s="1">
        <f t="shared" si="24"/>
        <v>1.0027397260273974</v>
      </c>
      <c r="O25">
        <f t="shared" si="1"/>
        <v>18.442830137888286</v>
      </c>
      <c r="P25" s="28">
        <v>18.442830137888286</v>
      </c>
      <c r="Q25">
        <f t="shared" si="12"/>
        <v>18.442830137888286</v>
      </c>
      <c r="R25">
        <f t="shared" si="18"/>
        <v>10.34017103044043</v>
      </c>
      <c r="S25">
        <f t="shared" si="19"/>
        <v>0.59326335943895536</v>
      </c>
      <c r="T25">
        <f t="shared" si="21"/>
        <v>29.376264527767674</v>
      </c>
      <c r="U25">
        <f t="shared" si="14"/>
        <v>6.6918184005756803E-2</v>
      </c>
      <c r="V25">
        <f t="shared" si="14"/>
        <v>1.9476622117056523E-2</v>
      </c>
      <c r="W25">
        <f t="shared" si="14"/>
        <v>1.5628971698616743E-2</v>
      </c>
      <c r="X25">
        <v>10</v>
      </c>
      <c r="Y25">
        <f t="shared" si="20"/>
        <v>1.0202377782143008</v>
      </c>
      <c r="AA25">
        <f t="shared" si="2"/>
        <v>2011</v>
      </c>
      <c r="AB25" s="4">
        <f t="shared" si="15"/>
        <v>129811.99711152785</v>
      </c>
      <c r="AC25" s="4">
        <f t="shared" si="16"/>
        <v>143925.8016012829</v>
      </c>
      <c r="AD25" s="4">
        <f t="shared" ref="AD25:AD30" si="25">+AC25+AB25</f>
        <v>273737.79871281073</v>
      </c>
      <c r="AE25" s="4">
        <f t="shared" si="22"/>
        <v>54747.559742562153</v>
      </c>
      <c r="AF25" s="4"/>
      <c r="AG25" s="4"/>
      <c r="AH25" s="35">
        <f t="shared" si="17"/>
        <v>0.91913458624058375</v>
      </c>
      <c r="AI25" s="39">
        <f t="shared" si="11"/>
        <v>99202.950000000012</v>
      </c>
    </row>
    <row r="26" spans="1:38" ht="14.4" x14ac:dyDescent="0.3">
      <c r="A26">
        <v>2012</v>
      </c>
      <c r="B26" s="21" t="s">
        <v>37</v>
      </c>
      <c r="C26" s="92">
        <v>21.947135903</v>
      </c>
      <c r="D26" s="92">
        <v>15.331718638</v>
      </c>
      <c r="E26" s="92">
        <v>2.4842974385000001</v>
      </c>
      <c r="G26" s="136">
        <v>57487</v>
      </c>
      <c r="H26" s="95">
        <v>41325</v>
      </c>
      <c r="I26" s="40">
        <v>41189</v>
      </c>
      <c r="J26" s="43">
        <v>1.8685638791000001</v>
      </c>
      <c r="K26" s="43">
        <v>2.4637108476999998</v>
      </c>
      <c r="L26" s="43">
        <v>1.3925685109999999</v>
      </c>
      <c r="M26" s="1">
        <f t="shared" si="23"/>
        <v>0.63287671232876708</v>
      </c>
      <c r="N26" s="1">
        <f t="shared" si="24"/>
        <v>0.96438356164383565</v>
      </c>
      <c r="O26">
        <f t="shared" si="1"/>
        <v>15.913767345459647</v>
      </c>
      <c r="P26" s="28">
        <v>15.913767345459647</v>
      </c>
      <c r="Q26">
        <f t="shared" si="12"/>
        <v>15.913767345459647</v>
      </c>
      <c r="R26">
        <f t="shared" si="18"/>
        <v>11.635799226607151</v>
      </c>
      <c r="S26">
        <f t="shared" si="19"/>
        <v>1.9538546579539213</v>
      </c>
      <c r="T26">
        <f t="shared" si="21"/>
        <v>29.50342123002072</v>
      </c>
      <c r="U26">
        <f t="shared" si="14"/>
        <v>0.10333141586437318</v>
      </c>
      <c r="V26">
        <f t="shared" si="14"/>
        <v>7.6086221630549206E-2</v>
      </c>
      <c r="W26">
        <f t="shared" si="14"/>
        <v>5.7689184703657248E-2</v>
      </c>
      <c r="X26">
        <v>10</v>
      </c>
      <c r="Y26">
        <f t="shared" ref="Y26" si="26">+SUM(U26:W26)*X26</f>
        <v>2.3710682219857966</v>
      </c>
      <c r="AA26">
        <f t="shared" si="2"/>
        <v>2012</v>
      </c>
      <c r="AB26" s="4">
        <f t="shared" si="15"/>
        <v>119070.87486003367</v>
      </c>
      <c r="AC26" s="51">
        <f t="shared" si="16"/>
        <v>179892.93230228903</v>
      </c>
      <c r="AD26" s="51">
        <f t="shared" si="25"/>
        <v>298963.80716232269</v>
      </c>
      <c r="AE26" s="4">
        <f t="shared" si="22"/>
        <v>59792.76143246454</v>
      </c>
      <c r="AF26" s="46"/>
      <c r="AH26" s="35">
        <f t="shared" si="17"/>
        <v>0.24990050637790251</v>
      </c>
      <c r="AI26" s="39">
        <f t="shared" si="11"/>
        <v>141631.3455017299</v>
      </c>
    </row>
    <row r="27" spans="1:38" ht="14.4" x14ac:dyDescent="0.3">
      <c r="A27">
        <v>2013</v>
      </c>
      <c r="B27" s="93" t="s">
        <v>85</v>
      </c>
      <c r="C27" s="96">
        <v>11.610916596999999</v>
      </c>
      <c r="D27" s="96">
        <v>6.1326945597</v>
      </c>
      <c r="E27" s="96">
        <v>1.1774532040000001</v>
      </c>
      <c r="G27" s="24">
        <v>47857</v>
      </c>
      <c r="H27" s="40">
        <v>41684</v>
      </c>
      <c r="I27" s="95">
        <v>41553</v>
      </c>
      <c r="J27" s="94">
        <v>1.8369808654999999</v>
      </c>
      <c r="K27" s="94">
        <v>2.5776816196999999</v>
      </c>
      <c r="L27" s="94">
        <v>1.3781156621999999</v>
      </c>
      <c r="M27" s="1">
        <f t="shared" si="23"/>
        <v>0.62465753424657533</v>
      </c>
      <c r="N27" s="1">
        <f t="shared" si="24"/>
        <v>0.99726027397260275</v>
      </c>
      <c r="O27">
        <f t="shared" ref="O27" si="27">+P27</f>
        <v>3.8789107838804111</v>
      </c>
      <c r="P27" s="28">
        <v>3.8789107838804111</v>
      </c>
      <c r="Q27">
        <f t="shared" si="12"/>
        <v>3.8789107838804111</v>
      </c>
      <c r="R27">
        <f t="shared" si="18"/>
        <v>10.040183658705404</v>
      </c>
      <c r="S27">
        <f t="shared" si="19"/>
        <v>1.2048331461633346</v>
      </c>
      <c r="T27">
        <f t="shared" ref="T27" si="28">SUM(Q27:S27)</f>
        <v>15.123927588749149</v>
      </c>
      <c r="U27">
        <f t="shared" ref="U27" si="29">+(LN(Q27)-LN(C27))^2</f>
        <v>1.2020739991448617</v>
      </c>
      <c r="V27">
        <f t="shared" ref="V27" si="30">+(LN(R27)-LN(D27))^2</f>
        <v>0.24301072907655058</v>
      </c>
      <c r="W27">
        <f t="shared" ref="W27" si="31">+(LN(S27)-LN(E27))^2</f>
        <v>5.2841527847547279E-4</v>
      </c>
      <c r="X27">
        <v>10</v>
      </c>
      <c r="Y27">
        <f t="shared" ref="Y27" si="32">+SUM(U27:W27)*X27</f>
        <v>14.456131434998877</v>
      </c>
      <c r="AA27">
        <f t="shared" si="2"/>
        <v>2013</v>
      </c>
      <c r="AB27" s="4">
        <f t="shared" ref="AB27" si="33">+(Q27/O$3)*L27</f>
        <v>28721.785119865814</v>
      </c>
      <c r="AC27" s="51">
        <f t="shared" ref="AC27" si="34">+((R27+S27)/O$3)*K27</f>
        <v>155741.8585405153</v>
      </c>
      <c r="AD27" s="51">
        <f t="shared" si="25"/>
        <v>184463.64366038112</v>
      </c>
      <c r="AE27" s="4">
        <f t="shared" si="22"/>
        <v>36892.728732076226</v>
      </c>
      <c r="AH27" s="35">
        <f t="shared" si="17"/>
        <v>-0.13425248814773155</v>
      </c>
      <c r="AI27" s="39">
        <f t="shared" si="11"/>
        <v>123360.10927398289</v>
      </c>
    </row>
    <row r="28" spans="1:38" ht="14.4" x14ac:dyDescent="0.3">
      <c r="A28">
        <v>2014</v>
      </c>
      <c r="B28" s="93" t="s">
        <v>118</v>
      </c>
      <c r="C28" s="43">
        <v>7.4995155618</v>
      </c>
      <c r="D28" s="43">
        <v>1.7725870374999999</v>
      </c>
      <c r="E28" s="43">
        <v>1.3438594687000001</v>
      </c>
      <c r="G28" s="137">
        <v>10696</v>
      </c>
      <c r="H28" s="95">
        <v>42055</v>
      </c>
      <c r="I28" s="40">
        <v>41936</v>
      </c>
      <c r="J28" s="24">
        <v>1.6864203107</v>
      </c>
      <c r="K28" s="24">
        <v>2.4549936967999999</v>
      </c>
      <c r="L28" s="24">
        <v>1.3385511685</v>
      </c>
      <c r="M28" s="1">
        <f t="shared" si="23"/>
        <v>0.69041095890410964</v>
      </c>
      <c r="N28" s="1">
        <f t="shared" si="24"/>
        <v>1.0493150684931507</v>
      </c>
      <c r="O28">
        <f t="shared" ref="O28" si="35">+P28</f>
        <v>3.020407804308642</v>
      </c>
      <c r="P28" s="28">
        <v>3.020407804308642</v>
      </c>
      <c r="Q28">
        <f t="shared" ref="Q28" si="36">+O28</f>
        <v>3.020407804308642</v>
      </c>
      <c r="R28">
        <f>+Q27*O$4</f>
        <v>2.4472505988347035</v>
      </c>
      <c r="S28">
        <f t="shared" ref="S28" si="37">+(R27+S27)*EXP(P$7*N28)-O$3*G27*EXP(M28*P$7)</f>
        <v>0.96753384132436793</v>
      </c>
      <c r="T28">
        <f t="shared" ref="T28" si="38">SUM(Q28:S28)</f>
        <v>6.4351922444677134</v>
      </c>
      <c r="U28">
        <f t="shared" ref="U28" si="39">+(LN(Q28)-LN(C28))^2</f>
        <v>0.82709306347814959</v>
      </c>
      <c r="V28">
        <f t="shared" ref="V28" si="40">+(LN(R28)-LN(D28))^2</f>
        <v>0.10402244481658346</v>
      </c>
      <c r="W28">
        <f t="shared" ref="W28" si="41">+(LN(S28)-LN(E28))^2</f>
        <v>0.10794546471464386</v>
      </c>
      <c r="X28">
        <v>10</v>
      </c>
      <c r="Y28">
        <f t="shared" ref="Y28" si="42">+SUM(U28:W28)*X28</f>
        <v>10.39060973009377</v>
      </c>
      <c r="AA28">
        <f t="shared" si="2"/>
        <v>2014</v>
      </c>
      <c r="AB28" s="4">
        <f t="shared" ref="AB28:AB33" si="43">+(Q28/O$3)*L28</f>
        <v>21722.836364150044</v>
      </c>
      <c r="AC28" s="51">
        <f t="shared" ref="AC28:AC33" si="44">+((R28+S28)/O$3)*K28</f>
        <v>45043.242338273682</v>
      </c>
      <c r="AD28" s="51">
        <f t="shared" si="25"/>
        <v>66766.078702423722</v>
      </c>
      <c r="AE28" s="4">
        <f t="shared" si="22"/>
        <v>13353.215740484746</v>
      </c>
      <c r="AF28" s="8"/>
    </row>
    <row r="29" spans="1:38" ht="14.4" x14ac:dyDescent="0.3">
      <c r="A29">
        <v>2015</v>
      </c>
      <c r="B29" s="93" t="s">
        <v>120</v>
      </c>
      <c r="C29" s="94">
        <v>6.7532123224999996</v>
      </c>
      <c r="D29" s="94">
        <v>0.88611919149999996</v>
      </c>
      <c r="E29" s="94">
        <v>0.66638665990000001</v>
      </c>
      <c r="G29" s="141">
        <v>11958</v>
      </c>
      <c r="H29" s="3">
        <v>42424</v>
      </c>
      <c r="I29" s="95">
        <v>42286</v>
      </c>
      <c r="J29" s="94">
        <v>1.5140799302000001</v>
      </c>
      <c r="K29" s="94">
        <v>2.2709374535000002</v>
      </c>
      <c r="L29" s="94">
        <v>1.3258720088</v>
      </c>
      <c r="M29" s="1">
        <f t="shared" si="23"/>
        <v>0.63287671232876708</v>
      </c>
      <c r="N29" s="1">
        <f t="shared" si="24"/>
        <v>0.95890410958904104</v>
      </c>
      <c r="O29">
        <f t="shared" ref="O29" si="45">+P29</f>
        <v>1.8452771226773463</v>
      </c>
      <c r="P29" s="28">
        <v>1.8452771226773463</v>
      </c>
      <c r="Q29">
        <f t="shared" ref="Q29" si="46">+O29</f>
        <v>1.8452771226773463</v>
      </c>
      <c r="R29">
        <f>+Q28*O$4</f>
        <v>1.905610935558766</v>
      </c>
      <c r="S29">
        <f t="shared" ref="S29" si="47">+(R28+S28)*EXP(P$7*N29)-O$3*G28*EXP(M29*P$7)</f>
        <v>0.91466450211954387</v>
      </c>
      <c r="T29">
        <f t="shared" ref="T29" si="48">SUM(Q29:S29)</f>
        <v>4.6655525603556569</v>
      </c>
      <c r="U29">
        <f t="shared" ref="U29" si="49">+(LN(Q29)-LN(C29))^2</f>
        <v>1.6832177583133956</v>
      </c>
      <c r="V29">
        <f t="shared" ref="V29" si="50">+(LN(R29)-LN(D29))^2</f>
        <v>0.58630639516536742</v>
      </c>
      <c r="W29">
        <f t="shared" ref="W29" si="51">+(LN(S29)-LN(E29))^2</f>
        <v>0.10029082140159583</v>
      </c>
      <c r="X29">
        <v>10</v>
      </c>
      <c r="Y29">
        <f t="shared" ref="Y29" si="52">+SUM(U29:W29)*X29</f>
        <v>23.698149748803591</v>
      </c>
      <c r="AA29">
        <f t="shared" si="2"/>
        <v>2015</v>
      </c>
      <c r="AB29" s="4">
        <f t="shared" si="43"/>
        <v>13145.562338775864</v>
      </c>
      <c r="AC29" s="51">
        <f t="shared" si="44"/>
        <v>34412.218159680255</v>
      </c>
      <c r="AD29" s="51">
        <f t="shared" si="25"/>
        <v>47557.780498456123</v>
      </c>
      <c r="AE29" s="4">
        <f t="shared" si="22"/>
        <v>9511.5560996912245</v>
      </c>
      <c r="AF29" s="8"/>
    </row>
    <row r="30" spans="1:38" ht="14.4" x14ac:dyDescent="0.3">
      <c r="A30">
        <v>2016</v>
      </c>
      <c r="B30" s="93" t="s">
        <v>124</v>
      </c>
      <c r="C30" s="138">
        <v>4.5346207167332402</v>
      </c>
      <c r="D30" s="139">
        <v>1.0135939523783499</v>
      </c>
      <c r="E30" s="140">
        <v>0.29599888449313799</v>
      </c>
      <c r="G30" s="148">
        <v>250</v>
      </c>
      <c r="H30" s="3">
        <v>42792</v>
      </c>
      <c r="I30" s="3">
        <v>42668</v>
      </c>
      <c r="J30" s="142">
        <v>1.5768621785355701</v>
      </c>
      <c r="K30" s="142">
        <v>2.2850169380802998</v>
      </c>
      <c r="L30" s="142">
        <v>1.36455542616713</v>
      </c>
      <c r="M30" s="1">
        <f>+(I30-H29)/365</f>
        <v>0.66849315068493154</v>
      </c>
      <c r="N30" s="1">
        <f t="shared" ref="N30" si="53">+(I30-I29)/365</f>
        <v>1.0465753424657533</v>
      </c>
      <c r="O30">
        <f t="shared" ref="O30" si="54">+P30</f>
        <v>3.0265241391712649</v>
      </c>
      <c r="P30" s="28">
        <v>3.0265241391712649</v>
      </c>
      <c r="Q30">
        <f t="shared" ref="Q30" si="55">+O30</f>
        <v>3.0265241391712649</v>
      </c>
      <c r="R30">
        <f>+Q29*O$4</f>
        <v>1.164207117692589</v>
      </c>
      <c r="S30">
        <f t="shared" ref="S30" si="56">+(R29+S29)*EXP(P$7*N30)-O$3*G29*EXP(M30*P$7)</f>
        <v>0.23917133707840166</v>
      </c>
      <c r="T30">
        <f t="shared" ref="T30" si="57">SUM(Q30:S30)</f>
        <v>4.4299025939422556</v>
      </c>
      <c r="U30">
        <f t="shared" ref="U30" si="58">+(LN(Q30)-LN(C30))^2</f>
        <v>0.16348002626387212</v>
      </c>
      <c r="V30">
        <f t="shared" ref="V30" si="59">+(LN(R30)-LN(D30))^2</f>
        <v>1.9192745888676699E-2</v>
      </c>
      <c r="W30">
        <f t="shared" ref="W30" si="60">+(LN(S30)-LN(E30))^2</f>
        <v>4.5443793409606276E-2</v>
      </c>
      <c r="X30">
        <v>10</v>
      </c>
      <c r="Y30">
        <f t="shared" ref="Y30" si="61">+SUM(U30:W30)*X30</f>
        <v>2.2811656556215509</v>
      </c>
      <c r="AA30">
        <v>2016</v>
      </c>
      <c r="AB30" s="4">
        <f t="shared" si="43"/>
        <v>22189.692930043191</v>
      </c>
      <c r="AC30" s="51">
        <f t="shared" si="44"/>
        <v>17229.798478552075</v>
      </c>
      <c r="AD30" s="51">
        <f t="shared" si="25"/>
        <v>39419.491408595262</v>
      </c>
      <c r="AE30" s="4">
        <f t="shared" ref="AE30" si="62">+AD30*0.2</f>
        <v>7883.8982817190526</v>
      </c>
      <c r="AF30" s="8"/>
    </row>
    <row r="31" spans="1:38" x14ac:dyDescent="0.25">
      <c r="A31">
        <v>2017</v>
      </c>
      <c r="B31" s="93" t="s">
        <v>132</v>
      </c>
      <c r="C31">
        <v>13.6512518530131</v>
      </c>
      <c r="D31">
        <v>5.0469942283215596</v>
      </c>
      <c r="E31">
        <v>0.535130987947118</v>
      </c>
      <c r="G31">
        <v>7586</v>
      </c>
      <c r="H31" s="3">
        <v>43145</v>
      </c>
      <c r="I31" s="3">
        <v>43035</v>
      </c>
      <c r="J31">
        <v>1.6029397247713</v>
      </c>
      <c r="K31">
        <v>2.2112932363776401</v>
      </c>
      <c r="L31">
        <v>1.3558863326003201</v>
      </c>
      <c r="M31" s="1">
        <f>+(I31-H30)/365</f>
        <v>0.66575342465753429</v>
      </c>
      <c r="N31" s="1">
        <f t="shared" ref="N31" si="63">+(I31-I30)/365</f>
        <v>1.0054794520547945</v>
      </c>
      <c r="O31">
        <f t="shared" ref="O31" si="64">+P31</f>
        <v>4.5221443553661391</v>
      </c>
      <c r="P31" s="28">
        <v>4.5221443553661391</v>
      </c>
      <c r="Q31">
        <f t="shared" ref="Q31" si="65">+O31</f>
        <v>4.5221443553661391</v>
      </c>
      <c r="R31">
        <f>+Q30*O$4</f>
        <v>1.9094698034186381</v>
      </c>
      <c r="S31">
        <f t="shared" ref="S31" si="66">+(R30+S30)*EXP(P$7*N31)-O$3*G30*EXP(M31*P$7)</f>
        <v>0.99983553308486783</v>
      </c>
      <c r="T31">
        <f t="shared" ref="T31" si="67">SUM(Q31:S31)</f>
        <v>7.4314496918696449</v>
      </c>
      <c r="U31">
        <f t="shared" ref="U31" si="68">+(LN(Q31)-LN(C31))^2</f>
        <v>1.2206823238108426</v>
      </c>
      <c r="V31">
        <f t="shared" ref="V31" si="69">+(LN(R31)-LN(D31))^2</f>
        <v>0.9447203352306357</v>
      </c>
      <c r="W31">
        <f t="shared" ref="W31" si="70">+(LN(S31)-LN(E31))^2</f>
        <v>0.39072406168998358</v>
      </c>
      <c r="X31">
        <v>10</v>
      </c>
      <c r="Y31">
        <f t="shared" ref="Y31" si="71">+SUM(U31:W31)*X31</f>
        <v>25.561267207314621</v>
      </c>
      <c r="AA31">
        <v>2017</v>
      </c>
      <c r="AB31" s="4">
        <f t="shared" si="43"/>
        <v>32944.55716557469</v>
      </c>
      <c r="AC31" s="51">
        <f t="shared" si="44"/>
        <v>34566.197782135023</v>
      </c>
      <c r="AD31" s="51">
        <f t="shared" ref="AD31" si="72">+AC31+AB31</f>
        <v>67510.754947709705</v>
      </c>
      <c r="AE31" s="4">
        <f t="shared" ref="AE31" si="73">+AD31*0.2</f>
        <v>13502.150989541942</v>
      </c>
    </row>
    <row r="32" spans="1:38" x14ac:dyDescent="0.25">
      <c r="A32">
        <v>2018</v>
      </c>
      <c r="B32" s="93" t="s">
        <v>134</v>
      </c>
      <c r="C32" s="5">
        <v>16.6424341865328</v>
      </c>
      <c r="D32" s="5">
        <v>5.1558041583786904</v>
      </c>
      <c r="E32" s="5">
        <v>0.695758059661715</v>
      </c>
      <c r="G32" s="5">
        <v>17788</v>
      </c>
      <c r="H32" s="3">
        <v>43513</v>
      </c>
      <c r="I32" s="3">
        <v>43393</v>
      </c>
      <c r="J32">
        <v>1.60584977201194</v>
      </c>
      <c r="K32">
        <v>2.2920643675474999</v>
      </c>
      <c r="L32">
        <v>1.36431340369526</v>
      </c>
      <c r="M32" s="1">
        <f t="shared" ref="M32" si="74">+(I32-H31)/365</f>
        <v>0.67945205479452053</v>
      </c>
      <c r="N32" s="1">
        <f t="shared" ref="N32" si="75">+(I32-I31)/365</f>
        <v>0.98082191780821915</v>
      </c>
      <c r="O32">
        <f t="shared" ref="O32" si="76">+P32</f>
        <v>14.338010008302629</v>
      </c>
      <c r="P32" s="28">
        <v>14.338010008302629</v>
      </c>
      <c r="Q32">
        <f t="shared" ref="Q32" si="77">+O32</f>
        <v>14.338010008302629</v>
      </c>
      <c r="R32">
        <f t="shared" ref="R32" si="78">+Q31*O$4</f>
        <v>2.8530742515855594</v>
      </c>
      <c r="S32">
        <f t="shared" ref="S32" si="79">+(R31+S31)*EXP(P$7*N32)-O$3*G31*EXP(M32*P$7)</f>
        <v>1.0161804494712126</v>
      </c>
      <c r="T32">
        <f t="shared" ref="T32" si="80">SUM(Q32:S32)</f>
        <v>18.2072647093594</v>
      </c>
      <c r="U32">
        <f t="shared" ref="U32" si="81">+(LN(Q32)-LN(C32))^2</f>
        <v>2.2213415368073017E-2</v>
      </c>
      <c r="V32">
        <f t="shared" ref="V32" si="82">+(LN(R32)-LN(D32))^2</f>
        <v>0.35013966312761879</v>
      </c>
      <c r="W32">
        <f t="shared" ref="W32" si="83">+(LN(S32)-LN(E32))^2</f>
        <v>0.14349264894008806</v>
      </c>
      <c r="X32">
        <v>10</v>
      </c>
      <c r="Y32">
        <f t="shared" ref="Y32" si="84">+SUM(U32:W32)*X32</f>
        <v>5.158457274357799</v>
      </c>
      <c r="AA32">
        <v>2018</v>
      </c>
      <c r="AB32" s="4">
        <f t="shared" si="43"/>
        <v>105103.93949694787</v>
      </c>
      <c r="AC32" s="51">
        <f t="shared" si="44"/>
        <v>47650.78921580944</v>
      </c>
      <c r="AD32" s="51">
        <f t="shared" ref="AD32" si="85">+AC32+AB32</f>
        <v>152754.72871275732</v>
      </c>
      <c r="AE32" s="4">
        <f t="shared" ref="AE32" si="86">+AD32*0.2</f>
        <v>30550.945742551467</v>
      </c>
    </row>
    <row r="33" spans="1:34" x14ac:dyDescent="0.25">
      <c r="A33">
        <v>2019</v>
      </c>
      <c r="B33" s="93" t="s">
        <v>135</v>
      </c>
      <c r="C33">
        <v>13.5122485107016</v>
      </c>
      <c r="D33">
        <v>9.6330806174016494</v>
      </c>
      <c r="E33">
        <v>0.14209518596732601</v>
      </c>
      <c r="G33">
        <v>36101</v>
      </c>
      <c r="H33" s="3">
        <v>43884</v>
      </c>
      <c r="I33" s="3">
        <v>43748</v>
      </c>
      <c r="J33">
        <v>1.8009999999999999</v>
      </c>
      <c r="K33">
        <v>2.2879999999999998</v>
      </c>
      <c r="L33">
        <v>1.446</v>
      </c>
      <c r="M33" s="1">
        <f t="shared" ref="M33" si="87">+(I33-H32)/365</f>
        <v>0.64383561643835618</v>
      </c>
      <c r="N33" s="1">
        <f t="shared" ref="N33" si="88">+(I33-I32)/365</f>
        <v>0.9726027397260274</v>
      </c>
      <c r="O33">
        <f t="shared" ref="O33" si="89">+P33</f>
        <v>25.097995395375548</v>
      </c>
      <c r="P33" s="28">
        <v>25.097995395375548</v>
      </c>
      <c r="Q33">
        <f t="shared" ref="Q33" si="90">+O33</f>
        <v>25.097995395375548</v>
      </c>
      <c r="R33">
        <f t="shared" ref="R33" si="91">+Q32*O$4</f>
        <v>9.0460197550133667</v>
      </c>
      <c r="S33">
        <f t="shared" ref="S33" si="92">+(R32+S32)*EXP(P$7*N33)-O$3*G32*EXP(M33*P$7)</f>
        <v>0.16092437861006559</v>
      </c>
      <c r="T33">
        <f t="shared" ref="T33" si="93">SUM(Q33:S33)</f>
        <v>34.304939528998986</v>
      </c>
      <c r="U33">
        <f t="shared" ref="U33" si="94">+(LN(Q33)-LN(C33))^2</f>
        <v>0.38339799854490647</v>
      </c>
      <c r="V33">
        <f t="shared" ref="V33" si="95">+(LN(R33)-LN(D33))^2</f>
        <v>3.953670264341673E-3</v>
      </c>
      <c r="W33">
        <f t="shared" ref="W33" si="96">+(LN(S33)-LN(E33))^2</f>
        <v>1.5484666473815628E-2</v>
      </c>
      <c r="X33">
        <v>10</v>
      </c>
      <c r="Y33">
        <f t="shared" ref="Y33" si="97">+SUM(U33:W33)*X33</f>
        <v>4.0283633528306382</v>
      </c>
      <c r="AA33">
        <v>2019</v>
      </c>
      <c r="AB33" s="4">
        <f t="shared" si="43"/>
        <v>194994.92018068311</v>
      </c>
      <c r="AC33" s="51">
        <f t="shared" si="44"/>
        <v>113184.64094882181</v>
      </c>
      <c r="AD33" s="51">
        <f t="shared" ref="AD33" si="98">+AC33+AB33</f>
        <v>308179.56112950493</v>
      </c>
      <c r="AE33" s="4">
        <f t="shared" ref="AE33" si="99">+AD33*0.2</f>
        <v>61635.912225900989</v>
      </c>
      <c r="AF33" s="10"/>
      <c r="AH33" s="4"/>
    </row>
    <row r="34" spans="1:34" x14ac:dyDescent="0.25">
      <c r="A34">
        <v>2020</v>
      </c>
      <c r="B34" s="93" t="s">
        <v>136</v>
      </c>
      <c r="C34" s="149">
        <v>5.9983250000000004</v>
      </c>
      <c r="D34" s="149">
        <v>10.992884999999999</v>
      </c>
      <c r="E34" s="149">
        <v>1.1143829999999999</v>
      </c>
      <c r="G34" s="149">
        <v>65515</v>
      </c>
      <c r="H34" s="3">
        <v>44248</v>
      </c>
      <c r="I34" s="3">
        <v>44114</v>
      </c>
      <c r="J34">
        <v>2.2690000000000001</v>
      </c>
      <c r="K34">
        <v>2.6440000000000001</v>
      </c>
      <c r="L34">
        <v>1.5049999999999999</v>
      </c>
      <c r="M34" s="1">
        <f t="shared" ref="M34" si="100">+(I34-H33)/365</f>
        <v>0.63013698630136983</v>
      </c>
      <c r="N34" s="1">
        <f t="shared" ref="N34" si="101">+(I34-I33)/365</f>
        <v>1.0027397260273974</v>
      </c>
      <c r="O34">
        <f t="shared" ref="O34" si="102">+P34</f>
        <v>10.349054450721216</v>
      </c>
      <c r="P34" s="28">
        <v>10.349054450721216</v>
      </c>
      <c r="Q34">
        <f t="shared" ref="Q34" si="103">+O34</f>
        <v>10.349054450721216</v>
      </c>
      <c r="R34">
        <f t="shared" ref="R34" si="104">+Q33*O$4</f>
        <v>15.834621542761704</v>
      </c>
      <c r="S34">
        <f t="shared" ref="S34" si="105">+(R33+S33)*EXP(P$7*N34)-O$3*G33*EXP(M34*P$7)</f>
        <v>1.2534169234542487</v>
      </c>
      <c r="T34">
        <f t="shared" ref="T34" si="106">SUM(Q34:S34)</f>
        <v>27.437092916937171</v>
      </c>
      <c r="U34">
        <f t="shared" ref="U34" si="107">+(LN(Q34)-LN(C34))^2</f>
        <v>0.2974774071780879</v>
      </c>
      <c r="V34">
        <f t="shared" ref="V34" si="108">+(LN(R34)-LN(D34))^2</f>
        <v>0.13318889249968247</v>
      </c>
      <c r="W34">
        <f t="shared" ref="W34" si="109">+(LN(S34)-LN(E34))^2</f>
        <v>1.3823286227143395E-2</v>
      </c>
      <c r="X34">
        <v>10</v>
      </c>
      <c r="Y34">
        <f t="shared" ref="Y34" si="110">+SUM(U34:W34)*X34</f>
        <v>4.4448958590491374</v>
      </c>
      <c r="AA34">
        <v>2020</v>
      </c>
      <c r="AB34" s="4">
        <f t="shared" ref="AB34:AB35" si="111">+(Q34/O$3)*L34</f>
        <v>83686.0638326677</v>
      </c>
      <c r="AC34" s="51">
        <f t="shared" ref="AC34:AC35" si="112">+((R34+S34)/O$3)*K34</f>
        <v>242755.81018624001</v>
      </c>
      <c r="AD34" s="51">
        <f t="shared" ref="AD34:AD35" si="113">+AC34+AB34</f>
        <v>326441.87401890772</v>
      </c>
      <c r="AE34" s="4">
        <f t="shared" ref="AE34:AE35" si="114">+AD34*0.2</f>
        <v>65288.374803781546</v>
      </c>
      <c r="AF34" s="6"/>
      <c r="AH34" s="4"/>
    </row>
    <row r="35" spans="1:34" x14ac:dyDescent="0.25">
      <c r="A35">
        <v>2021</v>
      </c>
      <c r="B35" s="93" t="s">
        <v>138</v>
      </c>
      <c r="C35" s="26">
        <v>12.902199</v>
      </c>
      <c r="D35" s="26">
        <v>11.260350000000001</v>
      </c>
      <c r="E35" s="26">
        <v>3.1558489999999999</v>
      </c>
      <c r="H35" s="3"/>
      <c r="I35" s="3">
        <v>44494</v>
      </c>
      <c r="J35">
        <v>2.08</v>
      </c>
      <c r="K35">
        <v>2.5590000000000002</v>
      </c>
      <c r="L35">
        <v>1.534</v>
      </c>
      <c r="M35" s="1">
        <f t="shared" ref="M35" si="115">+(I35-H34)/365</f>
        <v>0.67397260273972603</v>
      </c>
      <c r="N35" s="1">
        <f t="shared" ref="N35" si="116">+(I35-I34)/365</f>
        <v>1.0410958904109588</v>
      </c>
      <c r="O35">
        <f t="shared" ref="O35" si="117">+P35</f>
        <v>12.899011139472318</v>
      </c>
      <c r="P35" s="28">
        <v>12.899011139472318</v>
      </c>
      <c r="Q35">
        <f t="shared" ref="Q35" si="118">+O35</f>
        <v>12.899011139472318</v>
      </c>
      <c r="R35">
        <f t="shared" ref="R35" si="119">+Q34*O$4</f>
        <v>6.529340609521296</v>
      </c>
      <c r="S35">
        <f t="shared" ref="S35" si="120">+(R34+S34)*EXP(P$7*N35)-O$3*G34*EXP(M35*P$7)</f>
        <v>2.5427632238620976</v>
      </c>
      <c r="T35">
        <f t="shared" ref="T35" si="121">SUM(Q35:S35)</f>
        <v>21.971114972855709</v>
      </c>
      <c r="U35">
        <f t="shared" ref="U35" si="122">+(LN(Q35)-LN(C35))^2</f>
        <v>6.1063046584087441E-8</v>
      </c>
      <c r="V35">
        <f t="shared" ref="V35" si="123">+(LN(R35)-LN(D35))^2</f>
        <v>0.29700510364101601</v>
      </c>
      <c r="W35">
        <f t="shared" ref="W35" si="124">+(LN(S35)-LN(E35))^2</f>
        <v>4.6658671241429528E-2</v>
      </c>
      <c r="X35">
        <v>10</v>
      </c>
      <c r="Y35">
        <f t="shared" ref="Y35" si="125">+SUM(U35:W35)*X35</f>
        <v>3.4366383594549212</v>
      </c>
      <c r="AA35">
        <v>2021</v>
      </c>
      <c r="AB35" s="4">
        <f t="shared" ref="AB35" si="126">+(Q35/O$3)*L35</f>
        <v>106315.7841792527</v>
      </c>
      <c r="AC35" s="51">
        <f t="shared" ref="AC35" si="127">+((R35+S35)/O$3)*K35</f>
        <v>124736.70496013203</v>
      </c>
      <c r="AD35" s="51">
        <f t="shared" ref="AD35" si="128">+AC35+AB35</f>
        <v>231052.48913938474</v>
      </c>
      <c r="AE35" s="4">
        <f t="shared" ref="AE35" si="129">+AD35*0.2</f>
        <v>46210.497827876949</v>
      </c>
      <c r="AF35" s="6"/>
      <c r="AH35" s="4"/>
    </row>
    <row r="36" spans="1:34" x14ac:dyDescent="0.25">
      <c r="H36" s="3"/>
      <c r="I36" s="3"/>
      <c r="AA36">
        <v>2022</v>
      </c>
      <c r="AF36" s="6"/>
      <c r="AH36" s="4"/>
    </row>
    <row r="37" spans="1:34" x14ac:dyDescent="0.25">
      <c r="H37" s="3"/>
      <c r="I37" s="3"/>
      <c r="AF37" s="6"/>
      <c r="AH37" s="4"/>
    </row>
    <row r="38" spans="1:34" x14ac:dyDescent="0.25">
      <c r="H38" s="3"/>
      <c r="I38" s="3"/>
      <c r="AH38" s="4"/>
    </row>
    <row r="39" spans="1:34" x14ac:dyDescent="0.25">
      <c r="H39" s="3"/>
      <c r="I39" s="3"/>
      <c r="AH39" s="4"/>
    </row>
    <row r="40" spans="1:34" x14ac:dyDescent="0.25">
      <c r="H40" s="3"/>
      <c r="I40" s="3"/>
      <c r="AB40" s="10"/>
      <c r="AD40" s="10"/>
      <c r="AE40" s="4">
        <f>AC23-AC24</f>
        <v>63420.190666490802</v>
      </c>
      <c r="AH40" s="4"/>
    </row>
    <row r="41" spans="1:34" x14ac:dyDescent="0.25">
      <c r="H41" s="3"/>
      <c r="I41" s="3"/>
      <c r="AB41" s="11"/>
      <c r="AD41" s="16"/>
      <c r="AE41">
        <f>AE40/2890000</f>
        <v>2.1944702652764984E-2</v>
      </c>
      <c r="AH41" s="4"/>
    </row>
    <row r="42" spans="1:34" x14ac:dyDescent="0.25">
      <c r="H42" s="3"/>
      <c r="I42" s="3"/>
      <c r="AB42" s="11"/>
      <c r="AD42" s="16"/>
      <c r="AE42" s="16"/>
      <c r="AH42" s="4"/>
    </row>
    <row r="43" spans="1:34" x14ac:dyDescent="0.25">
      <c r="H43" s="3"/>
      <c r="I43" s="3"/>
      <c r="AA43">
        <v>2011</v>
      </c>
      <c r="AB43" s="4">
        <v>111265.47538451203</v>
      </c>
      <c r="AC43" s="4">
        <v>144517.57121437258</v>
      </c>
      <c r="AD43" s="4">
        <v>255783.04659888463</v>
      </c>
      <c r="AE43" s="4">
        <v>51156.60931977693</v>
      </c>
      <c r="AH43" s="4"/>
    </row>
    <row r="44" spans="1:34" x14ac:dyDescent="0.25">
      <c r="H44" s="3"/>
      <c r="I44" s="3"/>
      <c r="AA44">
        <v>2012</v>
      </c>
      <c r="AB44" s="4">
        <v>162566.13905562821</v>
      </c>
      <c r="AC44" s="51">
        <v>206839.88750488334</v>
      </c>
      <c r="AD44" s="51">
        <v>369406.02656051156</v>
      </c>
      <c r="AE44" s="4">
        <v>73881.20531210232</v>
      </c>
      <c r="AH44" s="4"/>
    </row>
    <row r="45" spans="1:34" x14ac:dyDescent="0.25">
      <c r="H45" s="3"/>
      <c r="I45" s="3"/>
      <c r="AH45" s="4"/>
    </row>
    <row r="46" spans="1:34" x14ac:dyDescent="0.25">
      <c r="H46" s="3"/>
      <c r="I46" s="3"/>
      <c r="AH46" s="4"/>
    </row>
    <row r="47" spans="1:34" x14ac:dyDescent="0.25">
      <c r="H47" s="3"/>
      <c r="I47" s="3"/>
    </row>
    <row r="48" spans="1:34" x14ac:dyDescent="0.25">
      <c r="H48" s="3"/>
      <c r="I48" s="3"/>
    </row>
    <row r="49" spans="8:9" x14ac:dyDescent="0.25">
      <c r="H49" s="3"/>
      <c r="I49" s="3"/>
    </row>
    <row r="50" spans="8:9" x14ac:dyDescent="0.25">
      <c r="H50" s="3"/>
      <c r="I50" s="3"/>
    </row>
    <row r="51" spans="8:9" x14ac:dyDescent="0.25">
      <c r="H51" s="3"/>
      <c r="I51" s="3"/>
    </row>
    <row r="52" spans="8:9" x14ac:dyDescent="0.25">
      <c r="H52" s="3"/>
      <c r="I52" s="3"/>
    </row>
    <row r="53" spans="8:9" x14ac:dyDescent="0.25">
      <c r="H53" s="3"/>
      <c r="I53" s="3"/>
    </row>
    <row r="54" spans="8:9" x14ac:dyDescent="0.25">
      <c r="H54" s="3"/>
      <c r="I54" s="3"/>
    </row>
    <row r="55" spans="8:9" x14ac:dyDescent="0.25">
      <c r="H55" s="3"/>
      <c r="I55" s="3"/>
    </row>
    <row r="56" spans="8:9" x14ac:dyDescent="0.25">
      <c r="H56" s="3"/>
      <c r="I56" s="3"/>
    </row>
    <row r="57" spans="8:9" x14ac:dyDescent="0.25">
      <c r="H57" s="3"/>
      <c r="I57" s="3"/>
    </row>
    <row r="58" spans="8:9" x14ac:dyDescent="0.25">
      <c r="H58" s="3"/>
      <c r="I58" s="3"/>
    </row>
    <row r="59" spans="8:9" x14ac:dyDescent="0.25">
      <c r="H59" s="3"/>
      <c r="I59" s="3"/>
    </row>
    <row r="60" spans="8:9" x14ac:dyDescent="0.25">
      <c r="H60" s="3"/>
      <c r="I60" s="3"/>
    </row>
    <row r="61" spans="8:9" x14ac:dyDescent="0.25">
      <c r="H61" s="3"/>
      <c r="I61" s="3"/>
    </row>
    <row r="62" spans="8:9" x14ac:dyDescent="0.25">
      <c r="H62" s="3"/>
      <c r="I62" s="3"/>
    </row>
    <row r="63" spans="8:9" x14ac:dyDescent="0.25">
      <c r="H63" s="3"/>
      <c r="I63" s="3"/>
    </row>
    <row r="64" spans="8:9" x14ac:dyDescent="0.25">
      <c r="H64" s="3"/>
      <c r="I64" s="3"/>
    </row>
    <row r="65" spans="8:9" x14ac:dyDescent="0.25">
      <c r="H65" s="3"/>
      <c r="I65" s="3"/>
    </row>
    <row r="66" spans="8:9" x14ac:dyDescent="0.25">
      <c r="H66" s="3"/>
      <c r="I66" s="3"/>
    </row>
    <row r="67" spans="8:9" x14ac:dyDescent="0.25">
      <c r="H67" s="3"/>
      <c r="I67" s="3"/>
    </row>
    <row r="68" spans="8:9" x14ac:dyDescent="0.25">
      <c r="H68" s="3"/>
      <c r="I68" s="3"/>
    </row>
    <row r="69" spans="8:9" x14ac:dyDescent="0.25">
      <c r="H69" s="3"/>
      <c r="I69" s="3"/>
    </row>
    <row r="70" spans="8:9" x14ac:dyDescent="0.25">
      <c r="H70" s="3"/>
      <c r="I70" s="3"/>
    </row>
    <row r="71" spans="8:9" x14ac:dyDescent="0.25">
      <c r="H71" s="3"/>
      <c r="I71" s="3"/>
    </row>
    <row r="72" spans="8:9" x14ac:dyDescent="0.25">
      <c r="H72" s="3"/>
      <c r="I72" s="3"/>
    </row>
    <row r="73" spans="8:9" x14ac:dyDescent="0.25">
      <c r="H73" s="3"/>
      <c r="I73" s="3"/>
    </row>
    <row r="74" spans="8:9" x14ac:dyDescent="0.25">
      <c r="H74" s="3"/>
      <c r="I74" s="3"/>
    </row>
    <row r="75" spans="8:9" x14ac:dyDescent="0.25">
      <c r="H75" s="3"/>
      <c r="I75" s="3"/>
    </row>
    <row r="76" spans="8:9" x14ac:dyDescent="0.25">
      <c r="H76" s="3"/>
      <c r="I76" s="3"/>
    </row>
    <row r="77" spans="8:9" x14ac:dyDescent="0.25">
      <c r="H77" s="3"/>
      <c r="I77" s="3"/>
    </row>
    <row r="78" spans="8:9" x14ac:dyDescent="0.25">
      <c r="H78" s="3"/>
      <c r="I78" s="3"/>
    </row>
    <row r="79" spans="8:9" x14ac:dyDescent="0.25">
      <c r="H79" s="3"/>
      <c r="I79" s="3"/>
    </row>
    <row r="80" spans="8:9" x14ac:dyDescent="0.25">
      <c r="H80" s="3"/>
      <c r="I80" s="3"/>
    </row>
    <row r="81" spans="8:9" x14ac:dyDescent="0.25">
      <c r="H81" s="3"/>
      <c r="I81" s="3"/>
    </row>
    <row r="82" spans="8:9" x14ac:dyDescent="0.25">
      <c r="H82" s="3"/>
      <c r="I82" s="3"/>
    </row>
    <row r="83" spans="8:9" x14ac:dyDescent="0.25">
      <c r="H83" s="3"/>
      <c r="I83" s="3"/>
    </row>
    <row r="84" spans="8:9" x14ac:dyDescent="0.25">
      <c r="H84" s="3"/>
      <c r="I84" s="3"/>
    </row>
    <row r="85" spans="8:9" x14ac:dyDescent="0.25">
      <c r="H85" s="3"/>
      <c r="I85" s="3"/>
    </row>
    <row r="86" spans="8:9" x14ac:dyDescent="0.25">
      <c r="H86" s="3"/>
      <c r="I86" s="3"/>
    </row>
    <row r="87" spans="8:9" x14ac:dyDescent="0.25">
      <c r="H87" s="3"/>
      <c r="I87" s="3"/>
    </row>
    <row r="88" spans="8:9" x14ac:dyDescent="0.25">
      <c r="H88" s="3"/>
      <c r="I88" s="3"/>
    </row>
    <row r="89" spans="8:9" x14ac:dyDescent="0.25">
      <c r="H89" s="3"/>
      <c r="I89" s="3"/>
    </row>
    <row r="90" spans="8:9" x14ac:dyDescent="0.25">
      <c r="H90" s="3"/>
      <c r="I90" s="3"/>
    </row>
    <row r="91" spans="8:9" x14ac:dyDescent="0.25">
      <c r="H91" s="3"/>
      <c r="I91" s="3"/>
    </row>
    <row r="92" spans="8:9" x14ac:dyDescent="0.25">
      <c r="H92" s="3"/>
      <c r="I92" s="3"/>
    </row>
    <row r="93" spans="8:9" x14ac:dyDescent="0.25">
      <c r="H93" s="3"/>
      <c r="I93" s="3"/>
    </row>
    <row r="94" spans="8:9" x14ac:dyDescent="0.25">
      <c r="H94" s="3"/>
      <c r="I94" s="3"/>
    </row>
    <row r="95" spans="8:9" x14ac:dyDescent="0.25">
      <c r="H95" s="3"/>
      <c r="I95" s="3"/>
    </row>
  </sheetData>
  <mergeCells count="21">
    <mergeCell ref="M8:M9"/>
    <mergeCell ref="A8:A9"/>
    <mergeCell ref="B8:B9"/>
    <mergeCell ref="C8:C9"/>
    <mergeCell ref="D8:D9"/>
    <mergeCell ref="E8:E9"/>
    <mergeCell ref="G8:G9"/>
    <mergeCell ref="H8:H9"/>
    <mergeCell ref="I8:I9"/>
    <mergeCell ref="J8:J9"/>
    <mergeCell ref="K8:K9"/>
    <mergeCell ref="L8:L9"/>
    <mergeCell ref="AD8:AD9"/>
    <mergeCell ref="AE8:AE9"/>
    <mergeCell ref="AI8:AI9"/>
    <mergeCell ref="N8:N9"/>
    <mergeCell ref="U8:U9"/>
    <mergeCell ref="V8:V9"/>
    <mergeCell ref="W8:W9"/>
    <mergeCell ref="AB8:AB9"/>
    <mergeCell ref="AC8:AC9"/>
  </mergeCells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17</xdr:col>
                <xdr:colOff>99060</xdr:colOff>
                <xdr:row>4</xdr:row>
                <xdr:rowOff>0</xdr:rowOff>
              </from>
              <to>
                <xdr:col>20</xdr:col>
                <xdr:colOff>403860</xdr:colOff>
                <xdr:row>5</xdr:row>
                <xdr:rowOff>114300</xdr:rowOff>
              </to>
            </anchor>
          </objectPr>
        </oleObject>
      </mc:Choice>
      <mc:Fallback>
        <oleObject progId="Equation.3" shapeId="8193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5"/>
  <sheetViews>
    <sheetView workbookViewId="0">
      <selection activeCell="G6" sqref="G6"/>
    </sheetView>
  </sheetViews>
  <sheetFormatPr defaultRowHeight="13.2" x14ac:dyDescent="0.25"/>
  <sheetData>
    <row r="2" spans="1:7" x14ac:dyDescent="0.25">
      <c r="D2" s="26" t="s">
        <v>58</v>
      </c>
    </row>
    <row r="3" spans="1:7" x14ac:dyDescent="0.25">
      <c r="A3" s="26" t="s">
        <v>52</v>
      </c>
      <c r="B3" s="26" t="s">
        <v>53</v>
      </c>
      <c r="D3" s="26" t="s">
        <v>54</v>
      </c>
    </row>
    <row r="4" spans="1:7" x14ac:dyDescent="0.25">
      <c r="A4" s="26" t="s">
        <v>55</v>
      </c>
      <c r="B4" s="26" t="s">
        <v>56</v>
      </c>
      <c r="D4" s="26" t="s">
        <v>57</v>
      </c>
    </row>
    <row r="5" spans="1:7" x14ac:dyDescent="0.25">
      <c r="A5" s="26" t="s">
        <v>59</v>
      </c>
      <c r="B5" s="26" t="s">
        <v>60</v>
      </c>
      <c r="D5" s="26" t="s">
        <v>61</v>
      </c>
      <c r="G5" s="26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L16" sqref="L16"/>
    </sheetView>
  </sheetViews>
  <sheetFormatPr defaultRowHeight="13.2" x14ac:dyDescent="0.25"/>
  <cols>
    <col min="3" max="3" width="10.88671875" customWidth="1"/>
    <col min="9" max="9" width="9.6640625" customWidth="1"/>
    <col min="10" max="10" width="9.109375" customWidth="1"/>
    <col min="11" max="11" width="12.5546875" bestFit="1" customWidth="1"/>
  </cols>
  <sheetData>
    <row r="1" spans="1:15" x14ac:dyDescent="0.25">
      <c r="M1" s="26" t="s">
        <v>99</v>
      </c>
    </row>
    <row r="2" spans="1:15" ht="52.8" x14ac:dyDescent="0.25">
      <c r="A2" s="48"/>
      <c r="B2" s="48"/>
      <c r="C2" s="49" t="s">
        <v>63</v>
      </c>
      <c r="D2" s="48"/>
      <c r="E2" s="48"/>
      <c r="F2" s="49" t="s">
        <v>64</v>
      </c>
      <c r="G2" s="47"/>
      <c r="H2" s="47"/>
      <c r="I2" s="47" t="s">
        <v>125</v>
      </c>
      <c r="J2" s="47"/>
      <c r="K2" s="47" t="s">
        <v>128</v>
      </c>
      <c r="M2" s="104" t="s">
        <v>100</v>
      </c>
      <c r="N2" s="104" t="s">
        <v>101</v>
      </c>
      <c r="O2" s="104" t="s">
        <v>102</v>
      </c>
    </row>
    <row r="3" spans="1:15" x14ac:dyDescent="0.25">
      <c r="A3" s="49" t="s">
        <v>65</v>
      </c>
      <c r="B3" s="49" t="s">
        <v>1</v>
      </c>
      <c r="C3" s="49" t="s">
        <v>43</v>
      </c>
      <c r="D3" s="49" t="s">
        <v>66</v>
      </c>
      <c r="E3" s="48"/>
      <c r="F3" s="49" t="s">
        <v>43</v>
      </c>
      <c r="G3" s="49" t="s">
        <v>66</v>
      </c>
      <c r="H3" s="47"/>
      <c r="I3" s="47" t="s">
        <v>126</v>
      </c>
      <c r="J3" s="47" t="s">
        <v>127</v>
      </c>
      <c r="K3" s="47" t="s">
        <v>126</v>
      </c>
      <c r="L3" s="47" t="s">
        <v>127</v>
      </c>
      <c r="M3">
        <v>442824.30040000001</v>
      </c>
      <c r="N3">
        <v>234882</v>
      </c>
      <c r="O3">
        <v>1997</v>
      </c>
    </row>
    <row r="4" spans="1:15" x14ac:dyDescent="0.25">
      <c r="A4" s="49" t="s">
        <v>67</v>
      </c>
      <c r="B4">
        <v>2010</v>
      </c>
      <c r="C4" s="48"/>
      <c r="D4" s="48"/>
      <c r="E4" s="48"/>
      <c r="F4" s="48"/>
      <c r="G4" s="48"/>
      <c r="H4" s="47"/>
      <c r="I4" s="47"/>
      <c r="J4" s="47"/>
      <c r="M4">
        <v>483584.26539999997</v>
      </c>
      <c r="N4">
        <v>359057</v>
      </c>
      <c r="O4">
        <v>1998</v>
      </c>
    </row>
    <row r="5" spans="1:15" ht="14.4" x14ac:dyDescent="0.3">
      <c r="A5" s="49" t="s">
        <v>67</v>
      </c>
      <c r="B5" s="48">
        <v>2011</v>
      </c>
      <c r="C5" s="48">
        <f>188.7604459/1000000</f>
        <v>1.887604459E-4</v>
      </c>
      <c r="D5" s="48">
        <f>83.62257755/100</f>
        <v>0.83622577549999999</v>
      </c>
      <c r="E5" s="48"/>
      <c r="F5" s="102" t="e">
        <f>(C5-C4)/C4</f>
        <v>#DIV/0!</v>
      </c>
      <c r="G5" s="102" t="e">
        <f t="shared" ref="G5" si="0">(D5-D4)/D4</f>
        <v>#DIV/0!</v>
      </c>
      <c r="H5" s="47"/>
      <c r="I5" s="147">
        <v>80039</v>
      </c>
      <c r="J5" s="145"/>
      <c r="K5" s="103"/>
      <c r="M5">
        <v>186212.6697</v>
      </c>
      <c r="N5">
        <v>138702</v>
      </c>
      <c r="O5">
        <v>1999</v>
      </c>
    </row>
    <row r="6" spans="1:15" ht="14.4" x14ac:dyDescent="0.3">
      <c r="A6" s="49" t="s">
        <v>67</v>
      </c>
      <c r="B6" s="48">
        <v>2012</v>
      </c>
      <c r="C6" s="50">
        <f>183.90163988/1000000</f>
        <v>1.8390163987999999E-4</v>
      </c>
      <c r="D6" s="50">
        <f>85.73512582/100</f>
        <v>0.85735125819999991</v>
      </c>
      <c r="E6" s="48"/>
      <c r="F6" s="103">
        <f>(C6-C5)/C5</f>
        <v>-2.5740594099751546E-2</v>
      </c>
      <c r="G6" s="103">
        <f>(D6-D5)/D5</f>
        <v>2.5262893489941127E-2</v>
      </c>
      <c r="H6" s="47"/>
      <c r="I6" s="147">
        <v>187581</v>
      </c>
      <c r="J6" s="145"/>
      <c r="K6" s="103">
        <f>(I6-I5)/I5</f>
        <v>1.3436199852571871</v>
      </c>
      <c r="M6">
        <v>112491.35309999999</v>
      </c>
      <c r="N6">
        <v>68680</v>
      </c>
      <c r="O6">
        <v>2000</v>
      </c>
    </row>
    <row r="7" spans="1:15" x14ac:dyDescent="0.25">
      <c r="A7" s="101" t="s">
        <v>67</v>
      </c>
      <c r="B7" s="48">
        <v>2013</v>
      </c>
      <c r="C7" s="30">
        <v>1.8393651994374642E-4</v>
      </c>
      <c r="D7">
        <v>0.80195699800840547</v>
      </c>
      <c r="F7" s="103">
        <f>(C7-C6)/C6</f>
        <v>1.8966695331910197E-4</v>
      </c>
      <c r="G7" s="103">
        <f>(D7-D6)/D6</f>
        <v>-6.4610927740275451E-2</v>
      </c>
      <c r="I7" s="146">
        <v>162822.21567693006</v>
      </c>
      <c r="J7" s="146">
        <v>249815.02112695036</v>
      </c>
      <c r="K7" s="103">
        <f t="shared" ref="K7:K10" si="1">(I7-I6)/I6</f>
        <v>-0.13198983011642937</v>
      </c>
      <c r="M7">
        <v>147246.34839999999</v>
      </c>
      <c r="N7">
        <v>104206</v>
      </c>
      <c r="O7">
        <v>2001</v>
      </c>
    </row>
    <row r="8" spans="1:15" x14ac:dyDescent="0.25">
      <c r="A8" s="135" t="s">
        <v>67</v>
      </c>
      <c r="B8" s="100">
        <v>2014</v>
      </c>
      <c r="C8">
        <v>1.7731439156215992E-4</v>
      </c>
      <c r="D8">
        <v>0.73283655768748601</v>
      </c>
      <c r="F8" s="103">
        <f>(C8-C7)/C7</f>
        <v>-3.6002248947689941E-2</v>
      </c>
      <c r="G8" s="103">
        <f>(D8-D7)/D7</f>
        <v>-8.6189709039978968E-2</v>
      </c>
      <c r="I8" s="146">
        <v>72291.187002367718</v>
      </c>
      <c r="J8" s="146">
        <v>128907.47034216044</v>
      </c>
      <c r="K8" s="103">
        <f t="shared" si="1"/>
        <v>-0.55601152642581009</v>
      </c>
      <c r="L8" s="103">
        <f>(J8-J7)/J7</f>
        <v>-0.48398831359042832</v>
      </c>
      <c r="M8">
        <v>102822.2442</v>
      </c>
      <c r="N8">
        <v>51483</v>
      </c>
      <c r="O8">
        <v>2002</v>
      </c>
    </row>
    <row r="9" spans="1:15" x14ac:dyDescent="0.25">
      <c r="B9" s="100">
        <v>2015</v>
      </c>
      <c r="C9" s="143">
        <v>1.7236564620972699E-4</v>
      </c>
      <c r="D9" s="143">
        <v>0.65843195125782439</v>
      </c>
      <c r="F9" s="103">
        <f t="shared" ref="F9:F10" si="2">(C9-C8)/C8</f>
        <v>-2.790943988716274E-2</v>
      </c>
      <c r="G9" s="103">
        <f t="shared" ref="G9:G10" si="3">(D9-D8)/D8</f>
        <v>-0.10152960527030783</v>
      </c>
      <c r="I9" s="146">
        <v>41469.463004348392</v>
      </c>
      <c r="J9" s="146">
        <v>93416.674987589067</v>
      </c>
      <c r="K9" s="103">
        <f t="shared" si="1"/>
        <v>-0.42635520699099655</v>
      </c>
      <c r="L9" s="103">
        <f t="shared" ref="L9:L10" si="4">(J9-J8)/J8</f>
        <v>-0.27531992723437815</v>
      </c>
      <c r="M9">
        <v>108501.8918</v>
      </c>
      <c r="N9">
        <v>66874</v>
      </c>
      <c r="O9">
        <v>2003</v>
      </c>
    </row>
    <row r="10" spans="1:15" x14ac:dyDescent="0.25">
      <c r="B10" s="100">
        <v>2016</v>
      </c>
      <c r="C10">
        <v>1.6881718313341957E-4</v>
      </c>
      <c r="D10">
        <v>0.6131315894143633</v>
      </c>
      <c r="F10" s="103">
        <f t="shared" si="2"/>
        <v>-2.0586834757024622E-2</v>
      </c>
      <c r="G10" s="103">
        <f t="shared" si="3"/>
        <v>-6.8800369965221625E-2</v>
      </c>
      <c r="I10" s="144">
        <v>32008.904277333451</v>
      </c>
      <c r="J10" s="144">
        <v>68663.382128600409</v>
      </c>
      <c r="K10" s="103">
        <f t="shared" si="1"/>
        <v>-0.22813313801586793</v>
      </c>
      <c r="L10" s="103">
        <f t="shared" si="4"/>
        <v>-0.26497724161427577</v>
      </c>
      <c r="M10">
        <v>235055.49799999999</v>
      </c>
      <c r="N10">
        <v>164732</v>
      </c>
      <c r="O10">
        <v>2004</v>
      </c>
    </row>
    <row r="11" spans="1:15" x14ac:dyDescent="0.25">
      <c r="M11">
        <v>326784.0036</v>
      </c>
      <c r="N11">
        <v>223240</v>
      </c>
      <c r="O11">
        <v>2005</v>
      </c>
    </row>
    <row r="12" spans="1:15" x14ac:dyDescent="0.25">
      <c r="M12">
        <v>209268.59220000001</v>
      </c>
      <c r="N12">
        <v>149730</v>
      </c>
      <c r="O12">
        <v>2006</v>
      </c>
    </row>
    <row r="13" spans="1:15" x14ac:dyDescent="0.25">
      <c r="M13">
        <v>86844.600099999996</v>
      </c>
      <c r="N13">
        <v>63343</v>
      </c>
      <c r="O13">
        <v>2007</v>
      </c>
    </row>
    <row r="14" spans="1:15" x14ac:dyDescent="0.25">
      <c r="M14">
        <v>123713.8125</v>
      </c>
      <c r="N14">
        <v>75574</v>
      </c>
      <c r="O14">
        <v>2008</v>
      </c>
    </row>
    <row r="15" spans="1:15" x14ac:dyDescent="0.25">
      <c r="M15">
        <v>131001.6847</v>
      </c>
      <c r="N15">
        <v>116077</v>
      </c>
      <c r="O15">
        <v>2009</v>
      </c>
    </row>
    <row r="16" spans="1:15" x14ac:dyDescent="0.25">
      <c r="M16">
        <v>45524.620199999998</v>
      </c>
      <c r="N16">
        <v>60656</v>
      </c>
      <c r="O16">
        <v>2010</v>
      </c>
    </row>
    <row r="17" spans="13:15" x14ac:dyDescent="0.25">
      <c r="M17">
        <v>80038.804199999999</v>
      </c>
      <c r="N17">
        <v>99903</v>
      </c>
      <c r="O17">
        <v>2011</v>
      </c>
    </row>
    <row r="18" spans="13:15" x14ac:dyDescent="0.25">
      <c r="M18">
        <v>187581.4001</v>
      </c>
      <c r="N18">
        <v>148160</v>
      </c>
      <c r="O18">
        <v>2012</v>
      </c>
    </row>
    <row r="19" spans="13:15" x14ac:dyDescent="0.25">
      <c r="M19">
        <v>162822.41889999999</v>
      </c>
      <c r="O19">
        <v>2013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AO94"/>
  <sheetViews>
    <sheetView workbookViewId="0">
      <selection activeCell="AO48" sqref="AO48"/>
    </sheetView>
  </sheetViews>
  <sheetFormatPr defaultRowHeight="13.2" x14ac:dyDescent="0.25"/>
  <cols>
    <col min="1" max="1" width="10.8867187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7" max="7" width="10.33203125" bestFit="1" customWidth="1"/>
    <col min="8" max="9" width="9.664062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3" max="33" width="12.33203125" bestFit="1" customWidth="1"/>
    <col min="34" max="34" width="13.88671875" bestFit="1" customWidth="1"/>
    <col min="35" max="35" width="15.109375" bestFit="1" customWidth="1"/>
  </cols>
  <sheetData>
    <row r="1" spans="1:41" ht="15" thickBot="1" x14ac:dyDescent="0.35">
      <c r="A1" s="25" t="s">
        <v>38</v>
      </c>
      <c r="B1" s="111" t="s">
        <v>103</v>
      </c>
      <c r="N1" s="33" t="s">
        <v>19</v>
      </c>
      <c r="O1" s="38"/>
      <c r="P1" s="38"/>
      <c r="Q1" s="38"/>
      <c r="R1" s="38"/>
      <c r="S1" s="34" t="s">
        <v>42</v>
      </c>
    </row>
    <row r="2" spans="1:41" ht="14.4" x14ac:dyDescent="0.3">
      <c r="A2" s="25" t="s">
        <v>39</v>
      </c>
      <c r="B2" s="25" t="s">
        <v>40</v>
      </c>
      <c r="D2" s="73"/>
      <c r="N2" s="32" t="s">
        <v>43</v>
      </c>
      <c r="O2" s="30">
        <f>P2/1000000</f>
        <v>1.8393653122604215E-4</v>
      </c>
      <c r="P2" s="28">
        <v>183.93653122604215</v>
      </c>
      <c r="Q2" s="38">
        <f>1/O2</f>
        <v>5436.6579239829534</v>
      </c>
      <c r="R2" s="38"/>
      <c r="S2" s="31">
        <f>SUM(Y10:Y26)</f>
        <v>83.19471499794254</v>
      </c>
    </row>
    <row r="3" spans="1:41" ht="14.4" x14ac:dyDescent="0.3">
      <c r="A3" s="25" t="s">
        <v>1</v>
      </c>
      <c r="B3" s="113">
        <v>2013</v>
      </c>
      <c r="D3" s="26"/>
      <c r="N3" s="32" t="s">
        <v>44</v>
      </c>
      <c r="O3" s="30">
        <f>P3/100</f>
        <v>0.80195697210259353</v>
      </c>
      <c r="P3" s="28">
        <v>80.195697210259354</v>
      </c>
      <c r="Q3" s="38"/>
      <c r="R3" s="38"/>
      <c r="S3" s="38"/>
    </row>
    <row r="4" spans="1:41" ht="14.4" x14ac:dyDescent="0.3">
      <c r="A4" s="27" t="s">
        <v>41</v>
      </c>
      <c r="N4" s="32" t="s">
        <v>45</v>
      </c>
      <c r="O4" s="38">
        <v>-0.3</v>
      </c>
      <c r="P4" s="38">
        <v>0.74081822068171788</v>
      </c>
      <c r="Q4" s="38"/>
      <c r="R4" s="38"/>
      <c r="S4" s="38"/>
    </row>
    <row r="5" spans="1:41" x14ac:dyDescent="0.25">
      <c r="A5" s="116" t="s">
        <v>104</v>
      </c>
      <c r="B5" s="115"/>
      <c r="C5" s="115"/>
      <c r="D5" s="115"/>
      <c r="E5" s="115"/>
    </row>
    <row r="6" spans="1:41" x14ac:dyDescent="0.25">
      <c r="O6" t="s">
        <v>14</v>
      </c>
      <c r="P6">
        <v>-0.3</v>
      </c>
      <c r="Q6">
        <f>+EXP(P6)</f>
        <v>0.74081822068171788</v>
      </c>
      <c r="AF6" s="105"/>
      <c r="AG6" s="105"/>
      <c r="AH6" s="105"/>
      <c r="AI6" s="105"/>
      <c r="AJ6" s="105"/>
      <c r="AK6" s="105"/>
      <c r="AL6" s="105"/>
    </row>
    <row r="7" spans="1:41" ht="12.75" customHeight="1" x14ac:dyDescent="0.25">
      <c r="A7" s="150" t="s">
        <v>2</v>
      </c>
      <c r="B7" s="150" t="s">
        <v>3</v>
      </c>
      <c r="C7" s="150" t="s">
        <v>4</v>
      </c>
      <c r="D7" s="150" t="s">
        <v>0</v>
      </c>
      <c r="E7" s="150" t="s">
        <v>5</v>
      </c>
      <c r="G7" s="150" t="s">
        <v>6</v>
      </c>
      <c r="H7" s="154" t="s">
        <v>7</v>
      </c>
      <c r="I7" s="154" t="s">
        <v>8</v>
      </c>
      <c r="J7" s="150" t="s">
        <v>9</v>
      </c>
      <c r="K7" s="150" t="s">
        <v>10</v>
      </c>
      <c r="L7" s="150" t="s">
        <v>11</v>
      </c>
      <c r="M7" s="150" t="s">
        <v>12</v>
      </c>
      <c r="N7" s="150" t="s">
        <v>13</v>
      </c>
      <c r="O7" t="s">
        <v>19</v>
      </c>
      <c r="Q7" t="s">
        <v>20</v>
      </c>
      <c r="U7" s="152" t="s">
        <v>50</v>
      </c>
      <c r="V7" s="152" t="s">
        <v>50</v>
      </c>
      <c r="W7" s="152" t="s">
        <v>50</v>
      </c>
      <c r="AB7" s="150" t="s">
        <v>15</v>
      </c>
      <c r="AC7" s="150" t="s">
        <v>16</v>
      </c>
      <c r="AD7" s="150" t="s">
        <v>17</v>
      </c>
      <c r="AE7" s="150" t="s">
        <v>18</v>
      </c>
      <c r="AF7" s="106"/>
      <c r="AG7" s="93" t="s">
        <v>112</v>
      </c>
      <c r="AH7" s="105"/>
      <c r="AI7" s="110"/>
      <c r="AJ7" s="105"/>
      <c r="AK7" s="105"/>
      <c r="AL7" s="105"/>
    </row>
    <row r="8" spans="1:41" ht="12.75" customHeight="1" x14ac:dyDescent="0.25">
      <c r="A8" s="150"/>
      <c r="B8" s="150"/>
      <c r="C8" s="150"/>
      <c r="D8" s="150"/>
      <c r="E8" s="150"/>
      <c r="G8" s="150"/>
      <c r="H8" s="154"/>
      <c r="I8" s="154"/>
      <c r="J8" s="150"/>
      <c r="K8" s="150"/>
      <c r="L8" s="150"/>
      <c r="M8" s="150"/>
      <c r="N8" s="150"/>
      <c r="O8">
        <f t="shared" ref="O8:O26" si="0">+P8</f>
        <v>5.4859355828161913</v>
      </c>
      <c r="P8" s="28">
        <v>5.4859355828161913</v>
      </c>
      <c r="Q8" s="36" t="s">
        <v>46</v>
      </c>
      <c r="R8" s="36" t="s">
        <v>47</v>
      </c>
      <c r="S8" s="36" t="s">
        <v>48</v>
      </c>
      <c r="T8" s="37" t="s">
        <v>49</v>
      </c>
      <c r="U8" s="153"/>
      <c r="V8" s="153"/>
      <c r="W8" s="153"/>
      <c r="AB8" s="150"/>
      <c r="AC8" s="150"/>
      <c r="AD8" s="150"/>
      <c r="AE8" s="150"/>
      <c r="AF8" s="106"/>
      <c r="AG8" s="105"/>
      <c r="AH8" s="105"/>
      <c r="AI8" s="110"/>
      <c r="AJ8" s="105"/>
      <c r="AK8" s="105"/>
      <c r="AL8" s="105"/>
    </row>
    <row r="9" spans="1:41" ht="14.4" x14ac:dyDescent="0.3">
      <c r="A9">
        <v>1996</v>
      </c>
      <c r="B9" t="s">
        <v>23</v>
      </c>
      <c r="G9" s="17">
        <v>78678</v>
      </c>
      <c r="H9" s="18">
        <v>35480</v>
      </c>
      <c r="I9" s="3">
        <v>35261.606770833336</v>
      </c>
      <c r="J9" s="5"/>
      <c r="K9" s="5"/>
      <c r="L9" s="5"/>
      <c r="M9" s="1"/>
      <c r="N9" s="1"/>
      <c r="O9">
        <f t="shared" si="0"/>
        <v>21.315434197849861</v>
      </c>
      <c r="P9" s="28">
        <v>21.315434197849861</v>
      </c>
      <c r="AA9">
        <f t="shared" ref="AA9:AA26" si="1">+A9</f>
        <v>1996</v>
      </c>
      <c r="AB9" s="4">
        <f>+(Q9/O$2)*L9</f>
        <v>0</v>
      </c>
      <c r="AC9" s="4">
        <f>+((R9+S9)/O$2)*K9</f>
        <v>0</v>
      </c>
      <c r="AD9" s="4">
        <f t="shared" ref="AD9:AD23" si="2">+AC9+AB9</f>
        <v>0</v>
      </c>
      <c r="AE9" s="4">
        <f t="shared" ref="AE9:AE21" si="3">+AD9*0.2</f>
        <v>0</v>
      </c>
      <c r="AF9" s="105"/>
      <c r="AG9" s="107" t="s">
        <v>109</v>
      </c>
      <c r="AH9" s="105" t="s">
        <v>110</v>
      </c>
      <c r="AI9" s="105" t="s">
        <v>111</v>
      </c>
      <c r="AK9" s="134"/>
      <c r="AL9" t="s">
        <v>113</v>
      </c>
      <c r="AM9" s="105" t="s">
        <v>114</v>
      </c>
      <c r="AN9" t="s">
        <v>115</v>
      </c>
      <c r="AO9" t="s">
        <v>116</v>
      </c>
    </row>
    <row r="10" spans="1:41" x14ac:dyDescent="0.25">
      <c r="A10">
        <v>1997</v>
      </c>
      <c r="B10" t="s">
        <v>24</v>
      </c>
      <c r="C10" s="92">
        <v>18.831378996000002</v>
      </c>
      <c r="D10" s="92">
        <v>33.391291013999997</v>
      </c>
      <c r="E10" s="92">
        <v>6.1577067537000003</v>
      </c>
      <c r="G10" s="17">
        <v>89772</v>
      </c>
      <c r="H10" s="18">
        <v>35846</v>
      </c>
      <c r="I10" s="9">
        <v>35712</v>
      </c>
      <c r="J10" s="14">
        <v>2.4220634099999998</v>
      </c>
      <c r="K10" s="14">
        <v>2.8873357999999998</v>
      </c>
      <c r="L10" s="14">
        <v>1.4591370400000001</v>
      </c>
      <c r="M10" s="1">
        <f t="shared" ref="M10:M22" si="4">+(I10-H9)/365</f>
        <v>0.63561643835616444</v>
      </c>
      <c r="N10" s="1">
        <f t="shared" ref="N10:N22" si="5">+(I10-I9)/365</f>
        <v>1.2339540525114088</v>
      </c>
      <c r="O10">
        <f t="shared" si="0"/>
        <v>29.66154320916441</v>
      </c>
      <c r="P10" s="28">
        <v>29.66154320916441</v>
      </c>
      <c r="Q10">
        <f>+O10</f>
        <v>29.66154320916441</v>
      </c>
      <c r="R10">
        <f>+O9</f>
        <v>21.315434197849861</v>
      </c>
      <c r="S10">
        <f>+O8</f>
        <v>5.4859355828161913</v>
      </c>
      <c r="T10">
        <f>SUM(Q10:S10)</f>
        <v>56.462912989830464</v>
      </c>
      <c r="U10">
        <f>+(LN(Q10)-LN(C10))^2</f>
        <v>0.20641283334651359</v>
      </c>
      <c r="V10">
        <f t="shared" ref="V10:W19" si="6">+(LN(R10)-LN(D10))^2</f>
        <v>0.20147861880616055</v>
      </c>
      <c r="W10">
        <f t="shared" si="6"/>
        <v>1.3344125917758598E-2</v>
      </c>
      <c r="X10">
        <v>10</v>
      </c>
      <c r="Y10">
        <f t="shared" ref="Y10:Y18" si="7">+SUM(U10:W10)*X10</f>
        <v>4.2123557807043275</v>
      </c>
      <c r="AA10">
        <f t="shared" si="1"/>
        <v>1997</v>
      </c>
      <c r="AB10" s="4">
        <f>+(Q10/O$2)*L10</f>
        <v>235299.94869189174</v>
      </c>
      <c r="AC10" s="4">
        <f>+((R10+S10)/O$2)*K10</f>
        <v>420713.35118120868</v>
      </c>
      <c r="AD10" s="4">
        <f t="shared" si="2"/>
        <v>656013.29987310036</v>
      </c>
      <c r="AE10" s="4">
        <f t="shared" si="3"/>
        <v>131202.65997462007</v>
      </c>
      <c r="AF10" s="105"/>
      <c r="AG10" s="133">
        <v>235252.31</v>
      </c>
      <c r="AH10" s="133">
        <v>420652.66</v>
      </c>
      <c r="AI10" s="133">
        <v>655905</v>
      </c>
      <c r="AK10" s="134">
        <v>1997</v>
      </c>
      <c r="AL10">
        <v>356553.48</v>
      </c>
      <c r="AM10">
        <v>531837.14</v>
      </c>
      <c r="AN10">
        <v>535786.5</v>
      </c>
      <c r="AO10">
        <v>791662.7</v>
      </c>
    </row>
    <row r="11" spans="1:41" x14ac:dyDescent="0.25">
      <c r="A11">
        <v>1998</v>
      </c>
      <c r="B11" t="s">
        <v>25</v>
      </c>
      <c r="C11" s="92">
        <v>12.409952800999999</v>
      </c>
      <c r="D11" s="92">
        <v>36.964954040000002</v>
      </c>
      <c r="E11" s="92">
        <v>5.0944473130999999</v>
      </c>
      <c r="G11" s="17">
        <v>124387</v>
      </c>
      <c r="H11" s="18">
        <v>36211</v>
      </c>
      <c r="I11" s="9">
        <v>36097</v>
      </c>
      <c r="J11" s="14">
        <v>2.64803407</v>
      </c>
      <c r="K11" s="14">
        <v>2.9230781000000001</v>
      </c>
      <c r="L11" s="14">
        <v>1.48389423</v>
      </c>
      <c r="M11" s="1">
        <f t="shared" si="4"/>
        <v>0.68767123287671228</v>
      </c>
      <c r="N11" s="1">
        <f t="shared" si="5"/>
        <v>1.0547945205479452</v>
      </c>
      <c r="O11">
        <f t="shared" si="0"/>
        <v>10.501631569667381</v>
      </c>
      <c r="P11" s="28">
        <v>10.501631569667381</v>
      </c>
      <c r="Q11">
        <f t="shared" ref="Q11:Q26" si="8">+O11</f>
        <v>10.501631569667381</v>
      </c>
      <c r="R11">
        <f>+Q10*O$3</f>
        <v>23.787281379911736</v>
      </c>
      <c r="S11">
        <f>+(R10+S10)*EXP(P$6*N11)-O$2*G10*EXP(M11*P$6)</f>
        <v>6.0969808663119309</v>
      </c>
      <c r="T11">
        <f t="shared" ref="T11:T19" si="9">SUM(Q11:S11)</f>
        <v>40.385893815891045</v>
      </c>
      <c r="U11">
        <f t="shared" ref="U11:W26" si="10">+(LN(Q11)-LN(C11))^2</f>
        <v>2.787836753108066E-2</v>
      </c>
      <c r="V11">
        <f t="shared" si="6"/>
        <v>0.19432159674248184</v>
      </c>
      <c r="W11">
        <f>+(LN(S11)-LN(E11))^2</f>
        <v>3.2271436517555679E-2</v>
      </c>
      <c r="X11">
        <v>10</v>
      </c>
      <c r="Y11">
        <f t="shared" si="7"/>
        <v>2.5447140079111819</v>
      </c>
      <c r="AA11">
        <f t="shared" si="1"/>
        <v>1998</v>
      </c>
      <c r="AB11" s="4">
        <f t="shared" ref="AB11:AB26" si="11">+(Q11/O$2)*L11</f>
        <v>84721.128467214192</v>
      </c>
      <c r="AC11" s="4">
        <f t="shared" ref="AC11:AC26" si="12">+((R11+S11)/O$2)*K11</f>
        <v>474913.9930188345</v>
      </c>
      <c r="AD11" s="4">
        <f t="shared" si="2"/>
        <v>559635.12148604868</v>
      </c>
      <c r="AE11" s="4">
        <f t="shared" si="3"/>
        <v>111927.02429720975</v>
      </c>
      <c r="AF11" s="105"/>
      <c r="AG11" s="133">
        <v>84696.9</v>
      </c>
      <c r="AH11" s="133">
        <v>474887.91</v>
      </c>
      <c r="AI11" s="133">
        <v>559584.80000000005</v>
      </c>
      <c r="AK11" s="134">
        <v>1998</v>
      </c>
      <c r="AL11">
        <v>438795.19</v>
      </c>
      <c r="AM11">
        <v>529687.63</v>
      </c>
      <c r="AN11">
        <v>509264.5</v>
      </c>
      <c r="AO11">
        <v>610975.5</v>
      </c>
    </row>
    <row r="12" spans="1:41" x14ac:dyDescent="0.25">
      <c r="A12">
        <v>1999</v>
      </c>
      <c r="B12" t="s">
        <v>26</v>
      </c>
      <c r="C12" s="92">
        <v>5.1220035132000001</v>
      </c>
      <c r="D12" s="92">
        <v>11.281314777</v>
      </c>
      <c r="E12" s="92">
        <v>4.2997977484999996</v>
      </c>
      <c r="G12" s="17">
        <v>49718</v>
      </c>
      <c r="H12" s="18">
        <v>36576</v>
      </c>
      <c r="I12" s="9">
        <v>36458</v>
      </c>
      <c r="J12" s="14">
        <v>2.5315286700000001</v>
      </c>
      <c r="K12" s="14">
        <v>2.8672235700000002</v>
      </c>
      <c r="L12" s="14">
        <v>1.4775188800000001</v>
      </c>
      <c r="M12" s="1">
        <f t="shared" si="4"/>
        <v>0.67671232876712328</v>
      </c>
      <c r="N12" s="1">
        <f t="shared" si="5"/>
        <v>0.989041095890411</v>
      </c>
      <c r="O12">
        <f t="shared" si="0"/>
        <v>7.5957293636019161</v>
      </c>
      <c r="P12" s="28">
        <v>7.5957293636019161</v>
      </c>
      <c r="Q12">
        <f t="shared" si="8"/>
        <v>7.5957293636019161</v>
      </c>
      <c r="R12">
        <f t="shared" ref="R12:R26" si="13">+Q11*O$3</f>
        <v>8.4218566557474599</v>
      </c>
      <c r="S12">
        <f t="shared" ref="S12:S26" si="14">+(R11+S11)*EXP(P$6*N12)-O$2*G11*EXP(M12*P$6)</f>
        <v>3.5360810760892392</v>
      </c>
      <c r="T12">
        <f t="shared" si="9"/>
        <v>19.553667095438616</v>
      </c>
      <c r="U12">
        <f t="shared" si="10"/>
        <v>0.15526790762538326</v>
      </c>
      <c r="V12">
        <f t="shared" si="6"/>
        <v>8.5449513873960312E-2</v>
      </c>
      <c r="W12">
        <f t="shared" si="6"/>
        <v>3.8239377410665222E-2</v>
      </c>
      <c r="X12">
        <v>10</v>
      </c>
      <c r="Y12">
        <f t="shared" si="7"/>
        <v>2.789567989100088</v>
      </c>
      <c r="AA12">
        <f t="shared" si="1"/>
        <v>1999</v>
      </c>
      <c r="AB12" s="4">
        <f t="shared" si="11"/>
        <v>61014.70690615732</v>
      </c>
      <c r="AC12" s="4">
        <f t="shared" si="12"/>
        <v>186401.6934796921</v>
      </c>
      <c r="AD12" s="4">
        <f t="shared" si="2"/>
        <v>247416.40038584941</v>
      </c>
      <c r="AE12" s="4">
        <f t="shared" si="3"/>
        <v>49483.280077169882</v>
      </c>
      <c r="AF12" s="105"/>
      <c r="AG12" s="133">
        <v>60996.94</v>
      </c>
      <c r="AH12" s="133">
        <v>186378.2</v>
      </c>
      <c r="AI12" s="133">
        <v>247375.1</v>
      </c>
      <c r="AK12" s="134">
        <v>1999</v>
      </c>
      <c r="AL12">
        <v>172548.43</v>
      </c>
      <c r="AM12">
        <v>207926.97</v>
      </c>
      <c r="AN12">
        <v>216540.3</v>
      </c>
      <c r="AO12">
        <v>288794.3</v>
      </c>
    </row>
    <row r="13" spans="1:41" x14ac:dyDescent="0.25">
      <c r="A13">
        <v>2000</v>
      </c>
      <c r="B13" t="s">
        <v>27</v>
      </c>
      <c r="C13" s="92">
        <v>4.7732895522999996</v>
      </c>
      <c r="D13" s="92">
        <v>5.8497607631999999</v>
      </c>
      <c r="E13" s="92">
        <v>1.1397681084</v>
      </c>
      <c r="G13" s="17">
        <v>27070</v>
      </c>
      <c r="H13" s="18">
        <v>36942</v>
      </c>
      <c r="I13" s="9">
        <v>36822</v>
      </c>
      <c r="J13" s="14">
        <v>2.2241962700000002</v>
      </c>
      <c r="K13" s="14">
        <v>2.7403753100000001</v>
      </c>
      <c r="L13" s="14">
        <v>1.4354747000000001</v>
      </c>
      <c r="M13" s="1">
        <f t="shared" si="4"/>
        <v>0.67397260273972603</v>
      </c>
      <c r="N13" s="1">
        <f t="shared" si="5"/>
        <v>0.99726027397260275</v>
      </c>
      <c r="O13">
        <f t="shared" si="0"/>
        <v>10.46867747682912</v>
      </c>
      <c r="P13" s="28">
        <v>10.46867747682912</v>
      </c>
      <c r="Q13">
        <f t="shared" si="8"/>
        <v>10.46867747682912</v>
      </c>
      <c r="R13">
        <f t="shared" si="13"/>
        <v>6.0914481213449525</v>
      </c>
      <c r="S13">
        <f t="shared" si="14"/>
        <v>1.395077602113914</v>
      </c>
      <c r="T13">
        <f t="shared" si="9"/>
        <v>17.955203200287986</v>
      </c>
      <c r="U13">
        <f t="shared" si="10"/>
        <v>0.61677776484129399</v>
      </c>
      <c r="V13">
        <f t="shared" si="6"/>
        <v>1.6390412963887082E-3</v>
      </c>
      <c r="W13">
        <f t="shared" si="6"/>
        <v>4.0854602316772543E-2</v>
      </c>
      <c r="X13">
        <v>10</v>
      </c>
      <c r="Y13">
        <f t="shared" si="7"/>
        <v>6.5927140845445518</v>
      </c>
      <c r="AA13">
        <f t="shared" si="1"/>
        <v>2000</v>
      </c>
      <c r="AB13" s="4">
        <f t="shared" si="11"/>
        <v>81699.494713100299</v>
      </c>
      <c r="AC13" s="4">
        <f t="shared" si="12"/>
        <v>111537.87729656762</v>
      </c>
      <c r="AD13" s="4">
        <f t="shared" si="2"/>
        <v>193237.37200966792</v>
      </c>
      <c r="AE13" s="4">
        <f t="shared" si="3"/>
        <v>38647.474401933585</v>
      </c>
      <c r="AF13" s="105"/>
      <c r="AG13" s="133">
        <v>81676.61</v>
      </c>
      <c r="AH13" s="133">
        <v>111517.67</v>
      </c>
      <c r="AI13" s="133">
        <v>193194.3</v>
      </c>
      <c r="AK13" s="134">
        <v>2000</v>
      </c>
      <c r="AL13">
        <v>97399.42</v>
      </c>
      <c r="AM13">
        <v>145074.12</v>
      </c>
      <c r="AN13">
        <v>157012.5</v>
      </c>
      <c r="AO13">
        <v>240470.2</v>
      </c>
    </row>
    <row r="14" spans="1:41" x14ac:dyDescent="0.25">
      <c r="A14">
        <v>2001</v>
      </c>
      <c r="B14" t="s">
        <v>28</v>
      </c>
      <c r="C14" s="92">
        <v>6.8385113419000003</v>
      </c>
      <c r="D14" s="92">
        <v>11.923817774</v>
      </c>
      <c r="E14" s="92">
        <v>1.576507246</v>
      </c>
      <c r="G14" s="17">
        <v>40048</v>
      </c>
      <c r="H14" s="18">
        <v>37307</v>
      </c>
      <c r="I14" s="9">
        <v>37186</v>
      </c>
      <c r="J14" s="14">
        <v>2.3020247999999999</v>
      </c>
      <c r="K14" s="14">
        <v>2.71096943</v>
      </c>
      <c r="L14" s="14">
        <v>1.4637562399999999</v>
      </c>
      <c r="M14" s="1">
        <f t="shared" si="4"/>
        <v>0.66849315068493154</v>
      </c>
      <c r="N14" s="1">
        <f t="shared" si="5"/>
        <v>0.99726027397260275</v>
      </c>
      <c r="O14">
        <f t="shared" si="0"/>
        <v>6.6925057113778088</v>
      </c>
      <c r="P14" s="28">
        <v>6.6925057113778088</v>
      </c>
      <c r="Q14">
        <f t="shared" si="8"/>
        <v>6.6925057113778088</v>
      </c>
      <c r="R14">
        <f t="shared" si="13"/>
        <v>8.3954288912365005</v>
      </c>
      <c r="S14">
        <f t="shared" si="14"/>
        <v>1.4763551880687782</v>
      </c>
      <c r="T14">
        <f t="shared" si="9"/>
        <v>16.564289790683087</v>
      </c>
      <c r="U14">
        <f t="shared" si="10"/>
        <v>4.6577055453218971E-4</v>
      </c>
      <c r="V14">
        <f t="shared" si="6"/>
        <v>0.12309608408355691</v>
      </c>
      <c r="W14">
        <f t="shared" si="6"/>
        <v>4.3080131760031525E-3</v>
      </c>
      <c r="X14">
        <v>10</v>
      </c>
      <c r="Y14">
        <f t="shared" si="7"/>
        <v>1.2786986781409224</v>
      </c>
      <c r="AA14">
        <f t="shared" si="1"/>
        <v>2001</v>
      </c>
      <c r="AB14" s="4">
        <f t="shared" si="11"/>
        <v>53258.572024641609</v>
      </c>
      <c r="AC14" s="4">
        <f t="shared" si="12"/>
        <v>145496.40944173827</v>
      </c>
      <c r="AD14" s="4">
        <f t="shared" si="2"/>
        <v>198754.98146637989</v>
      </c>
      <c r="AE14" s="4">
        <f t="shared" si="3"/>
        <v>39750.996293275981</v>
      </c>
      <c r="AF14" s="105"/>
      <c r="AG14" s="133">
        <v>53237.13</v>
      </c>
      <c r="AH14" s="133">
        <v>145478.1</v>
      </c>
      <c r="AI14" s="133">
        <v>198715.2</v>
      </c>
      <c r="AK14" s="134">
        <v>2001</v>
      </c>
      <c r="AL14">
        <v>133467.82</v>
      </c>
      <c r="AM14">
        <v>166596.04999999999</v>
      </c>
      <c r="AN14">
        <v>169315.6</v>
      </c>
      <c r="AO14">
        <v>241007.7</v>
      </c>
    </row>
    <row r="15" spans="1:41" x14ac:dyDescent="0.25">
      <c r="A15">
        <v>2002</v>
      </c>
      <c r="B15" t="s">
        <v>29</v>
      </c>
      <c r="C15" s="92">
        <v>10.261495911000001</v>
      </c>
      <c r="D15" s="92">
        <v>8.1138953063999999</v>
      </c>
      <c r="E15" s="92">
        <v>1.5777564930000001</v>
      </c>
      <c r="G15" s="17">
        <v>19990</v>
      </c>
      <c r="H15" s="18">
        <v>37672</v>
      </c>
      <c r="I15" s="9">
        <v>37539</v>
      </c>
      <c r="J15" s="14">
        <v>2.0227017900000002</v>
      </c>
      <c r="K15" s="14">
        <v>2.7218429300000002</v>
      </c>
      <c r="L15" s="14">
        <v>1.3634573000000001</v>
      </c>
      <c r="M15" s="1">
        <f t="shared" si="4"/>
        <v>0.63561643835616444</v>
      </c>
      <c r="N15" s="1">
        <f t="shared" si="5"/>
        <v>0.9671232876712329</v>
      </c>
      <c r="O15">
        <f t="shared" si="0"/>
        <v>7.4348230954344929</v>
      </c>
      <c r="P15" s="28">
        <v>7.4348230954344929</v>
      </c>
      <c r="Q15">
        <f t="shared" si="8"/>
        <v>7.4348230954344929</v>
      </c>
      <c r="R15">
        <f t="shared" si="13"/>
        <v>5.3671016160758613</v>
      </c>
      <c r="S15">
        <f t="shared" si="14"/>
        <v>1.2982345149348449</v>
      </c>
      <c r="T15">
        <f t="shared" si="9"/>
        <v>14.1001592264452</v>
      </c>
      <c r="U15">
        <f t="shared" si="10"/>
        <v>0.10382820516766321</v>
      </c>
      <c r="V15">
        <f t="shared" si="6"/>
        <v>0.17080865332326067</v>
      </c>
      <c r="W15">
        <f t="shared" si="6"/>
        <v>3.8024462114587487E-2</v>
      </c>
      <c r="X15">
        <v>10</v>
      </c>
      <c r="Y15">
        <f t="shared" si="7"/>
        <v>3.1266132060551137</v>
      </c>
      <c r="AA15">
        <f t="shared" si="1"/>
        <v>2002</v>
      </c>
      <c r="AB15" s="4">
        <f t="shared" si="11"/>
        <v>55111.748362924045</v>
      </c>
      <c r="AC15" s="4">
        <f t="shared" si="12"/>
        <v>98631.837315503639</v>
      </c>
      <c r="AD15" s="4">
        <f t="shared" si="2"/>
        <v>153743.58567842768</v>
      </c>
      <c r="AE15" s="4">
        <f t="shared" si="3"/>
        <v>30748.71713568554</v>
      </c>
      <c r="AF15" s="105"/>
      <c r="AG15" s="133">
        <v>55088.85</v>
      </c>
      <c r="AH15" s="133">
        <v>98606.1</v>
      </c>
      <c r="AI15" s="133">
        <v>153695</v>
      </c>
      <c r="AK15" s="134">
        <v>2002</v>
      </c>
      <c r="AL15">
        <v>80762.55</v>
      </c>
      <c r="AM15">
        <v>130071.06</v>
      </c>
      <c r="AN15">
        <v>121804.1</v>
      </c>
      <c r="AO15">
        <v>195102.3</v>
      </c>
    </row>
    <row r="16" spans="1:41" x14ac:dyDescent="0.25">
      <c r="A16">
        <v>2003</v>
      </c>
      <c r="B16" t="s">
        <v>22</v>
      </c>
      <c r="C16" s="92">
        <v>26.707529409999999</v>
      </c>
      <c r="D16" s="92">
        <v>12.693765840999999</v>
      </c>
      <c r="E16" s="92">
        <v>2.1871371315000001</v>
      </c>
      <c r="G16" s="17">
        <v>27311</v>
      </c>
      <c r="H16" s="18">
        <v>38037</v>
      </c>
      <c r="I16" s="9">
        <v>37899</v>
      </c>
      <c r="J16" s="14">
        <v>1.77967407</v>
      </c>
      <c r="K16" s="14">
        <v>2.48455987</v>
      </c>
      <c r="L16" s="14">
        <v>1.3950846400000001</v>
      </c>
      <c r="M16" s="1">
        <f t="shared" si="4"/>
        <v>0.62191780821917808</v>
      </c>
      <c r="N16" s="1">
        <f t="shared" si="5"/>
        <v>0.98630136986301364</v>
      </c>
      <c r="O16">
        <f t="shared" si="0"/>
        <v>19.836577011804515</v>
      </c>
      <c r="P16" s="28">
        <v>19.836577011804515</v>
      </c>
      <c r="Q16">
        <f t="shared" si="8"/>
        <v>19.836577011804515</v>
      </c>
      <c r="R16">
        <f t="shared" si="13"/>
        <v>5.9624082177330777</v>
      </c>
      <c r="S16">
        <f t="shared" si="14"/>
        <v>1.9070667363963292</v>
      </c>
      <c r="T16">
        <f t="shared" si="9"/>
        <v>27.706051965933923</v>
      </c>
      <c r="U16">
        <f t="shared" si="10"/>
        <v>8.8457448106394457E-2</v>
      </c>
      <c r="V16">
        <f t="shared" si="6"/>
        <v>0.57098656764529521</v>
      </c>
      <c r="W16">
        <f t="shared" si="6"/>
        <v>1.8776431958715343E-2</v>
      </c>
      <c r="X16">
        <v>10</v>
      </c>
      <c r="Y16">
        <f t="shared" si="7"/>
        <v>6.7822044771040506</v>
      </c>
      <c r="AA16">
        <f t="shared" si="1"/>
        <v>2003</v>
      </c>
      <c r="AB16" s="4">
        <f t="shared" si="11"/>
        <v>150452.46159033509</v>
      </c>
      <c r="AC16" s="4">
        <f t="shared" si="12"/>
        <v>106298.52340192319</v>
      </c>
      <c r="AD16" s="4">
        <f t="shared" si="2"/>
        <v>256750.98499225828</v>
      </c>
      <c r="AE16" s="4">
        <f t="shared" si="3"/>
        <v>51350.196998451662</v>
      </c>
      <c r="AF16" s="108"/>
      <c r="AG16" s="133">
        <v>150404.04999999999</v>
      </c>
      <c r="AH16" s="133">
        <v>106267.87</v>
      </c>
      <c r="AI16" s="133">
        <v>256671.9</v>
      </c>
      <c r="AK16" s="134">
        <v>2003</v>
      </c>
      <c r="AL16">
        <v>91933.25</v>
      </c>
      <c r="AM16">
        <v>132832.26999999999</v>
      </c>
      <c r="AN16">
        <v>190154.3</v>
      </c>
      <c r="AO16">
        <v>356898.2</v>
      </c>
    </row>
    <row r="17" spans="1:41" x14ac:dyDescent="0.25">
      <c r="A17">
        <v>2004</v>
      </c>
      <c r="B17" t="s">
        <v>21</v>
      </c>
      <c r="C17" s="92">
        <v>17.329842561</v>
      </c>
      <c r="D17" s="92">
        <v>15.970896045</v>
      </c>
      <c r="E17" s="92">
        <v>1.1181471288</v>
      </c>
      <c r="G17" s="17">
        <v>59387</v>
      </c>
      <c r="H17" s="18">
        <v>38403</v>
      </c>
      <c r="I17" s="9">
        <v>38290</v>
      </c>
      <c r="J17" s="14">
        <v>1.9439341699999999</v>
      </c>
      <c r="K17" s="14">
        <v>2.5060657599999998</v>
      </c>
      <c r="L17" s="14">
        <v>1.3967484699999999</v>
      </c>
      <c r="M17" s="1">
        <f t="shared" si="4"/>
        <v>0.69315068493150689</v>
      </c>
      <c r="N17" s="1">
        <f t="shared" si="5"/>
        <v>1.0712328767123287</v>
      </c>
      <c r="O17">
        <f t="shared" si="0"/>
        <v>25.156955686477815</v>
      </c>
      <c r="P17" s="28">
        <v>25.156955686477815</v>
      </c>
      <c r="Q17">
        <f t="shared" si="8"/>
        <v>25.156955686477815</v>
      </c>
      <c r="R17">
        <f t="shared" si="13"/>
        <v>15.908081237266661</v>
      </c>
      <c r="S17">
        <f t="shared" si="14"/>
        <v>1.6262510664890204</v>
      </c>
      <c r="T17">
        <f t="shared" si="9"/>
        <v>42.691287990233491</v>
      </c>
      <c r="U17">
        <f t="shared" si="10"/>
        <v>0.13890857532424461</v>
      </c>
      <c r="V17">
        <f t="shared" si="6"/>
        <v>1.5530177682675202E-5</v>
      </c>
      <c r="W17">
        <f t="shared" si="6"/>
        <v>0.140328486892105</v>
      </c>
      <c r="X17">
        <v>10</v>
      </c>
      <c r="Y17">
        <f t="shared" si="7"/>
        <v>2.7925259239403233</v>
      </c>
      <c r="AA17">
        <f t="shared" si="1"/>
        <v>2004</v>
      </c>
      <c r="AB17" s="4">
        <f t="shared" si="11"/>
        <v>191032.95648086449</v>
      </c>
      <c r="AC17" s="4">
        <f t="shared" si="12"/>
        <v>238898.65443261439</v>
      </c>
      <c r="AD17" s="4">
        <f t="shared" si="2"/>
        <v>429931.61091347889</v>
      </c>
      <c r="AE17" s="4">
        <f t="shared" si="3"/>
        <v>85986.322182695789</v>
      </c>
      <c r="AF17" s="108"/>
      <c r="AG17" s="133">
        <v>190980.42</v>
      </c>
      <c r="AH17" s="133">
        <v>238861.08</v>
      </c>
      <c r="AI17" s="133">
        <v>429841.5</v>
      </c>
      <c r="AK17" s="134">
        <v>2004</v>
      </c>
      <c r="AL17">
        <v>201667.48</v>
      </c>
      <c r="AM17">
        <v>315018.31</v>
      </c>
      <c r="AN17">
        <v>336986.9</v>
      </c>
      <c r="AO17">
        <v>539740.5</v>
      </c>
    </row>
    <row r="18" spans="1:41" x14ac:dyDescent="0.25">
      <c r="A18">
        <v>2005</v>
      </c>
      <c r="B18" t="s">
        <v>30</v>
      </c>
      <c r="C18" s="92">
        <v>20.705700736000001</v>
      </c>
      <c r="D18" s="92">
        <v>17.904761100999998</v>
      </c>
      <c r="E18" s="92">
        <v>3.3593529668</v>
      </c>
      <c r="G18" s="17">
        <v>86191</v>
      </c>
      <c r="H18" s="18">
        <v>38768</v>
      </c>
      <c r="I18" s="9">
        <v>38650</v>
      </c>
      <c r="J18" s="14">
        <v>1.9835386399999999</v>
      </c>
      <c r="K18" s="14">
        <v>2.4543238399999998</v>
      </c>
      <c r="L18" s="14">
        <v>1.47001278</v>
      </c>
      <c r="M18" s="1">
        <f t="shared" si="4"/>
        <v>0.67671232876712328</v>
      </c>
      <c r="N18" s="1">
        <f t="shared" si="5"/>
        <v>0.98630136986301364</v>
      </c>
      <c r="O18">
        <f t="shared" si="0"/>
        <v>12.786575589195552</v>
      </c>
      <c r="P18" s="28">
        <v>12.786575589195552</v>
      </c>
      <c r="Q18">
        <f t="shared" si="8"/>
        <v>12.786575589195552</v>
      </c>
      <c r="R18">
        <f t="shared" si="13"/>
        <v>20.174796009646872</v>
      </c>
      <c r="S18">
        <f t="shared" si="14"/>
        <v>4.1268019909811571</v>
      </c>
      <c r="T18">
        <f t="shared" si="9"/>
        <v>37.088173589823583</v>
      </c>
      <c r="U18">
        <f t="shared" si="10"/>
        <v>0.23233674594758816</v>
      </c>
      <c r="V18">
        <f t="shared" si="6"/>
        <v>1.4248586277275665E-2</v>
      </c>
      <c r="W18">
        <f t="shared" si="6"/>
        <v>4.2334866810543305E-2</v>
      </c>
      <c r="X18">
        <v>10</v>
      </c>
      <c r="Y18">
        <f t="shared" si="7"/>
        <v>2.8892019903540711</v>
      </c>
      <c r="AA18">
        <f t="shared" si="1"/>
        <v>2005</v>
      </c>
      <c r="AB18" s="4">
        <f t="shared" si="11"/>
        <v>102189.75753899751</v>
      </c>
      <c r="AC18" s="4">
        <f t="shared" si="12"/>
        <v>324263.97804436344</v>
      </c>
      <c r="AD18" s="4">
        <f t="shared" si="2"/>
        <v>426453.73558336095</v>
      </c>
      <c r="AE18" s="4">
        <f t="shared" si="3"/>
        <v>85290.747116672195</v>
      </c>
      <c r="AF18" s="108"/>
      <c r="AG18" s="133">
        <v>102166.57</v>
      </c>
      <c r="AH18" s="133">
        <v>324230.38</v>
      </c>
      <c r="AI18" s="133">
        <v>426396.9</v>
      </c>
      <c r="AK18" s="134">
        <v>2005</v>
      </c>
      <c r="AL18">
        <v>280450.53000000003</v>
      </c>
      <c r="AM18">
        <v>388709.37</v>
      </c>
      <c r="AN18">
        <v>370012.7</v>
      </c>
      <c r="AO18">
        <v>481080.3</v>
      </c>
    </row>
    <row r="19" spans="1:41" x14ac:dyDescent="0.25">
      <c r="A19">
        <v>2006</v>
      </c>
      <c r="B19" t="s">
        <v>31</v>
      </c>
      <c r="C19" s="92">
        <v>13.677882994999999</v>
      </c>
      <c r="D19" s="92">
        <v>6.6840326290999998</v>
      </c>
      <c r="E19" s="92">
        <v>6.1941926215000001</v>
      </c>
      <c r="G19" s="17">
        <v>67521</v>
      </c>
      <c r="H19" s="18">
        <v>39124</v>
      </c>
      <c r="I19" s="9">
        <v>39005</v>
      </c>
      <c r="J19" s="14">
        <v>2.0353984500000002</v>
      </c>
      <c r="K19" s="14">
        <v>2.5498738300000001</v>
      </c>
      <c r="L19" s="14">
        <v>1.4827194400000001</v>
      </c>
      <c r="M19" s="1">
        <f t="shared" si="4"/>
        <v>0.64931506849315068</v>
      </c>
      <c r="N19" s="1">
        <f t="shared" si="5"/>
        <v>0.9726027397260274</v>
      </c>
      <c r="O19">
        <f t="shared" si="0"/>
        <v>6.1801897445376817</v>
      </c>
      <c r="P19" s="28">
        <v>6.1801897445376817</v>
      </c>
      <c r="Q19">
        <f t="shared" si="8"/>
        <v>6.1801897445376817</v>
      </c>
      <c r="R19">
        <f t="shared" si="13"/>
        <v>10.2542834430722</v>
      </c>
      <c r="S19">
        <f t="shared" si="14"/>
        <v>5.1040139578316825</v>
      </c>
      <c r="T19">
        <f t="shared" si="9"/>
        <v>21.538487145441565</v>
      </c>
      <c r="U19">
        <f t="shared" si="10"/>
        <v>0.63112089084858947</v>
      </c>
      <c r="V19">
        <f t="shared" si="6"/>
        <v>0.18316176417538843</v>
      </c>
      <c r="W19">
        <f t="shared" si="6"/>
        <v>3.7475112897296728E-2</v>
      </c>
      <c r="X19">
        <v>10</v>
      </c>
      <c r="Y19">
        <f t="shared" ref="Y19:Y24" si="15">+SUM(U19:W19)*X19</f>
        <v>8.5175776792127458</v>
      </c>
      <c r="AA19">
        <f t="shared" si="1"/>
        <v>2006</v>
      </c>
      <c r="AB19" s="4">
        <f t="shared" si="11"/>
        <v>49818.746803773953</v>
      </c>
      <c r="AC19" s="4">
        <f t="shared" si="12"/>
        <v>212908.878703358</v>
      </c>
      <c r="AD19" s="4">
        <f t="shared" si="2"/>
        <v>262727.62550713198</v>
      </c>
      <c r="AE19" s="4">
        <f t="shared" si="3"/>
        <v>52545.525101426399</v>
      </c>
      <c r="AF19" s="108"/>
      <c r="AG19" s="133">
        <v>49801.26</v>
      </c>
      <c r="AH19" s="133">
        <v>212886.36</v>
      </c>
      <c r="AI19" s="133">
        <v>262687.59999999998</v>
      </c>
      <c r="AK19" s="134">
        <v>2006</v>
      </c>
      <c r="AL19">
        <v>201955.95</v>
      </c>
      <c r="AM19">
        <v>230926.36</v>
      </c>
      <c r="AN19">
        <v>239119.5</v>
      </c>
      <c r="AO19">
        <v>291869.2</v>
      </c>
    </row>
    <row r="20" spans="1:41" x14ac:dyDescent="0.25">
      <c r="A20">
        <v>2007</v>
      </c>
      <c r="B20" t="s">
        <v>32</v>
      </c>
      <c r="C20" s="92">
        <v>10.307300659999999</v>
      </c>
      <c r="D20" s="92">
        <v>7.7265231416000004</v>
      </c>
      <c r="E20" s="92">
        <v>1.6698903045</v>
      </c>
      <c r="G20" s="17">
        <v>23802</v>
      </c>
      <c r="H20" s="18">
        <v>39494</v>
      </c>
      <c r="I20" s="9">
        <v>39365</v>
      </c>
      <c r="J20" s="15">
        <v>2.0181274199999999</v>
      </c>
      <c r="K20" s="15">
        <v>2.73896461</v>
      </c>
      <c r="L20" s="15">
        <v>1.37199885</v>
      </c>
      <c r="M20" s="1">
        <f t="shared" si="4"/>
        <v>0.66027397260273968</v>
      </c>
      <c r="N20" s="1">
        <f t="shared" si="5"/>
        <v>0.98630136986301364</v>
      </c>
      <c r="O20">
        <f t="shared" si="0"/>
        <v>9.5100531931614061</v>
      </c>
      <c r="P20" s="28">
        <v>9.5100531931614061</v>
      </c>
      <c r="Q20">
        <f t="shared" si="8"/>
        <v>9.5100531931614061</v>
      </c>
      <c r="R20">
        <f t="shared" si="13"/>
        <v>4.9562462545489403</v>
      </c>
      <c r="S20">
        <f t="shared" si="14"/>
        <v>1.2367500387894168</v>
      </c>
      <c r="T20">
        <f t="shared" ref="T20:T25" si="16">SUM(Q20:S20)</f>
        <v>15.703049486499763</v>
      </c>
      <c r="U20">
        <f t="shared" si="10"/>
        <v>6.4807291709164053E-3</v>
      </c>
      <c r="V20">
        <f t="shared" si="10"/>
        <v>0.19714516700498494</v>
      </c>
      <c r="W20">
        <f t="shared" si="10"/>
        <v>9.0162634918296347E-2</v>
      </c>
      <c r="X20">
        <v>10</v>
      </c>
      <c r="Y20">
        <f t="shared" si="15"/>
        <v>2.9378853109419767</v>
      </c>
      <c r="AA20">
        <f t="shared" si="1"/>
        <v>2007</v>
      </c>
      <c r="AB20" s="4">
        <f t="shared" si="11"/>
        <v>70936.327642395714</v>
      </c>
      <c r="AC20" s="4">
        <f t="shared" si="12"/>
        <v>92218.753742124303</v>
      </c>
      <c r="AD20" s="4">
        <f t="shared" si="2"/>
        <v>163155.08138452002</v>
      </c>
      <c r="AE20" s="4">
        <f t="shared" si="3"/>
        <v>32631.016276904003</v>
      </c>
      <c r="AF20" s="108"/>
      <c r="AG20" s="133">
        <v>70912.259999999995</v>
      </c>
      <c r="AH20" s="133">
        <v>92193.45</v>
      </c>
      <c r="AI20" s="133">
        <v>163105.70000000001</v>
      </c>
      <c r="AK20" s="134">
        <v>2007</v>
      </c>
      <c r="AL20">
        <v>83054.34</v>
      </c>
      <c r="AM20">
        <v>110868.29</v>
      </c>
      <c r="AN20">
        <v>131083.79999999999</v>
      </c>
      <c r="AO20">
        <v>210194.4</v>
      </c>
    </row>
    <row r="21" spans="1:41" x14ac:dyDescent="0.25">
      <c r="A21">
        <v>2008</v>
      </c>
      <c r="B21" t="s">
        <v>33</v>
      </c>
      <c r="C21" s="92">
        <v>11.909946592000001</v>
      </c>
      <c r="D21" s="92">
        <v>3.4399554139999999</v>
      </c>
      <c r="E21" s="92">
        <v>0.63342463650000003</v>
      </c>
      <c r="G21" s="17">
        <v>30163</v>
      </c>
      <c r="H21" s="3">
        <v>39862</v>
      </c>
      <c r="I21" s="9">
        <v>39750</v>
      </c>
      <c r="J21" s="14">
        <v>1.9986561599999999</v>
      </c>
      <c r="K21" s="14">
        <v>2.60109725</v>
      </c>
      <c r="L21" s="14">
        <v>1.3746177500000001</v>
      </c>
      <c r="M21" s="1">
        <f t="shared" si="4"/>
        <v>0.70136986301369864</v>
      </c>
      <c r="N21" s="1">
        <f t="shared" si="5"/>
        <v>1.0547945205479452</v>
      </c>
      <c r="O21">
        <f t="shared" si="0"/>
        <v>10.479255791492204</v>
      </c>
      <c r="P21" s="28">
        <v>10.479255791492204</v>
      </c>
      <c r="Q21">
        <f t="shared" si="8"/>
        <v>10.479255791492204</v>
      </c>
      <c r="R21">
        <f t="shared" si="13"/>
        <v>7.626653463322322</v>
      </c>
      <c r="S21">
        <f t="shared" si="14"/>
        <v>0.96575751714959468</v>
      </c>
      <c r="T21">
        <f t="shared" si="16"/>
        <v>19.071666771964122</v>
      </c>
      <c r="U21">
        <f t="shared" si="10"/>
        <v>1.637791671173032E-2</v>
      </c>
      <c r="V21">
        <f t="shared" si="10"/>
        <v>0.63391952945831498</v>
      </c>
      <c r="W21">
        <f t="shared" si="10"/>
        <v>0.17789141438555775</v>
      </c>
      <c r="X21">
        <v>10</v>
      </c>
      <c r="Y21">
        <f t="shared" si="15"/>
        <v>8.2818886055560306</v>
      </c>
      <c r="AA21">
        <f t="shared" si="1"/>
        <v>2008</v>
      </c>
      <c r="AB21" s="4">
        <f t="shared" si="11"/>
        <v>78314.899828533875</v>
      </c>
      <c r="AC21" s="4">
        <f t="shared" si="12"/>
        <v>121507.65496773152</v>
      </c>
      <c r="AD21" s="4">
        <f t="shared" si="2"/>
        <v>199822.55479626538</v>
      </c>
      <c r="AE21" s="4">
        <f t="shared" si="3"/>
        <v>39964.510959253079</v>
      </c>
      <c r="AF21" s="108"/>
      <c r="AG21" s="133">
        <v>78295.429999999993</v>
      </c>
      <c r="AH21" s="133">
        <v>121480.71</v>
      </c>
      <c r="AI21" s="133">
        <v>199776.1</v>
      </c>
      <c r="AK21" s="134">
        <v>2008</v>
      </c>
      <c r="AL21">
        <v>104450.64</v>
      </c>
      <c r="AM21">
        <v>156370.32999999999</v>
      </c>
      <c r="AN21">
        <v>164560.6</v>
      </c>
      <c r="AO21">
        <v>241065.4</v>
      </c>
    </row>
    <row r="22" spans="1:41" x14ac:dyDescent="0.25">
      <c r="A22">
        <v>2009</v>
      </c>
      <c r="B22" s="19" t="s">
        <v>35</v>
      </c>
      <c r="C22" s="92">
        <v>5.7941225142999997</v>
      </c>
      <c r="D22" s="92">
        <v>3.0819286896999998</v>
      </c>
      <c r="E22" s="92">
        <v>1.9630268234999999</v>
      </c>
      <c r="G22" s="17">
        <v>43576</v>
      </c>
      <c r="H22" s="3">
        <v>40228</v>
      </c>
      <c r="I22" s="9">
        <v>40096</v>
      </c>
      <c r="J22" s="14">
        <v>1.87</v>
      </c>
      <c r="K22" s="14">
        <v>2.4700000000000002</v>
      </c>
      <c r="L22" s="14">
        <v>1.43</v>
      </c>
      <c r="M22" s="1">
        <f t="shared" si="4"/>
        <v>0.64109589041095894</v>
      </c>
      <c r="N22" s="1">
        <f t="shared" si="5"/>
        <v>0.94794520547945205</v>
      </c>
      <c r="O22">
        <f t="shared" si="0"/>
        <v>5.7562627093632939</v>
      </c>
      <c r="P22" s="28">
        <v>5.7562627093632939</v>
      </c>
      <c r="Q22">
        <f t="shared" si="8"/>
        <v>5.7562627093632939</v>
      </c>
      <c r="R22">
        <f t="shared" si="13"/>
        <v>8.4039122444336556</v>
      </c>
      <c r="S22">
        <f t="shared" si="14"/>
        <v>1.888238542156933</v>
      </c>
      <c r="T22">
        <f t="shared" si="16"/>
        <v>16.048413495953884</v>
      </c>
      <c r="U22">
        <f t="shared" si="10"/>
        <v>4.2976090778572047E-5</v>
      </c>
      <c r="V22">
        <f t="shared" si="10"/>
        <v>1.0062933542409302</v>
      </c>
      <c r="W22">
        <f t="shared" si="10"/>
        <v>1.5087921292088714E-3</v>
      </c>
      <c r="X22">
        <v>10</v>
      </c>
      <c r="Y22">
        <f t="shared" si="15"/>
        <v>10.078451224609177</v>
      </c>
      <c r="AA22">
        <f t="shared" si="1"/>
        <v>2009</v>
      </c>
      <c r="AB22" s="4">
        <f t="shared" si="11"/>
        <v>44751.608718084171</v>
      </c>
      <c r="AC22" s="4">
        <f t="shared" si="12"/>
        <v>138208.61072800044</v>
      </c>
      <c r="AD22" s="4">
        <f t="shared" si="2"/>
        <v>182960.21944608461</v>
      </c>
      <c r="AE22" s="4">
        <f>+AD22*0.2</f>
        <v>36592.043889216926</v>
      </c>
      <c r="AF22" s="108"/>
      <c r="AG22" s="133">
        <v>44740.02</v>
      </c>
      <c r="AH22" s="133">
        <v>138189.72</v>
      </c>
      <c r="AI22" s="133">
        <v>182929.7</v>
      </c>
      <c r="AK22" s="134">
        <v>2009</v>
      </c>
      <c r="AL22">
        <v>129776.21</v>
      </c>
      <c r="AM22">
        <v>153138.51</v>
      </c>
      <c r="AN22">
        <v>162692.6</v>
      </c>
      <c r="AO22">
        <v>205770</v>
      </c>
    </row>
    <row r="23" spans="1:41" x14ac:dyDescent="0.25">
      <c r="A23">
        <v>2010</v>
      </c>
      <c r="B23" s="20" t="s">
        <v>34</v>
      </c>
      <c r="C23" s="92">
        <v>5.5654087137000001</v>
      </c>
      <c r="D23" s="92">
        <v>2.0890850094000002</v>
      </c>
      <c r="E23" s="92">
        <v>0.97001182470000002</v>
      </c>
      <c r="G23" s="17">
        <v>23512</v>
      </c>
      <c r="H23" s="3">
        <v>40596</v>
      </c>
      <c r="I23" s="9">
        <v>40471</v>
      </c>
      <c r="J23" s="14">
        <v>1.87</v>
      </c>
      <c r="K23" s="14">
        <v>2.4700000000000002</v>
      </c>
      <c r="L23" s="14">
        <v>1.43</v>
      </c>
      <c r="M23" s="1">
        <f>+(I23-H22)/365</f>
        <v>0.66575342465753429</v>
      </c>
      <c r="N23" s="1">
        <f>+(I23-I22)/365</f>
        <v>1.0273972602739727</v>
      </c>
      <c r="O23">
        <f t="shared" si="0"/>
        <v>12.675858932861242</v>
      </c>
      <c r="P23" s="28">
        <v>12.675858932861242</v>
      </c>
      <c r="Q23">
        <f t="shared" si="8"/>
        <v>12.675858932861242</v>
      </c>
      <c r="R23">
        <f t="shared" si="13"/>
        <v>4.6162750130280585</v>
      </c>
      <c r="S23">
        <f t="shared" si="14"/>
        <v>0.99809777721900694</v>
      </c>
      <c r="T23">
        <f t="shared" si="16"/>
        <v>18.290231723108306</v>
      </c>
      <c r="U23">
        <f t="shared" si="10"/>
        <v>0.6775411653463379</v>
      </c>
      <c r="V23">
        <f t="shared" si="10"/>
        <v>0.62863004015773594</v>
      </c>
      <c r="W23">
        <f t="shared" si="10"/>
        <v>8.1470186953282306E-4</v>
      </c>
      <c r="X23">
        <v>10</v>
      </c>
      <c r="Y23">
        <f t="shared" si="15"/>
        <v>13.069859073736065</v>
      </c>
      <c r="AA23">
        <f t="shared" si="1"/>
        <v>2010</v>
      </c>
      <c r="AB23" s="4">
        <f t="shared" si="11"/>
        <v>98547.461742201151</v>
      </c>
      <c r="AC23" s="4">
        <f t="shared" si="12"/>
        <v>75392.858066178756</v>
      </c>
      <c r="AD23" s="4">
        <f t="shared" si="2"/>
        <v>173940.31980837992</v>
      </c>
      <c r="AE23" s="4">
        <f>+AD23*0.2</f>
        <v>34788.063961675987</v>
      </c>
      <c r="AF23" s="108"/>
      <c r="AG23" s="133">
        <v>98514.33</v>
      </c>
      <c r="AH23" s="133">
        <v>75378.539999999994</v>
      </c>
      <c r="AI23" s="133">
        <v>173892.9</v>
      </c>
      <c r="AK23" s="134">
        <v>2010</v>
      </c>
      <c r="AL23">
        <v>70333.95</v>
      </c>
      <c r="AM23">
        <v>84935.42</v>
      </c>
      <c r="AN23">
        <v>132709.20000000001</v>
      </c>
      <c r="AO23">
        <v>229805.3</v>
      </c>
    </row>
    <row r="24" spans="1:41" x14ac:dyDescent="0.25">
      <c r="A24">
        <v>2011</v>
      </c>
      <c r="B24" s="21" t="s">
        <v>36</v>
      </c>
      <c r="C24" s="92">
        <v>14.239078504</v>
      </c>
      <c r="D24" s="92">
        <v>11.888779767999999</v>
      </c>
      <c r="E24" s="92">
        <v>0.67226613739999996</v>
      </c>
      <c r="G24" s="41">
        <v>39990</v>
      </c>
      <c r="H24" s="40">
        <v>40958</v>
      </c>
      <c r="I24" s="9">
        <v>40837</v>
      </c>
      <c r="J24" s="22">
        <v>1.78</v>
      </c>
      <c r="K24" s="22">
        <v>2.4500000000000002</v>
      </c>
      <c r="L24" s="22">
        <v>1.31</v>
      </c>
      <c r="M24" s="1">
        <f>+(I24-H23)/365</f>
        <v>0.66027397260273968</v>
      </c>
      <c r="N24" s="1">
        <f>+(I24-I23)/365</f>
        <v>1.0027397260273974</v>
      </c>
      <c r="O24">
        <f t="shared" si="0"/>
        <v>14.229790297406193</v>
      </c>
      <c r="P24" s="28">
        <v>14.229790297406193</v>
      </c>
      <c r="Q24">
        <f t="shared" si="8"/>
        <v>14.229790297406193</v>
      </c>
      <c r="R24">
        <f t="shared" si="13"/>
        <v>10.165493448597015</v>
      </c>
      <c r="S24">
        <f t="shared" si="14"/>
        <v>0.60823771188578135</v>
      </c>
      <c r="T24">
        <f t="shared" si="16"/>
        <v>25.00352145788899</v>
      </c>
      <c r="U24">
        <f t="shared" si="10"/>
        <v>4.2577811362669202E-7</v>
      </c>
      <c r="V24">
        <f t="shared" si="10"/>
        <v>2.452233505982853E-2</v>
      </c>
      <c r="W24">
        <f t="shared" si="10"/>
        <v>1.0017712009184422E-2</v>
      </c>
      <c r="X24">
        <v>10</v>
      </c>
      <c r="Y24">
        <f t="shared" si="15"/>
        <v>0.3454047284712658</v>
      </c>
      <c r="AA24">
        <f t="shared" si="1"/>
        <v>2011</v>
      </c>
      <c r="AB24" s="4">
        <f t="shared" si="11"/>
        <v>101344.87785188196</v>
      </c>
      <c r="AC24" s="4">
        <f t="shared" si="12"/>
        <v>143504.0726670271</v>
      </c>
      <c r="AD24" s="4">
        <f>+AC24+AB24</f>
        <v>244848.95051890906</v>
      </c>
      <c r="AE24" s="4">
        <f>+AD24*0.2</f>
        <v>48969.790103781816</v>
      </c>
      <c r="AF24" s="108"/>
      <c r="AG24" s="133">
        <v>101316.72</v>
      </c>
      <c r="AH24" s="133">
        <v>143482.14000000001</v>
      </c>
      <c r="AI24" s="133">
        <v>244798.9</v>
      </c>
      <c r="AK24" s="134">
        <v>2011</v>
      </c>
      <c r="AL24">
        <v>126762.1</v>
      </c>
      <c r="AM24">
        <v>177514.14</v>
      </c>
      <c r="AN24">
        <v>200731.4</v>
      </c>
      <c r="AO24">
        <v>296266.09999999998</v>
      </c>
    </row>
    <row r="25" spans="1:41" x14ac:dyDescent="0.25">
      <c r="A25">
        <v>2012</v>
      </c>
      <c r="B25" s="21" t="s">
        <v>37</v>
      </c>
      <c r="C25" s="92">
        <v>21.947135903</v>
      </c>
      <c r="D25" s="92">
        <v>15.331718638</v>
      </c>
      <c r="E25" s="92">
        <v>2.4842974385000001</v>
      </c>
      <c r="G25" s="99">
        <v>57063</v>
      </c>
      <c r="H25" s="95">
        <v>41325</v>
      </c>
      <c r="I25" s="40">
        <v>41189</v>
      </c>
      <c r="J25" s="43">
        <v>1.8685638791000001</v>
      </c>
      <c r="K25" s="43">
        <v>2.4637108476999998</v>
      </c>
      <c r="L25" s="43">
        <v>1.3925685109999999</v>
      </c>
      <c r="M25" s="1">
        <f>+(I25-H24)/365</f>
        <v>0.63287671232876708</v>
      </c>
      <c r="N25" s="1">
        <f>+(I25-I24)/365</f>
        <v>0.96438356164383565</v>
      </c>
      <c r="O25">
        <f t="shared" si="0"/>
        <v>12.955036253484447</v>
      </c>
      <c r="P25" s="28">
        <v>12.955036253484447</v>
      </c>
      <c r="Q25">
        <f t="shared" si="8"/>
        <v>12.955036253484447</v>
      </c>
      <c r="R25">
        <f t="shared" si="13"/>
        <v>11.411679540562735</v>
      </c>
      <c r="S25">
        <f t="shared" si="14"/>
        <v>1.9834820232620611</v>
      </c>
      <c r="T25">
        <f t="shared" si="16"/>
        <v>26.350197817309244</v>
      </c>
      <c r="U25">
        <f t="shared" si="10"/>
        <v>0.27788926885015292</v>
      </c>
      <c r="V25">
        <f t="shared" si="10"/>
        <v>8.7194084021752244E-2</v>
      </c>
      <c r="W25">
        <f t="shared" si="10"/>
        <v>5.0686218882621377E-2</v>
      </c>
      <c r="X25">
        <v>10</v>
      </c>
      <c r="Y25">
        <f t="shared" ref="Y25" si="17">+SUM(U25:W25)*X25</f>
        <v>4.1576957175452653</v>
      </c>
      <c r="AA25">
        <f t="shared" si="1"/>
        <v>2012</v>
      </c>
      <c r="AB25" s="4">
        <f t="shared" si="11"/>
        <v>98081.525324054834</v>
      </c>
      <c r="AC25" s="51">
        <f t="shared" si="12"/>
        <v>179419.52385158808</v>
      </c>
      <c r="AD25" s="51">
        <f>+AC25+AB25</f>
        <v>277501.0491756429</v>
      </c>
      <c r="AE25" s="4">
        <f>+AD25*0.2</f>
        <v>55500.209835128582</v>
      </c>
      <c r="AF25" s="109"/>
      <c r="AG25" s="133">
        <v>98062.44</v>
      </c>
      <c r="AH25" s="133">
        <v>179399.05</v>
      </c>
      <c r="AI25" s="133">
        <v>277461.5</v>
      </c>
      <c r="AK25" s="134">
        <v>2012</v>
      </c>
      <c r="AL25">
        <v>169253.6</v>
      </c>
      <c r="AM25">
        <v>195654.63</v>
      </c>
      <c r="AN25">
        <v>216543.5</v>
      </c>
      <c r="AO25">
        <v>460860</v>
      </c>
    </row>
    <row r="26" spans="1:41" x14ac:dyDescent="0.25">
      <c r="A26">
        <v>2013</v>
      </c>
      <c r="B26" s="93" t="s">
        <v>85</v>
      </c>
      <c r="C26" s="96">
        <v>11.610916596999999</v>
      </c>
      <c r="D26" s="96">
        <v>6.1326945597</v>
      </c>
      <c r="E26" s="96">
        <v>1.1774532040000001</v>
      </c>
      <c r="H26" s="3"/>
      <c r="I26" s="95">
        <v>41553</v>
      </c>
      <c r="J26" s="94">
        <v>1.8369808654999999</v>
      </c>
      <c r="K26" s="94">
        <v>2.5776816196999999</v>
      </c>
      <c r="L26" s="94">
        <v>1.3781156621999999</v>
      </c>
      <c r="M26" s="1">
        <f>+(I26-H25)/365</f>
        <v>0.62465753424657533</v>
      </c>
      <c r="N26" s="1">
        <f>+(I26-I25)/365</f>
        <v>0.99726027397260275</v>
      </c>
      <c r="O26">
        <f t="shared" si="0"/>
        <v>11.610894001853737</v>
      </c>
      <c r="P26" s="28">
        <v>11.610894001853737</v>
      </c>
      <c r="Q26">
        <f t="shared" si="8"/>
        <v>11.610894001853737</v>
      </c>
      <c r="R26">
        <f t="shared" si="13"/>
        <v>10.389381647323715</v>
      </c>
      <c r="S26">
        <f t="shared" si="14"/>
        <v>1.2291802919271806</v>
      </c>
      <c r="T26">
        <f t="shared" ref="T26" si="18">SUM(Q26:S26)</f>
        <v>23.229455941104632</v>
      </c>
      <c r="U26">
        <f t="shared" si="10"/>
        <v>3.787024790414903E-12</v>
      </c>
      <c r="V26">
        <f t="shared" si="10"/>
        <v>0.27788719258852063</v>
      </c>
      <c r="W26">
        <f t="shared" si="10"/>
        <v>1.8484594092298232E-3</v>
      </c>
      <c r="X26">
        <v>10</v>
      </c>
      <c r="Y26">
        <f t="shared" ref="Y26" si="19">+SUM(U26:W26)*X26</f>
        <v>2.7973565200153749</v>
      </c>
      <c r="AA26">
        <f t="shared" si="1"/>
        <v>2013</v>
      </c>
      <c r="AB26" s="4">
        <f t="shared" si="11"/>
        <v>86992.8054500203</v>
      </c>
      <c r="AC26" s="51">
        <f t="shared" si="12"/>
        <v>162822.21567693006</v>
      </c>
      <c r="AD26" s="51">
        <f>+AC26+AB26</f>
        <v>249815.02112695036</v>
      </c>
      <c r="AE26" s="4">
        <f>+AD26*0.2</f>
        <v>49963.004225390076</v>
      </c>
      <c r="AF26" s="105"/>
      <c r="AG26" s="133">
        <v>86980.86</v>
      </c>
      <c r="AH26" s="133">
        <v>162814.68</v>
      </c>
      <c r="AI26" s="133">
        <v>249795.5</v>
      </c>
      <c r="AK26" s="134">
        <v>2013</v>
      </c>
      <c r="AL26">
        <v>89662.34</v>
      </c>
      <c r="AM26">
        <v>414065.61</v>
      </c>
      <c r="AN26">
        <v>143863.20000000001</v>
      </c>
      <c r="AO26">
        <v>628781.5</v>
      </c>
    </row>
    <row r="27" spans="1:41" x14ac:dyDescent="0.25">
      <c r="B27" s="7"/>
      <c r="H27" s="3"/>
      <c r="I27" s="3"/>
      <c r="M27" s="1"/>
      <c r="AB27" s="11"/>
      <c r="AD27" s="4"/>
      <c r="AE27" s="4"/>
      <c r="AF27" s="12"/>
      <c r="AG27" s="105"/>
      <c r="AH27" s="105"/>
      <c r="AI27" s="105"/>
      <c r="AJ27" s="105"/>
      <c r="AK27" s="105"/>
      <c r="AL27" s="105"/>
    </row>
    <row r="28" spans="1:41" x14ac:dyDescent="0.25">
      <c r="B28" s="7"/>
      <c r="H28" s="3"/>
      <c r="I28" s="3"/>
      <c r="AB28" s="11"/>
      <c r="AD28" s="4"/>
      <c r="AE28" s="4"/>
      <c r="AF28" s="12"/>
      <c r="AG28" s="105"/>
      <c r="AH28" s="105"/>
      <c r="AI28" s="105"/>
      <c r="AJ28" s="105"/>
      <c r="AK28" s="105"/>
      <c r="AL28" s="105"/>
    </row>
    <row r="29" spans="1:41" x14ac:dyDescent="0.25">
      <c r="H29" s="3"/>
      <c r="I29" s="3"/>
      <c r="O29" s="44"/>
      <c r="P29" s="44"/>
      <c r="AB29" s="11"/>
      <c r="AD29" s="4"/>
      <c r="AE29" s="4"/>
      <c r="AF29" s="12"/>
      <c r="AG29" s="105"/>
      <c r="AH29" s="105"/>
      <c r="AI29" s="105"/>
      <c r="AJ29" s="105"/>
      <c r="AK29" s="105"/>
      <c r="AL29" s="105"/>
    </row>
    <row r="30" spans="1:41" x14ac:dyDescent="0.25">
      <c r="H30" s="3"/>
      <c r="I30" s="3"/>
      <c r="O30" s="44"/>
      <c r="P30" s="44"/>
      <c r="AB30" s="11"/>
      <c r="AD30" s="4"/>
      <c r="AE30" s="4">
        <f>AC22-AC23</f>
        <v>62815.75266182168</v>
      </c>
      <c r="AF30" s="105"/>
      <c r="AG30" s="105"/>
      <c r="AH30" s="105"/>
      <c r="AI30" s="105"/>
      <c r="AJ30" s="105"/>
      <c r="AK30" s="105"/>
      <c r="AL30" s="105"/>
    </row>
    <row r="31" spans="1:41" x14ac:dyDescent="0.25">
      <c r="H31" s="3"/>
      <c r="I31" s="3"/>
      <c r="O31" s="44"/>
      <c r="AE31">
        <f>AE30/2890000</f>
        <v>2.1735554554263556E-2</v>
      </c>
    </row>
    <row r="32" spans="1:41" x14ac:dyDescent="0.25">
      <c r="H32" s="3"/>
      <c r="I32" s="3"/>
      <c r="O32" s="44"/>
      <c r="P32" s="44"/>
      <c r="AB32" s="10"/>
      <c r="AD32" s="10"/>
      <c r="AE32" s="10"/>
      <c r="AF32" s="10"/>
      <c r="AH32" s="4"/>
    </row>
    <row r="33" spans="8:34" x14ac:dyDescent="0.25">
      <c r="H33" s="3"/>
      <c r="I33" s="3"/>
      <c r="AB33" s="11"/>
      <c r="AD33" s="16"/>
      <c r="AE33" s="16"/>
      <c r="AF33" s="6"/>
      <c r="AH33" s="4"/>
    </row>
    <row r="34" spans="8:34" x14ac:dyDescent="0.25">
      <c r="H34" s="3"/>
      <c r="I34" s="3"/>
      <c r="AB34" s="11"/>
      <c r="AD34" s="16"/>
      <c r="AE34" s="16"/>
      <c r="AF34" s="6"/>
      <c r="AH34" s="4"/>
    </row>
    <row r="35" spans="8:34" x14ac:dyDescent="0.25">
      <c r="H35" s="3"/>
      <c r="I35" s="3"/>
      <c r="AA35">
        <v>2011</v>
      </c>
      <c r="AB35" s="4">
        <v>111265.47538451203</v>
      </c>
      <c r="AC35" s="4">
        <v>144517.57121437258</v>
      </c>
      <c r="AD35" s="4">
        <v>255783.04659888463</v>
      </c>
      <c r="AE35" s="4">
        <v>51156.60931977693</v>
      </c>
      <c r="AF35" s="6"/>
      <c r="AH35" s="4"/>
    </row>
    <row r="36" spans="8:34" x14ac:dyDescent="0.25">
      <c r="H36" s="3"/>
      <c r="I36" s="3"/>
      <c r="AA36">
        <v>2012</v>
      </c>
      <c r="AB36" s="4">
        <v>162566.13905562821</v>
      </c>
      <c r="AC36" s="51">
        <v>206839.88750488334</v>
      </c>
      <c r="AD36" s="51">
        <v>369406.02656051156</v>
      </c>
      <c r="AE36" s="4">
        <v>73881.20531210232</v>
      </c>
      <c r="AF36" s="6"/>
      <c r="AH36" s="4"/>
    </row>
    <row r="37" spans="8:34" x14ac:dyDescent="0.25">
      <c r="H37" s="3"/>
      <c r="I37" s="3"/>
      <c r="AH37" s="4"/>
    </row>
    <row r="38" spans="8:34" x14ac:dyDescent="0.25">
      <c r="H38" s="3"/>
      <c r="I38" s="3"/>
      <c r="AH38" s="4"/>
    </row>
    <row r="39" spans="8:34" x14ac:dyDescent="0.25">
      <c r="H39" s="3"/>
      <c r="I39" s="3"/>
      <c r="AH39" s="4"/>
    </row>
    <row r="40" spans="8:34" x14ac:dyDescent="0.25">
      <c r="H40" s="3"/>
      <c r="I40" s="3"/>
      <c r="AH40" s="4"/>
    </row>
    <row r="41" spans="8:34" x14ac:dyDescent="0.25">
      <c r="H41" s="3"/>
      <c r="I41" s="3"/>
      <c r="AH41" s="4"/>
    </row>
    <row r="42" spans="8:34" x14ac:dyDescent="0.25">
      <c r="H42" s="3"/>
      <c r="I42" s="3"/>
      <c r="AH42" s="4"/>
    </row>
    <row r="43" spans="8:34" x14ac:dyDescent="0.25">
      <c r="H43" s="3"/>
      <c r="I43" s="3"/>
      <c r="AH43" s="4"/>
    </row>
    <row r="44" spans="8:34" x14ac:dyDescent="0.25">
      <c r="H44" s="3"/>
      <c r="I44" s="3"/>
      <c r="AH44" s="4"/>
    </row>
    <row r="45" spans="8:34" x14ac:dyDescent="0.25">
      <c r="H45" s="3"/>
      <c r="I45" s="3"/>
      <c r="AH45" s="4"/>
    </row>
    <row r="46" spans="8:34" x14ac:dyDescent="0.25">
      <c r="H46" s="3"/>
      <c r="I46" s="3"/>
    </row>
    <row r="47" spans="8:34" x14ac:dyDescent="0.25">
      <c r="H47" s="3"/>
      <c r="I47" s="3"/>
    </row>
    <row r="48" spans="8:34" x14ac:dyDescent="0.25">
      <c r="H48" s="3"/>
      <c r="I48" s="3"/>
    </row>
    <row r="49" spans="8:9" x14ac:dyDescent="0.25">
      <c r="H49" s="3"/>
      <c r="I49" s="3"/>
    </row>
    <row r="50" spans="8:9" x14ac:dyDescent="0.25">
      <c r="H50" s="3"/>
      <c r="I50" s="3"/>
    </row>
    <row r="51" spans="8:9" x14ac:dyDescent="0.25">
      <c r="H51" s="3"/>
      <c r="I51" s="3"/>
    </row>
    <row r="52" spans="8:9" x14ac:dyDescent="0.25">
      <c r="H52" s="3"/>
      <c r="I52" s="3"/>
    </row>
    <row r="53" spans="8:9" x14ac:dyDescent="0.25">
      <c r="H53" s="3"/>
      <c r="I53" s="3"/>
    </row>
    <row r="54" spans="8:9" x14ac:dyDescent="0.25">
      <c r="H54" s="3"/>
      <c r="I54" s="3"/>
    </row>
    <row r="55" spans="8:9" x14ac:dyDescent="0.25">
      <c r="H55" s="3"/>
      <c r="I55" s="3"/>
    </row>
    <row r="56" spans="8:9" x14ac:dyDescent="0.25">
      <c r="H56" s="3"/>
      <c r="I56" s="3"/>
    </row>
    <row r="57" spans="8:9" x14ac:dyDescent="0.25">
      <c r="H57" s="3"/>
      <c r="I57" s="3"/>
    </row>
    <row r="58" spans="8:9" x14ac:dyDescent="0.25">
      <c r="H58" s="3"/>
      <c r="I58" s="3"/>
    </row>
    <row r="59" spans="8:9" x14ac:dyDescent="0.25">
      <c r="H59" s="3"/>
      <c r="I59" s="3"/>
    </row>
    <row r="60" spans="8:9" x14ac:dyDescent="0.25">
      <c r="H60" s="3"/>
      <c r="I60" s="3"/>
    </row>
    <row r="61" spans="8:9" x14ac:dyDescent="0.25">
      <c r="H61" s="3"/>
      <c r="I61" s="3"/>
    </row>
    <row r="62" spans="8:9" x14ac:dyDescent="0.25">
      <c r="H62" s="3"/>
      <c r="I62" s="3"/>
    </row>
    <row r="63" spans="8:9" x14ac:dyDescent="0.25">
      <c r="H63" s="3"/>
      <c r="I63" s="3"/>
    </row>
    <row r="64" spans="8:9" x14ac:dyDescent="0.25">
      <c r="H64" s="3"/>
      <c r="I64" s="3"/>
    </row>
    <row r="65" spans="8:9" x14ac:dyDescent="0.25">
      <c r="H65" s="3"/>
      <c r="I65" s="3"/>
    </row>
    <row r="66" spans="8:9" x14ac:dyDescent="0.25">
      <c r="H66" s="3"/>
      <c r="I66" s="3"/>
    </row>
    <row r="67" spans="8:9" x14ac:dyDescent="0.25">
      <c r="H67" s="3"/>
      <c r="I67" s="3"/>
    </row>
    <row r="68" spans="8:9" x14ac:dyDescent="0.25">
      <c r="H68" s="3"/>
      <c r="I68" s="3"/>
    </row>
    <row r="69" spans="8:9" x14ac:dyDescent="0.25">
      <c r="H69" s="3"/>
      <c r="I69" s="3"/>
    </row>
    <row r="70" spans="8:9" x14ac:dyDescent="0.25">
      <c r="H70" s="3"/>
      <c r="I70" s="3"/>
    </row>
    <row r="71" spans="8:9" x14ac:dyDescent="0.25">
      <c r="H71" s="3"/>
      <c r="I71" s="3"/>
    </row>
    <row r="72" spans="8:9" x14ac:dyDescent="0.25">
      <c r="H72" s="3"/>
      <c r="I72" s="3"/>
    </row>
    <row r="73" spans="8:9" x14ac:dyDescent="0.25">
      <c r="H73" s="3"/>
      <c r="I73" s="3"/>
    </row>
    <row r="74" spans="8:9" x14ac:dyDescent="0.25">
      <c r="H74" s="3"/>
      <c r="I74" s="3"/>
    </row>
    <row r="75" spans="8:9" x14ac:dyDescent="0.25">
      <c r="H75" s="3"/>
      <c r="I75" s="3"/>
    </row>
    <row r="76" spans="8:9" x14ac:dyDescent="0.25">
      <c r="H76" s="3"/>
      <c r="I76" s="3"/>
    </row>
    <row r="77" spans="8:9" x14ac:dyDescent="0.25">
      <c r="H77" s="3"/>
      <c r="I77" s="3"/>
    </row>
    <row r="78" spans="8:9" x14ac:dyDescent="0.25">
      <c r="H78" s="3"/>
      <c r="I78" s="3"/>
    </row>
    <row r="79" spans="8:9" x14ac:dyDescent="0.25">
      <c r="H79" s="3"/>
      <c r="I79" s="3"/>
    </row>
    <row r="80" spans="8:9" x14ac:dyDescent="0.25">
      <c r="H80" s="3"/>
      <c r="I80" s="3"/>
    </row>
    <row r="81" spans="8:9" x14ac:dyDescent="0.25">
      <c r="H81" s="3"/>
      <c r="I81" s="3"/>
    </row>
    <row r="82" spans="8:9" x14ac:dyDescent="0.25">
      <c r="H82" s="3"/>
      <c r="I82" s="3"/>
    </row>
    <row r="83" spans="8:9" x14ac:dyDescent="0.25">
      <c r="H83" s="3"/>
      <c r="I83" s="3"/>
    </row>
    <row r="84" spans="8:9" x14ac:dyDescent="0.25">
      <c r="H84" s="3"/>
      <c r="I84" s="3"/>
    </row>
    <row r="85" spans="8:9" x14ac:dyDescent="0.25">
      <c r="H85" s="3"/>
      <c r="I85" s="3"/>
    </row>
    <row r="86" spans="8:9" x14ac:dyDescent="0.25">
      <c r="H86" s="3"/>
      <c r="I86" s="3"/>
    </row>
    <row r="87" spans="8:9" x14ac:dyDescent="0.25">
      <c r="H87" s="3"/>
      <c r="I87" s="3"/>
    </row>
    <row r="88" spans="8:9" x14ac:dyDescent="0.25">
      <c r="H88" s="3"/>
      <c r="I88" s="3"/>
    </row>
    <row r="89" spans="8:9" x14ac:dyDescent="0.25">
      <c r="H89" s="3"/>
      <c r="I89" s="3"/>
    </row>
    <row r="90" spans="8:9" x14ac:dyDescent="0.25">
      <c r="H90" s="3"/>
      <c r="I90" s="3"/>
    </row>
    <row r="91" spans="8:9" x14ac:dyDescent="0.25">
      <c r="H91" s="3"/>
      <c r="I91" s="3"/>
    </row>
    <row r="92" spans="8:9" x14ac:dyDescent="0.25">
      <c r="H92" s="3"/>
      <c r="I92" s="3"/>
    </row>
    <row r="93" spans="8:9" x14ac:dyDescent="0.25">
      <c r="H93" s="3"/>
      <c r="I93" s="3"/>
    </row>
    <row r="94" spans="8:9" x14ac:dyDescent="0.25">
      <c r="H94" s="3"/>
      <c r="I94" s="3"/>
    </row>
  </sheetData>
  <mergeCells count="20">
    <mergeCell ref="AD7:AD8"/>
    <mergeCell ref="AE7:AE8"/>
    <mergeCell ref="N7:N8"/>
    <mergeCell ref="U7:U8"/>
    <mergeCell ref="V7:V8"/>
    <mergeCell ref="W7:W8"/>
    <mergeCell ref="AB7:AB8"/>
    <mergeCell ref="AC7:AC8"/>
    <mergeCell ref="M7:M8"/>
    <mergeCell ref="A7:A8"/>
    <mergeCell ref="B7:B8"/>
    <mergeCell ref="C7:C8"/>
    <mergeCell ref="D7:D8"/>
    <mergeCell ref="E7:E8"/>
    <mergeCell ref="G7:G8"/>
    <mergeCell ref="H7:H8"/>
    <mergeCell ref="I7:I8"/>
    <mergeCell ref="J7:J8"/>
    <mergeCell ref="K7:K8"/>
    <mergeCell ref="L7:L8"/>
  </mergeCells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1265" r:id="rId4">
          <objectPr defaultSize="0" r:id="rId5">
            <anchor moveWithCells="1" sizeWithCells="1">
              <from>
                <xdr:col>17</xdr:col>
                <xdr:colOff>99060</xdr:colOff>
                <xdr:row>3</xdr:row>
                <xdr:rowOff>0</xdr:rowOff>
              </from>
              <to>
                <xdr:col>20</xdr:col>
                <xdr:colOff>403860</xdr:colOff>
                <xdr:row>4</xdr:row>
                <xdr:rowOff>114300</xdr:rowOff>
              </to>
            </anchor>
          </objectPr>
        </oleObject>
      </mc:Choice>
      <mc:Fallback>
        <oleObject progId="Equation.3" shapeId="1126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workbookViewId="0">
      <selection sqref="A1:N1"/>
    </sheetView>
  </sheetViews>
  <sheetFormatPr defaultRowHeight="13.2" x14ac:dyDescent="0.25"/>
  <cols>
    <col min="3" max="4" width="15.6640625" bestFit="1" customWidth="1"/>
    <col min="5" max="5" width="14.6640625" bestFit="1" customWidth="1"/>
    <col min="6" max="6" width="10.5546875" bestFit="1" customWidth="1"/>
    <col min="9" max="11" width="12.5546875" bestFit="1" customWidth="1"/>
    <col min="12" max="13" width="18.88671875" bestFit="1" customWidth="1"/>
    <col min="14" max="14" width="2.33203125" bestFit="1" customWidth="1"/>
  </cols>
  <sheetData>
    <row r="1" spans="1:14" ht="26.4" x14ac:dyDescent="0.25">
      <c r="A1" s="117" t="s">
        <v>1</v>
      </c>
      <c r="B1" s="117" t="s">
        <v>105</v>
      </c>
      <c r="C1" s="117" t="s">
        <v>106</v>
      </c>
      <c r="D1" s="117" t="s">
        <v>0</v>
      </c>
      <c r="E1" s="117" t="s">
        <v>107</v>
      </c>
      <c r="F1" s="118" t="s">
        <v>6</v>
      </c>
      <c r="G1" s="124" t="s">
        <v>7</v>
      </c>
      <c r="H1" s="124" t="s">
        <v>8</v>
      </c>
      <c r="I1" s="124" t="s">
        <v>9</v>
      </c>
      <c r="J1" s="124" t="s">
        <v>10</v>
      </c>
      <c r="K1" s="124" t="s">
        <v>11</v>
      </c>
      <c r="L1" s="124" t="s">
        <v>12</v>
      </c>
      <c r="M1" s="126" t="s">
        <v>13</v>
      </c>
      <c r="N1" s="125" t="s">
        <v>108</v>
      </c>
    </row>
    <row r="2" spans="1:14" x14ac:dyDescent="0.25">
      <c r="A2">
        <v>1996</v>
      </c>
      <c r="B2" t="s">
        <v>23</v>
      </c>
      <c r="F2" s="114">
        <v>78678</v>
      </c>
      <c r="G2" s="18">
        <v>35480</v>
      </c>
      <c r="H2" s="3">
        <v>35261.606770833336</v>
      </c>
      <c r="I2" s="5"/>
      <c r="J2" s="5"/>
      <c r="K2" s="5"/>
      <c r="L2" s="1"/>
      <c r="M2" s="1"/>
      <c r="N2" s="132">
        <v>1</v>
      </c>
    </row>
    <row r="3" spans="1:14" x14ac:dyDescent="0.25">
      <c r="A3">
        <v>1997</v>
      </c>
      <c r="B3" t="s">
        <v>24</v>
      </c>
      <c r="C3" s="122">
        <v>18.831378996000002</v>
      </c>
      <c r="D3" s="122">
        <v>33.391291013999997</v>
      </c>
      <c r="E3" s="122">
        <v>6.1577067537000003</v>
      </c>
      <c r="F3" s="114">
        <v>89772</v>
      </c>
      <c r="G3" s="18">
        <v>35846</v>
      </c>
      <c r="H3" s="9">
        <v>35712</v>
      </c>
      <c r="I3" s="127">
        <v>2.4220634099999998</v>
      </c>
      <c r="J3" s="127">
        <v>2.8873357999999998</v>
      </c>
      <c r="K3" s="127">
        <v>1.4591370400000001</v>
      </c>
      <c r="L3" s="131">
        <f t="shared" ref="L3:L15" si="0">+(H3-G2)/365</f>
        <v>0.63561643835616444</v>
      </c>
      <c r="M3" s="131">
        <f t="shared" ref="M3:M15" si="1">+(H3-H2)/365</f>
        <v>1.2339540525114088</v>
      </c>
      <c r="N3" s="132">
        <v>1</v>
      </c>
    </row>
    <row r="4" spans="1:14" x14ac:dyDescent="0.25">
      <c r="A4">
        <v>1998</v>
      </c>
      <c r="B4" t="s">
        <v>25</v>
      </c>
      <c r="C4" s="122">
        <v>12.409952800999999</v>
      </c>
      <c r="D4" s="122">
        <v>36.964954040000002</v>
      </c>
      <c r="E4" s="122">
        <v>5.0944473130999999</v>
      </c>
      <c r="F4" s="114">
        <v>124387</v>
      </c>
      <c r="G4" s="18">
        <v>36211</v>
      </c>
      <c r="H4" s="9">
        <v>36097</v>
      </c>
      <c r="I4" s="127">
        <v>2.64803407</v>
      </c>
      <c r="J4" s="127">
        <v>2.9230781000000001</v>
      </c>
      <c r="K4" s="127">
        <v>1.48389423</v>
      </c>
      <c r="L4" s="131">
        <f t="shared" si="0"/>
        <v>0.68767123287671228</v>
      </c>
      <c r="M4" s="131">
        <f t="shared" si="1"/>
        <v>1.0547945205479452</v>
      </c>
      <c r="N4" s="132">
        <v>1</v>
      </c>
    </row>
    <row r="5" spans="1:14" x14ac:dyDescent="0.25">
      <c r="A5">
        <v>1999</v>
      </c>
      <c r="B5" t="s">
        <v>26</v>
      </c>
      <c r="C5" s="122">
        <v>5.1220035132000001</v>
      </c>
      <c r="D5" s="122">
        <v>11.281314777</v>
      </c>
      <c r="E5" s="122">
        <v>4.2997977484999996</v>
      </c>
      <c r="F5" s="114">
        <v>49718</v>
      </c>
      <c r="G5" s="18">
        <v>36576</v>
      </c>
      <c r="H5" s="9">
        <v>36458</v>
      </c>
      <c r="I5" s="127">
        <v>2.5315286700000001</v>
      </c>
      <c r="J5" s="127">
        <v>2.8672235700000002</v>
      </c>
      <c r="K5" s="127">
        <v>1.4775188800000001</v>
      </c>
      <c r="L5" s="131">
        <f t="shared" si="0"/>
        <v>0.67671232876712328</v>
      </c>
      <c r="M5" s="131">
        <f t="shared" si="1"/>
        <v>0.989041095890411</v>
      </c>
      <c r="N5" s="132">
        <v>1</v>
      </c>
    </row>
    <row r="6" spans="1:14" x14ac:dyDescent="0.25">
      <c r="A6">
        <v>2000</v>
      </c>
      <c r="B6" t="s">
        <v>27</v>
      </c>
      <c r="C6" s="122">
        <v>4.7732895522999996</v>
      </c>
      <c r="D6" s="122">
        <v>5.8497607631999999</v>
      </c>
      <c r="E6" s="122">
        <v>1.1397681084</v>
      </c>
      <c r="F6" s="114">
        <v>27070</v>
      </c>
      <c r="G6" s="18">
        <v>36942</v>
      </c>
      <c r="H6" s="9">
        <v>36822</v>
      </c>
      <c r="I6" s="127">
        <v>2.2241962700000002</v>
      </c>
      <c r="J6" s="127">
        <v>2.7403753100000001</v>
      </c>
      <c r="K6" s="127">
        <v>1.4354747000000001</v>
      </c>
      <c r="L6" s="131">
        <f t="shared" si="0"/>
        <v>0.67397260273972603</v>
      </c>
      <c r="M6" s="131">
        <f t="shared" si="1"/>
        <v>0.99726027397260275</v>
      </c>
      <c r="N6" s="132">
        <v>1</v>
      </c>
    </row>
    <row r="7" spans="1:14" x14ac:dyDescent="0.25">
      <c r="A7">
        <v>2001</v>
      </c>
      <c r="B7" t="s">
        <v>28</v>
      </c>
      <c r="C7" s="122">
        <v>6.8385113419000003</v>
      </c>
      <c r="D7" s="122">
        <v>11.923817774</v>
      </c>
      <c r="E7" s="122">
        <v>1.576507246</v>
      </c>
      <c r="F7" s="114">
        <v>40048</v>
      </c>
      <c r="G7" s="18">
        <v>37307</v>
      </c>
      <c r="H7" s="9">
        <v>37186</v>
      </c>
      <c r="I7" s="127">
        <v>2.3020247999999999</v>
      </c>
      <c r="J7" s="127">
        <v>2.71096943</v>
      </c>
      <c r="K7" s="127">
        <v>1.4637562399999999</v>
      </c>
      <c r="L7" s="131">
        <f t="shared" si="0"/>
        <v>0.66849315068493154</v>
      </c>
      <c r="M7" s="131">
        <f t="shared" si="1"/>
        <v>0.99726027397260275</v>
      </c>
      <c r="N7" s="132">
        <v>1</v>
      </c>
    </row>
    <row r="8" spans="1:14" x14ac:dyDescent="0.25">
      <c r="A8">
        <v>2002</v>
      </c>
      <c r="B8" t="s">
        <v>29</v>
      </c>
      <c r="C8" s="122">
        <v>10.261495911000001</v>
      </c>
      <c r="D8" s="122">
        <v>8.1138953063999999</v>
      </c>
      <c r="E8" s="122">
        <v>1.5777564930000001</v>
      </c>
      <c r="F8" s="114">
        <v>19990</v>
      </c>
      <c r="G8" s="18">
        <v>37672</v>
      </c>
      <c r="H8" s="9">
        <v>37539</v>
      </c>
      <c r="I8" s="127">
        <v>2.0227017900000002</v>
      </c>
      <c r="J8" s="127">
        <v>2.7218429300000002</v>
      </c>
      <c r="K8" s="127">
        <v>1.3634573000000001</v>
      </c>
      <c r="L8" s="131">
        <f t="shared" si="0"/>
        <v>0.63561643835616444</v>
      </c>
      <c r="M8" s="131">
        <f t="shared" si="1"/>
        <v>0.9671232876712329</v>
      </c>
      <c r="N8" s="132">
        <v>1</v>
      </c>
    </row>
    <row r="9" spans="1:14" x14ac:dyDescent="0.25">
      <c r="A9">
        <v>2003</v>
      </c>
      <c r="B9" t="s">
        <v>22</v>
      </c>
      <c r="C9" s="122">
        <v>26.707529409999999</v>
      </c>
      <c r="D9" s="122">
        <v>12.693765840999999</v>
      </c>
      <c r="E9" s="122">
        <v>2.1871371315000001</v>
      </c>
      <c r="F9" s="114">
        <v>27311</v>
      </c>
      <c r="G9" s="18">
        <v>38037</v>
      </c>
      <c r="H9" s="9">
        <v>37899</v>
      </c>
      <c r="I9" s="127">
        <v>1.77967407</v>
      </c>
      <c r="J9" s="127">
        <v>2.48455987</v>
      </c>
      <c r="K9" s="127">
        <v>1.3950846400000001</v>
      </c>
      <c r="L9" s="131">
        <f t="shared" si="0"/>
        <v>0.62191780821917808</v>
      </c>
      <c r="M9" s="131">
        <f t="shared" si="1"/>
        <v>0.98630136986301364</v>
      </c>
      <c r="N9" s="132">
        <v>1</v>
      </c>
    </row>
    <row r="10" spans="1:14" x14ac:dyDescent="0.25">
      <c r="A10">
        <v>2004</v>
      </c>
      <c r="B10" t="s">
        <v>21</v>
      </c>
      <c r="C10" s="122">
        <v>17.329842561</v>
      </c>
      <c r="D10" s="122">
        <v>15.970896045</v>
      </c>
      <c r="E10" s="122">
        <v>1.1181471288</v>
      </c>
      <c r="F10" s="114">
        <v>59387</v>
      </c>
      <c r="G10" s="18">
        <v>38403</v>
      </c>
      <c r="H10" s="9">
        <v>38290</v>
      </c>
      <c r="I10" s="127">
        <v>1.9439341699999999</v>
      </c>
      <c r="J10" s="127">
        <v>2.5060657599999998</v>
      </c>
      <c r="K10" s="127">
        <v>1.3967484699999999</v>
      </c>
      <c r="L10" s="131">
        <f t="shared" si="0"/>
        <v>0.69315068493150689</v>
      </c>
      <c r="M10" s="131">
        <f t="shared" si="1"/>
        <v>1.0712328767123287</v>
      </c>
      <c r="N10" s="132">
        <v>1</v>
      </c>
    </row>
    <row r="11" spans="1:14" x14ac:dyDescent="0.25">
      <c r="A11">
        <v>2005</v>
      </c>
      <c r="B11" t="s">
        <v>30</v>
      </c>
      <c r="C11" s="122">
        <v>20.705700736000001</v>
      </c>
      <c r="D11" s="122">
        <v>17.904761100999998</v>
      </c>
      <c r="E11" s="122">
        <v>3.3593529668</v>
      </c>
      <c r="F11" s="114">
        <v>86191</v>
      </c>
      <c r="G11" s="18">
        <v>38768</v>
      </c>
      <c r="H11" s="9">
        <v>38650</v>
      </c>
      <c r="I11" s="127">
        <v>1.9835386399999999</v>
      </c>
      <c r="J11" s="127">
        <v>2.4543238399999998</v>
      </c>
      <c r="K11" s="127">
        <v>1.47001278</v>
      </c>
      <c r="L11" s="131">
        <f t="shared" si="0"/>
        <v>0.67671232876712328</v>
      </c>
      <c r="M11" s="131">
        <f t="shared" si="1"/>
        <v>0.98630136986301364</v>
      </c>
      <c r="N11" s="132">
        <v>1</v>
      </c>
    </row>
    <row r="12" spans="1:14" x14ac:dyDescent="0.25">
      <c r="A12">
        <v>2006</v>
      </c>
      <c r="B12" t="s">
        <v>31</v>
      </c>
      <c r="C12" s="122">
        <v>13.677882994999999</v>
      </c>
      <c r="D12" s="122">
        <v>6.6840326290999998</v>
      </c>
      <c r="E12" s="122">
        <v>6.1941926215000001</v>
      </c>
      <c r="F12" s="114">
        <v>67521</v>
      </c>
      <c r="G12" s="18">
        <v>39124</v>
      </c>
      <c r="H12" s="9">
        <v>39005</v>
      </c>
      <c r="I12" s="127">
        <v>2.0353984500000002</v>
      </c>
      <c r="J12" s="127">
        <v>2.5498738300000001</v>
      </c>
      <c r="K12" s="127">
        <v>1.4827194400000001</v>
      </c>
      <c r="L12" s="131">
        <f t="shared" si="0"/>
        <v>0.64931506849315068</v>
      </c>
      <c r="M12" s="131">
        <f t="shared" si="1"/>
        <v>0.9726027397260274</v>
      </c>
      <c r="N12" s="132">
        <v>1</v>
      </c>
    </row>
    <row r="13" spans="1:14" x14ac:dyDescent="0.25">
      <c r="A13">
        <v>2007</v>
      </c>
      <c r="B13" t="s">
        <v>32</v>
      </c>
      <c r="C13" s="122">
        <v>10.307300659999999</v>
      </c>
      <c r="D13" s="122">
        <v>7.7265231416000004</v>
      </c>
      <c r="E13" s="122">
        <v>1.6698903045</v>
      </c>
      <c r="F13" s="114">
        <v>23802</v>
      </c>
      <c r="G13" s="18">
        <v>39494</v>
      </c>
      <c r="H13" s="9">
        <v>39365</v>
      </c>
      <c r="I13" s="128">
        <v>2.0181274199999999</v>
      </c>
      <c r="J13" s="128">
        <v>2.73896461</v>
      </c>
      <c r="K13" s="128">
        <v>1.37199885</v>
      </c>
      <c r="L13" s="131">
        <f t="shared" si="0"/>
        <v>0.66027397260273968</v>
      </c>
      <c r="M13" s="131">
        <f t="shared" si="1"/>
        <v>0.98630136986301364</v>
      </c>
      <c r="N13" s="132">
        <v>1</v>
      </c>
    </row>
    <row r="14" spans="1:14" x14ac:dyDescent="0.25">
      <c r="A14">
        <v>2008</v>
      </c>
      <c r="B14" t="s">
        <v>33</v>
      </c>
      <c r="C14" s="122">
        <v>11.909946592000001</v>
      </c>
      <c r="D14" s="122">
        <v>3.4399554139999999</v>
      </c>
      <c r="E14" s="122">
        <v>0.63342463650000003</v>
      </c>
      <c r="F14" s="114">
        <v>30163</v>
      </c>
      <c r="G14" s="3">
        <v>39862</v>
      </c>
      <c r="H14" s="9">
        <v>39750</v>
      </c>
      <c r="I14" s="127">
        <v>1.9986561599999999</v>
      </c>
      <c r="J14" s="127">
        <v>2.60109725</v>
      </c>
      <c r="K14" s="127">
        <v>1.3746177500000001</v>
      </c>
      <c r="L14" s="131">
        <f t="shared" si="0"/>
        <v>0.70136986301369864</v>
      </c>
      <c r="M14" s="131">
        <f t="shared" si="1"/>
        <v>1.0547945205479452</v>
      </c>
      <c r="N14" s="132">
        <v>1</v>
      </c>
    </row>
    <row r="15" spans="1:14" x14ac:dyDescent="0.25">
      <c r="A15">
        <v>2009</v>
      </c>
      <c r="B15" s="19" t="s">
        <v>35</v>
      </c>
      <c r="C15" s="122">
        <v>5.7941225142999997</v>
      </c>
      <c r="D15" s="122">
        <v>3.0819286896999998</v>
      </c>
      <c r="E15" s="122">
        <v>1.9630268234999999</v>
      </c>
      <c r="F15" s="114">
        <v>43576</v>
      </c>
      <c r="G15" s="3">
        <v>40228</v>
      </c>
      <c r="H15" s="9">
        <v>40096</v>
      </c>
      <c r="I15" s="127">
        <v>1.87</v>
      </c>
      <c r="J15" s="127">
        <v>2.4700000000000002</v>
      </c>
      <c r="K15" s="127">
        <v>1.43</v>
      </c>
      <c r="L15" s="131">
        <f t="shared" si="0"/>
        <v>0.64109589041095894</v>
      </c>
      <c r="M15" s="131">
        <f t="shared" si="1"/>
        <v>0.94794520547945205</v>
      </c>
      <c r="N15" s="132">
        <v>1</v>
      </c>
    </row>
    <row r="16" spans="1:14" x14ac:dyDescent="0.25">
      <c r="A16">
        <v>2010</v>
      </c>
      <c r="B16" s="20" t="s">
        <v>34</v>
      </c>
      <c r="C16" s="122">
        <v>5.5654087137000001</v>
      </c>
      <c r="D16" s="122">
        <v>2.0890850094000002</v>
      </c>
      <c r="E16" s="122">
        <v>0.97001182470000002</v>
      </c>
      <c r="F16" s="114">
        <v>23512</v>
      </c>
      <c r="G16" s="3">
        <v>40596</v>
      </c>
      <c r="H16" s="9">
        <v>40471</v>
      </c>
      <c r="I16" s="127">
        <v>1.87</v>
      </c>
      <c r="J16" s="127">
        <v>2.4700000000000002</v>
      </c>
      <c r="K16" s="127">
        <v>1.43</v>
      </c>
      <c r="L16" s="131">
        <f>+(H16-G15)/365</f>
        <v>0.66575342465753429</v>
      </c>
      <c r="M16" s="131">
        <f>+(H16-H15)/365</f>
        <v>1.0273972602739727</v>
      </c>
      <c r="N16" s="132">
        <v>1</v>
      </c>
    </row>
    <row r="17" spans="1:14" x14ac:dyDescent="0.25">
      <c r="A17">
        <v>2011</v>
      </c>
      <c r="B17" s="21" t="s">
        <v>36</v>
      </c>
      <c r="C17" s="122">
        <v>14.239078504</v>
      </c>
      <c r="D17" s="122">
        <v>11.888779767999999</v>
      </c>
      <c r="E17" s="122">
        <v>0.67226613739999996</v>
      </c>
      <c r="F17" s="112">
        <v>39990</v>
      </c>
      <c r="G17" s="40">
        <v>40958</v>
      </c>
      <c r="H17" s="9">
        <v>40837</v>
      </c>
      <c r="I17" s="129">
        <v>1.78</v>
      </c>
      <c r="J17" s="129">
        <v>2.4500000000000002</v>
      </c>
      <c r="K17" s="129">
        <v>1.31</v>
      </c>
      <c r="L17" s="131">
        <f>+(H17-G16)/365</f>
        <v>0.66027397260273968</v>
      </c>
      <c r="M17" s="131">
        <f>+(H17-H16)/365</f>
        <v>1.0027397260273974</v>
      </c>
      <c r="N17" s="132">
        <v>1</v>
      </c>
    </row>
    <row r="18" spans="1:14" x14ac:dyDescent="0.25">
      <c r="A18">
        <v>2012</v>
      </c>
      <c r="B18" s="21" t="s">
        <v>37</v>
      </c>
      <c r="C18" s="122">
        <v>21.947135903</v>
      </c>
      <c r="D18" s="122">
        <v>15.331718638</v>
      </c>
      <c r="E18" s="122">
        <v>2.4842974385000001</v>
      </c>
      <c r="F18" s="119">
        <v>57063</v>
      </c>
      <c r="G18" s="95">
        <v>41325</v>
      </c>
      <c r="H18" s="40">
        <v>41189</v>
      </c>
      <c r="I18" s="130">
        <v>1.8685638791000001</v>
      </c>
      <c r="J18" s="130">
        <v>2.4637108476999998</v>
      </c>
      <c r="K18" s="130">
        <v>1.3925685109999999</v>
      </c>
      <c r="L18" s="131">
        <f>+(H18-G17)/365</f>
        <v>0.63287671232876708</v>
      </c>
      <c r="M18" s="131">
        <f>+(H18-H17)/365</f>
        <v>0.96438356164383565</v>
      </c>
      <c r="N18" s="132">
        <v>1</v>
      </c>
    </row>
    <row r="19" spans="1:14" x14ac:dyDescent="0.25">
      <c r="A19">
        <v>2013</v>
      </c>
      <c r="B19" s="93" t="s">
        <v>85</v>
      </c>
      <c r="C19" s="123">
        <v>11.610916596999999</v>
      </c>
      <c r="D19" s="123">
        <v>6.1326945597</v>
      </c>
      <c r="E19" s="123">
        <v>1.1774532040000001</v>
      </c>
      <c r="F19" s="120"/>
      <c r="G19" s="3"/>
      <c r="H19" s="95">
        <v>41553</v>
      </c>
      <c r="I19" s="121">
        <v>1.8369808654999999</v>
      </c>
      <c r="J19" s="121">
        <v>2.5776816196999999</v>
      </c>
      <c r="K19" s="121">
        <v>1.3781156621999999</v>
      </c>
      <c r="L19" s="131">
        <f>+(H19-G18)/365</f>
        <v>0.62465753424657533</v>
      </c>
      <c r="M19" s="131">
        <f>+(H19-H18)/365</f>
        <v>0.99726027397260275</v>
      </c>
      <c r="N19" s="132">
        <v>1</v>
      </c>
    </row>
    <row r="20" spans="1:14" x14ac:dyDescent="0.25">
      <c r="F20" s="1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43"/>
  <sheetViews>
    <sheetView workbookViewId="0">
      <selection activeCell="F52" sqref="F52"/>
    </sheetView>
  </sheetViews>
  <sheetFormatPr defaultRowHeight="13.2" x14ac:dyDescent="0.25"/>
  <cols>
    <col min="1" max="1" width="11.88671875" customWidth="1"/>
  </cols>
  <sheetData>
    <row r="3" spans="1:12" x14ac:dyDescent="0.25">
      <c r="C3" s="26" t="s">
        <v>86</v>
      </c>
    </row>
    <row r="4" spans="1:12" x14ac:dyDescent="0.25">
      <c r="C4" s="26" t="s">
        <v>87</v>
      </c>
    </row>
    <row r="5" spans="1:12" x14ac:dyDescent="0.25">
      <c r="A5" s="26" t="s">
        <v>2</v>
      </c>
      <c r="C5" s="97" t="s">
        <v>88</v>
      </c>
      <c r="D5" s="26" t="s">
        <v>93</v>
      </c>
      <c r="E5" s="97" t="s">
        <v>89</v>
      </c>
      <c r="F5" s="26" t="s">
        <v>94</v>
      </c>
      <c r="G5" s="97" t="s">
        <v>90</v>
      </c>
      <c r="H5" s="26" t="s">
        <v>95</v>
      </c>
      <c r="I5" s="97" t="s">
        <v>91</v>
      </c>
      <c r="J5" s="26" t="s">
        <v>96</v>
      </c>
      <c r="K5" s="97" t="s">
        <v>92</v>
      </c>
      <c r="L5" s="26" t="s">
        <v>97</v>
      </c>
    </row>
    <row r="6" spans="1:12" x14ac:dyDescent="0.25">
      <c r="A6">
        <v>1997</v>
      </c>
      <c r="C6" s="98">
        <v>0</v>
      </c>
      <c r="D6" s="5">
        <v>0</v>
      </c>
      <c r="E6" s="98"/>
      <c r="F6" s="5"/>
      <c r="G6" s="98">
        <v>4.8</v>
      </c>
      <c r="H6" s="5">
        <v>4.8</v>
      </c>
      <c r="I6" s="98">
        <v>11</v>
      </c>
      <c r="J6" s="5">
        <v>10.503967504</v>
      </c>
      <c r="K6" s="98">
        <v>33.5</v>
      </c>
      <c r="L6" s="5">
        <v>26.5</v>
      </c>
    </row>
    <row r="7" spans="1:12" x14ac:dyDescent="0.25">
      <c r="A7">
        <v>1998</v>
      </c>
      <c r="C7" s="98">
        <v>0</v>
      </c>
      <c r="D7" s="5">
        <v>0</v>
      </c>
      <c r="E7" s="98">
        <v>0</v>
      </c>
      <c r="F7" s="5"/>
      <c r="G7" s="98">
        <v>11</v>
      </c>
      <c r="H7" s="5">
        <v>11</v>
      </c>
      <c r="I7" s="98">
        <v>30</v>
      </c>
      <c r="J7" s="5">
        <v>30</v>
      </c>
      <c r="K7" s="98">
        <v>14.5</v>
      </c>
      <c r="L7" s="5">
        <v>7.8898669190000001</v>
      </c>
    </row>
    <row r="8" spans="1:12" x14ac:dyDescent="0.25">
      <c r="A8">
        <v>1999</v>
      </c>
      <c r="C8" s="98">
        <v>0</v>
      </c>
      <c r="D8" s="5"/>
      <c r="E8" s="98">
        <v>0</v>
      </c>
      <c r="F8" s="5">
        <v>0</v>
      </c>
      <c r="G8" s="98">
        <v>2.2000000000000002</v>
      </c>
      <c r="H8" s="5">
        <v>1.5620499351999999</v>
      </c>
      <c r="I8" s="98">
        <v>24</v>
      </c>
      <c r="J8" s="5">
        <v>24</v>
      </c>
      <c r="K8" s="98">
        <v>0</v>
      </c>
      <c r="L8" s="5">
        <v>0</v>
      </c>
    </row>
    <row r="9" spans="1:12" x14ac:dyDescent="0.25">
      <c r="A9">
        <v>2000</v>
      </c>
      <c r="C9" s="98">
        <v>0</v>
      </c>
      <c r="D9" s="5">
        <v>0</v>
      </c>
      <c r="E9" s="98">
        <v>0</v>
      </c>
      <c r="F9" s="5">
        <v>0</v>
      </c>
      <c r="G9" s="98">
        <v>0.875</v>
      </c>
      <c r="H9" s="5">
        <v>0.44067723850000001</v>
      </c>
      <c r="I9" s="98">
        <v>0</v>
      </c>
      <c r="J9" s="5">
        <v>0</v>
      </c>
      <c r="K9" s="98">
        <v>11.2</v>
      </c>
      <c r="L9" s="5">
        <v>10.951712195000001</v>
      </c>
    </row>
    <row r="10" spans="1:12" x14ac:dyDescent="0.25">
      <c r="A10">
        <v>2001</v>
      </c>
      <c r="C10" s="98">
        <v>0</v>
      </c>
      <c r="D10" s="5">
        <v>0</v>
      </c>
      <c r="E10" s="98">
        <v>0</v>
      </c>
      <c r="F10" s="5">
        <v>0</v>
      </c>
      <c r="G10" s="98">
        <v>0</v>
      </c>
      <c r="H10" s="5">
        <v>0</v>
      </c>
      <c r="I10" s="98">
        <v>22.625</v>
      </c>
      <c r="J10" s="5">
        <v>13.941123008</v>
      </c>
      <c r="K10" s="98">
        <v>40.428571429000002</v>
      </c>
      <c r="L10" s="5">
        <v>14.843400237999999</v>
      </c>
    </row>
    <row r="11" spans="1:12" x14ac:dyDescent="0.25">
      <c r="A11">
        <v>2002</v>
      </c>
      <c r="C11" s="98">
        <v>0</v>
      </c>
      <c r="D11" s="5">
        <v>0</v>
      </c>
      <c r="E11" s="98">
        <v>0.16666666669999999</v>
      </c>
      <c r="F11" s="5">
        <v>0.16666666669999999</v>
      </c>
      <c r="G11" s="98">
        <v>2.5555555555999998</v>
      </c>
      <c r="H11" s="5">
        <v>2.1928615951000001</v>
      </c>
      <c r="I11" s="98">
        <v>3</v>
      </c>
      <c r="J11" s="5">
        <v>0.87287156089999995</v>
      </c>
      <c r="K11" s="98">
        <v>25.2</v>
      </c>
      <c r="L11" s="5">
        <v>12.257242757</v>
      </c>
    </row>
    <row r="12" spans="1:12" x14ac:dyDescent="0.25">
      <c r="A12">
        <v>2003</v>
      </c>
      <c r="C12" s="98">
        <v>0</v>
      </c>
      <c r="D12" s="5">
        <v>0</v>
      </c>
      <c r="E12" s="98">
        <v>0</v>
      </c>
      <c r="F12" s="5">
        <v>0</v>
      </c>
      <c r="G12" s="98">
        <v>5.3333333332999997</v>
      </c>
      <c r="H12" s="5">
        <v>5.3333333332999997</v>
      </c>
      <c r="I12" s="98">
        <v>12.222222221999999</v>
      </c>
      <c r="J12" s="5">
        <v>8.0842401171000002</v>
      </c>
      <c r="K12" s="98">
        <v>67.125</v>
      </c>
      <c r="L12" s="5">
        <v>9.7108876671999997</v>
      </c>
    </row>
    <row r="13" spans="1:12" x14ac:dyDescent="0.25">
      <c r="A13">
        <v>2004</v>
      </c>
      <c r="C13" s="98">
        <v>0</v>
      </c>
      <c r="D13" s="5">
        <v>0</v>
      </c>
      <c r="E13" s="98">
        <v>0</v>
      </c>
      <c r="F13" s="5">
        <v>0</v>
      </c>
      <c r="G13" s="98">
        <v>1.9090909090999999</v>
      </c>
      <c r="H13" s="5">
        <v>1.1477610255999999</v>
      </c>
      <c r="I13" s="98">
        <v>13</v>
      </c>
      <c r="J13" s="5">
        <v>5.6188458397999996</v>
      </c>
      <c r="K13" s="98">
        <v>37.833333332999999</v>
      </c>
      <c r="L13" s="5">
        <v>34.651038143999997</v>
      </c>
    </row>
    <row r="14" spans="1:12" x14ac:dyDescent="0.25">
      <c r="A14">
        <v>2005</v>
      </c>
      <c r="C14" s="98">
        <v>0</v>
      </c>
      <c r="D14" s="5">
        <v>0</v>
      </c>
      <c r="E14" s="98">
        <v>0</v>
      </c>
      <c r="F14" s="5">
        <v>0</v>
      </c>
      <c r="G14" s="98">
        <v>0.1</v>
      </c>
      <c r="H14" s="5">
        <v>0.1</v>
      </c>
      <c r="I14" s="98">
        <v>2</v>
      </c>
      <c r="J14" s="5">
        <v>1.2649110641000001</v>
      </c>
      <c r="K14" s="98">
        <v>122</v>
      </c>
      <c r="L14" s="5">
        <v>57.846348198999998</v>
      </c>
    </row>
    <row r="15" spans="1:12" x14ac:dyDescent="0.25">
      <c r="A15">
        <v>2006</v>
      </c>
      <c r="C15" s="98">
        <v>0</v>
      </c>
      <c r="D15" s="5">
        <v>0</v>
      </c>
      <c r="E15" s="98">
        <v>1</v>
      </c>
      <c r="F15" s="5"/>
      <c r="G15" s="98">
        <v>0.81818181820000002</v>
      </c>
      <c r="H15" s="5">
        <v>0.58493483430000004</v>
      </c>
      <c r="I15" s="98">
        <v>115</v>
      </c>
      <c r="J15" s="5">
        <v>47.848719940999999</v>
      </c>
      <c r="K15" s="98">
        <v>130.77777778000001</v>
      </c>
      <c r="L15" s="5">
        <v>36.148143404999999</v>
      </c>
    </row>
    <row r="16" spans="1:12" x14ac:dyDescent="0.25">
      <c r="A16">
        <v>2007</v>
      </c>
      <c r="C16" s="98">
        <v>0</v>
      </c>
      <c r="D16" s="5">
        <v>0</v>
      </c>
      <c r="E16" s="98">
        <v>0.25</v>
      </c>
      <c r="F16" s="5">
        <v>0.25</v>
      </c>
      <c r="G16" s="98">
        <v>1.4615384615</v>
      </c>
      <c r="H16" s="5">
        <v>0.85945260320000005</v>
      </c>
      <c r="I16" s="98">
        <v>12.166666666999999</v>
      </c>
      <c r="J16" s="5">
        <v>11.367839627</v>
      </c>
      <c r="K16" s="98">
        <v>107.2</v>
      </c>
      <c r="L16" s="5">
        <v>37.838340344000002</v>
      </c>
    </row>
    <row r="17" spans="1:12" x14ac:dyDescent="0.25">
      <c r="A17">
        <v>2008</v>
      </c>
      <c r="C17" s="98">
        <v>0</v>
      </c>
      <c r="D17" s="5">
        <v>0</v>
      </c>
      <c r="E17" s="98">
        <v>0</v>
      </c>
      <c r="F17" s="5">
        <v>0</v>
      </c>
      <c r="G17" s="98">
        <v>4.4000000000000004</v>
      </c>
      <c r="H17" s="5">
        <v>2.0834952318000002</v>
      </c>
      <c r="I17" s="98">
        <v>28.3</v>
      </c>
      <c r="J17" s="5">
        <v>13.984157702999999</v>
      </c>
      <c r="K17" s="98">
        <v>4.25</v>
      </c>
      <c r="L17" s="5">
        <v>3.9237524556999999</v>
      </c>
    </row>
    <row r="18" spans="1:12" x14ac:dyDescent="0.25">
      <c r="A18">
        <v>2009</v>
      </c>
      <c r="C18" s="98">
        <v>0</v>
      </c>
      <c r="D18" s="5">
        <v>0</v>
      </c>
      <c r="E18" s="98">
        <v>0</v>
      </c>
      <c r="F18" s="5">
        <v>0</v>
      </c>
      <c r="G18" s="98">
        <v>1.6470588235000001</v>
      </c>
      <c r="H18" s="5">
        <v>0.72223700930000001</v>
      </c>
      <c r="I18" s="98">
        <v>50</v>
      </c>
      <c r="J18" s="5">
        <v>50</v>
      </c>
      <c r="K18" s="98">
        <v>79.333333332999999</v>
      </c>
      <c r="L18" s="5">
        <v>21.214512851999999</v>
      </c>
    </row>
    <row r="19" spans="1:12" x14ac:dyDescent="0.25">
      <c r="A19">
        <v>2010</v>
      </c>
      <c r="C19" s="98">
        <v>0</v>
      </c>
      <c r="D19" s="5">
        <v>0</v>
      </c>
      <c r="E19" s="98">
        <v>0.2</v>
      </c>
      <c r="F19" s="5">
        <v>0.2</v>
      </c>
      <c r="G19" s="98">
        <v>6.6666666700000002E-2</v>
      </c>
      <c r="H19" s="5">
        <v>6.6666666700000002E-2</v>
      </c>
      <c r="I19" s="98">
        <v>3.6</v>
      </c>
      <c r="J19" s="5">
        <v>3.1240998703999998</v>
      </c>
      <c r="K19" s="98">
        <v>57</v>
      </c>
      <c r="L19" s="5">
        <v>28.702496988</v>
      </c>
    </row>
    <row r="20" spans="1:12" x14ac:dyDescent="0.25">
      <c r="A20">
        <v>2011</v>
      </c>
      <c r="C20" s="98">
        <v>0</v>
      </c>
      <c r="D20" s="5">
        <v>0</v>
      </c>
      <c r="E20" s="98">
        <v>0</v>
      </c>
      <c r="F20" s="5">
        <v>0</v>
      </c>
      <c r="G20" s="98">
        <v>2.8125</v>
      </c>
      <c r="H20" s="5">
        <v>1.6487842743000001</v>
      </c>
      <c r="I20" s="98">
        <v>28</v>
      </c>
      <c r="J20" s="5">
        <v>27</v>
      </c>
      <c r="K20" s="98">
        <v>22.444444443999998</v>
      </c>
      <c r="L20" s="5">
        <v>9.4562018318999996</v>
      </c>
    </row>
    <row r="21" spans="1:12" x14ac:dyDescent="0.25">
      <c r="A21">
        <v>2012</v>
      </c>
      <c r="C21" s="98">
        <v>0.14285714290000001</v>
      </c>
      <c r="D21" s="5">
        <v>0.14285714290000001</v>
      </c>
      <c r="E21" s="98">
        <v>0.33333333329999998</v>
      </c>
      <c r="F21" s="5">
        <v>0.33333333329999998</v>
      </c>
      <c r="G21" s="98">
        <v>8.7368421052999992</v>
      </c>
      <c r="H21" s="5">
        <v>4.2542322273000002</v>
      </c>
      <c r="I21" s="98">
        <v>43</v>
      </c>
      <c r="J21" s="5">
        <v>22.737634002</v>
      </c>
      <c r="K21" s="98">
        <v>154.83333332999999</v>
      </c>
      <c r="L21" s="5">
        <v>40.857815789999997</v>
      </c>
    </row>
    <row r="22" spans="1:12" x14ac:dyDescent="0.25">
      <c r="A22">
        <v>2013</v>
      </c>
      <c r="C22" s="98">
        <v>0</v>
      </c>
      <c r="D22" s="5">
        <v>0</v>
      </c>
      <c r="E22" s="98">
        <v>0</v>
      </c>
      <c r="F22" s="5">
        <v>0</v>
      </c>
      <c r="G22" s="98">
        <v>0</v>
      </c>
      <c r="H22" s="5">
        <v>0</v>
      </c>
      <c r="I22" s="98">
        <v>13.785714285999999</v>
      </c>
      <c r="J22" s="5">
        <v>11.572123843</v>
      </c>
      <c r="K22" s="98">
        <v>24.772727273000001</v>
      </c>
      <c r="L22" s="5">
        <v>9.7378922086999999</v>
      </c>
    </row>
    <row r="23" spans="1:12" x14ac:dyDescent="0.25">
      <c r="C23" s="98"/>
      <c r="D23" s="5"/>
      <c r="E23" s="98"/>
      <c r="F23" s="5"/>
      <c r="G23" s="98"/>
      <c r="H23" s="5"/>
      <c r="I23" s="98"/>
      <c r="J23" s="5"/>
      <c r="K23" s="98"/>
      <c r="L23" s="5"/>
    </row>
    <row r="24" spans="1:12" x14ac:dyDescent="0.25">
      <c r="C24" s="26" t="s">
        <v>98</v>
      </c>
    </row>
    <row r="25" spans="1:12" x14ac:dyDescent="0.25">
      <c r="C25" s="26" t="s">
        <v>87</v>
      </c>
    </row>
    <row r="26" spans="1:12" x14ac:dyDescent="0.25">
      <c r="A26" s="26" t="s">
        <v>2</v>
      </c>
      <c r="C26" s="97" t="s">
        <v>88</v>
      </c>
      <c r="D26" s="26" t="s">
        <v>93</v>
      </c>
      <c r="E26" s="97" t="s">
        <v>89</v>
      </c>
      <c r="F26" s="26" t="s">
        <v>94</v>
      </c>
      <c r="G26" s="97" t="s">
        <v>90</v>
      </c>
      <c r="H26" s="26" t="s">
        <v>95</v>
      </c>
      <c r="I26" s="97" t="s">
        <v>91</v>
      </c>
      <c r="J26" s="26" t="s">
        <v>96</v>
      </c>
      <c r="K26" s="97" t="s">
        <v>92</v>
      </c>
      <c r="L26" s="26" t="s">
        <v>97</v>
      </c>
    </row>
    <row r="27" spans="1:12" x14ac:dyDescent="0.25">
      <c r="A27">
        <v>1997</v>
      </c>
      <c r="C27">
        <v>0.6</v>
      </c>
      <c r="D27">
        <v>0.6</v>
      </c>
      <c r="E27">
        <v>0</v>
      </c>
      <c r="F27" s="5">
        <v>0</v>
      </c>
      <c r="G27">
        <v>24.4</v>
      </c>
      <c r="H27" s="5">
        <v>9.9829855254000002</v>
      </c>
      <c r="I27">
        <v>31.333333332999999</v>
      </c>
      <c r="J27" s="5">
        <v>13.245544324000001</v>
      </c>
      <c r="K27">
        <v>27</v>
      </c>
      <c r="L27" s="5">
        <v>6</v>
      </c>
    </row>
    <row r="28" spans="1:12" x14ac:dyDescent="0.25">
      <c r="A28">
        <v>1998</v>
      </c>
      <c r="C28">
        <v>1</v>
      </c>
      <c r="D28">
        <v>1</v>
      </c>
      <c r="E28">
        <v>6</v>
      </c>
      <c r="F28" s="5"/>
      <c r="G28">
        <v>19.75</v>
      </c>
      <c r="H28" s="5">
        <v>7.4428377205</v>
      </c>
      <c r="I28">
        <v>23.5</v>
      </c>
      <c r="J28" s="5">
        <v>0.5</v>
      </c>
      <c r="K28">
        <v>9.25</v>
      </c>
      <c r="L28" s="5">
        <v>4.4791182167999999</v>
      </c>
    </row>
    <row r="29" spans="1:12" x14ac:dyDescent="0.25">
      <c r="A29">
        <v>1999</v>
      </c>
      <c r="C29">
        <v>0</v>
      </c>
      <c r="E29">
        <v>0.66666666669999997</v>
      </c>
      <c r="F29" s="5">
        <v>0.66666666669999997</v>
      </c>
      <c r="G29">
        <v>6.8</v>
      </c>
      <c r="H29" s="5">
        <v>2.9899832774999999</v>
      </c>
      <c r="I29">
        <v>7.3333333332999997</v>
      </c>
      <c r="J29" s="5">
        <v>6.8394281762000002</v>
      </c>
      <c r="K29">
        <v>11.666666666999999</v>
      </c>
      <c r="L29" s="5">
        <v>4.6308146630999998</v>
      </c>
    </row>
    <row r="30" spans="1:12" x14ac:dyDescent="0.25">
      <c r="A30">
        <v>2000</v>
      </c>
      <c r="C30">
        <v>0</v>
      </c>
      <c r="D30">
        <v>0</v>
      </c>
      <c r="E30">
        <v>0.75</v>
      </c>
      <c r="F30" s="5">
        <v>0.47871355389999998</v>
      </c>
      <c r="G30">
        <v>2.125</v>
      </c>
      <c r="H30" s="5">
        <v>0.97169770430000002</v>
      </c>
      <c r="I30">
        <v>8.5</v>
      </c>
      <c r="J30" s="5">
        <v>7.5</v>
      </c>
      <c r="K30">
        <v>17.399999999999999</v>
      </c>
      <c r="L30" s="5">
        <v>9.4212525707000001</v>
      </c>
    </row>
    <row r="31" spans="1:12" x14ac:dyDescent="0.25">
      <c r="A31">
        <v>2001</v>
      </c>
      <c r="C31">
        <v>0</v>
      </c>
      <c r="D31">
        <v>0</v>
      </c>
      <c r="E31">
        <v>0.2</v>
      </c>
      <c r="F31" s="5">
        <v>0.2</v>
      </c>
      <c r="G31">
        <v>5.9090909090999997</v>
      </c>
      <c r="H31" s="5">
        <v>2.9770471809000001</v>
      </c>
      <c r="I31">
        <v>11.25</v>
      </c>
      <c r="J31" s="5">
        <v>3.9404042577</v>
      </c>
      <c r="K31">
        <v>20.714285713999999</v>
      </c>
      <c r="L31" s="5">
        <v>4.1788257960999999</v>
      </c>
    </row>
    <row r="32" spans="1:12" x14ac:dyDescent="0.25">
      <c r="A32">
        <v>2002</v>
      </c>
      <c r="C32">
        <v>0.2</v>
      </c>
      <c r="D32">
        <v>0.2</v>
      </c>
      <c r="E32">
        <v>0.16666666669999999</v>
      </c>
      <c r="F32" s="5">
        <v>0.16666666669999999</v>
      </c>
      <c r="G32">
        <v>3.3333333333000001</v>
      </c>
      <c r="H32" s="5">
        <v>1.748014747</v>
      </c>
      <c r="I32">
        <v>29.857142856999999</v>
      </c>
      <c r="J32" s="5">
        <v>8.3250298768000004</v>
      </c>
      <c r="K32">
        <v>25.4</v>
      </c>
      <c r="L32" s="5">
        <v>12.675172583</v>
      </c>
    </row>
    <row r="33" spans="1:12" x14ac:dyDescent="0.25">
      <c r="A33">
        <v>2003</v>
      </c>
      <c r="C33">
        <v>0</v>
      </c>
      <c r="D33">
        <v>0</v>
      </c>
      <c r="E33">
        <v>0.33333333329999998</v>
      </c>
      <c r="F33" s="5">
        <v>0.33333333329999998</v>
      </c>
      <c r="G33">
        <v>19.5</v>
      </c>
      <c r="H33" s="5">
        <v>7.3427969239999999</v>
      </c>
      <c r="I33">
        <v>55.555555556000002</v>
      </c>
      <c r="J33" s="5">
        <v>16.140968502</v>
      </c>
      <c r="K33">
        <v>73.5</v>
      </c>
      <c r="L33" s="5">
        <v>7.1113591226999997</v>
      </c>
    </row>
    <row r="34" spans="1:12" x14ac:dyDescent="0.25">
      <c r="A34">
        <v>2004</v>
      </c>
      <c r="C34">
        <v>0</v>
      </c>
      <c r="D34">
        <v>0</v>
      </c>
      <c r="E34">
        <v>1.6666666667000001</v>
      </c>
      <c r="F34" s="5">
        <v>0.88191710369999998</v>
      </c>
      <c r="G34">
        <v>17.909090909</v>
      </c>
      <c r="H34" s="5">
        <v>4.4404228821</v>
      </c>
      <c r="I34">
        <v>27.857142856999999</v>
      </c>
      <c r="J34" s="5">
        <v>7.4336063523</v>
      </c>
      <c r="K34">
        <v>46.5</v>
      </c>
      <c r="L34" s="5">
        <v>8.2573199849000005</v>
      </c>
    </row>
    <row r="35" spans="1:12" x14ac:dyDescent="0.25">
      <c r="A35">
        <v>2005</v>
      </c>
      <c r="C35">
        <v>0.28571428570000001</v>
      </c>
      <c r="D35">
        <v>0.1252940028</v>
      </c>
      <c r="E35">
        <v>2.4</v>
      </c>
      <c r="F35" s="5">
        <v>0.67823299829999995</v>
      </c>
      <c r="G35">
        <v>13.8</v>
      </c>
      <c r="H35" s="5">
        <v>3.2413988749999998</v>
      </c>
      <c r="I35">
        <v>54.833333332999999</v>
      </c>
      <c r="J35" s="5">
        <v>10.502116189000001</v>
      </c>
      <c r="K35">
        <v>42.5</v>
      </c>
      <c r="L35" s="5">
        <v>10.645030138999999</v>
      </c>
    </row>
    <row r="36" spans="1:12" x14ac:dyDescent="0.25">
      <c r="A36">
        <v>2006</v>
      </c>
      <c r="C36">
        <v>5.2631578900000003E-2</v>
      </c>
      <c r="D36">
        <v>5.2631578900000003E-2</v>
      </c>
      <c r="E36">
        <v>2</v>
      </c>
      <c r="F36" s="5"/>
      <c r="G36">
        <v>10.727272727000001</v>
      </c>
      <c r="H36" s="5">
        <v>5.4540908900999998</v>
      </c>
      <c r="I36">
        <v>21</v>
      </c>
      <c r="J36" s="5">
        <v>4.3397388554000003</v>
      </c>
      <c r="K36">
        <v>44.555555556000002</v>
      </c>
      <c r="L36" s="5">
        <v>13.246709351</v>
      </c>
    </row>
    <row r="37" spans="1:12" x14ac:dyDescent="0.25">
      <c r="A37">
        <v>2007</v>
      </c>
      <c r="C37">
        <v>0</v>
      </c>
      <c r="D37">
        <v>0</v>
      </c>
      <c r="E37">
        <v>0</v>
      </c>
      <c r="F37" s="5">
        <v>0</v>
      </c>
      <c r="G37">
        <v>3.4615384615</v>
      </c>
      <c r="H37" s="5">
        <v>1.6432276892</v>
      </c>
      <c r="I37">
        <v>23.833333332999999</v>
      </c>
      <c r="J37" s="5">
        <v>7.8077596729999996</v>
      </c>
      <c r="K37">
        <v>33.799999999999997</v>
      </c>
      <c r="L37" s="5">
        <v>8.5755466297999998</v>
      </c>
    </row>
    <row r="38" spans="1:12" x14ac:dyDescent="0.25">
      <c r="A38">
        <v>2008</v>
      </c>
      <c r="C38">
        <v>0.11111111110000001</v>
      </c>
      <c r="D38">
        <v>0.11111111110000001</v>
      </c>
      <c r="E38">
        <v>0.8</v>
      </c>
      <c r="F38" s="5">
        <v>0.58309518950000006</v>
      </c>
      <c r="G38">
        <v>4.5999999999999996</v>
      </c>
      <c r="H38" s="5">
        <v>1.572986241</v>
      </c>
      <c r="I38">
        <v>18.600000000000001</v>
      </c>
      <c r="J38" s="5">
        <v>5.0115422332000001</v>
      </c>
      <c r="K38">
        <v>48.75</v>
      </c>
      <c r="L38" s="5">
        <v>15.781714102</v>
      </c>
    </row>
    <row r="39" spans="1:12" x14ac:dyDescent="0.25">
      <c r="A39">
        <v>2009</v>
      </c>
      <c r="C39">
        <v>0</v>
      </c>
      <c r="D39">
        <v>0</v>
      </c>
      <c r="E39">
        <v>0.5</v>
      </c>
      <c r="F39" s="5">
        <v>0.5</v>
      </c>
      <c r="G39">
        <v>2.3529411764999999</v>
      </c>
      <c r="H39" s="5">
        <v>1.2155281364999999</v>
      </c>
      <c r="I39">
        <v>5</v>
      </c>
      <c r="J39" s="5">
        <v>3</v>
      </c>
      <c r="K39">
        <v>28.777777778000001</v>
      </c>
      <c r="L39" s="5">
        <v>4.1020922093000003</v>
      </c>
    </row>
    <row r="40" spans="1:12" x14ac:dyDescent="0.25">
      <c r="A40">
        <v>2010</v>
      </c>
      <c r="C40">
        <v>0</v>
      </c>
      <c r="D40">
        <v>0</v>
      </c>
      <c r="E40">
        <v>0</v>
      </c>
      <c r="F40" s="5">
        <v>0</v>
      </c>
      <c r="G40">
        <v>0.53333333329999999</v>
      </c>
      <c r="H40" s="5">
        <v>0.400792865</v>
      </c>
      <c r="I40">
        <v>10.4</v>
      </c>
      <c r="J40" s="5">
        <v>5.7930993431999998</v>
      </c>
      <c r="K40">
        <v>24.25</v>
      </c>
      <c r="L40" s="5">
        <v>8.8447253584999999</v>
      </c>
    </row>
    <row r="41" spans="1:12" x14ac:dyDescent="0.25">
      <c r="A41">
        <v>2011</v>
      </c>
      <c r="C41">
        <v>7.6923076899999998E-2</v>
      </c>
      <c r="D41">
        <v>7.6923076899999998E-2</v>
      </c>
      <c r="E41">
        <v>0</v>
      </c>
      <c r="F41" s="5">
        <v>0</v>
      </c>
      <c r="G41">
        <v>5.125</v>
      </c>
      <c r="H41" s="5">
        <v>2.5525722321000002</v>
      </c>
      <c r="I41">
        <v>31</v>
      </c>
      <c r="J41" s="5">
        <v>14</v>
      </c>
      <c r="K41">
        <v>48.333333332999999</v>
      </c>
      <c r="L41" s="5">
        <v>7.6430796584999996</v>
      </c>
    </row>
    <row r="42" spans="1:12" x14ac:dyDescent="0.25">
      <c r="A42">
        <v>2012</v>
      </c>
      <c r="C42">
        <v>7.1428571400000002E-2</v>
      </c>
      <c r="D42">
        <v>7.1428571400000002E-2</v>
      </c>
      <c r="E42">
        <v>0.33333333329999998</v>
      </c>
      <c r="F42" s="5">
        <v>0.33333333329999998</v>
      </c>
      <c r="G42">
        <v>6.6315789474000004</v>
      </c>
      <c r="H42" s="5">
        <v>1.8672469748</v>
      </c>
      <c r="I42">
        <v>56.5</v>
      </c>
      <c r="J42" s="5">
        <v>9.9283144878999998</v>
      </c>
      <c r="K42">
        <v>65.666666667000001</v>
      </c>
      <c r="L42" s="5">
        <v>9.7763887902000004</v>
      </c>
    </row>
    <row r="43" spans="1:12" x14ac:dyDescent="0.25">
      <c r="A43">
        <v>2013</v>
      </c>
      <c r="C43">
        <v>0</v>
      </c>
      <c r="D43">
        <v>0</v>
      </c>
      <c r="E43">
        <v>0.66666666669999997</v>
      </c>
      <c r="F43" s="5">
        <v>0.33333333329999998</v>
      </c>
      <c r="G43">
        <v>0.5</v>
      </c>
      <c r="H43" s="5">
        <v>0.2236067977</v>
      </c>
      <c r="I43">
        <v>26.928571429000002</v>
      </c>
      <c r="J43" s="5">
        <v>8.8146134194000005</v>
      </c>
      <c r="K43">
        <v>44.636363635999999</v>
      </c>
      <c r="L43" s="5">
        <v>4.9924382015999997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workbookViewId="0">
      <selection activeCell="E28" sqref="E28"/>
    </sheetView>
  </sheetViews>
  <sheetFormatPr defaultRowHeight="13.2" x14ac:dyDescent="0.25"/>
  <sheetData>
    <row r="1" spans="1:12" x14ac:dyDescent="0.25">
      <c r="A1" s="76">
        <v>41408</v>
      </c>
    </row>
    <row r="3" spans="1:12" x14ac:dyDescent="0.25">
      <c r="A3" s="26" t="s">
        <v>83</v>
      </c>
      <c r="H3" s="26" t="s">
        <v>84</v>
      </c>
    </row>
    <row r="4" spans="1:12" x14ac:dyDescent="0.25">
      <c r="B4" s="155" t="s">
        <v>15</v>
      </c>
      <c r="C4" s="155" t="s">
        <v>16</v>
      </c>
      <c r="D4" s="155" t="s">
        <v>17</v>
      </c>
      <c r="E4" s="155" t="s">
        <v>18</v>
      </c>
      <c r="I4" s="155" t="s">
        <v>15</v>
      </c>
      <c r="J4" s="155" t="s">
        <v>16</v>
      </c>
      <c r="K4" s="155" t="s">
        <v>17</v>
      </c>
      <c r="L4" s="155" t="s">
        <v>18</v>
      </c>
    </row>
    <row r="5" spans="1:12" x14ac:dyDescent="0.25">
      <c r="B5" s="156"/>
      <c r="C5" s="156"/>
      <c r="D5" s="156"/>
      <c r="E5" s="156"/>
      <c r="I5" s="156"/>
      <c r="J5" s="156"/>
      <c r="K5" s="156"/>
      <c r="L5" s="156"/>
    </row>
    <row r="6" spans="1:12" x14ac:dyDescent="0.25">
      <c r="A6" s="77">
        <v>1996</v>
      </c>
      <c r="B6" s="78">
        <v>0</v>
      </c>
      <c r="C6" s="86">
        <v>0</v>
      </c>
      <c r="D6" s="89">
        <v>0</v>
      </c>
      <c r="E6" s="79">
        <v>0</v>
      </c>
      <c r="H6" s="77">
        <v>1996</v>
      </c>
      <c r="I6" s="78">
        <v>0</v>
      </c>
      <c r="J6" s="86">
        <v>0</v>
      </c>
      <c r="K6" s="89">
        <v>0</v>
      </c>
      <c r="L6" s="79">
        <v>0</v>
      </c>
    </row>
    <row r="7" spans="1:12" x14ac:dyDescent="0.25">
      <c r="A7" s="80">
        <v>1997</v>
      </c>
      <c r="B7" s="81">
        <v>216242.96599177792</v>
      </c>
      <c r="C7" s="87">
        <v>442584.92449453432</v>
      </c>
      <c r="D7" s="90">
        <v>658827.89048631222</v>
      </c>
      <c r="E7" s="82">
        <v>131765.57809726245</v>
      </c>
      <c r="H7" s="80">
        <v>1997</v>
      </c>
      <c r="I7" s="81">
        <v>220940.06807761325</v>
      </c>
      <c r="J7" s="87">
        <v>416235.3227831978</v>
      </c>
      <c r="K7" s="90">
        <v>637175.39086081111</v>
      </c>
      <c r="L7" s="82">
        <v>127435.07817216223</v>
      </c>
    </row>
    <row r="8" spans="1:12" x14ac:dyDescent="0.25">
      <c r="A8" s="80">
        <v>1998</v>
      </c>
      <c r="B8" s="81">
        <v>75835.500292471799</v>
      </c>
      <c r="C8" s="87">
        <v>483738.28474928124</v>
      </c>
      <c r="D8" s="90">
        <v>559573.78504175309</v>
      </c>
      <c r="E8" s="82">
        <v>111914.75700835063</v>
      </c>
      <c r="H8" s="80">
        <v>1998</v>
      </c>
      <c r="I8" s="81">
        <v>79422.184491477674</v>
      </c>
      <c r="J8" s="87">
        <v>473276.1645029615</v>
      </c>
      <c r="K8" s="90">
        <v>552698.34899443923</v>
      </c>
      <c r="L8" s="82">
        <v>110539.66979888786</v>
      </c>
    </row>
    <row r="9" spans="1:12" x14ac:dyDescent="0.25">
      <c r="A9" s="80">
        <v>1999</v>
      </c>
      <c r="B9" s="81">
        <v>58754.95326016449</v>
      </c>
      <c r="C9" s="87">
        <v>186949.07018917162</v>
      </c>
      <c r="D9" s="90">
        <v>245704.02344933612</v>
      </c>
      <c r="E9" s="82">
        <v>49140.804689867226</v>
      </c>
      <c r="H9" s="80">
        <v>1999</v>
      </c>
      <c r="I9" s="81">
        <v>57082.837577511091</v>
      </c>
      <c r="J9" s="87">
        <v>185573.02487883432</v>
      </c>
      <c r="K9" s="90">
        <v>242655.86245634541</v>
      </c>
      <c r="L9" s="82">
        <v>48531.172491269084</v>
      </c>
    </row>
    <row r="10" spans="1:12" x14ac:dyDescent="0.25">
      <c r="A10" s="80">
        <v>2000</v>
      </c>
      <c r="B10" s="81">
        <v>76734.950522825224</v>
      </c>
      <c r="C10" s="87">
        <v>114426.96476016899</v>
      </c>
      <c r="D10" s="90">
        <v>191161.91528299422</v>
      </c>
      <c r="E10" s="82">
        <v>38232.383056598846</v>
      </c>
      <c r="H10" s="80">
        <v>2000</v>
      </c>
      <c r="I10" s="81">
        <v>76304.501276457377</v>
      </c>
      <c r="J10" s="87">
        <v>111019.23634419563</v>
      </c>
      <c r="K10" s="90">
        <v>187323.737620653</v>
      </c>
      <c r="L10" s="82">
        <v>37464.747524130602</v>
      </c>
    </row>
    <row r="11" spans="1:12" x14ac:dyDescent="0.25">
      <c r="A11" s="80">
        <v>2001</v>
      </c>
      <c r="B11" s="81">
        <v>53006.338806451102</v>
      </c>
      <c r="C11" s="87">
        <v>147892.51090014176</v>
      </c>
      <c r="D11" s="90">
        <v>200898.84970659285</v>
      </c>
      <c r="E11" s="82">
        <v>40179.769941318576</v>
      </c>
      <c r="H11" s="80">
        <v>2001</v>
      </c>
      <c r="I11" s="81">
        <v>49657.017963439779</v>
      </c>
      <c r="J11" s="87">
        <v>144998.61540664968</v>
      </c>
      <c r="K11" s="90">
        <v>194655.63337008946</v>
      </c>
      <c r="L11" s="82">
        <v>38931.126674017891</v>
      </c>
    </row>
    <row r="12" spans="1:12" x14ac:dyDescent="0.25">
      <c r="A12" s="80">
        <v>2002</v>
      </c>
      <c r="B12" s="81">
        <v>52452.610698445496</v>
      </c>
      <c r="C12" s="87">
        <v>105357.96830616023</v>
      </c>
      <c r="D12" s="90">
        <v>157810.57900460571</v>
      </c>
      <c r="E12" s="82">
        <v>31562.115800921143</v>
      </c>
      <c r="H12" s="80">
        <v>2002</v>
      </c>
      <c r="I12" s="81">
        <v>51374.115512874181</v>
      </c>
      <c r="J12" s="87">
        <v>98047.546409581293</v>
      </c>
      <c r="K12" s="90">
        <v>149421.66192245547</v>
      </c>
      <c r="L12" s="82">
        <v>29884.332384491096</v>
      </c>
    </row>
    <row r="13" spans="1:12" x14ac:dyDescent="0.25">
      <c r="A13" s="80">
        <v>2003</v>
      </c>
      <c r="B13" s="81">
        <v>138390.5490126225</v>
      </c>
      <c r="C13" s="87">
        <v>112121.66049909224</v>
      </c>
      <c r="D13" s="90">
        <v>250512.20951171475</v>
      </c>
      <c r="E13" s="82">
        <v>50102.441902342951</v>
      </c>
      <c r="H13" s="80">
        <v>2003</v>
      </c>
      <c r="I13" s="81">
        <v>140022.34859034742</v>
      </c>
      <c r="J13" s="87">
        <v>105671.6312614419</v>
      </c>
      <c r="K13" s="90">
        <v>245693.97985178931</v>
      </c>
      <c r="L13" s="82">
        <v>49138.795970357867</v>
      </c>
    </row>
    <row r="14" spans="1:12" x14ac:dyDescent="0.25">
      <c r="A14" s="80">
        <v>2004</v>
      </c>
      <c r="B14" s="81">
        <v>180908.2477460826</v>
      </c>
      <c r="C14" s="87">
        <v>239155.1436026968</v>
      </c>
      <c r="D14" s="90">
        <v>420063.39134877943</v>
      </c>
      <c r="E14" s="82">
        <v>84012.678269755896</v>
      </c>
      <c r="H14" s="80">
        <v>2004</v>
      </c>
      <c r="I14" s="81">
        <v>178292.25017183457</v>
      </c>
      <c r="J14" s="87">
        <v>237471.64948911243</v>
      </c>
      <c r="K14" s="90">
        <v>415763.89966094703</v>
      </c>
      <c r="L14" s="82">
        <v>83152.779932189413</v>
      </c>
    </row>
    <row r="15" spans="1:12" x14ac:dyDescent="0.25">
      <c r="A15" s="80">
        <v>2005</v>
      </c>
      <c r="B15" s="81">
        <v>92205.014246993422</v>
      </c>
      <c r="C15" s="87">
        <v>327284.41859288455</v>
      </c>
      <c r="D15" s="90">
        <v>419489.43283987796</v>
      </c>
      <c r="E15" s="82">
        <v>83897.886567975598</v>
      </c>
      <c r="H15" s="80">
        <v>2005</v>
      </c>
      <c r="I15" s="81">
        <v>95980.661185540157</v>
      </c>
      <c r="J15" s="87">
        <v>322779.1977063868</v>
      </c>
      <c r="K15" s="90">
        <v>418759.85889192694</v>
      </c>
      <c r="L15" s="82">
        <v>83751.971778385399</v>
      </c>
    </row>
    <row r="16" spans="1:12" x14ac:dyDescent="0.25">
      <c r="A16" s="80">
        <v>2006</v>
      </c>
      <c r="B16" s="81">
        <v>47782.652525324025</v>
      </c>
      <c r="C16" s="87">
        <v>209967.36506573186</v>
      </c>
      <c r="D16" s="90">
        <v>257750.01759105589</v>
      </c>
      <c r="E16" s="82">
        <v>51550.003518211182</v>
      </c>
      <c r="H16" s="80">
        <v>2006</v>
      </c>
      <c r="I16" s="81">
        <v>46466.688551714455</v>
      </c>
      <c r="J16" s="87">
        <v>212423.79852800845</v>
      </c>
      <c r="K16" s="90">
        <v>258890.48707972292</v>
      </c>
      <c r="L16" s="82">
        <v>51778.09741594459</v>
      </c>
    </row>
    <row r="17" spans="1:12" x14ac:dyDescent="0.25">
      <c r="A17" s="80">
        <v>2007</v>
      </c>
      <c r="B17" s="81">
        <v>69948.880017698291</v>
      </c>
      <c r="C17" s="87">
        <v>91600.494195055697</v>
      </c>
      <c r="D17" s="90">
        <v>161549.37421275399</v>
      </c>
      <c r="E17" s="82">
        <v>32309.874842550798</v>
      </c>
      <c r="H17" s="80">
        <v>2007</v>
      </c>
      <c r="I17" s="81">
        <v>66165.682575350424</v>
      </c>
      <c r="J17" s="87">
        <v>91662.424997530688</v>
      </c>
      <c r="K17" s="90">
        <v>157828.1075728811</v>
      </c>
      <c r="L17" s="82">
        <v>31565.621514576222</v>
      </c>
    </row>
    <row r="18" spans="1:12" x14ac:dyDescent="0.25">
      <c r="A18" s="80">
        <v>2008</v>
      </c>
      <c r="B18" s="81">
        <v>67596.321843616024</v>
      </c>
      <c r="C18" s="87">
        <v>126712.50849085093</v>
      </c>
      <c r="D18" s="90">
        <v>194308.83033446694</v>
      </c>
      <c r="E18" s="82">
        <v>38861.76606689339</v>
      </c>
      <c r="H18" s="80">
        <v>2008</v>
      </c>
      <c r="I18" s="81">
        <v>73233.587364340536</v>
      </c>
      <c r="J18" s="87">
        <v>120879.82385318779</v>
      </c>
      <c r="K18" s="90">
        <v>194113.41121752834</v>
      </c>
      <c r="L18" s="82">
        <v>38822.682243505667</v>
      </c>
    </row>
    <row r="19" spans="1:12" x14ac:dyDescent="0.25">
      <c r="A19" s="80">
        <v>2009</v>
      </c>
      <c r="B19" s="81">
        <v>44121.423524451187</v>
      </c>
      <c r="C19" s="87">
        <v>133016.3582340604</v>
      </c>
      <c r="D19" s="90">
        <v>177137.78175851158</v>
      </c>
      <c r="E19" s="82">
        <v>35427.556351702318</v>
      </c>
      <c r="H19" s="80">
        <v>2009</v>
      </c>
      <c r="I19" s="81">
        <v>41919.449082260326</v>
      </c>
      <c r="J19" s="87">
        <v>137791.93952596074</v>
      </c>
      <c r="K19" s="90">
        <v>179711.38860822108</v>
      </c>
      <c r="L19" s="82">
        <v>35942.277721644219</v>
      </c>
    </row>
    <row r="20" spans="1:12" x14ac:dyDescent="0.25">
      <c r="A20" s="80">
        <v>2010</v>
      </c>
      <c r="B20" s="81">
        <v>88738.870154576871</v>
      </c>
      <c r="C20" s="87">
        <v>74804.68650588319</v>
      </c>
      <c r="D20" s="90">
        <v>163543.55666046008</v>
      </c>
      <c r="E20" s="82">
        <v>32708.711332092018</v>
      </c>
      <c r="H20" s="80">
        <v>2010</v>
      </c>
      <c r="I20" s="81">
        <v>92908.174680439406</v>
      </c>
      <c r="J20" s="87">
        <v>75210.144378610028</v>
      </c>
      <c r="K20" s="90">
        <v>168118.31905904942</v>
      </c>
      <c r="L20" s="82">
        <v>33623.663811809885</v>
      </c>
    </row>
    <row r="21" spans="1:12" x14ac:dyDescent="0.25">
      <c r="A21" s="80">
        <v>2011</v>
      </c>
      <c r="B21" s="81">
        <v>102760.15793238702</v>
      </c>
      <c r="C21" s="87">
        <v>137774.30061888837</v>
      </c>
      <c r="D21" s="90">
        <v>240534.4585512754</v>
      </c>
      <c r="E21" s="82">
        <v>48106.891710255084</v>
      </c>
      <c r="H21" s="80">
        <v>2011</v>
      </c>
      <c r="I21" s="81">
        <v>111265.47538451203</v>
      </c>
      <c r="J21" s="87">
        <v>144517.57121437258</v>
      </c>
      <c r="K21" s="90">
        <v>255783.04659888463</v>
      </c>
      <c r="L21" s="82">
        <v>51156.60931977693</v>
      </c>
    </row>
    <row r="22" spans="1:12" x14ac:dyDescent="0.25">
      <c r="A22" s="83">
        <v>2012</v>
      </c>
      <c r="B22" s="84">
        <v>144611.40833015903</v>
      </c>
      <c r="C22" s="88">
        <v>187636.44617486131</v>
      </c>
      <c r="D22" s="91">
        <v>332247.85450502031</v>
      </c>
      <c r="E22" s="85">
        <v>66449.570901004059</v>
      </c>
      <c r="H22" s="83">
        <v>2012</v>
      </c>
      <c r="I22" s="84">
        <v>162566.13905562821</v>
      </c>
      <c r="J22" s="88">
        <v>206839.88750488334</v>
      </c>
      <c r="K22" s="91">
        <v>369406.02656051156</v>
      </c>
      <c r="L22" s="85">
        <v>73881.20531210232</v>
      </c>
    </row>
  </sheetData>
  <mergeCells count="8">
    <mergeCell ref="K4:K5"/>
    <mergeCell ref="L4:L5"/>
    <mergeCell ref="B4:B5"/>
    <mergeCell ref="C4:C5"/>
    <mergeCell ref="D4:D5"/>
    <mergeCell ref="E4:E5"/>
    <mergeCell ref="I4:I5"/>
    <mergeCell ref="J4:J5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"/>
  <sheetViews>
    <sheetView workbookViewId="0">
      <selection activeCell="J37" sqref="J37"/>
    </sheetView>
  </sheetViews>
  <sheetFormatPr defaultColWidth="9.109375" defaultRowHeight="13.2" x14ac:dyDescent="0.25"/>
  <cols>
    <col min="1" max="2" width="9.109375" style="47"/>
    <col min="3" max="8" width="12" style="47" bestFit="1" customWidth="1"/>
    <col min="9" max="16384" width="9.109375" style="47"/>
  </cols>
  <sheetData>
    <row r="1" spans="1:12" x14ac:dyDescent="0.25">
      <c r="A1" s="68">
        <v>41407</v>
      </c>
    </row>
    <row r="2" spans="1:12" x14ac:dyDescent="0.25">
      <c r="A2" s="67" t="s">
        <v>73</v>
      </c>
      <c r="E2" s="70" t="s">
        <v>77</v>
      </c>
    </row>
    <row r="4" spans="1:12" x14ac:dyDescent="0.25">
      <c r="A4" s="67" t="s">
        <v>72</v>
      </c>
      <c r="J4" s="47" t="s">
        <v>74</v>
      </c>
    </row>
    <row r="5" spans="1:12" ht="21" customHeight="1" thickBot="1" x14ac:dyDescent="0.3">
      <c r="A5" s="66" t="s">
        <v>1</v>
      </c>
      <c r="B5" s="64" t="s">
        <v>71</v>
      </c>
      <c r="C5" s="64" t="s">
        <v>70</v>
      </c>
      <c r="D5" s="65" t="s">
        <v>68</v>
      </c>
      <c r="E5" s="64" t="s">
        <v>0</v>
      </c>
      <c r="F5" s="65" t="s">
        <v>68</v>
      </c>
      <c r="G5" s="64" t="s">
        <v>69</v>
      </c>
      <c r="H5" s="63" t="s">
        <v>68</v>
      </c>
    </row>
    <row r="6" spans="1:12" ht="13.8" thickTop="1" x14ac:dyDescent="0.25">
      <c r="A6" s="62">
        <v>1997</v>
      </c>
      <c r="B6" s="61">
        <v>15</v>
      </c>
      <c r="C6" s="59">
        <v>18.2</v>
      </c>
      <c r="D6" s="60">
        <v>5.1354973794000003</v>
      </c>
      <c r="E6" s="59">
        <v>31.733333333000001</v>
      </c>
      <c r="F6" s="60">
        <v>7.5349766434000003</v>
      </c>
      <c r="G6" s="59">
        <v>5.9333333333000002</v>
      </c>
      <c r="H6" s="58">
        <v>1.7333333333000001</v>
      </c>
      <c r="J6" s="13">
        <v>17.0625</v>
      </c>
      <c r="K6" s="13">
        <v>29.75</v>
      </c>
      <c r="L6" s="43">
        <v>5.5625</v>
      </c>
    </row>
    <row r="7" spans="1:12" x14ac:dyDescent="0.25">
      <c r="A7" s="62">
        <v>1998</v>
      </c>
      <c r="B7" s="61">
        <v>14</v>
      </c>
      <c r="C7" s="59">
        <v>12.285714285999999</v>
      </c>
      <c r="D7" s="60">
        <v>3.1837992569</v>
      </c>
      <c r="E7" s="59">
        <v>45.214285713999999</v>
      </c>
      <c r="F7" s="60">
        <v>11.231910277000001</v>
      </c>
      <c r="G7" s="59">
        <v>6.7857142857000001</v>
      </c>
      <c r="H7" s="58">
        <v>2.8711880059000001</v>
      </c>
      <c r="J7" s="43">
        <v>12.2857143</v>
      </c>
      <c r="K7" s="43">
        <v>45.214285699999998</v>
      </c>
      <c r="L7" s="43">
        <v>6.7857142899999996</v>
      </c>
    </row>
    <row r="8" spans="1:12" x14ac:dyDescent="0.25">
      <c r="A8" s="62">
        <v>1999</v>
      </c>
      <c r="B8" s="61">
        <v>15</v>
      </c>
      <c r="C8" s="59">
        <v>6.2</v>
      </c>
      <c r="D8" s="60">
        <v>1.9717046046</v>
      </c>
      <c r="E8" s="59">
        <v>13.866666667000001</v>
      </c>
      <c r="F8" s="60">
        <v>5.4535848119999999</v>
      </c>
      <c r="G8" s="59">
        <v>5.6</v>
      </c>
      <c r="H8" s="58">
        <v>2.2547304769999998</v>
      </c>
      <c r="J8" s="43">
        <v>6.2</v>
      </c>
      <c r="K8" s="43">
        <v>13.8666667</v>
      </c>
      <c r="L8" s="43">
        <v>5.6</v>
      </c>
    </row>
    <row r="9" spans="1:12" x14ac:dyDescent="0.25">
      <c r="A9" s="62">
        <v>2000</v>
      </c>
      <c r="B9" s="61">
        <v>25</v>
      </c>
      <c r="C9" s="59">
        <v>4.96</v>
      </c>
      <c r="D9" s="60">
        <v>2.2453507520999998</v>
      </c>
      <c r="E9" s="59">
        <v>6.48</v>
      </c>
      <c r="F9" s="60">
        <v>2.6727763342999999</v>
      </c>
      <c r="G9" s="59">
        <v>1.1599999999999999</v>
      </c>
      <c r="H9" s="58">
        <v>0.49893219309999998</v>
      </c>
      <c r="J9" s="43">
        <v>4.96</v>
      </c>
      <c r="K9" s="43">
        <v>6.48</v>
      </c>
      <c r="L9" s="43">
        <v>1.1599999999999999</v>
      </c>
    </row>
    <row r="10" spans="1:12" x14ac:dyDescent="0.25">
      <c r="A10" s="62">
        <v>2001</v>
      </c>
      <c r="B10" s="61">
        <v>43</v>
      </c>
      <c r="C10" s="59">
        <v>7</v>
      </c>
      <c r="D10" s="60">
        <v>1.6424598682</v>
      </c>
      <c r="E10" s="59">
        <v>12.697674419</v>
      </c>
      <c r="F10" s="60">
        <v>4.0056072111000001</v>
      </c>
      <c r="G10" s="59">
        <v>1.6511627906999999</v>
      </c>
      <c r="H10" s="58">
        <v>0.54568043099999997</v>
      </c>
      <c r="J10" s="13">
        <v>6.6888888900000003</v>
      </c>
      <c r="K10" s="13">
        <v>12.1333333</v>
      </c>
      <c r="L10" s="13">
        <v>1.5777777799999999</v>
      </c>
    </row>
    <row r="11" spans="1:12" x14ac:dyDescent="0.25">
      <c r="A11" s="62">
        <v>2002</v>
      </c>
      <c r="B11" s="61">
        <v>32</v>
      </c>
      <c r="C11" s="59">
        <v>11.5</v>
      </c>
      <c r="D11" s="60">
        <v>3.4313544772000002</v>
      </c>
      <c r="E11" s="59">
        <v>9.09375</v>
      </c>
      <c r="F11" s="60">
        <v>3.6354436253000002</v>
      </c>
      <c r="G11" s="59">
        <v>1.75</v>
      </c>
      <c r="H11" s="58">
        <v>0.89465257269999998</v>
      </c>
      <c r="J11" s="43">
        <v>11.5</v>
      </c>
      <c r="K11" s="43">
        <v>9.09375</v>
      </c>
      <c r="L11" s="43">
        <v>1.75</v>
      </c>
    </row>
    <row r="12" spans="1:12" x14ac:dyDescent="0.25">
      <c r="A12" s="62">
        <v>2003</v>
      </c>
      <c r="B12" s="61">
        <v>38</v>
      </c>
      <c r="C12" s="59">
        <v>31.736842105000001</v>
      </c>
      <c r="D12" s="60">
        <v>6.4344472374999997</v>
      </c>
      <c r="E12" s="59">
        <v>14.421052632</v>
      </c>
      <c r="F12" s="60">
        <v>3.0799289629</v>
      </c>
      <c r="G12" s="59">
        <v>2.8947368420999999</v>
      </c>
      <c r="H12" s="58">
        <v>0.99557304150000003</v>
      </c>
      <c r="J12" s="13">
        <v>30.923076900000002</v>
      </c>
      <c r="K12" s="13">
        <v>14.0512821</v>
      </c>
      <c r="L12" s="13">
        <v>2.8205128199999998</v>
      </c>
    </row>
    <row r="13" spans="1:12" x14ac:dyDescent="0.25">
      <c r="A13" s="62">
        <v>2004</v>
      </c>
      <c r="B13" s="61">
        <v>37</v>
      </c>
      <c r="C13" s="59">
        <v>18.270270270000001</v>
      </c>
      <c r="D13" s="60">
        <v>3.4800263729999998</v>
      </c>
      <c r="E13" s="59">
        <v>16.621621621999999</v>
      </c>
      <c r="F13" s="60">
        <v>3.4539769807999998</v>
      </c>
      <c r="G13" s="59">
        <v>1.1891891891999999</v>
      </c>
      <c r="H13" s="58">
        <v>0.38328013309999998</v>
      </c>
      <c r="J13" s="43">
        <v>17.815789500000001</v>
      </c>
      <c r="K13" s="43">
        <v>16.184210499999999</v>
      </c>
      <c r="L13" s="43">
        <v>1.1578947399999999</v>
      </c>
    </row>
    <row r="14" spans="1:12" x14ac:dyDescent="0.25">
      <c r="A14" s="62">
        <v>2005</v>
      </c>
      <c r="B14" s="61">
        <v>41</v>
      </c>
      <c r="C14" s="59">
        <v>18</v>
      </c>
      <c r="D14" s="60">
        <v>3.9194636267999998</v>
      </c>
      <c r="E14" s="59">
        <v>16.536585366000001</v>
      </c>
      <c r="F14" s="60">
        <v>3.7976400825000001</v>
      </c>
      <c r="G14" s="59">
        <v>3.0975609756</v>
      </c>
      <c r="H14" s="58">
        <v>1.1336348178</v>
      </c>
      <c r="J14" s="43">
        <v>18</v>
      </c>
      <c r="K14" s="43">
        <v>16.5365854</v>
      </c>
      <c r="L14" s="43">
        <v>3.0975609799999999</v>
      </c>
    </row>
    <row r="15" spans="1:12" x14ac:dyDescent="0.25">
      <c r="A15" s="62">
        <v>2006</v>
      </c>
      <c r="B15" s="61">
        <v>44</v>
      </c>
      <c r="C15" s="59">
        <v>13.772727272999999</v>
      </c>
      <c r="D15" s="60">
        <v>3.8939243122999998</v>
      </c>
      <c r="E15" s="59">
        <v>7.7727272727000001</v>
      </c>
      <c r="F15" s="60">
        <v>2.6944198143000002</v>
      </c>
      <c r="G15" s="59">
        <v>7.0227272727000001</v>
      </c>
      <c r="H15" s="58">
        <v>2.1447336149999998</v>
      </c>
      <c r="J15" s="43">
        <v>13.7727273</v>
      </c>
      <c r="K15" s="43">
        <v>7.7727272699999999</v>
      </c>
      <c r="L15" s="43">
        <v>7.0227272699999999</v>
      </c>
    </row>
    <row r="16" spans="1:12" x14ac:dyDescent="0.25">
      <c r="A16" s="62">
        <v>2007</v>
      </c>
      <c r="B16" s="61">
        <v>44</v>
      </c>
      <c r="C16" s="59">
        <v>8.1136363635999995</v>
      </c>
      <c r="D16" s="60">
        <v>2.3105182576000001</v>
      </c>
      <c r="E16" s="59">
        <v>5.9545454544999998</v>
      </c>
      <c r="F16" s="60">
        <v>1.9420664615000001</v>
      </c>
      <c r="G16" s="59">
        <v>1.3181818182</v>
      </c>
      <c r="H16" s="58">
        <v>0.60457446400000003</v>
      </c>
      <c r="J16" s="43">
        <v>8.1136363599999992</v>
      </c>
      <c r="K16" s="43">
        <v>5.9545454500000004</v>
      </c>
      <c r="L16" s="43">
        <v>1.3181818199999999</v>
      </c>
    </row>
    <row r="17" spans="1:13" x14ac:dyDescent="0.25">
      <c r="A17" s="62">
        <v>2008</v>
      </c>
      <c r="B17" s="61">
        <v>44</v>
      </c>
      <c r="C17" s="59">
        <v>10.340909091</v>
      </c>
      <c r="D17" s="60">
        <v>2.7547658457000002</v>
      </c>
      <c r="E17" s="59">
        <v>3.2727272727000001</v>
      </c>
      <c r="F17" s="60">
        <v>1.0038844410000001</v>
      </c>
      <c r="G17" s="59">
        <v>0.65909090910000001</v>
      </c>
      <c r="H17" s="58">
        <v>0.24748882950000001</v>
      </c>
      <c r="J17" s="13">
        <v>9.1199999999999992</v>
      </c>
      <c r="K17" s="13">
        <v>2.6</v>
      </c>
      <c r="L17" s="13">
        <v>0.53</v>
      </c>
    </row>
    <row r="18" spans="1:13" x14ac:dyDescent="0.25">
      <c r="A18" s="62">
        <v>2009</v>
      </c>
      <c r="B18" s="61">
        <v>43</v>
      </c>
      <c r="C18" s="59">
        <v>7.2093023256000004</v>
      </c>
      <c r="D18" s="60">
        <v>1.968061185</v>
      </c>
      <c r="E18" s="59">
        <v>2.7906976744000001</v>
      </c>
      <c r="F18" s="60">
        <v>0.8951438692</v>
      </c>
      <c r="G18" s="59">
        <v>2.5116279069999998</v>
      </c>
      <c r="H18" s="58">
        <v>0.7678276825</v>
      </c>
      <c r="J18" s="43">
        <v>7.0227272699999999</v>
      </c>
      <c r="K18" s="43">
        <v>2.7272727300000001</v>
      </c>
      <c r="L18" s="43">
        <v>2.4545454499999999</v>
      </c>
    </row>
    <row r="19" spans="1:13" x14ac:dyDescent="0.25">
      <c r="A19" s="62">
        <v>2010</v>
      </c>
      <c r="B19" s="61">
        <v>38</v>
      </c>
      <c r="C19" s="59">
        <v>4.1315789474000004</v>
      </c>
      <c r="D19" s="60">
        <v>1.6638449073999999</v>
      </c>
      <c r="E19" s="59">
        <v>1.5263157894999999</v>
      </c>
      <c r="F19" s="60">
        <v>0.76715732319999996</v>
      </c>
      <c r="G19" s="59">
        <v>0.71052631580000003</v>
      </c>
      <c r="H19" s="58">
        <v>0.3454806674</v>
      </c>
      <c r="J19" s="43">
        <v>4.1315999999999997</v>
      </c>
      <c r="K19" s="43">
        <v>1.5263</v>
      </c>
      <c r="L19" s="43">
        <v>0.71050000000000002</v>
      </c>
    </row>
    <row r="20" spans="1:13" x14ac:dyDescent="0.25">
      <c r="A20" s="62">
        <v>2011</v>
      </c>
      <c r="B20" s="61">
        <v>42</v>
      </c>
      <c r="C20" s="59">
        <v>13.80952381</v>
      </c>
      <c r="D20" s="60">
        <v>3.535162363</v>
      </c>
      <c r="E20" s="59">
        <v>9.6428571429000005</v>
      </c>
      <c r="F20" s="60">
        <v>3.0869741373999999</v>
      </c>
      <c r="G20" s="59">
        <v>0.64285714289999996</v>
      </c>
      <c r="H20" s="58">
        <v>0.23567292779999999</v>
      </c>
      <c r="J20" s="43">
        <v>13.18</v>
      </c>
      <c r="K20" s="43">
        <v>9.1999999999999993</v>
      </c>
      <c r="L20" s="43">
        <v>0.61</v>
      </c>
    </row>
    <row r="21" spans="1:13" x14ac:dyDescent="0.25">
      <c r="A21" s="57">
        <v>2012</v>
      </c>
      <c r="B21" s="56">
        <v>50</v>
      </c>
      <c r="C21" s="54">
        <v>19.48</v>
      </c>
      <c r="D21" s="55">
        <v>4.1822989478999997</v>
      </c>
      <c r="E21" s="54">
        <v>13.42</v>
      </c>
      <c r="F21" s="55">
        <v>3.3456752467999999</v>
      </c>
      <c r="G21" s="54">
        <v>2.16</v>
      </c>
      <c r="H21" s="53">
        <v>0.75558329950000003</v>
      </c>
      <c r="J21" s="24">
        <v>19.48</v>
      </c>
      <c r="K21" s="24">
        <v>13.42</v>
      </c>
      <c r="L21" s="24">
        <v>2.16</v>
      </c>
    </row>
    <row r="24" spans="1:13" x14ac:dyDescent="0.25">
      <c r="A24" s="47" t="s">
        <v>76</v>
      </c>
    </row>
    <row r="25" spans="1:13" x14ac:dyDescent="0.25">
      <c r="J25" s="47" t="s">
        <v>78</v>
      </c>
    </row>
    <row r="26" spans="1:13" ht="13.8" thickBot="1" x14ac:dyDescent="0.3">
      <c r="A26" s="66" t="s">
        <v>1</v>
      </c>
      <c r="B26" s="64" t="s">
        <v>71</v>
      </c>
      <c r="C26" s="64" t="s">
        <v>70</v>
      </c>
      <c r="D26" s="65" t="s">
        <v>68</v>
      </c>
      <c r="E26" s="64" t="s">
        <v>0</v>
      </c>
      <c r="F26" s="65" t="s">
        <v>68</v>
      </c>
      <c r="G26" s="64" t="s">
        <v>69</v>
      </c>
      <c r="H26" s="63" t="s">
        <v>68</v>
      </c>
      <c r="J26" s="47" t="s">
        <v>79</v>
      </c>
      <c r="K26" s="47" t="s">
        <v>80</v>
      </c>
      <c r="L26" s="47" t="s">
        <v>81</v>
      </c>
      <c r="M26" s="47" t="s">
        <v>82</v>
      </c>
    </row>
    <row r="27" spans="1:13" ht="13.8" thickTop="1" x14ac:dyDescent="0.25">
      <c r="A27" s="47">
        <v>1997</v>
      </c>
      <c r="B27" s="47">
        <v>15</v>
      </c>
      <c r="C27" s="71">
        <v>18.831378996000002</v>
      </c>
      <c r="D27" s="72">
        <v>5.1016436976000001</v>
      </c>
      <c r="E27" s="71">
        <v>33.391291013999997</v>
      </c>
      <c r="F27" s="72">
        <v>7.5887058441999997</v>
      </c>
      <c r="G27" s="71">
        <v>6.1577067537000003</v>
      </c>
      <c r="H27" s="72">
        <v>1.7719747541999999</v>
      </c>
      <c r="K27" s="71">
        <f>C6-C27</f>
        <v>-0.63137899600000225</v>
      </c>
      <c r="L27" s="71">
        <f>E6-E27</f>
        <v>-1.6579576809999956</v>
      </c>
      <c r="M27" s="71">
        <f>G6-G27</f>
        <v>-0.22437342040000008</v>
      </c>
    </row>
    <row r="28" spans="1:13" x14ac:dyDescent="0.25">
      <c r="A28" s="47">
        <v>1998</v>
      </c>
      <c r="B28" s="47">
        <v>14</v>
      </c>
      <c r="C28" s="71">
        <v>12.409952800999999</v>
      </c>
      <c r="D28" s="72">
        <v>3.2779159532</v>
      </c>
      <c r="E28" s="71">
        <v>36.964954040000002</v>
      </c>
      <c r="F28" s="72">
        <v>9.9933486213999991</v>
      </c>
      <c r="G28" s="71">
        <v>5.0944473130999999</v>
      </c>
      <c r="H28" s="72">
        <v>2.4506333006999999</v>
      </c>
      <c r="K28" s="71">
        <f t="shared" ref="K28:K42" si="0">C7-C28</f>
        <v>-0.12423851500000005</v>
      </c>
      <c r="L28" s="71">
        <f t="shared" ref="L28:L42" si="1">E7-E28</f>
        <v>8.2493316739999969</v>
      </c>
      <c r="M28" s="71">
        <f t="shared" ref="M28:M42" si="2">G7-G28</f>
        <v>1.6912669726000003</v>
      </c>
    </row>
    <row r="29" spans="1:13" x14ac:dyDescent="0.25">
      <c r="A29" s="47">
        <v>1999</v>
      </c>
      <c r="B29" s="47">
        <v>15</v>
      </c>
      <c r="C29" s="71">
        <v>5.1220035132000001</v>
      </c>
      <c r="D29" s="72">
        <v>1.9158116152</v>
      </c>
      <c r="E29" s="71">
        <v>11.281314777</v>
      </c>
      <c r="F29" s="72">
        <v>5.2789441671999997</v>
      </c>
      <c r="G29" s="71">
        <v>4.2997977484999996</v>
      </c>
      <c r="H29" s="72">
        <v>2.0172722289</v>
      </c>
      <c r="K29" s="71">
        <f t="shared" si="0"/>
        <v>1.0779964868</v>
      </c>
      <c r="L29" s="71">
        <f t="shared" si="1"/>
        <v>2.5853518900000001</v>
      </c>
      <c r="M29" s="71">
        <f t="shared" si="2"/>
        <v>1.3002022515</v>
      </c>
    </row>
    <row r="30" spans="1:13" x14ac:dyDescent="0.25">
      <c r="A30" s="47">
        <v>2000</v>
      </c>
      <c r="B30" s="47">
        <v>25</v>
      </c>
      <c r="C30" s="71">
        <v>4.7732895522999996</v>
      </c>
      <c r="D30" s="72">
        <v>2.0276852648000001</v>
      </c>
      <c r="E30" s="71">
        <v>5.8497607631999999</v>
      </c>
      <c r="F30" s="72">
        <v>2.4202735001</v>
      </c>
      <c r="G30" s="71">
        <v>1.1397681084</v>
      </c>
      <c r="H30" s="72">
        <v>0.44752363719999999</v>
      </c>
      <c r="K30" s="71">
        <f t="shared" si="0"/>
        <v>0.18671044770000034</v>
      </c>
      <c r="L30" s="71">
        <f t="shared" si="1"/>
        <v>0.63023923680000049</v>
      </c>
      <c r="M30" s="71">
        <f t="shared" si="2"/>
        <v>2.023189159999994E-2</v>
      </c>
    </row>
    <row r="31" spans="1:13" x14ac:dyDescent="0.25">
      <c r="A31" s="47">
        <v>2001</v>
      </c>
      <c r="B31" s="47">
        <v>43</v>
      </c>
      <c r="C31" s="71">
        <v>6.8385113419000003</v>
      </c>
      <c r="D31" s="72">
        <v>1.6203777878000001</v>
      </c>
      <c r="E31" s="71">
        <v>11.923817774</v>
      </c>
      <c r="F31" s="72">
        <v>3.8303011390999999</v>
      </c>
      <c r="G31" s="71">
        <v>1.576507246</v>
      </c>
      <c r="H31" s="72">
        <v>0.52341191050000002</v>
      </c>
      <c r="K31" s="71">
        <f t="shared" si="0"/>
        <v>0.16148865809999968</v>
      </c>
      <c r="L31" s="71">
        <f t="shared" si="1"/>
        <v>0.7738566450000004</v>
      </c>
      <c r="M31" s="71">
        <f t="shared" si="2"/>
        <v>7.4655544699999909E-2</v>
      </c>
    </row>
    <row r="32" spans="1:13" x14ac:dyDescent="0.25">
      <c r="A32" s="47">
        <v>2002</v>
      </c>
      <c r="B32" s="47">
        <v>32</v>
      </c>
      <c r="C32" s="71">
        <v>10.261495911000001</v>
      </c>
      <c r="D32" s="72">
        <v>3.2782589194999998</v>
      </c>
      <c r="E32" s="71">
        <v>8.1138953063999999</v>
      </c>
      <c r="F32" s="72">
        <v>3.4291241461999999</v>
      </c>
      <c r="G32" s="71">
        <v>1.5777564930000001</v>
      </c>
      <c r="H32" s="72">
        <v>0.85524830880000002</v>
      </c>
      <c r="K32" s="71">
        <f t="shared" si="0"/>
        <v>1.2385040889999992</v>
      </c>
      <c r="L32" s="71">
        <f t="shared" si="1"/>
        <v>0.9798546936000001</v>
      </c>
      <c r="M32" s="71">
        <f t="shared" si="2"/>
        <v>0.17224350699999991</v>
      </c>
    </row>
    <row r="33" spans="1:13" x14ac:dyDescent="0.25">
      <c r="A33" s="47">
        <v>2003</v>
      </c>
      <c r="B33" s="47">
        <v>38</v>
      </c>
      <c r="C33" s="71">
        <v>26.707529409999999</v>
      </c>
      <c r="D33" s="72">
        <v>5.8523262522000001</v>
      </c>
      <c r="E33" s="71">
        <v>12.693765840999999</v>
      </c>
      <c r="F33" s="72">
        <v>2.7202526401</v>
      </c>
      <c r="G33" s="71">
        <v>2.1871371315000001</v>
      </c>
      <c r="H33" s="72">
        <v>0.85979973990000003</v>
      </c>
      <c r="K33" s="71">
        <f t="shared" si="0"/>
        <v>5.0293126950000016</v>
      </c>
      <c r="L33" s="71">
        <f t="shared" si="1"/>
        <v>1.7272867910000009</v>
      </c>
      <c r="M33" s="71">
        <f t="shared" si="2"/>
        <v>0.70759971059999982</v>
      </c>
    </row>
    <row r="34" spans="1:13" x14ac:dyDescent="0.25">
      <c r="A34" s="47">
        <v>2004</v>
      </c>
      <c r="B34" s="47">
        <v>37</v>
      </c>
      <c r="C34" s="71">
        <v>17.329842561</v>
      </c>
      <c r="D34" s="72">
        <v>3.4110470167</v>
      </c>
      <c r="E34" s="71">
        <v>15.970896045</v>
      </c>
      <c r="F34" s="72">
        <v>3.42414555</v>
      </c>
      <c r="G34" s="71">
        <v>1.1181471288</v>
      </c>
      <c r="H34" s="72">
        <v>0.36844108240000001</v>
      </c>
      <c r="K34" s="71">
        <f t="shared" si="0"/>
        <v>0.9404277090000015</v>
      </c>
      <c r="L34" s="71">
        <f t="shared" si="1"/>
        <v>0.65072557699999933</v>
      </c>
      <c r="M34" s="71">
        <f t="shared" si="2"/>
        <v>7.104206039999994E-2</v>
      </c>
    </row>
    <row r="35" spans="1:13" x14ac:dyDescent="0.25">
      <c r="A35" s="47">
        <v>2005</v>
      </c>
      <c r="B35" s="47">
        <v>41</v>
      </c>
      <c r="C35" s="71">
        <v>20.705700736000001</v>
      </c>
      <c r="D35" s="72">
        <v>4.0601032152999998</v>
      </c>
      <c r="E35" s="71">
        <v>17.904761100999998</v>
      </c>
      <c r="F35" s="72">
        <v>3.7887994815999999</v>
      </c>
      <c r="G35" s="71">
        <v>3.3593529668</v>
      </c>
      <c r="H35" s="72">
        <v>1.1648184159999999</v>
      </c>
      <c r="K35" s="71">
        <f t="shared" si="0"/>
        <v>-2.7057007360000007</v>
      </c>
      <c r="L35" s="71">
        <f t="shared" si="1"/>
        <v>-1.3681757349999977</v>
      </c>
      <c r="M35" s="71">
        <f t="shared" si="2"/>
        <v>-0.26179199119999996</v>
      </c>
    </row>
    <row r="36" spans="1:13" x14ac:dyDescent="0.25">
      <c r="A36" s="47">
        <v>2006</v>
      </c>
      <c r="B36" s="47">
        <v>44</v>
      </c>
      <c r="C36" s="71">
        <v>13.677882994999999</v>
      </c>
      <c r="D36" s="72">
        <v>3.4564290796999999</v>
      </c>
      <c r="E36" s="71">
        <v>6.6840326290999998</v>
      </c>
      <c r="F36" s="72">
        <v>2.3233179862000002</v>
      </c>
      <c r="G36" s="71">
        <v>6.1941926215000001</v>
      </c>
      <c r="H36" s="72">
        <v>1.9443336152999999</v>
      </c>
      <c r="K36" s="71">
        <f t="shared" si="0"/>
        <v>9.484427800000006E-2</v>
      </c>
      <c r="L36" s="71">
        <f t="shared" si="1"/>
        <v>1.0886946436000002</v>
      </c>
      <c r="M36" s="71">
        <f t="shared" si="2"/>
        <v>0.82853465120000003</v>
      </c>
    </row>
    <row r="37" spans="1:13" x14ac:dyDescent="0.25">
      <c r="A37" s="47">
        <v>2007</v>
      </c>
      <c r="B37" s="47">
        <v>44</v>
      </c>
      <c r="C37" s="71">
        <v>10.307300659999999</v>
      </c>
      <c r="D37" s="72">
        <v>2.5294011236</v>
      </c>
      <c r="E37" s="71">
        <v>7.7265231416000004</v>
      </c>
      <c r="F37" s="72">
        <v>2.1645000887000001</v>
      </c>
      <c r="G37" s="71">
        <v>1.6698903045</v>
      </c>
      <c r="H37" s="72">
        <v>0.67046513559999998</v>
      </c>
      <c r="K37" s="71">
        <f t="shared" si="0"/>
        <v>-2.1936642963999997</v>
      </c>
      <c r="L37" s="71">
        <f t="shared" si="1"/>
        <v>-1.7719776871000006</v>
      </c>
      <c r="M37" s="71">
        <f t="shared" si="2"/>
        <v>-0.35170848629999996</v>
      </c>
    </row>
    <row r="38" spans="1:13" x14ac:dyDescent="0.25">
      <c r="A38" s="47">
        <v>2008</v>
      </c>
      <c r="B38" s="47">
        <v>44</v>
      </c>
      <c r="C38" s="71">
        <v>11.909946592000001</v>
      </c>
      <c r="D38" s="72">
        <v>3.1563239825</v>
      </c>
      <c r="E38" s="71">
        <v>3.4399554139999999</v>
      </c>
      <c r="F38" s="72">
        <v>1.046371905</v>
      </c>
      <c r="G38" s="71">
        <v>0.63342463650000003</v>
      </c>
      <c r="H38" s="72">
        <v>0.23215193579999999</v>
      </c>
      <c r="K38" s="71">
        <f t="shared" si="0"/>
        <v>-1.5690375010000004</v>
      </c>
      <c r="L38" s="71">
        <f t="shared" si="1"/>
        <v>-0.16722814129999986</v>
      </c>
      <c r="M38" s="71">
        <f t="shared" si="2"/>
        <v>2.5666272599999984E-2</v>
      </c>
    </row>
    <row r="39" spans="1:13" x14ac:dyDescent="0.25">
      <c r="A39" s="47">
        <v>2009</v>
      </c>
      <c r="B39" s="47">
        <v>43</v>
      </c>
      <c r="C39" s="71">
        <v>5.7941225142999997</v>
      </c>
      <c r="D39" s="72">
        <v>1.6847886489999999</v>
      </c>
      <c r="E39" s="71">
        <v>3.0819286896999998</v>
      </c>
      <c r="F39" s="72">
        <v>0.92878553249999996</v>
      </c>
      <c r="G39" s="71">
        <v>1.9630268234999999</v>
      </c>
      <c r="H39" s="72">
        <v>0.65095137380000001</v>
      </c>
      <c r="K39" s="71">
        <f t="shared" si="0"/>
        <v>1.4151798113000007</v>
      </c>
      <c r="L39" s="71">
        <f t="shared" si="1"/>
        <v>-0.29123101529999973</v>
      </c>
      <c r="M39" s="71">
        <f t="shared" si="2"/>
        <v>0.54860108349999992</v>
      </c>
    </row>
    <row r="40" spans="1:13" x14ac:dyDescent="0.25">
      <c r="A40" s="47">
        <v>2010</v>
      </c>
      <c r="B40" s="47">
        <v>38</v>
      </c>
      <c r="C40" s="71">
        <v>5.5654087137000001</v>
      </c>
      <c r="D40" s="72">
        <v>1.8933015427</v>
      </c>
      <c r="E40" s="71">
        <v>2.0890850094000002</v>
      </c>
      <c r="F40" s="72">
        <v>0.87657388059999997</v>
      </c>
      <c r="G40" s="71">
        <v>0.97001182470000002</v>
      </c>
      <c r="H40" s="72">
        <v>0.3943362634</v>
      </c>
      <c r="K40" s="71">
        <f t="shared" si="0"/>
        <v>-1.4338297662999997</v>
      </c>
      <c r="L40" s="71">
        <f t="shared" si="1"/>
        <v>-0.56276921990000028</v>
      </c>
      <c r="M40" s="71">
        <f t="shared" si="2"/>
        <v>-0.25948550889999999</v>
      </c>
    </row>
    <row r="41" spans="1:13" x14ac:dyDescent="0.25">
      <c r="A41" s="47">
        <v>2011</v>
      </c>
      <c r="B41" s="47">
        <v>42</v>
      </c>
      <c r="C41" s="71">
        <v>14.239078504</v>
      </c>
      <c r="D41" s="72">
        <v>3.3159212654000001</v>
      </c>
      <c r="E41" s="71">
        <v>11.888779767999999</v>
      </c>
      <c r="F41" s="72">
        <v>3.4994375392000001</v>
      </c>
      <c r="G41" s="71">
        <v>0.67226613739999996</v>
      </c>
      <c r="H41" s="72">
        <v>0.22364689609999999</v>
      </c>
      <c r="K41" s="71">
        <f t="shared" si="0"/>
        <v>-0.42955469400000013</v>
      </c>
      <c r="L41" s="71">
        <f t="shared" si="1"/>
        <v>-2.2459226250999986</v>
      </c>
      <c r="M41" s="71">
        <f t="shared" si="2"/>
        <v>-2.9408994500000007E-2</v>
      </c>
    </row>
    <row r="42" spans="1:13" x14ac:dyDescent="0.25">
      <c r="A42" s="47">
        <v>2012</v>
      </c>
      <c r="B42" s="47">
        <v>50</v>
      </c>
      <c r="C42" s="71">
        <v>21.947135903</v>
      </c>
      <c r="D42" s="72">
        <v>4.4232712677999997</v>
      </c>
      <c r="E42" s="71">
        <v>15.331718638</v>
      </c>
      <c r="F42" s="72">
        <v>3.5544781396</v>
      </c>
      <c r="G42" s="71">
        <v>2.4842974385000001</v>
      </c>
      <c r="H42" s="72">
        <v>0.81424199529999997</v>
      </c>
      <c r="K42" s="71">
        <f t="shared" si="0"/>
        <v>-2.4671359029999991</v>
      </c>
      <c r="L42" s="71">
        <f t="shared" si="1"/>
        <v>-1.911718638</v>
      </c>
      <c r="M42" s="71">
        <f t="shared" si="2"/>
        <v>-0.32429743849999992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94"/>
  <sheetViews>
    <sheetView topLeftCell="A19" workbookViewId="0">
      <pane ySplit="1005" activePane="bottomLeft"/>
      <selection activeCell="E3" sqref="E3"/>
      <selection pane="bottomLeft" activeCell="G33" sqref="G33"/>
    </sheetView>
  </sheetViews>
  <sheetFormatPr defaultRowHeight="13.2" x14ac:dyDescent="0.25"/>
  <cols>
    <col min="1" max="1" width="10.8867187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8" max="9" width="9.664062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4" max="34" width="19.5546875" customWidth="1"/>
  </cols>
  <sheetData>
    <row r="1" spans="1:38" ht="15" thickBot="1" x14ac:dyDescent="0.35">
      <c r="A1" s="25" t="s">
        <v>38</v>
      </c>
      <c r="B1" s="25"/>
      <c r="N1" s="33" t="s">
        <v>19</v>
      </c>
      <c r="O1" s="29"/>
      <c r="P1" s="29"/>
      <c r="Q1" s="29"/>
      <c r="R1" s="29"/>
      <c r="S1" s="34" t="s">
        <v>42</v>
      </c>
    </row>
    <row r="2" spans="1:38" ht="14.4" x14ac:dyDescent="0.3">
      <c r="A2" s="25" t="s">
        <v>39</v>
      </c>
      <c r="B2" s="25" t="s">
        <v>40</v>
      </c>
      <c r="N2" s="32" t="s">
        <v>43</v>
      </c>
      <c r="O2" s="30">
        <f>P2/1000000</f>
        <v>1.8390163987886757E-4</v>
      </c>
      <c r="P2" s="28">
        <v>183.90163987886757</v>
      </c>
      <c r="Q2" s="29"/>
      <c r="R2" s="29"/>
      <c r="S2" s="31">
        <f>SUM(Y10:Y25)</f>
        <v>102.11612855928001</v>
      </c>
    </row>
    <row r="3" spans="1:38" ht="14.4" x14ac:dyDescent="0.3">
      <c r="A3" s="25" t="s">
        <v>1</v>
      </c>
      <c r="B3" s="25">
        <v>2013</v>
      </c>
      <c r="N3" s="32" t="s">
        <v>44</v>
      </c>
      <c r="O3" s="30">
        <f>P3/100</f>
        <v>0.85735125824305269</v>
      </c>
      <c r="P3" s="28">
        <v>85.735125824305271</v>
      </c>
      <c r="Q3" s="29"/>
      <c r="R3" s="29"/>
      <c r="S3" s="29"/>
    </row>
    <row r="4" spans="1:38" ht="14.4" x14ac:dyDescent="0.3">
      <c r="A4" s="27" t="s">
        <v>41</v>
      </c>
      <c r="N4" s="32" t="s">
        <v>45</v>
      </c>
      <c r="O4" s="29">
        <v>-0.3</v>
      </c>
      <c r="P4" s="29">
        <v>0.74081822068171788</v>
      </c>
      <c r="Q4" s="29"/>
      <c r="R4" s="29"/>
      <c r="S4" s="29"/>
    </row>
    <row r="6" spans="1:38" x14ac:dyDescent="0.25">
      <c r="Q6" t="s">
        <v>20</v>
      </c>
    </row>
    <row r="7" spans="1:38" ht="12.75" customHeight="1" x14ac:dyDescent="0.25">
      <c r="A7" s="150" t="s">
        <v>2</v>
      </c>
      <c r="B7" s="150" t="s">
        <v>3</v>
      </c>
      <c r="C7" s="150" t="s">
        <v>4</v>
      </c>
      <c r="D7" s="150" t="s">
        <v>0</v>
      </c>
      <c r="E7" s="150" t="s">
        <v>5</v>
      </c>
      <c r="G7" s="150" t="s">
        <v>6</v>
      </c>
      <c r="H7" s="154" t="s">
        <v>7</v>
      </c>
      <c r="I7" s="154" t="s">
        <v>8</v>
      </c>
      <c r="J7" s="150" t="s">
        <v>9</v>
      </c>
      <c r="K7" s="150" t="s">
        <v>10</v>
      </c>
      <c r="L7" s="150" t="s">
        <v>11</v>
      </c>
      <c r="M7" s="150" t="s">
        <v>12</v>
      </c>
      <c r="N7" s="150" t="s">
        <v>13</v>
      </c>
      <c r="O7" t="s">
        <v>14</v>
      </c>
      <c r="P7">
        <v>-0.3</v>
      </c>
      <c r="Q7">
        <f>+EXP(P7)</f>
        <v>0.74081822068171788</v>
      </c>
      <c r="U7" s="152" t="s">
        <v>50</v>
      </c>
      <c r="V7" s="152" t="s">
        <v>50</v>
      </c>
      <c r="W7" s="152" t="s">
        <v>50</v>
      </c>
      <c r="AB7" s="150" t="s">
        <v>15</v>
      </c>
      <c r="AC7" s="150" t="s">
        <v>16</v>
      </c>
      <c r="AD7" s="150" t="s">
        <v>17</v>
      </c>
      <c r="AE7" s="150" t="s">
        <v>18</v>
      </c>
      <c r="AF7" s="2"/>
      <c r="AI7" s="151" t="s">
        <v>51</v>
      </c>
    </row>
    <row r="8" spans="1:38" ht="12.75" customHeight="1" x14ac:dyDescent="0.25">
      <c r="A8" s="150"/>
      <c r="B8" s="150"/>
      <c r="C8" s="150"/>
      <c r="D8" s="150"/>
      <c r="E8" s="150"/>
      <c r="G8" s="150"/>
      <c r="H8" s="154"/>
      <c r="I8" s="154"/>
      <c r="J8" s="150"/>
      <c r="K8" s="150"/>
      <c r="L8" s="150"/>
      <c r="M8" s="150"/>
      <c r="N8" s="150"/>
      <c r="O8" t="s">
        <v>19</v>
      </c>
      <c r="Q8" s="36" t="s">
        <v>46</v>
      </c>
      <c r="R8" s="36" t="s">
        <v>47</v>
      </c>
      <c r="S8" s="36" t="s">
        <v>48</v>
      </c>
      <c r="T8" s="37" t="s">
        <v>49</v>
      </c>
      <c r="U8" s="153"/>
      <c r="V8" s="153"/>
      <c r="W8" s="153"/>
      <c r="AB8" s="150"/>
      <c r="AC8" s="150"/>
      <c r="AD8" s="150"/>
      <c r="AE8" s="150"/>
      <c r="AF8" s="2"/>
      <c r="AI8" s="151"/>
    </row>
    <row r="9" spans="1:38" ht="14.4" x14ac:dyDescent="0.3">
      <c r="A9">
        <v>1996</v>
      </c>
      <c r="B9" t="s">
        <v>23</v>
      </c>
      <c r="G9" s="17">
        <v>78678</v>
      </c>
      <c r="H9" s="18">
        <v>35480</v>
      </c>
      <c r="I9" s="3">
        <v>35261.606770833336</v>
      </c>
      <c r="J9" s="5"/>
      <c r="K9" s="5"/>
      <c r="L9" s="5"/>
      <c r="M9" s="1"/>
      <c r="N9" s="1"/>
      <c r="O9">
        <f t="shared" ref="O9:O19" si="0">+P9</f>
        <v>40</v>
      </c>
      <c r="P9">
        <v>40</v>
      </c>
      <c r="AA9">
        <f t="shared" ref="AA9:AA25" si="1">+A9</f>
        <v>1996</v>
      </c>
      <c r="AB9" s="4">
        <f>+(Q9/O$2)*L9</f>
        <v>0</v>
      </c>
      <c r="AC9" s="4">
        <f>+((R9+S9)/O$2)*K9</f>
        <v>0</v>
      </c>
      <c r="AD9" s="4">
        <f t="shared" ref="AD9:AD17" si="2">+AC9+AB9</f>
        <v>0</v>
      </c>
      <c r="AE9" s="4">
        <f t="shared" ref="AE9:AE21" si="3">+AD9*0.2</f>
        <v>0</v>
      </c>
      <c r="AI9" s="38"/>
      <c r="AK9">
        <f t="shared" ref="AK9:AK18" si="4">+S9</f>
        <v>0</v>
      </c>
      <c r="AL9">
        <f t="shared" ref="AL9:AL18" si="5">+E9</f>
        <v>0</v>
      </c>
    </row>
    <row r="10" spans="1:38" ht="14.4" x14ac:dyDescent="0.3">
      <c r="A10">
        <v>1997</v>
      </c>
      <c r="B10" t="s">
        <v>24</v>
      </c>
      <c r="C10" s="13">
        <v>17.0625</v>
      </c>
      <c r="D10" s="13">
        <v>29.75</v>
      </c>
      <c r="E10" s="13">
        <v>5.5625</v>
      </c>
      <c r="G10" s="17">
        <v>89772</v>
      </c>
      <c r="H10" s="18">
        <v>35846</v>
      </c>
      <c r="I10" s="9">
        <v>35712</v>
      </c>
      <c r="J10" s="14">
        <v>2.4220634099999998</v>
      </c>
      <c r="K10" s="14">
        <v>2.8873357999999998</v>
      </c>
      <c r="L10" s="14">
        <v>1.4591370400000001</v>
      </c>
      <c r="M10" s="1">
        <f t="shared" ref="M10:M16" si="6">+(I10-H9)/365</f>
        <v>0.63561643835616444</v>
      </c>
      <c r="N10" s="1">
        <f t="shared" ref="N10:N16" si="7">+(I10-I9)/365</f>
        <v>1.2339540525114088</v>
      </c>
      <c r="O10">
        <f t="shared" si="0"/>
        <v>5.2429993678699285</v>
      </c>
      <c r="P10" s="28">
        <v>5.2429993678699285</v>
      </c>
      <c r="Q10">
        <f t="shared" ref="Q10:Q19" si="8">+O12</f>
        <v>27.180169607949374</v>
      </c>
      <c r="R10">
        <f>+O11</f>
        <v>22.975594058764397</v>
      </c>
      <c r="S10">
        <f>+O10</f>
        <v>5.2429993678699285</v>
      </c>
      <c r="T10">
        <f>SUM(Q10:S10)</f>
        <v>55.398763034583695</v>
      </c>
      <c r="U10">
        <f>+(LN(Q10)-LN(C10))^2</f>
        <v>0.21678762112982969</v>
      </c>
      <c r="V10">
        <f t="shared" ref="V10:V19" si="9">+(LN(R10)-LN(D10))^2</f>
        <v>6.6768806683311976E-2</v>
      </c>
      <c r="W10">
        <f t="shared" ref="W10:W19" si="10">+(LN(S10)-LN(E10))^2</f>
        <v>3.4991855969410761E-3</v>
      </c>
      <c r="X10">
        <v>10</v>
      </c>
      <c r="Y10">
        <f t="shared" ref="Y10:Y18" si="11">+SUM(U10:W10)*X10</f>
        <v>2.8705561341008274</v>
      </c>
      <c r="AA10">
        <f t="shared" si="1"/>
        <v>1997</v>
      </c>
      <c r="AB10" s="4">
        <f>+(Q10/O$2)*L10</f>
        <v>215656.54474078762</v>
      </c>
      <c r="AC10" s="4">
        <f>+((R10+S10)/O$2)*K10</f>
        <v>443044.20058479614</v>
      </c>
      <c r="AD10" s="4">
        <f t="shared" si="2"/>
        <v>658700.74532558373</v>
      </c>
      <c r="AE10" s="4">
        <f t="shared" si="3"/>
        <v>131740.14906511674</v>
      </c>
      <c r="AI10" s="39">
        <f t="shared" ref="AI10:AI25" si="12">G10*K10</f>
        <v>259201.90943759997</v>
      </c>
      <c r="AK10">
        <f t="shared" si="4"/>
        <v>5.2429993678699285</v>
      </c>
      <c r="AL10">
        <f t="shared" si="5"/>
        <v>5.5625</v>
      </c>
    </row>
    <row r="11" spans="1:38" ht="14.4" x14ac:dyDescent="0.3">
      <c r="A11">
        <v>1998</v>
      </c>
      <c r="B11" t="s">
        <v>25</v>
      </c>
      <c r="C11" s="13">
        <v>12.2857143</v>
      </c>
      <c r="D11" s="13">
        <v>45.214285699999998</v>
      </c>
      <c r="E11" s="13">
        <v>6.7857142899999996</v>
      </c>
      <c r="G11" s="17">
        <v>124387</v>
      </c>
      <c r="H11" s="18">
        <v>36211</v>
      </c>
      <c r="I11" s="9">
        <v>36097</v>
      </c>
      <c r="J11" s="14">
        <v>2.64803407</v>
      </c>
      <c r="K11" s="14">
        <v>2.9230781000000001</v>
      </c>
      <c r="L11" s="14">
        <v>1.48389423</v>
      </c>
      <c r="M11" s="1">
        <f t="shared" si="6"/>
        <v>0.68767123287671228</v>
      </c>
      <c r="N11" s="1">
        <f t="shared" si="7"/>
        <v>1.0547945205479452</v>
      </c>
      <c r="O11">
        <f t="shared" si="0"/>
        <v>22.975594058764397</v>
      </c>
      <c r="P11" s="28">
        <v>22.975594058764397</v>
      </c>
      <c r="Q11">
        <f t="shared" si="8"/>
        <v>9.4229422614913609</v>
      </c>
      <c r="R11">
        <f>+Q10*O$3</f>
        <v>23.302952612634975</v>
      </c>
      <c r="S11">
        <f>+(R10+S10)*EXP(P$7*N11)-O$2*G10*EXP(M11*P$7)</f>
        <v>7.1323167039828963</v>
      </c>
      <c r="T11">
        <f t="shared" ref="T11:T19" si="13">SUM(Q11:S11)</f>
        <v>39.858211578109234</v>
      </c>
      <c r="U11">
        <f t="shared" ref="U11:U19" si="14">+(LN(Q11)-LN(C11))^2</f>
        <v>7.0378660239918095E-2</v>
      </c>
      <c r="V11">
        <f t="shared" si="9"/>
        <v>0.43934760988022831</v>
      </c>
      <c r="W11">
        <f>+(LN(S11)-LN(E11))^2</f>
        <v>2.4816879019637795E-3</v>
      </c>
      <c r="X11">
        <v>10</v>
      </c>
      <c r="Y11">
        <f t="shared" si="11"/>
        <v>5.1220795802211017</v>
      </c>
      <c r="AA11">
        <f t="shared" si="1"/>
        <v>1998</v>
      </c>
      <c r="AB11" s="4">
        <f t="shared" ref="AB11:AB25" si="15">+(Q11/O$2)*L11</f>
        <v>76033.305959970123</v>
      </c>
      <c r="AC11" s="4">
        <f t="shared" ref="AC11:AC25" si="16">+((R11+S11)/O$2)*K11</f>
        <v>483762.23977995501</v>
      </c>
      <c r="AD11" s="4">
        <f t="shared" si="2"/>
        <v>559795.54573992512</v>
      </c>
      <c r="AE11" s="4">
        <f t="shared" si="3"/>
        <v>111959.10914798503</v>
      </c>
      <c r="AH11" s="35">
        <f t="shared" ref="AH11:AH25" si="17">(AC11-AC10)/AC10</f>
        <v>9.1905139806396516E-2</v>
      </c>
      <c r="AI11" s="39">
        <f t="shared" si="12"/>
        <v>363592.91562470002</v>
      </c>
      <c r="AK11">
        <f t="shared" si="4"/>
        <v>7.1323167039828963</v>
      </c>
      <c r="AL11">
        <f t="shared" si="5"/>
        <v>6.7857142899999996</v>
      </c>
    </row>
    <row r="12" spans="1:38" ht="14.4" x14ac:dyDescent="0.3">
      <c r="A12">
        <v>1999</v>
      </c>
      <c r="B12" t="s">
        <v>26</v>
      </c>
      <c r="C12" s="13">
        <v>6.2</v>
      </c>
      <c r="D12" s="13">
        <v>13.8666667</v>
      </c>
      <c r="E12" s="13">
        <v>5.6</v>
      </c>
      <c r="G12" s="17">
        <v>49718</v>
      </c>
      <c r="H12" s="18">
        <v>36576</v>
      </c>
      <c r="I12" s="9">
        <v>36458</v>
      </c>
      <c r="J12" s="14">
        <v>2.5315286700000001</v>
      </c>
      <c r="K12" s="14">
        <v>2.8672235700000002</v>
      </c>
      <c r="L12" s="14">
        <v>1.4775188800000001</v>
      </c>
      <c r="M12" s="1">
        <f t="shared" si="6"/>
        <v>0.67671232876712328</v>
      </c>
      <c r="N12" s="1">
        <f t="shared" si="7"/>
        <v>0.989041095890411</v>
      </c>
      <c r="O12">
        <f t="shared" si="0"/>
        <v>27.180169607949374</v>
      </c>
      <c r="P12" s="28">
        <v>27.180169607949374</v>
      </c>
      <c r="Q12">
        <f>+O14</f>
        <v>7.2539667066228057</v>
      </c>
      <c r="R12">
        <f t="shared" ref="R12:R24" si="18">+Q11*O$3</f>
        <v>8.0787714042412553</v>
      </c>
      <c r="S12">
        <f>+(R11+S11)*EXP(P$7*N12)-O$2*G11*EXP(M12*P$7)</f>
        <v>3.9491640000613444</v>
      </c>
      <c r="T12">
        <f t="shared" si="13"/>
        <v>19.281902110925405</v>
      </c>
      <c r="U12">
        <f t="shared" si="14"/>
        <v>2.4648735971106416E-2</v>
      </c>
      <c r="V12">
        <f t="shared" si="9"/>
        <v>0.29186798141949771</v>
      </c>
      <c r="W12">
        <f t="shared" si="10"/>
        <v>0.12198442437835183</v>
      </c>
      <c r="X12">
        <v>10</v>
      </c>
      <c r="Y12">
        <f t="shared" si="11"/>
        <v>4.3850114176895598</v>
      </c>
      <c r="AA12">
        <f t="shared" si="1"/>
        <v>1999</v>
      </c>
      <c r="AB12" s="4">
        <f t="shared" si="15"/>
        <v>58280.463246473882</v>
      </c>
      <c r="AC12" s="4">
        <f t="shared" si="16"/>
        <v>187528.3978564284</v>
      </c>
      <c r="AD12" s="4">
        <f t="shared" si="2"/>
        <v>245808.86110290227</v>
      </c>
      <c r="AE12" s="4">
        <f t="shared" si="3"/>
        <v>49161.77222058046</v>
      </c>
      <c r="AH12" s="35">
        <f t="shared" si="17"/>
        <v>-0.61235420535979013</v>
      </c>
      <c r="AI12" s="39">
        <f t="shared" si="12"/>
        <v>142552.62145326001</v>
      </c>
      <c r="AK12">
        <f t="shared" si="4"/>
        <v>3.9491640000613444</v>
      </c>
      <c r="AL12">
        <f t="shared" si="5"/>
        <v>5.6</v>
      </c>
    </row>
    <row r="13" spans="1:38" ht="14.4" x14ac:dyDescent="0.3">
      <c r="A13">
        <v>2000</v>
      </c>
      <c r="B13" t="s">
        <v>27</v>
      </c>
      <c r="C13" s="13">
        <v>4.96</v>
      </c>
      <c r="D13" s="13">
        <v>6.48</v>
      </c>
      <c r="E13" s="13">
        <v>1.1599999999999999</v>
      </c>
      <c r="G13" s="17">
        <v>27070</v>
      </c>
      <c r="H13" s="18">
        <v>36942</v>
      </c>
      <c r="I13" s="9">
        <v>36822</v>
      </c>
      <c r="J13" s="14">
        <v>2.2241962700000002</v>
      </c>
      <c r="K13" s="14">
        <v>2.7403753100000001</v>
      </c>
      <c r="L13" s="14">
        <v>1.4354747000000001</v>
      </c>
      <c r="M13" s="1">
        <f t="shared" si="6"/>
        <v>0.67397260273972603</v>
      </c>
      <c r="N13" s="1">
        <f t="shared" si="7"/>
        <v>0.99726027397260275</v>
      </c>
      <c r="O13">
        <f t="shared" si="0"/>
        <v>9.4229422614913609</v>
      </c>
      <c r="P13" s="28">
        <v>9.4229422614913609</v>
      </c>
      <c r="Q13">
        <f t="shared" si="8"/>
        <v>9.8505773254223872</v>
      </c>
      <c r="R13">
        <f t="shared" si="18"/>
        <v>6.2191974831762753</v>
      </c>
      <c r="S13">
        <f>+(R12+S12)*EXP(P$7*N13)-O$2*G12*EXP(M13*P$7)</f>
        <v>1.4483929574411487</v>
      </c>
      <c r="T13">
        <f t="shared" si="13"/>
        <v>17.518167766039809</v>
      </c>
      <c r="U13">
        <f t="shared" si="14"/>
        <v>0.47076658859863507</v>
      </c>
      <c r="V13">
        <f t="shared" si="9"/>
        <v>1.6875363241951951E-3</v>
      </c>
      <c r="W13">
        <f t="shared" si="10"/>
        <v>4.9299377575045829E-2</v>
      </c>
      <c r="X13">
        <v>10</v>
      </c>
      <c r="Y13">
        <f t="shared" si="11"/>
        <v>5.2175350249787611</v>
      </c>
      <c r="AA13">
        <f t="shared" si="1"/>
        <v>2000</v>
      </c>
      <c r="AB13" s="4">
        <f t="shared" si="15"/>
        <v>76890.312344965583</v>
      </c>
      <c r="AC13" s="4">
        <f t="shared" si="16"/>
        <v>114257.14063507131</v>
      </c>
      <c r="AD13" s="4">
        <f t="shared" si="2"/>
        <v>191147.45298003691</v>
      </c>
      <c r="AE13" s="4">
        <f t="shared" si="3"/>
        <v>38229.490596007381</v>
      </c>
      <c r="AH13" s="35">
        <f t="shared" si="17"/>
        <v>-0.39072086179424148</v>
      </c>
      <c r="AI13" s="39">
        <f t="shared" si="12"/>
        <v>74181.959641699999</v>
      </c>
      <c r="AK13">
        <f t="shared" si="4"/>
        <v>1.4483929574411487</v>
      </c>
      <c r="AL13">
        <f t="shared" si="5"/>
        <v>1.1599999999999999</v>
      </c>
    </row>
    <row r="14" spans="1:38" ht="14.4" x14ac:dyDescent="0.3">
      <c r="A14">
        <v>2001</v>
      </c>
      <c r="B14" t="s">
        <v>28</v>
      </c>
      <c r="C14" s="13">
        <v>6.6888888900000003</v>
      </c>
      <c r="D14" s="13">
        <v>12.1333333</v>
      </c>
      <c r="E14" s="13">
        <v>1.5777777799999999</v>
      </c>
      <c r="G14" s="17">
        <v>40048</v>
      </c>
      <c r="H14" s="18">
        <v>37307</v>
      </c>
      <c r="I14" s="9">
        <v>37186</v>
      </c>
      <c r="J14" s="14">
        <v>2.3020247999999999</v>
      </c>
      <c r="K14" s="14">
        <v>2.71096943</v>
      </c>
      <c r="L14" s="14">
        <v>1.4637562399999999</v>
      </c>
      <c r="M14" s="1">
        <f t="shared" si="6"/>
        <v>0.66849315068493154</v>
      </c>
      <c r="N14" s="1">
        <f t="shared" si="7"/>
        <v>0.99726027397260275</v>
      </c>
      <c r="O14">
        <f t="shared" si="0"/>
        <v>7.2539667066228057</v>
      </c>
      <c r="P14" s="28">
        <v>7.2539667066228057</v>
      </c>
      <c r="Q14">
        <f t="shared" si="8"/>
        <v>6.6118123547295697</v>
      </c>
      <c r="R14">
        <f t="shared" si="18"/>
        <v>8.4454048643713691</v>
      </c>
      <c r="S14">
        <f>+(R13+S13)*EXP(P$7*N14)-O$2*G13*EXP(M14*P$7)</f>
        <v>1.611374398549728</v>
      </c>
      <c r="T14">
        <f t="shared" si="13"/>
        <v>16.668591617650666</v>
      </c>
      <c r="U14">
        <f t="shared" si="14"/>
        <v>1.343275226118949E-4</v>
      </c>
      <c r="V14">
        <f t="shared" si="9"/>
        <v>0.13128592234253547</v>
      </c>
      <c r="W14">
        <f t="shared" si="10"/>
        <v>4.439486862360903E-4</v>
      </c>
      <c r="X14">
        <v>10</v>
      </c>
      <c r="Y14">
        <f t="shared" si="11"/>
        <v>1.3186419855138345</v>
      </c>
      <c r="AA14">
        <f t="shared" si="1"/>
        <v>2001</v>
      </c>
      <c r="AB14" s="4">
        <f t="shared" si="15"/>
        <v>52626.401800001702</v>
      </c>
      <c r="AC14" s="4">
        <f t="shared" si="16"/>
        <v>148251.10403580437</v>
      </c>
      <c r="AD14" s="4">
        <f t="shared" si="2"/>
        <v>200877.50583580608</v>
      </c>
      <c r="AE14" s="4">
        <f t="shared" si="3"/>
        <v>40175.501167161216</v>
      </c>
      <c r="AH14" s="35">
        <f t="shared" si="17"/>
        <v>0.29752156593264673</v>
      </c>
      <c r="AI14" s="39">
        <f t="shared" si="12"/>
        <v>108568.90373264</v>
      </c>
      <c r="AK14">
        <f t="shared" si="4"/>
        <v>1.611374398549728</v>
      </c>
      <c r="AL14">
        <f t="shared" si="5"/>
        <v>1.5777777799999999</v>
      </c>
    </row>
    <row r="15" spans="1:38" ht="14.4" x14ac:dyDescent="0.3">
      <c r="A15">
        <v>2002</v>
      </c>
      <c r="B15" t="s">
        <v>29</v>
      </c>
      <c r="C15" s="13">
        <v>11.5</v>
      </c>
      <c r="D15" s="13">
        <v>9.09375</v>
      </c>
      <c r="E15" s="13">
        <v>1.75</v>
      </c>
      <c r="G15" s="17">
        <v>19990</v>
      </c>
      <c r="H15" s="18">
        <v>37672</v>
      </c>
      <c r="I15" s="9">
        <v>37539</v>
      </c>
      <c r="J15" s="14">
        <v>2.0227017900000002</v>
      </c>
      <c r="K15" s="14">
        <v>2.7218429300000002</v>
      </c>
      <c r="L15" s="14">
        <v>1.3634573000000001</v>
      </c>
      <c r="M15" s="1">
        <f t="shared" si="6"/>
        <v>0.63561643835616444</v>
      </c>
      <c r="N15" s="1">
        <f t="shared" si="7"/>
        <v>0.9671232876712329</v>
      </c>
      <c r="O15">
        <f t="shared" si="0"/>
        <v>9.8505773254223872</v>
      </c>
      <c r="P15" s="28">
        <v>9.8505773254223872</v>
      </c>
      <c r="Q15">
        <f t="shared" si="8"/>
        <v>7.0733950692726593</v>
      </c>
      <c r="R15">
        <f t="shared" si="18"/>
        <v>5.6686456415943578</v>
      </c>
      <c r="S15">
        <f t="shared" ref="S15:S24" si="19">+(R14+S14)*EXP(P$7*N15)-O$2*G14*EXP(M15*P$7)</f>
        <v>1.4377954524783361</v>
      </c>
      <c r="T15">
        <f t="shared" si="13"/>
        <v>14.179836163345353</v>
      </c>
      <c r="U15">
        <f t="shared" si="14"/>
        <v>0.23620228198609353</v>
      </c>
      <c r="V15">
        <f t="shared" si="9"/>
        <v>0.22338586523864717</v>
      </c>
      <c r="W15">
        <f t="shared" si="10"/>
        <v>3.8614129822857571E-2</v>
      </c>
      <c r="X15">
        <v>10</v>
      </c>
      <c r="Y15">
        <f t="shared" si="11"/>
        <v>4.9820227704759832</v>
      </c>
      <c r="AA15">
        <f t="shared" si="1"/>
        <v>2002</v>
      </c>
      <c r="AB15" s="4">
        <f t="shared" si="15"/>
        <v>52442.556517366058</v>
      </c>
      <c r="AC15" s="4">
        <f t="shared" si="16"/>
        <v>105179.14066510682</v>
      </c>
      <c r="AD15" s="4">
        <f t="shared" si="2"/>
        <v>157621.69718247288</v>
      </c>
      <c r="AE15" s="4">
        <f t="shared" si="3"/>
        <v>31524.339436494578</v>
      </c>
      <c r="AH15" s="35">
        <f t="shared" si="17"/>
        <v>-0.29053384560492151</v>
      </c>
      <c r="AI15" s="39">
        <f t="shared" si="12"/>
        <v>54409.640170700004</v>
      </c>
      <c r="AK15">
        <f t="shared" si="4"/>
        <v>1.4377954524783361</v>
      </c>
      <c r="AL15">
        <f t="shared" si="5"/>
        <v>1.75</v>
      </c>
    </row>
    <row r="16" spans="1:38" ht="14.4" x14ac:dyDescent="0.3">
      <c r="A16">
        <v>2003</v>
      </c>
      <c r="B16" t="s">
        <v>22</v>
      </c>
      <c r="C16" s="13">
        <v>30.923076900000002</v>
      </c>
      <c r="D16" s="13">
        <v>14.0512821</v>
      </c>
      <c r="E16" s="13">
        <v>2.8205128199999998</v>
      </c>
      <c r="G16" s="17">
        <v>27311</v>
      </c>
      <c r="H16" s="18">
        <v>38037</v>
      </c>
      <c r="I16" s="9">
        <v>37899</v>
      </c>
      <c r="J16" s="14">
        <v>1.77967407</v>
      </c>
      <c r="K16" s="14">
        <v>2.48455987</v>
      </c>
      <c r="L16" s="14">
        <v>1.3950846400000001</v>
      </c>
      <c r="M16" s="1">
        <f t="shared" si="6"/>
        <v>0.62191780821917808</v>
      </c>
      <c r="N16" s="1">
        <f t="shared" si="7"/>
        <v>0.98630136986301364</v>
      </c>
      <c r="O16">
        <f t="shared" si="0"/>
        <v>6.6118123547295697</v>
      </c>
      <c r="P16" s="28">
        <v>6.6118123547295697</v>
      </c>
      <c r="Q16">
        <f t="shared" si="8"/>
        <v>18.283451066238772</v>
      </c>
      <c r="R16">
        <f t="shared" si="18"/>
        <v>6.0643841626911197</v>
      </c>
      <c r="S16">
        <f t="shared" si="19"/>
        <v>2.2357697837221786</v>
      </c>
      <c r="T16">
        <f t="shared" si="13"/>
        <v>26.583605012652072</v>
      </c>
      <c r="U16">
        <f t="shared" si="14"/>
        <v>0.27615696910709198</v>
      </c>
      <c r="V16">
        <f t="shared" si="9"/>
        <v>0.7060715650249626</v>
      </c>
      <c r="W16">
        <f t="shared" si="10"/>
        <v>5.3978682583768131E-2</v>
      </c>
      <c r="X16">
        <v>10</v>
      </c>
      <c r="Y16">
        <f t="shared" si="11"/>
        <v>10.362072167158228</v>
      </c>
      <c r="AA16">
        <f t="shared" si="1"/>
        <v>2003</v>
      </c>
      <c r="AB16" s="4">
        <f t="shared" si="15"/>
        <v>138698.93583060094</v>
      </c>
      <c r="AC16" s="4">
        <f t="shared" si="16"/>
        <v>112137.27851292718</v>
      </c>
      <c r="AD16" s="4">
        <f t="shared" si="2"/>
        <v>250836.21434352812</v>
      </c>
      <c r="AE16" s="4">
        <f t="shared" si="3"/>
        <v>50167.242868705624</v>
      </c>
      <c r="AF16" s="4">
        <f>AC16*0.5</f>
        <v>56068.63925646359</v>
      </c>
      <c r="AG16" s="4">
        <f>AF16/K16</f>
        <v>22566.829615767558</v>
      </c>
      <c r="AH16" s="35">
        <f t="shared" si="17"/>
        <v>6.6155112162165797E-2</v>
      </c>
      <c r="AI16" s="39">
        <f t="shared" si="12"/>
        <v>67855.814609570007</v>
      </c>
      <c r="AK16">
        <f t="shared" si="4"/>
        <v>2.2357697837221786</v>
      </c>
      <c r="AL16">
        <f t="shared" si="5"/>
        <v>2.8205128199999998</v>
      </c>
    </row>
    <row r="17" spans="1:38" ht="14.4" x14ac:dyDescent="0.3">
      <c r="A17">
        <v>2004</v>
      </c>
      <c r="B17" t="s">
        <v>21</v>
      </c>
      <c r="C17" s="13">
        <v>17.815789500000001</v>
      </c>
      <c r="D17" s="13">
        <v>16.184210499999999</v>
      </c>
      <c r="E17" s="13">
        <v>1.1578947399999999</v>
      </c>
      <c r="G17" s="17">
        <v>59387</v>
      </c>
      <c r="H17" s="18">
        <v>38403</v>
      </c>
      <c r="I17" s="9">
        <v>38290</v>
      </c>
      <c r="J17" s="14">
        <v>1.9439341699999999</v>
      </c>
      <c r="K17" s="14">
        <v>2.5060657599999998</v>
      </c>
      <c r="L17" s="14">
        <v>1.3967484699999999</v>
      </c>
      <c r="M17" s="1">
        <f t="shared" ref="M17:M22" si="20">+(I17-H16)/365</f>
        <v>0.69315068493150689</v>
      </c>
      <c r="N17" s="1">
        <f t="shared" ref="N17:N22" si="21">+(I17-I16)/365</f>
        <v>1.0712328767123287</v>
      </c>
      <c r="O17">
        <f t="shared" si="0"/>
        <v>7.0733950692726593</v>
      </c>
      <c r="P17" s="28">
        <v>7.0733950692726593</v>
      </c>
      <c r="Q17">
        <f t="shared" si="8"/>
        <v>23.729614038115805</v>
      </c>
      <c r="R17">
        <f t="shared" si="18"/>
        <v>15.675339776665094</v>
      </c>
      <c r="S17">
        <f t="shared" si="19"/>
        <v>1.9393340970607333</v>
      </c>
      <c r="T17">
        <f t="shared" si="13"/>
        <v>41.344287911841633</v>
      </c>
      <c r="U17">
        <f t="shared" si="14"/>
        <v>8.2161739137544862E-2</v>
      </c>
      <c r="V17">
        <f t="shared" si="9"/>
        <v>1.0206327776509727E-3</v>
      </c>
      <c r="W17">
        <f t="shared" si="10"/>
        <v>0.26598897330385807</v>
      </c>
      <c r="X17">
        <v>10</v>
      </c>
      <c r="Y17">
        <f t="shared" si="11"/>
        <v>3.4917134521905391</v>
      </c>
      <c r="AA17">
        <f t="shared" si="1"/>
        <v>2004</v>
      </c>
      <c r="AB17" s="4">
        <f t="shared" si="15"/>
        <v>180228.42060168835</v>
      </c>
      <c r="AC17" s="4">
        <f t="shared" si="16"/>
        <v>240038.81149503257</v>
      </c>
      <c r="AD17" s="4">
        <f t="shared" si="2"/>
        <v>420267.23209672095</v>
      </c>
      <c r="AE17" s="4">
        <f t="shared" si="3"/>
        <v>84053.446419344196</v>
      </c>
      <c r="AF17" s="4">
        <f>AC17*0.5</f>
        <v>120019.40574751628</v>
      </c>
      <c r="AG17" s="4">
        <f>AF17/K17</f>
        <v>47891.562808597766</v>
      </c>
      <c r="AH17" s="35">
        <f t="shared" si="17"/>
        <v>1.1405799630437876</v>
      </c>
      <c r="AI17" s="39">
        <f t="shared" si="12"/>
        <v>148827.72728912</v>
      </c>
      <c r="AK17">
        <f t="shared" si="4"/>
        <v>1.9393340970607333</v>
      </c>
      <c r="AL17">
        <f t="shared" si="5"/>
        <v>1.1578947399999999</v>
      </c>
    </row>
    <row r="18" spans="1:38" ht="14.4" x14ac:dyDescent="0.3">
      <c r="A18">
        <v>2005</v>
      </c>
      <c r="B18" t="s">
        <v>30</v>
      </c>
      <c r="C18" s="13">
        <v>18</v>
      </c>
      <c r="D18" s="13">
        <v>16.5365854</v>
      </c>
      <c r="E18" s="13">
        <v>3.0975609799999999</v>
      </c>
      <c r="G18" s="17">
        <v>86191</v>
      </c>
      <c r="H18" s="18">
        <v>38768</v>
      </c>
      <c r="I18" s="9">
        <v>38650</v>
      </c>
      <c r="J18" s="14">
        <v>1.9835386399999999</v>
      </c>
      <c r="K18" s="14">
        <v>2.4543238399999998</v>
      </c>
      <c r="L18" s="14">
        <v>1.47001278</v>
      </c>
      <c r="M18" s="1">
        <f t="shared" si="20"/>
        <v>0.67671232876712328</v>
      </c>
      <c r="N18" s="1">
        <f t="shared" si="21"/>
        <v>0.98630136986301364</v>
      </c>
      <c r="O18">
        <f t="shared" si="0"/>
        <v>18.283451066238772</v>
      </c>
      <c r="P18" s="28">
        <v>18.283451066238772</v>
      </c>
      <c r="Q18">
        <f t="shared" si="8"/>
        <v>11.486427429276141</v>
      </c>
      <c r="R18">
        <f t="shared" si="18"/>
        <v>20.344614453200592</v>
      </c>
      <c r="S18">
        <f t="shared" si="19"/>
        <v>4.1882569705478527</v>
      </c>
      <c r="T18">
        <f t="shared" si="13"/>
        <v>36.019298853024587</v>
      </c>
      <c r="U18">
        <f t="shared" si="14"/>
        <v>0.20178570977531451</v>
      </c>
      <c r="V18">
        <f t="shared" si="9"/>
        <v>4.2948835201348762E-2</v>
      </c>
      <c r="W18">
        <f t="shared" si="10"/>
        <v>9.1004564897414555E-2</v>
      </c>
      <c r="X18">
        <v>10</v>
      </c>
      <c r="Y18">
        <f t="shared" si="11"/>
        <v>3.3573910987407785</v>
      </c>
      <c r="AA18">
        <f t="shared" si="1"/>
        <v>2005</v>
      </c>
      <c r="AB18" s="4">
        <f t="shared" si="15"/>
        <v>91816.446708688527</v>
      </c>
      <c r="AC18" s="4">
        <f t="shared" si="16"/>
        <v>327412.04068990774</v>
      </c>
      <c r="AD18" s="4">
        <f t="shared" ref="AD18:AD23" si="22">+AC18+AB18</f>
        <v>419228.48739859625</v>
      </c>
      <c r="AE18" s="4">
        <f t="shared" si="3"/>
        <v>83845.697479719252</v>
      </c>
      <c r="AF18" s="4">
        <f>AC18*0.5</f>
        <v>163706.02034495387</v>
      </c>
      <c r="AG18" s="4">
        <f>AF18/K18</f>
        <v>66701.067592186155</v>
      </c>
      <c r="AH18" s="35">
        <f t="shared" si="17"/>
        <v>0.3639962581496255</v>
      </c>
      <c r="AI18" s="39">
        <f t="shared" si="12"/>
        <v>211540.62609343999</v>
      </c>
      <c r="AK18">
        <f t="shared" si="4"/>
        <v>4.1882569705478527</v>
      </c>
      <c r="AL18">
        <f t="shared" si="5"/>
        <v>3.0975609799999999</v>
      </c>
    </row>
    <row r="19" spans="1:38" ht="14.4" x14ac:dyDescent="0.3">
      <c r="A19">
        <v>2006</v>
      </c>
      <c r="B19" t="s">
        <v>31</v>
      </c>
      <c r="C19" s="13">
        <v>13.7727273</v>
      </c>
      <c r="D19" s="13">
        <v>7.7727272699999999</v>
      </c>
      <c r="E19" s="13">
        <v>7.0227272699999999</v>
      </c>
      <c r="G19" s="17">
        <v>67521</v>
      </c>
      <c r="H19" s="18">
        <v>39124</v>
      </c>
      <c r="I19" s="9">
        <v>39005</v>
      </c>
      <c r="J19" s="14">
        <v>2.0353984500000002</v>
      </c>
      <c r="K19" s="14">
        <v>2.5498738300000001</v>
      </c>
      <c r="L19" s="14">
        <v>1.4827194400000001</v>
      </c>
      <c r="M19" s="1">
        <f t="shared" si="20"/>
        <v>0.64931506849315068</v>
      </c>
      <c r="N19" s="1">
        <f t="shared" si="21"/>
        <v>0.9726027397260274</v>
      </c>
      <c r="O19">
        <f t="shared" si="0"/>
        <v>23.729614038115805</v>
      </c>
      <c r="P19" s="28">
        <v>23.729614038115805</v>
      </c>
      <c r="Q19">
        <f t="shared" si="8"/>
        <v>5.6439301841058782</v>
      </c>
      <c r="R19">
        <f t="shared" si="18"/>
        <v>9.8479030092074122</v>
      </c>
      <c r="S19">
        <f t="shared" si="19"/>
        <v>5.2792345670458509</v>
      </c>
      <c r="T19">
        <f t="shared" si="13"/>
        <v>20.771067760359141</v>
      </c>
      <c r="U19">
        <f t="shared" si="14"/>
        <v>0.79585969925742783</v>
      </c>
      <c r="V19">
        <f t="shared" si="9"/>
        <v>5.5997276712724954E-2</v>
      </c>
      <c r="W19">
        <f t="shared" si="10"/>
        <v>8.143633582216557E-2</v>
      </c>
      <c r="X19">
        <v>10</v>
      </c>
      <c r="Y19">
        <f t="shared" ref="Y19:Y24" si="23">+SUM(U19:W19)*X19</f>
        <v>9.3329331179231829</v>
      </c>
      <c r="AA19">
        <f t="shared" si="1"/>
        <v>2006</v>
      </c>
      <c r="AB19" s="4">
        <f t="shared" si="15"/>
        <v>45504.569766145883</v>
      </c>
      <c r="AC19" s="4">
        <f t="shared" si="16"/>
        <v>209744.14504353874</v>
      </c>
      <c r="AD19" s="4">
        <f t="shared" si="22"/>
        <v>255248.71480968461</v>
      </c>
      <c r="AE19" s="4">
        <f t="shared" si="3"/>
        <v>51049.742961936921</v>
      </c>
      <c r="AF19" s="4">
        <f>AC19*0.5</f>
        <v>104872.07252176937</v>
      </c>
      <c r="AG19" s="4">
        <f>AF19/K19</f>
        <v>41128.33791535849</v>
      </c>
      <c r="AH19" s="35">
        <f t="shared" si="17"/>
        <v>-0.35938780809167731</v>
      </c>
      <c r="AI19" s="39">
        <f t="shared" si="12"/>
        <v>172170.03087543001</v>
      </c>
    </row>
    <row r="20" spans="1:38" ht="14.4" x14ac:dyDescent="0.3">
      <c r="A20">
        <v>2007</v>
      </c>
      <c r="B20" t="s">
        <v>32</v>
      </c>
      <c r="C20" s="13">
        <v>8.1136363599999992</v>
      </c>
      <c r="D20" s="13">
        <v>5.9545454500000004</v>
      </c>
      <c r="E20" s="13">
        <v>1.3181818199999999</v>
      </c>
      <c r="G20" s="17">
        <v>23802</v>
      </c>
      <c r="H20" s="18">
        <v>39494</v>
      </c>
      <c r="I20" s="9">
        <v>39365</v>
      </c>
      <c r="J20" s="15">
        <v>2.0181274199999999</v>
      </c>
      <c r="K20" s="15">
        <v>2.73896461</v>
      </c>
      <c r="L20" s="15">
        <v>1.37199885</v>
      </c>
      <c r="M20" s="1">
        <f t="shared" si="20"/>
        <v>0.66027397260273968</v>
      </c>
      <c r="N20" s="1">
        <f t="shared" si="21"/>
        <v>0.98630136986301364</v>
      </c>
      <c r="O20">
        <f t="shared" ref="O20:O27" si="24">+P20</f>
        <v>11.486427429276141</v>
      </c>
      <c r="P20" s="28">
        <v>11.486427429276141</v>
      </c>
      <c r="Q20">
        <f t="shared" ref="Q20:Q25" si="25">+O22</f>
        <v>9.4506945296932248</v>
      </c>
      <c r="R20">
        <f t="shared" si="18"/>
        <v>4.8388306447791187</v>
      </c>
      <c r="S20">
        <f t="shared" si="19"/>
        <v>1.0667299736467299</v>
      </c>
      <c r="T20">
        <f t="shared" ref="T20:T25" si="26">SUM(Q20:S20)</f>
        <v>15.356255148119073</v>
      </c>
      <c r="U20">
        <f t="shared" ref="U20:W21" si="27">+(LN(Q20)-LN(C20))^2</f>
        <v>2.3269088183502325E-2</v>
      </c>
      <c r="V20">
        <f t="shared" si="27"/>
        <v>4.3048688973808147E-2</v>
      </c>
      <c r="W20">
        <f t="shared" si="27"/>
        <v>4.4798054209498422E-2</v>
      </c>
      <c r="X20">
        <v>10</v>
      </c>
      <c r="Y20">
        <f t="shared" si="23"/>
        <v>1.1111583136680889</v>
      </c>
      <c r="AA20">
        <f t="shared" si="1"/>
        <v>2007</v>
      </c>
      <c r="AB20" s="4">
        <f t="shared" si="15"/>
        <v>70506.940748223191</v>
      </c>
      <c r="AC20" s="4">
        <f t="shared" si="16"/>
        <v>87955.28711289553</v>
      </c>
      <c r="AD20" s="4">
        <f t="shared" si="22"/>
        <v>158462.22786111874</v>
      </c>
      <c r="AE20" s="4">
        <f t="shared" si="3"/>
        <v>31692.445572223747</v>
      </c>
      <c r="AF20" s="4">
        <f>AC20*0.5</f>
        <v>43977.643556447765</v>
      </c>
      <c r="AG20" s="4">
        <f>AF20/K20</f>
        <v>16056.302223068069</v>
      </c>
      <c r="AH20" s="35">
        <f t="shared" si="17"/>
        <v>-0.58065438682620796</v>
      </c>
      <c r="AI20" s="39">
        <f t="shared" si="12"/>
        <v>65192.835647220003</v>
      </c>
    </row>
    <row r="21" spans="1:38" ht="14.4" x14ac:dyDescent="0.3">
      <c r="A21">
        <v>2008</v>
      </c>
      <c r="B21" t="s">
        <v>33</v>
      </c>
      <c r="C21" s="13">
        <v>9.1199999999999992</v>
      </c>
      <c r="D21" s="13">
        <v>2.6</v>
      </c>
      <c r="E21" s="13">
        <v>0.53</v>
      </c>
      <c r="G21" s="17">
        <v>30163</v>
      </c>
      <c r="H21" s="3">
        <v>39862</v>
      </c>
      <c r="I21" s="9">
        <v>39750</v>
      </c>
      <c r="J21" s="14">
        <v>1.9986561599999999</v>
      </c>
      <c r="K21" s="14">
        <v>2.60109725</v>
      </c>
      <c r="L21" s="14">
        <v>1.3746177500000001</v>
      </c>
      <c r="M21" s="1">
        <f t="shared" si="20"/>
        <v>0.70136986301369864</v>
      </c>
      <c r="N21" s="1">
        <f t="shared" si="21"/>
        <v>1.0547945205479452</v>
      </c>
      <c r="O21">
        <f t="shared" si="24"/>
        <v>5.6439301841058782</v>
      </c>
      <c r="P21" s="28">
        <v>5.6439301841058782</v>
      </c>
      <c r="Q21">
        <f t="shared" si="25"/>
        <v>9.1153293409781533</v>
      </c>
      <c r="R21">
        <f t="shared" si="18"/>
        <v>8.1025648463032205</v>
      </c>
      <c r="S21">
        <f t="shared" si="19"/>
        <v>0.75696456334617013</v>
      </c>
      <c r="T21">
        <f t="shared" si="26"/>
        <v>17.974858750627543</v>
      </c>
      <c r="U21">
        <f t="shared" si="27"/>
        <v>2.6241527645611772E-7</v>
      </c>
      <c r="V21">
        <f t="shared" si="27"/>
        <v>1.2920169025564499</v>
      </c>
      <c r="W21">
        <f t="shared" si="27"/>
        <v>0.12704906999291624</v>
      </c>
      <c r="X21">
        <v>10</v>
      </c>
      <c r="Y21">
        <f t="shared" si="23"/>
        <v>14.190662349646425</v>
      </c>
      <c r="AA21">
        <f t="shared" si="1"/>
        <v>2008</v>
      </c>
      <c r="AB21" s="4">
        <f t="shared" si="15"/>
        <v>68134.756805092664</v>
      </c>
      <c r="AC21" s="4">
        <f t="shared" si="16"/>
        <v>125308.82051357516</v>
      </c>
      <c r="AD21" s="4">
        <f t="shared" si="22"/>
        <v>193443.57731866784</v>
      </c>
      <c r="AE21" s="4">
        <f t="shared" si="3"/>
        <v>38688.71546373357</v>
      </c>
      <c r="AF21" s="4"/>
      <c r="AG21" s="4"/>
      <c r="AH21" s="35">
        <f t="shared" si="17"/>
        <v>0.42468775473081322</v>
      </c>
      <c r="AI21" s="39">
        <f t="shared" si="12"/>
        <v>78456.896351749994</v>
      </c>
    </row>
    <row r="22" spans="1:38" ht="14.4" x14ac:dyDescent="0.3">
      <c r="A22">
        <v>2009</v>
      </c>
      <c r="B22" s="19" t="s">
        <v>35</v>
      </c>
      <c r="C22" s="13">
        <v>7.0227272699999999</v>
      </c>
      <c r="D22" s="13">
        <v>2.7272727300000001</v>
      </c>
      <c r="E22" s="13">
        <v>2.4545454499999999</v>
      </c>
      <c r="G22" s="17">
        <v>43576</v>
      </c>
      <c r="H22" s="3">
        <v>40228</v>
      </c>
      <c r="I22" s="9">
        <v>40096</v>
      </c>
      <c r="J22" s="14">
        <v>1.87</v>
      </c>
      <c r="K22" s="14">
        <v>2.4700000000000002</v>
      </c>
      <c r="L22" s="14">
        <v>1.43</v>
      </c>
      <c r="M22" s="1">
        <f t="shared" si="20"/>
        <v>0.64109589041095894</v>
      </c>
      <c r="N22" s="1">
        <f t="shared" si="21"/>
        <v>0.94794520547945205</v>
      </c>
      <c r="O22">
        <f t="shared" si="24"/>
        <v>9.4506945296932248</v>
      </c>
      <c r="P22" s="28">
        <v>9.4506945296932248</v>
      </c>
      <c r="Q22">
        <f t="shared" si="25"/>
        <v>5.6392311807885802</v>
      </c>
      <c r="R22">
        <f t="shared" si="18"/>
        <v>7.8150390797874358</v>
      </c>
      <c r="S22">
        <f t="shared" si="19"/>
        <v>2.0901075651702898</v>
      </c>
      <c r="T22">
        <f t="shared" si="26"/>
        <v>15.544377825746306</v>
      </c>
      <c r="U22">
        <f t="shared" ref="U22:W24" si="28">+(LN(Q22)-LN(C22))^2</f>
        <v>4.8138072140853284E-2</v>
      </c>
      <c r="V22">
        <f t="shared" si="28"/>
        <v>1.1082780453854271</v>
      </c>
      <c r="W22">
        <f t="shared" si="28"/>
        <v>2.5832866399476972E-2</v>
      </c>
      <c r="X22">
        <v>10</v>
      </c>
      <c r="Y22">
        <f t="shared" si="23"/>
        <v>11.822489839257573</v>
      </c>
      <c r="AA22">
        <f t="shared" si="1"/>
        <v>2009</v>
      </c>
      <c r="AB22" s="4">
        <f t="shared" si="15"/>
        <v>43850.074386717461</v>
      </c>
      <c r="AC22" s="4">
        <f t="shared" si="16"/>
        <v>133036.94425542193</v>
      </c>
      <c r="AD22" s="4">
        <f t="shared" si="22"/>
        <v>176887.01864213939</v>
      </c>
      <c r="AE22" s="4">
        <f>+AD22*0.2</f>
        <v>35377.403728427882</v>
      </c>
      <c r="AF22" s="4"/>
      <c r="AG22" s="4"/>
      <c r="AH22" s="35">
        <f t="shared" si="17"/>
        <v>6.1672623764019455E-2</v>
      </c>
      <c r="AI22" s="39">
        <f t="shared" si="12"/>
        <v>107632.72000000002</v>
      </c>
    </row>
    <row r="23" spans="1:38" ht="14.4" x14ac:dyDescent="0.3">
      <c r="A23">
        <v>2010</v>
      </c>
      <c r="B23" s="20" t="s">
        <v>34</v>
      </c>
      <c r="C23" s="5">
        <v>4.1315999999999997</v>
      </c>
      <c r="D23" s="5">
        <v>1.5263</v>
      </c>
      <c r="E23" s="5">
        <v>0.71050000000000002</v>
      </c>
      <c r="G23" s="17">
        <v>23512</v>
      </c>
      <c r="H23" s="3">
        <v>40596</v>
      </c>
      <c r="I23" s="9">
        <v>40471</v>
      </c>
      <c r="J23" s="14">
        <v>1.87</v>
      </c>
      <c r="K23" s="14">
        <v>2.4700000000000002</v>
      </c>
      <c r="L23" s="14">
        <v>1.43</v>
      </c>
      <c r="M23" s="1">
        <f>+(I23-H22)/365</f>
        <v>0.66575342465753429</v>
      </c>
      <c r="N23" s="1">
        <f>+(I23-I22)/365</f>
        <v>1.0273972602739727</v>
      </c>
      <c r="O23">
        <f t="shared" si="24"/>
        <v>9.1153293409781533</v>
      </c>
      <c r="P23" s="28">
        <v>9.1153293409781533</v>
      </c>
      <c r="Q23">
        <f t="shared" si="25"/>
        <v>11.444486164004564</v>
      </c>
      <c r="R23">
        <f t="shared" si="18"/>
        <v>4.8348019483725446</v>
      </c>
      <c r="S23">
        <f t="shared" si="19"/>
        <v>0.71498999624317339</v>
      </c>
      <c r="T23">
        <f t="shared" si="26"/>
        <v>16.994278108620282</v>
      </c>
      <c r="U23">
        <f t="shared" si="28"/>
        <v>1.0380417007950484</v>
      </c>
      <c r="V23">
        <f t="shared" si="28"/>
        <v>1.329394380123379</v>
      </c>
      <c r="W23">
        <f t="shared" si="28"/>
        <v>3.968500791960798E-5</v>
      </c>
      <c r="X23">
        <v>10</v>
      </c>
      <c r="Y23">
        <f t="shared" si="23"/>
        <v>23.674757659263467</v>
      </c>
      <c r="AA23">
        <f t="shared" si="1"/>
        <v>2010</v>
      </c>
      <c r="AB23" s="4">
        <f t="shared" si="15"/>
        <v>88991.132571227965</v>
      </c>
      <c r="AC23" s="4">
        <f t="shared" si="16"/>
        <v>74539.770891820255</v>
      </c>
      <c r="AD23" s="4">
        <f t="shared" si="22"/>
        <v>163530.90346304822</v>
      </c>
      <c r="AE23" s="4">
        <f>+AD23*0.2</f>
        <v>32706.180692609647</v>
      </c>
      <c r="AF23" s="4"/>
      <c r="AG23" s="4"/>
      <c r="AH23" s="35">
        <f t="shared" si="17"/>
        <v>-0.43970623116005325</v>
      </c>
      <c r="AI23" s="39">
        <f t="shared" si="12"/>
        <v>58074.640000000007</v>
      </c>
    </row>
    <row r="24" spans="1:38" ht="14.4" x14ac:dyDescent="0.3">
      <c r="A24">
        <v>2011</v>
      </c>
      <c r="B24" s="21" t="s">
        <v>36</v>
      </c>
      <c r="C24" s="13">
        <v>13.18</v>
      </c>
      <c r="D24" s="13">
        <v>9.1999999999999993</v>
      </c>
      <c r="E24" s="13">
        <v>0.61</v>
      </c>
      <c r="G24" s="41">
        <v>39990</v>
      </c>
      <c r="H24" s="40">
        <v>40958</v>
      </c>
      <c r="I24" s="9">
        <v>40837</v>
      </c>
      <c r="J24" s="22">
        <v>1.78</v>
      </c>
      <c r="K24" s="22">
        <v>2.4500000000000002</v>
      </c>
      <c r="L24" s="22">
        <v>1.31</v>
      </c>
      <c r="M24" s="1">
        <f>+(I24-H23)/365</f>
        <v>0.66027397260273968</v>
      </c>
      <c r="N24" s="1">
        <f>+(I24-I23)/365</f>
        <v>1.0027397260273974</v>
      </c>
      <c r="O24">
        <f t="shared" si="24"/>
        <v>5.6392311807885802</v>
      </c>
      <c r="P24" s="28">
        <v>5.6392311807885802</v>
      </c>
      <c r="Q24">
        <f t="shared" si="25"/>
        <v>14.36662044233686</v>
      </c>
      <c r="R24">
        <f t="shared" si="18"/>
        <v>9.8119446126545213</v>
      </c>
      <c r="S24">
        <f t="shared" si="19"/>
        <v>0.56110729901213485</v>
      </c>
      <c r="T24">
        <f t="shared" si="26"/>
        <v>24.739672354003517</v>
      </c>
      <c r="U24">
        <f t="shared" si="28"/>
        <v>7.4316402785285394E-3</v>
      </c>
      <c r="V24">
        <f t="shared" si="28"/>
        <v>4.1469732828214867E-3</v>
      </c>
      <c r="W24">
        <f t="shared" si="28"/>
        <v>6.9800688090111713E-3</v>
      </c>
      <c r="X24">
        <v>10</v>
      </c>
      <c r="Y24">
        <f t="shared" si="23"/>
        <v>0.18558682370361201</v>
      </c>
      <c r="AA24">
        <f t="shared" si="1"/>
        <v>2011</v>
      </c>
      <c r="AB24" s="4">
        <f t="shared" si="15"/>
        <v>102338.79802190907</v>
      </c>
      <c r="AC24" s="4">
        <f t="shared" si="16"/>
        <v>138193.31464538872</v>
      </c>
      <c r="AD24" s="4">
        <f>+AC24+AB24</f>
        <v>240532.11266729777</v>
      </c>
      <c r="AE24" s="4">
        <f>+AD24*0.2</f>
        <v>48106.422533459554</v>
      </c>
      <c r="AF24" s="4"/>
      <c r="AG24" s="4"/>
      <c r="AH24" s="35">
        <f t="shared" si="17"/>
        <v>0.85395411056399673</v>
      </c>
      <c r="AI24" s="39">
        <f t="shared" si="12"/>
        <v>97975.5</v>
      </c>
    </row>
    <row r="25" spans="1:38" ht="14.4" x14ac:dyDescent="0.3">
      <c r="A25">
        <v>2012</v>
      </c>
      <c r="B25" s="21" t="s">
        <v>37</v>
      </c>
      <c r="C25" s="24">
        <v>19.48</v>
      </c>
      <c r="D25" s="24">
        <v>13.42</v>
      </c>
      <c r="E25" s="24">
        <v>2.16</v>
      </c>
      <c r="H25" s="3"/>
      <c r="I25" s="40">
        <v>41189</v>
      </c>
      <c r="J25" s="43">
        <v>1.8685638791000001</v>
      </c>
      <c r="K25" s="43">
        <v>2.4637108476999998</v>
      </c>
      <c r="L25" s="43">
        <v>1.3925685109999999</v>
      </c>
      <c r="M25" s="1">
        <f>+(I25-H24)/365</f>
        <v>0.63287671232876708</v>
      </c>
      <c r="N25" s="1">
        <f>+(I25-I24)/365</f>
        <v>0.96438356164383565</v>
      </c>
      <c r="O25">
        <f t="shared" si="24"/>
        <v>11.444486164004564</v>
      </c>
      <c r="P25" s="28">
        <v>11.444486164004564</v>
      </c>
      <c r="Q25">
        <f t="shared" si="25"/>
        <v>19.412041204548718</v>
      </c>
      <c r="R25">
        <f t="shared" ref="R25" si="29">+Q24*O$3</f>
        <v>12.317240112937869</v>
      </c>
      <c r="S25">
        <f>+(R24+S24)*EXP(P$7*N25)-O$2*G24*EXP(M25*P$7)</f>
        <v>1.6846169351740405</v>
      </c>
      <c r="T25">
        <f t="shared" si="26"/>
        <v>33.41389825266063</v>
      </c>
      <c r="U25">
        <f t="shared" ref="U25" si="30">+(LN(Q25)-LN(C25))^2</f>
        <v>1.2213235910921066E-5</v>
      </c>
      <c r="V25">
        <f t="shared" ref="V25" si="31">+(LN(R25)-LN(D25))^2</f>
        <v>7.3524134452478762E-3</v>
      </c>
      <c r="W25">
        <f t="shared" ref="W25" si="32">+(LN(S25)-LN(E25))^2</f>
        <v>6.1787055793646573E-2</v>
      </c>
      <c r="X25">
        <v>10</v>
      </c>
      <c r="Y25">
        <f t="shared" ref="Y25" si="33">+SUM(U25:W25)*X25</f>
        <v>0.69151682474805365</v>
      </c>
      <c r="AA25">
        <f t="shared" si="1"/>
        <v>2012</v>
      </c>
      <c r="AB25" s="4">
        <f t="shared" si="15"/>
        <v>146994.86819962508</v>
      </c>
      <c r="AC25" s="51">
        <f t="shared" si="16"/>
        <v>187581.40014466539</v>
      </c>
      <c r="AD25" s="51">
        <f>+AC25+AB25</f>
        <v>334576.26834429044</v>
      </c>
      <c r="AE25" s="4">
        <f>+AD25*0.2</f>
        <v>66915.253668858088</v>
      </c>
      <c r="AF25" s="23"/>
      <c r="AH25" s="35">
        <f t="shared" si="17"/>
        <v>0.35738404296914855</v>
      </c>
      <c r="AI25" s="42">
        <f t="shared" si="12"/>
        <v>0</v>
      </c>
    </row>
    <row r="26" spans="1:38" x14ac:dyDescent="0.25">
      <c r="B26" s="7"/>
      <c r="H26" s="3"/>
      <c r="I26" s="3"/>
      <c r="M26" s="1"/>
      <c r="O26">
        <f t="shared" si="24"/>
        <v>14.36662044233686</v>
      </c>
      <c r="P26" s="28">
        <v>14.36662044233686</v>
      </c>
      <c r="AD26" s="12"/>
    </row>
    <row r="27" spans="1:38" x14ac:dyDescent="0.25">
      <c r="B27" s="7"/>
      <c r="H27" s="3"/>
      <c r="I27" s="3"/>
      <c r="M27" s="1"/>
      <c r="O27">
        <f t="shared" si="24"/>
        <v>19.412041204548718</v>
      </c>
      <c r="P27" s="28">
        <v>19.412041204548718</v>
      </c>
      <c r="AB27" s="11"/>
      <c r="AD27" s="4"/>
      <c r="AE27" s="4"/>
      <c r="AF27" s="8"/>
    </row>
    <row r="28" spans="1:38" x14ac:dyDescent="0.25">
      <c r="B28" s="7"/>
      <c r="H28" s="3"/>
      <c r="I28" s="3"/>
      <c r="P28" s="28"/>
      <c r="AB28" s="11"/>
      <c r="AD28" s="4"/>
      <c r="AE28" s="4"/>
      <c r="AF28" s="8"/>
    </row>
    <row r="29" spans="1:38" x14ac:dyDescent="0.25">
      <c r="H29" s="3"/>
      <c r="I29" s="3"/>
      <c r="O29" s="44"/>
      <c r="P29" s="44"/>
      <c r="AB29" s="11"/>
      <c r="AD29" s="4"/>
      <c r="AE29" s="4"/>
      <c r="AF29" s="8"/>
    </row>
    <row r="30" spans="1:38" x14ac:dyDescent="0.25">
      <c r="H30" s="3"/>
      <c r="I30" s="3"/>
      <c r="O30" s="44"/>
      <c r="P30" s="44"/>
      <c r="AB30" s="11"/>
      <c r="AD30" s="4"/>
      <c r="AE30" s="4">
        <f>AC22-AC23</f>
        <v>58497.173363601672</v>
      </c>
    </row>
    <row r="31" spans="1:38" x14ac:dyDescent="0.25">
      <c r="H31" s="3"/>
      <c r="I31" s="3"/>
      <c r="O31" s="44"/>
      <c r="AE31">
        <f>AE30/2890000</f>
        <v>2.024123645799366E-2</v>
      </c>
    </row>
    <row r="32" spans="1:38" x14ac:dyDescent="0.25">
      <c r="H32" s="3"/>
      <c r="I32" s="3"/>
      <c r="O32" s="44"/>
      <c r="P32" s="44"/>
      <c r="AB32" s="10"/>
      <c r="AD32" s="10"/>
      <c r="AE32" s="10"/>
      <c r="AF32" s="10"/>
      <c r="AH32" s="4"/>
    </row>
    <row r="33" spans="8:34" x14ac:dyDescent="0.25">
      <c r="H33" s="3"/>
      <c r="I33" s="3"/>
      <c r="AB33" s="11"/>
      <c r="AD33" s="16"/>
      <c r="AE33" s="16"/>
      <c r="AF33" s="6"/>
      <c r="AH33" s="4"/>
    </row>
    <row r="34" spans="8:34" x14ac:dyDescent="0.25">
      <c r="H34" s="3"/>
      <c r="I34" s="3"/>
      <c r="AB34" s="11"/>
      <c r="AD34" s="16"/>
      <c r="AE34" s="16"/>
      <c r="AF34" s="6"/>
      <c r="AH34" s="4"/>
    </row>
    <row r="35" spans="8:34" x14ac:dyDescent="0.25">
      <c r="H35" s="3"/>
      <c r="I35" s="3"/>
      <c r="AB35" s="11"/>
      <c r="AD35" s="16"/>
      <c r="AE35" s="16"/>
      <c r="AF35" s="6"/>
      <c r="AH35" s="4"/>
    </row>
    <row r="36" spans="8:34" x14ac:dyDescent="0.25">
      <c r="H36" s="3"/>
      <c r="I36" s="3"/>
      <c r="AB36" s="11"/>
      <c r="AD36" s="16"/>
      <c r="AE36" s="16"/>
      <c r="AF36" s="6"/>
      <c r="AH36" s="4"/>
    </row>
    <row r="37" spans="8:34" x14ac:dyDescent="0.25">
      <c r="H37" s="3"/>
      <c r="I37" s="3"/>
      <c r="AH37" s="4"/>
    </row>
    <row r="38" spans="8:34" x14ac:dyDescent="0.25">
      <c r="H38" s="3"/>
      <c r="I38" s="3"/>
      <c r="AH38" s="4"/>
    </row>
    <row r="39" spans="8:34" x14ac:dyDescent="0.25">
      <c r="H39" s="3"/>
      <c r="I39" s="3"/>
      <c r="AH39" s="4"/>
    </row>
    <row r="40" spans="8:34" x14ac:dyDescent="0.25">
      <c r="H40" s="3"/>
      <c r="I40" s="3"/>
      <c r="AH40" s="4"/>
    </row>
    <row r="41" spans="8:34" x14ac:dyDescent="0.25">
      <c r="H41" s="3"/>
      <c r="I41" s="3"/>
      <c r="AH41" s="4"/>
    </row>
    <row r="42" spans="8:34" x14ac:dyDescent="0.25">
      <c r="H42" s="3"/>
      <c r="I42" s="3"/>
      <c r="AH42" s="4"/>
    </row>
    <row r="43" spans="8:34" x14ac:dyDescent="0.25">
      <c r="H43" s="3"/>
      <c r="I43" s="3"/>
      <c r="AH43" s="4"/>
    </row>
    <row r="44" spans="8:34" x14ac:dyDescent="0.25">
      <c r="H44" s="3"/>
      <c r="I44" s="3"/>
      <c r="AH44" s="4"/>
    </row>
    <row r="45" spans="8:34" x14ac:dyDescent="0.25">
      <c r="H45" s="3"/>
      <c r="I45" s="3"/>
      <c r="AH45" s="4"/>
    </row>
    <row r="46" spans="8:34" x14ac:dyDescent="0.25">
      <c r="H46" s="3"/>
      <c r="I46" s="3"/>
    </row>
    <row r="47" spans="8:34" x14ac:dyDescent="0.25">
      <c r="H47" s="3"/>
      <c r="I47" s="3"/>
    </row>
    <row r="48" spans="8:34" x14ac:dyDescent="0.25">
      <c r="H48" s="3"/>
      <c r="I48" s="3"/>
    </row>
    <row r="49" spans="8:9" x14ac:dyDescent="0.25">
      <c r="H49" s="3"/>
      <c r="I49" s="3"/>
    </row>
    <row r="50" spans="8:9" x14ac:dyDescent="0.25">
      <c r="H50" s="3"/>
      <c r="I50" s="3"/>
    </row>
    <row r="51" spans="8:9" x14ac:dyDescent="0.25">
      <c r="H51" s="3"/>
      <c r="I51" s="3"/>
    </row>
    <row r="52" spans="8:9" x14ac:dyDescent="0.25">
      <c r="H52" s="3"/>
      <c r="I52" s="3"/>
    </row>
    <row r="53" spans="8:9" x14ac:dyDescent="0.25">
      <c r="H53" s="3"/>
      <c r="I53" s="3"/>
    </row>
    <row r="54" spans="8:9" x14ac:dyDescent="0.25">
      <c r="H54" s="3"/>
      <c r="I54" s="3"/>
    </row>
    <row r="55" spans="8:9" x14ac:dyDescent="0.25">
      <c r="H55" s="3"/>
      <c r="I55" s="3"/>
    </row>
    <row r="56" spans="8:9" x14ac:dyDescent="0.25">
      <c r="H56" s="3"/>
      <c r="I56" s="3"/>
    </row>
    <row r="57" spans="8:9" x14ac:dyDescent="0.25">
      <c r="H57" s="3"/>
      <c r="I57" s="3"/>
    </row>
    <row r="58" spans="8:9" x14ac:dyDescent="0.25">
      <c r="H58" s="3"/>
      <c r="I58" s="3"/>
    </row>
    <row r="59" spans="8:9" x14ac:dyDescent="0.25">
      <c r="H59" s="3"/>
      <c r="I59" s="3"/>
    </row>
    <row r="60" spans="8:9" x14ac:dyDescent="0.25">
      <c r="H60" s="3"/>
      <c r="I60" s="3"/>
    </row>
    <row r="61" spans="8:9" x14ac:dyDescent="0.25">
      <c r="H61" s="3"/>
      <c r="I61" s="3"/>
    </row>
    <row r="62" spans="8:9" x14ac:dyDescent="0.25">
      <c r="H62" s="3"/>
      <c r="I62" s="3"/>
    </row>
    <row r="63" spans="8:9" x14ac:dyDescent="0.25">
      <c r="H63" s="3"/>
      <c r="I63" s="3"/>
    </row>
    <row r="64" spans="8:9" x14ac:dyDescent="0.25">
      <c r="H64" s="3"/>
      <c r="I64" s="3"/>
    </row>
    <row r="65" spans="8:9" x14ac:dyDescent="0.25">
      <c r="H65" s="3"/>
      <c r="I65" s="3"/>
    </row>
    <row r="66" spans="8:9" x14ac:dyDescent="0.25">
      <c r="H66" s="3"/>
      <c r="I66" s="3"/>
    </row>
    <row r="67" spans="8:9" x14ac:dyDescent="0.25">
      <c r="H67" s="3"/>
      <c r="I67" s="3"/>
    </row>
    <row r="68" spans="8:9" x14ac:dyDescent="0.25">
      <c r="H68" s="3"/>
      <c r="I68" s="3"/>
    </row>
    <row r="69" spans="8:9" x14ac:dyDescent="0.25">
      <c r="H69" s="3"/>
      <c r="I69" s="3"/>
    </row>
    <row r="70" spans="8:9" x14ac:dyDescent="0.25">
      <c r="H70" s="3"/>
      <c r="I70" s="3"/>
    </row>
    <row r="71" spans="8:9" x14ac:dyDescent="0.25">
      <c r="H71" s="3"/>
      <c r="I71" s="3"/>
    </row>
    <row r="72" spans="8:9" x14ac:dyDescent="0.25">
      <c r="H72" s="3"/>
      <c r="I72" s="3"/>
    </row>
    <row r="73" spans="8:9" x14ac:dyDescent="0.25">
      <c r="H73" s="3"/>
      <c r="I73" s="3"/>
    </row>
    <row r="74" spans="8:9" x14ac:dyDescent="0.25">
      <c r="H74" s="3"/>
      <c r="I74" s="3"/>
    </row>
    <row r="75" spans="8:9" x14ac:dyDescent="0.25">
      <c r="H75" s="3"/>
      <c r="I75" s="3"/>
    </row>
    <row r="76" spans="8:9" x14ac:dyDescent="0.25">
      <c r="H76" s="3"/>
      <c r="I76" s="3"/>
    </row>
    <row r="77" spans="8:9" x14ac:dyDescent="0.25">
      <c r="H77" s="3"/>
      <c r="I77" s="3"/>
    </row>
    <row r="78" spans="8:9" x14ac:dyDescent="0.25">
      <c r="H78" s="3"/>
      <c r="I78" s="3"/>
    </row>
    <row r="79" spans="8:9" x14ac:dyDescent="0.25">
      <c r="H79" s="3"/>
      <c r="I79" s="3"/>
    </row>
    <row r="80" spans="8:9" x14ac:dyDescent="0.25">
      <c r="H80" s="3"/>
      <c r="I80" s="3"/>
    </row>
    <row r="81" spans="8:9" x14ac:dyDescent="0.25">
      <c r="H81" s="3"/>
      <c r="I81" s="3"/>
    </row>
    <row r="82" spans="8:9" x14ac:dyDescent="0.25">
      <c r="H82" s="3"/>
      <c r="I82" s="3"/>
    </row>
    <row r="83" spans="8:9" x14ac:dyDescent="0.25">
      <c r="H83" s="3"/>
      <c r="I83" s="3"/>
    </row>
    <row r="84" spans="8:9" x14ac:dyDescent="0.25">
      <c r="H84" s="3"/>
      <c r="I84" s="3"/>
    </row>
    <row r="85" spans="8:9" x14ac:dyDescent="0.25">
      <c r="H85" s="3"/>
      <c r="I85" s="3"/>
    </row>
    <row r="86" spans="8:9" x14ac:dyDescent="0.25">
      <c r="H86" s="3"/>
      <c r="I86" s="3"/>
    </row>
    <row r="87" spans="8:9" x14ac:dyDescent="0.25">
      <c r="H87" s="3"/>
      <c r="I87" s="3"/>
    </row>
    <row r="88" spans="8:9" x14ac:dyDescent="0.25">
      <c r="H88" s="3"/>
      <c r="I88" s="3"/>
    </row>
    <row r="89" spans="8:9" x14ac:dyDescent="0.25">
      <c r="H89" s="3"/>
      <c r="I89" s="3"/>
    </row>
    <row r="90" spans="8:9" x14ac:dyDescent="0.25">
      <c r="H90" s="3"/>
      <c r="I90" s="3"/>
    </row>
    <row r="91" spans="8:9" x14ac:dyDescent="0.25">
      <c r="H91" s="3"/>
      <c r="I91" s="3"/>
    </row>
    <row r="92" spans="8:9" x14ac:dyDescent="0.25">
      <c r="H92" s="3"/>
      <c r="I92" s="3"/>
    </row>
    <row r="93" spans="8:9" x14ac:dyDescent="0.25">
      <c r="H93" s="3"/>
      <c r="I93" s="3"/>
    </row>
    <row r="94" spans="8:9" x14ac:dyDescent="0.25">
      <c r="H94" s="3"/>
      <c r="I94" s="3"/>
    </row>
  </sheetData>
  <mergeCells count="21">
    <mergeCell ref="AC7:AC8"/>
    <mergeCell ref="AD7:AD8"/>
    <mergeCell ref="U7:U8"/>
    <mergeCell ref="V7:V8"/>
    <mergeCell ref="W7:W8"/>
    <mergeCell ref="AI7:AI8"/>
    <mergeCell ref="A7:A8"/>
    <mergeCell ref="B7:B8"/>
    <mergeCell ref="C7:C8"/>
    <mergeCell ref="D7:D8"/>
    <mergeCell ref="J7:J8"/>
    <mergeCell ref="L7:L8"/>
    <mergeCell ref="M7:M8"/>
    <mergeCell ref="E7:E8"/>
    <mergeCell ref="G7:G8"/>
    <mergeCell ref="H7:H8"/>
    <mergeCell ref="I7:I8"/>
    <mergeCell ref="K7:K8"/>
    <mergeCell ref="AE7:AE8"/>
    <mergeCell ref="N7:N8"/>
    <mergeCell ref="AB7:AB8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31" r:id="rId4">
          <objectPr defaultSize="0" r:id="rId5">
            <anchor moveWithCells="1" sizeWithCells="1">
              <from>
                <xdr:col>17</xdr:col>
                <xdr:colOff>99060</xdr:colOff>
                <xdr:row>3</xdr:row>
                <xdr:rowOff>0</xdr:rowOff>
              </from>
              <to>
                <xdr:col>20</xdr:col>
                <xdr:colOff>403860</xdr:colOff>
                <xdr:row>4</xdr:row>
                <xdr:rowOff>114300</xdr:rowOff>
              </to>
            </anchor>
          </objectPr>
        </oleObject>
      </mc:Choice>
      <mc:Fallback>
        <oleObject progId="Equation.3" shapeId="103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94"/>
  <sheetViews>
    <sheetView workbookViewId="0">
      <selection activeCell="AA9" sqref="AA9:AE25"/>
    </sheetView>
  </sheetViews>
  <sheetFormatPr defaultRowHeight="13.2" x14ac:dyDescent="0.25"/>
  <cols>
    <col min="1" max="1" width="10.8867187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8" max="9" width="9.664062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4" max="34" width="19.5546875" customWidth="1"/>
  </cols>
  <sheetData>
    <row r="1" spans="1:38" ht="15" thickBot="1" x14ac:dyDescent="0.35">
      <c r="A1" s="25" t="s">
        <v>38</v>
      </c>
      <c r="B1" s="69" t="s">
        <v>75</v>
      </c>
      <c r="N1" s="33" t="s">
        <v>19</v>
      </c>
      <c r="O1" s="38"/>
      <c r="P1" s="38"/>
      <c r="Q1" s="38"/>
      <c r="R1" s="38"/>
      <c r="S1" s="34" t="s">
        <v>42</v>
      </c>
    </row>
    <row r="2" spans="1:38" ht="14.4" x14ac:dyDescent="0.3">
      <c r="A2" s="25" t="s">
        <v>39</v>
      </c>
      <c r="B2" s="25" t="s">
        <v>40</v>
      </c>
      <c r="D2" s="73"/>
      <c r="N2" s="32" t="s">
        <v>43</v>
      </c>
      <c r="O2" s="30">
        <f>P2/1000000</f>
        <v>1.8760092129731573E-4</v>
      </c>
      <c r="P2" s="28">
        <v>187.60092129731572</v>
      </c>
      <c r="Q2" s="38"/>
      <c r="R2" s="38"/>
      <c r="S2" s="31">
        <f>SUM(Y10:Y25)</f>
        <v>96.288983501099025</v>
      </c>
    </row>
    <row r="3" spans="1:38" ht="14.4" x14ac:dyDescent="0.3">
      <c r="A3" s="25" t="s">
        <v>1</v>
      </c>
      <c r="B3" s="25">
        <v>2013</v>
      </c>
      <c r="D3" s="26"/>
      <c r="N3" s="32" t="s">
        <v>44</v>
      </c>
      <c r="O3" s="30">
        <f>P3/100</f>
        <v>0.8557531148381371</v>
      </c>
      <c r="P3" s="28">
        <v>85.575311483813707</v>
      </c>
      <c r="Q3" s="38"/>
      <c r="R3" s="38"/>
      <c r="S3" s="38"/>
    </row>
    <row r="4" spans="1:38" ht="14.4" x14ac:dyDescent="0.3">
      <c r="A4" s="27" t="s">
        <v>41</v>
      </c>
      <c r="N4" s="32" t="s">
        <v>45</v>
      </c>
      <c r="O4" s="38">
        <v>-0.3</v>
      </c>
      <c r="P4" s="38">
        <v>0.74081822068171788</v>
      </c>
      <c r="Q4" s="38"/>
      <c r="R4" s="38"/>
      <c r="S4" s="38"/>
    </row>
    <row r="6" spans="1:38" x14ac:dyDescent="0.25">
      <c r="Q6" t="s">
        <v>20</v>
      </c>
    </row>
    <row r="7" spans="1:38" ht="12.75" customHeight="1" x14ac:dyDescent="0.25">
      <c r="A7" s="150" t="s">
        <v>2</v>
      </c>
      <c r="B7" s="150" t="s">
        <v>3</v>
      </c>
      <c r="C7" s="150" t="s">
        <v>4</v>
      </c>
      <c r="D7" s="150" t="s">
        <v>0</v>
      </c>
      <c r="E7" s="150" t="s">
        <v>5</v>
      </c>
      <c r="G7" s="150" t="s">
        <v>6</v>
      </c>
      <c r="H7" s="154" t="s">
        <v>7</v>
      </c>
      <c r="I7" s="154" t="s">
        <v>8</v>
      </c>
      <c r="J7" s="150" t="s">
        <v>9</v>
      </c>
      <c r="K7" s="150" t="s">
        <v>10</v>
      </c>
      <c r="L7" s="150" t="s">
        <v>11</v>
      </c>
      <c r="M7" s="150" t="s">
        <v>12</v>
      </c>
      <c r="N7" s="150" t="s">
        <v>13</v>
      </c>
      <c r="O7" t="s">
        <v>14</v>
      </c>
      <c r="P7">
        <v>-0.3</v>
      </c>
      <c r="Q7">
        <f>+EXP(P7)</f>
        <v>0.74081822068171788</v>
      </c>
      <c r="U7" s="152" t="s">
        <v>50</v>
      </c>
      <c r="V7" s="152" t="s">
        <v>50</v>
      </c>
      <c r="W7" s="152" t="s">
        <v>50</v>
      </c>
      <c r="AB7" s="150" t="s">
        <v>15</v>
      </c>
      <c r="AC7" s="150" t="s">
        <v>16</v>
      </c>
      <c r="AD7" s="150" t="s">
        <v>17</v>
      </c>
      <c r="AE7" s="150" t="s">
        <v>18</v>
      </c>
      <c r="AF7" s="45"/>
      <c r="AI7" s="151" t="s">
        <v>51</v>
      </c>
    </row>
    <row r="8" spans="1:38" ht="12.75" customHeight="1" x14ac:dyDescent="0.25">
      <c r="A8" s="150"/>
      <c r="B8" s="150"/>
      <c r="C8" s="150"/>
      <c r="D8" s="150"/>
      <c r="E8" s="150"/>
      <c r="G8" s="150"/>
      <c r="H8" s="154"/>
      <c r="I8" s="154"/>
      <c r="J8" s="150"/>
      <c r="K8" s="150"/>
      <c r="L8" s="150"/>
      <c r="M8" s="150"/>
      <c r="N8" s="150"/>
      <c r="O8" t="s">
        <v>19</v>
      </c>
      <c r="Q8" s="36" t="s">
        <v>46</v>
      </c>
      <c r="R8" s="36" t="s">
        <v>47</v>
      </c>
      <c r="S8" s="36" t="s">
        <v>48</v>
      </c>
      <c r="T8" s="37" t="s">
        <v>49</v>
      </c>
      <c r="U8" s="153"/>
      <c r="V8" s="153"/>
      <c r="W8" s="153"/>
      <c r="AB8" s="150"/>
      <c r="AC8" s="150"/>
      <c r="AD8" s="150"/>
      <c r="AE8" s="150"/>
      <c r="AF8" s="45"/>
      <c r="AI8" s="151"/>
    </row>
    <row r="9" spans="1:38" ht="14.4" x14ac:dyDescent="0.3">
      <c r="A9">
        <v>1996</v>
      </c>
      <c r="B9" t="s">
        <v>23</v>
      </c>
      <c r="G9" s="17">
        <v>78678</v>
      </c>
      <c r="H9" s="18">
        <v>35480</v>
      </c>
      <c r="I9" s="3">
        <v>35261.606770833336</v>
      </c>
      <c r="J9" s="5"/>
      <c r="K9" s="5"/>
      <c r="L9" s="5"/>
      <c r="M9" s="1"/>
      <c r="N9" s="1"/>
      <c r="O9">
        <f t="shared" ref="O9:O27" si="0">+P9</f>
        <v>40</v>
      </c>
      <c r="P9">
        <v>40</v>
      </c>
      <c r="AA9">
        <f t="shared" ref="AA9:AA25" si="1">+A9</f>
        <v>1996</v>
      </c>
      <c r="AB9" s="4">
        <f>+(Q9/O$2)*L9</f>
        <v>0</v>
      </c>
      <c r="AC9" s="4">
        <f>+((R9+S9)/O$2)*K9</f>
        <v>0</v>
      </c>
      <c r="AD9" s="4">
        <f t="shared" ref="AD9:AD23" si="2">+AC9+AB9</f>
        <v>0</v>
      </c>
      <c r="AE9" s="4">
        <f t="shared" ref="AE9:AE21" si="3">+AD9*0.2</f>
        <v>0</v>
      </c>
      <c r="AI9" s="38"/>
      <c r="AK9">
        <f t="shared" ref="AK9:AK18" si="4">+S9</f>
        <v>0</v>
      </c>
      <c r="AL9">
        <f t="shared" ref="AL9:AL18" si="5">+E9</f>
        <v>0</v>
      </c>
    </row>
    <row r="10" spans="1:38" ht="14.4" x14ac:dyDescent="0.3">
      <c r="A10">
        <v>1997</v>
      </c>
      <c r="B10" t="s">
        <v>24</v>
      </c>
      <c r="C10" s="74">
        <v>18.2</v>
      </c>
      <c r="D10" s="74">
        <v>31.733333333000001</v>
      </c>
      <c r="E10" s="74">
        <v>5.9333333333000002</v>
      </c>
      <c r="G10" s="17">
        <v>89772</v>
      </c>
      <c r="H10" s="18">
        <v>35846</v>
      </c>
      <c r="I10" s="9">
        <v>35712</v>
      </c>
      <c r="J10" s="14">
        <v>2.4220634099999998</v>
      </c>
      <c r="K10" s="14">
        <v>2.8873357999999998</v>
      </c>
      <c r="L10" s="14">
        <v>1.4591370400000001</v>
      </c>
      <c r="M10" s="1">
        <f t="shared" ref="M10:M22" si="6">+(I10-H9)/365</f>
        <v>0.63561643835616444</v>
      </c>
      <c r="N10" s="1">
        <f t="shared" ref="N10:N22" si="7">+(I10-I9)/365</f>
        <v>1.2339540525114088</v>
      </c>
      <c r="O10">
        <f t="shared" si="0"/>
        <v>5.5110324235861139</v>
      </c>
      <c r="P10" s="28">
        <v>5.5110324235861139</v>
      </c>
      <c r="Q10">
        <f t="shared" ref="Q10:Q25" si="8">+O12</f>
        <v>27.802309537781081</v>
      </c>
      <c r="R10">
        <f>+O11</f>
        <v>23.245352471955847</v>
      </c>
      <c r="S10">
        <f>+O10</f>
        <v>5.5110324235861139</v>
      </c>
      <c r="T10">
        <f>SUM(Q10:S10)</f>
        <v>56.558694433323041</v>
      </c>
      <c r="U10">
        <f>+(LN(Q10)-LN(C10))^2</f>
        <v>0.17951957155857437</v>
      </c>
      <c r="V10">
        <f t="shared" ref="V10:W19" si="9">+(LN(R10)-LN(D10))^2</f>
        <v>9.6884303284047318E-2</v>
      </c>
      <c r="W10">
        <f t="shared" si="9"/>
        <v>5.4514876587195499E-3</v>
      </c>
      <c r="X10">
        <v>10</v>
      </c>
      <c r="Y10">
        <f t="shared" ref="Y10:Y18" si="10">+SUM(U10:W10)*X10</f>
        <v>2.8185536250134122</v>
      </c>
      <c r="AA10">
        <f t="shared" si="1"/>
        <v>1997</v>
      </c>
      <c r="AB10" s="4">
        <f>+(Q10/O$2)*L10</f>
        <v>216242.96599177792</v>
      </c>
      <c r="AC10" s="4">
        <f>+((R10+S10)/O$2)*K10</f>
        <v>442584.92449453432</v>
      </c>
      <c r="AD10" s="4">
        <f t="shared" si="2"/>
        <v>658827.89048631222</v>
      </c>
      <c r="AE10" s="4">
        <f t="shared" si="3"/>
        <v>131765.57809726245</v>
      </c>
      <c r="AI10" s="39">
        <f t="shared" ref="AI10:AI25" si="11">G10*K10</f>
        <v>259201.90943759997</v>
      </c>
      <c r="AK10">
        <f t="shared" si="4"/>
        <v>5.5110324235861139</v>
      </c>
      <c r="AL10">
        <f t="shared" si="5"/>
        <v>5.9333333333000002</v>
      </c>
    </row>
    <row r="11" spans="1:38" ht="14.4" x14ac:dyDescent="0.3">
      <c r="A11">
        <v>1998</v>
      </c>
      <c r="B11" t="s">
        <v>25</v>
      </c>
      <c r="C11" s="74">
        <v>12.285714285999999</v>
      </c>
      <c r="D11" s="74">
        <v>45.214285713999999</v>
      </c>
      <c r="E11" s="74">
        <v>6.7857142857000001</v>
      </c>
      <c r="G11" s="17">
        <v>124387</v>
      </c>
      <c r="H11" s="18">
        <v>36211</v>
      </c>
      <c r="I11" s="9">
        <v>36097</v>
      </c>
      <c r="J11" s="14">
        <v>2.64803407</v>
      </c>
      <c r="K11" s="14">
        <v>2.9230781000000001</v>
      </c>
      <c r="L11" s="14">
        <v>1.48389423</v>
      </c>
      <c r="M11" s="1">
        <f t="shared" si="6"/>
        <v>0.68767123287671228</v>
      </c>
      <c r="N11" s="1">
        <f t="shared" si="7"/>
        <v>1.0547945205479452</v>
      </c>
      <c r="O11">
        <f t="shared" si="0"/>
        <v>23.245352471955847</v>
      </c>
      <c r="P11" s="28">
        <v>23.245352471955847</v>
      </c>
      <c r="Q11">
        <f t="shared" si="8"/>
        <v>9.5874823382193259</v>
      </c>
      <c r="R11">
        <f>+Q10*O$3</f>
        <v>23.791912986650207</v>
      </c>
      <c r="S11">
        <f>+(R10+S10)*EXP(P$7*N11)-O$2*G10*EXP(M11*P$7)</f>
        <v>7.2540408952349225</v>
      </c>
      <c r="T11">
        <f t="shared" ref="T11:T19" si="12">SUM(Q11:S11)</f>
        <v>40.633436220104457</v>
      </c>
      <c r="U11">
        <f t="shared" ref="U11:W25" si="13">+(LN(Q11)-LN(C11))^2</f>
        <v>6.149349650631334E-2</v>
      </c>
      <c r="V11">
        <f t="shared" si="9"/>
        <v>0.41225049485944631</v>
      </c>
      <c r="W11">
        <f>+(LN(S11)-LN(E11))^2</f>
        <v>4.4541096676359321E-3</v>
      </c>
      <c r="X11">
        <v>10</v>
      </c>
      <c r="Y11">
        <f t="shared" si="10"/>
        <v>4.781981010333956</v>
      </c>
      <c r="AA11">
        <f t="shared" si="1"/>
        <v>1998</v>
      </c>
      <c r="AB11" s="4">
        <f t="shared" ref="AB11:AB25" si="14">+(Q11/O$2)*L11</f>
        <v>75835.500292471799</v>
      </c>
      <c r="AC11" s="4">
        <f t="shared" ref="AC11:AC25" si="15">+((R11+S11)/O$2)*K11</f>
        <v>483738.28474928124</v>
      </c>
      <c r="AD11" s="4">
        <f t="shared" si="2"/>
        <v>559573.78504175309</v>
      </c>
      <c r="AE11" s="4">
        <f t="shared" si="3"/>
        <v>111914.75700835063</v>
      </c>
      <c r="AH11" s="35">
        <f t="shared" ref="AH11:AH25" si="16">(AC11-AC10)/AC10</f>
        <v>9.2984098592484118E-2</v>
      </c>
      <c r="AI11" s="39">
        <f t="shared" si="11"/>
        <v>363592.91562470002</v>
      </c>
      <c r="AK11">
        <f t="shared" si="4"/>
        <v>7.2540408952349225</v>
      </c>
      <c r="AL11">
        <f t="shared" si="5"/>
        <v>6.7857142857000001</v>
      </c>
    </row>
    <row r="12" spans="1:38" ht="14.4" x14ac:dyDescent="0.3">
      <c r="A12">
        <v>1999</v>
      </c>
      <c r="B12" t="s">
        <v>26</v>
      </c>
      <c r="C12" s="74">
        <v>6.2</v>
      </c>
      <c r="D12" s="74">
        <v>13.866666667000001</v>
      </c>
      <c r="E12" s="74">
        <v>5.6</v>
      </c>
      <c r="G12" s="17">
        <v>49718</v>
      </c>
      <c r="H12" s="18">
        <v>36576</v>
      </c>
      <c r="I12" s="9">
        <v>36458</v>
      </c>
      <c r="J12" s="14">
        <v>2.5315286700000001</v>
      </c>
      <c r="K12" s="14">
        <v>2.8672235700000002</v>
      </c>
      <c r="L12" s="14">
        <v>1.4775188800000001</v>
      </c>
      <c r="M12" s="1">
        <f t="shared" si="6"/>
        <v>0.67671232876712328</v>
      </c>
      <c r="N12" s="1">
        <f t="shared" si="7"/>
        <v>0.989041095890411</v>
      </c>
      <c r="O12">
        <f t="shared" si="0"/>
        <v>27.802309537781081</v>
      </c>
      <c r="P12" s="28">
        <v>27.802309537781081</v>
      </c>
      <c r="Q12">
        <f>+O14</f>
        <v>7.4601302978866721</v>
      </c>
      <c r="R12">
        <f t="shared" ref="R12:R25" si="17">+Q11*O$3</f>
        <v>8.2045178743868146</v>
      </c>
      <c r="S12">
        <f>+(R11+S11)*EXP(P$7*N12)-O$2*G11*EXP(M12*P$7)</f>
        <v>4.0274608837834585</v>
      </c>
      <c r="T12">
        <f t="shared" si="12"/>
        <v>19.692109056056946</v>
      </c>
      <c r="U12">
        <f t="shared" si="13"/>
        <v>3.4233728196597327E-2</v>
      </c>
      <c r="V12">
        <f t="shared" si="9"/>
        <v>0.27541810041618475</v>
      </c>
      <c r="W12">
        <f t="shared" si="9"/>
        <v>0.10865624939043449</v>
      </c>
      <c r="X12">
        <v>10</v>
      </c>
      <c r="Y12">
        <f t="shared" si="10"/>
        <v>4.1830807800321654</v>
      </c>
      <c r="AA12">
        <f t="shared" si="1"/>
        <v>1999</v>
      </c>
      <c r="AB12" s="4">
        <f t="shared" si="14"/>
        <v>58754.95326016449</v>
      </c>
      <c r="AC12" s="4">
        <f t="shared" si="15"/>
        <v>186949.07018917162</v>
      </c>
      <c r="AD12" s="4">
        <f t="shared" si="2"/>
        <v>245704.02344933612</v>
      </c>
      <c r="AE12" s="4">
        <f t="shared" si="3"/>
        <v>49140.804689867226</v>
      </c>
      <c r="AH12" s="35">
        <f t="shared" si="16"/>
        <v>-0.61353261446720886</v>
      </c>
      <c r="AI12" s="39">
        <f t="shared" si="11"/>
        <v>142552.62145326001</v>
      </c>
      <c r="AK12">
        <f t="shared" si="4"/>
        <v>4.0274608837834585</v>
      </c>
      <c r="AL12">
        <f t="shared" si="5"/>
        <v>5.6</v>
      </c>
    </row>
    <row r="13" spans="1:38" ht="14.4" x14ac:dyDescent="0.3">
      <c r="A13">
        <v>2000</v>
      </c>
      <c r="B13" t="s">
        <v>27</v>
      </c>
      <c r="C13" s="74">
        <v>4.96</v>
      </c>
      <c r="D13" s="74">
        <v>6.48</v>
      </c>
      <c r="E13" s="74">
        <v>1.1599999999999999</v>
      </c>
      <c r="G13" s="17">
        <v>27070</v>
      </c>
      <c r="H13" s="18">
        <v>36942</v>
      </c>
      <c r="I13" s="9">
        <v>36822</v>
      </c>
      <c r="J13" s="14">
        <v>2.2241962700000002</v>
      </c>
      <c r="K13" s="14">
        <v>2.7403753100000001</v>
      </c>
      <c r="L13" s="14">
        <v>1.4354747000000001</v>
      </c>
      <c r="M13" s="1">
        <f t="shared" si="6"/>
        <v>0.67397260273972603</v>
      </c>
      <c r="N13" s="1">
        <f t="shared" si="7"/>
        <v>0.99726027397260275</v>
      </c>
      <c r="O13">
        <f t="shared" si="0"/>
        <v>9.5874823382193259</v>
      </c>
      <c r="P13" s="28">
        <v>9.5874823382193259</v>
      </c>
      <c r="Q13">
        <f t="shared" si="8"/>
        <v>10.028422941752961</v>
      </c>
      <c r="R13">
        <f t="shared" si="17"/>
        <v>6.3840297395148795</v>
      </c>
      <c r="S13">
        <f>+(R12+S12)*EXP(P$7*N13)-O$2*G12*EXP(M13*P$7)</f>
        <v>1.4494242884529838</v>
      </c>
      <c r="T13">
        <f t="shared" si="12"/>
        <v>17.861876969720825</v>
      </c>
      <c r="U13">
        <f t="shared" si="13"/>
        <v>0.4956408018812235</v>
      </c>
      <c r="V13">
        <f t="shared" si="9"/>
        <v>2.2263599576486986E-4</v>
      </c>
      <c r="W13">
        <f t="shared" si="9"/>
        <v>4.9615972089225184E-2</v>
      </c>
      <c r="X13">
        <v>10</v>
      </c>
      <c r="Y13">
        <f t="shared" si="10"/>
        <v>5.454794099662136</v>
      </c>
      <c r="AA13">
        <f t="shared" si="1"/>
        <v>2000</v>
      </c>
      <c r="AB13" s="4">
        <f t="shared" si="14"/>
        <v>76734.950522825224</v>
      </c>
      <c r="AC13" s="4">
        <f t="shared" si="15"/>
        <v>114426.96476016899</v>
      </c>
      <c r="AD13" s="4">
        <f t="shared" si="2"/>
        <v>191161.91528299422</v>
      </c>
      <c r="AE13" s="4">
        <f t="shared" si="3"/>
        <v>38232.383056598846</v>
      </c>
      <c r="AH13" s="35">
        <f t="shared" si="16"/>
        <v>-0.38792439756784208</v>
      </c>
      <c r="AI13" s="39">
        <f t="shared" si="11"/>
        <v>74181.959641699999</v>
      </c>
      <c r="AK13">
        <f t="shared" si="4"/>
        <v>1.4494242884529838</v>
      </c>
      <c r="AL13">
        <f t="shared" si="5"/>
        <v>1.1599999999999999</v>
      </c>
    </row>
    <row r="14" spans="1:38" ht="14.4" x14ac:dyDescent="0.3">
      <c r="A14">
        <v>2001</v>
      </c>
      <c r="B14" t="s">
        <v>28</v>
      </c>
      <c r="C14" s="74">
        <v>7</v>
      </c>
      <c r="D14" s="74">
        <v>12.697674419</v>
      </c>
      <c r="E14" s="74">
        <v>1.6511627906999999</v>
      </c>
      <c r="G14" s="17">
        <v>40048</v>
      </c>
      <c r="H14" s="18">
        <v>37307</v>
      </c>
      <c r="I14" s="9">
        <v>37186</v>
      </c>
      <c r="J14" s="14">
        <v>2.3020247999999999</v>
      </c>
      <c r="K14" s="14">
        <v>2.71096943</v>
      </c>
      <c r="L14" s="14">
        <v>1.4637562399999999</v>
      </c>
      <c r="M14" s="1">
        <f t="shared" si="6"/>
        <v>0.66849315068493154</v>
      </c>
      <c r="N14" s="1">
        <f t="shared" si="7"/>
        <v>0.99726027397260275</v>
      </c>
      <c r="O14">
        <f t="shared" si="0"/>
        <v>7.4601302978866721</v>
      </c>
      <c r="P14" s="28">
        <v>7.4601302978866721</v>
      </c>
      <c r="Q14">
        <f t="shared" si="8"/>
        <v>6.7935068168781205</v>
      </c>
      <c r="R14">
        <f t="shared" si="17"/>
        <v>8.58185416931933</v>
      </c>
      <c r="S14">
        <f>+(R13+S13)*EXP(P$7*N14)-O$2*G13*EXP(M14*P$7)</f>
        <v>1.6524077853940078</v>
      </c>
      <c r="T14">
        <f t="shared" si="12"/>
        <v>17.027768771591457</v>
      </c>
      <c r="U14">
        <f t="shared" si="13"/>
        <v>8.9657563944149437E-4</v>
      </c>
      <c r="V14">
        <f t="shared" si="9"/>
        <v>0.15348284458582004</v>
      </c>
      <c r="W14">
        <f t="shared" si="9"/>
        <v>5.6810401009803776E-7</v>
      </c>
      <c r="X14">
        <v>10</v>
      </c>
      <c r="Y14">
        <f t="shared" si="10"/>
        <v>1.543799883292716</v>
      </c>
      <c r="AA14">
        <f t="shared" si="1"/>
        <v>2001</v>
      </c>
      <c r="AB14" s="4">
        <f t="shared" si="14"/>
        <v>53006.338806451102</v>
      </c>
      <c r="AC14" s="4">
        <f t="shared" si="15"/>
        <v>147892.51090014176</v>
      </c>
      <c r="AD14" s="4">
        <f t="shared" si="2"/>
        <v>200898.84970659285</v>
      </c>
      <c r="AE14" s="4">
        <f t="shared" si="3"/>
        <v>40179.769941318576</v>
      </c>
      <c r="AH14" s="35">
        <f t="shared" si="16"/>
        <v>0.29246206268001806</v>
      </c>
      <c r="AI14" s="39">
        <f t="shared" si="11"/>
        <v>108568.90373264</v>
      </c>
      <c r="AK14">
        <f t="shared" si="4"/>
        <v>1.6524077853940078</v>
      </c>
      <c r="AL14">
        <f t="shared" si="5"/>
        <v>1.6511627906999999</v>
      </c>
    </row>
    <row r="15" spans="1:38" ht="14.4" x14ac:dyDescent="0.3">
      <c r="A15">
        <v>2002</v>
      </c>
      <c r="B15" t="s">
        <v>29</v>
      </c>
      <c r="C15" s="74">
        <v>11.5</v>
      </c>
      <c r="D15" s="74">
        <v>9.09375</v>
      </c>
      <c r="E15" s="74">
        <v>1.75</v>
      </c>
      <c r="G15" s="17">
        <v>19990</v>
      </c>
      <c r="H15" s="18">
        <v>37672</v>
      </c>
      <c r="I15" s="9">
        <v>37539</v>
      </c>
      <c r="J15" s="14">
        <v>2.0227017900000002</v>
      </c>
      <c r="K15" s="14">
        <v>2.7218429300000002</v>
      </c>
      <c r="L15" s="14">
        <v>1.3634573000000001</v>
      </c>
      <c r="M15" s="1">
        <f t="shared" si="6"/>
        <v>0.63561643835616444</v>
      </c>
      <c r="N15" s="1">
        <f t="shared" si="7"/>
        <v>0.9671232876712329</v>
      </c>
      <c r="O15">
        <f t="shared" si="0"/>
        <v>10.028422941752961</v>
      </c>
      <c r="P15" s="28">
        <v>10.028422941752961</v>
      </c>
      <c r="Q15">
        <f t="shared" si="8"/>
        <v>7.2170636304325884</v>
      </c>
      <c r="R15">
        <f t="shared" si="17"/>
        <v>5.8135646192175692</v>
      </c>
      <c r="S15">
        <f t="shared" ref="S15:S24" si="18">+(R14+S14)*EXP(P$7*N15)-O$2*G14*EXP(M15*P$7)</f>
        <v>1.4481519561209826</v>
      </c>
      <c r="T15">
        <f t="shared" si="12"/>
        <v>14.478780205771139</v>
      </c>
      <c r="U15">
        <f t="shared" si="13"/>
        <v>0.21706175201242603</v>
      </c>
      <c r="V15">
        <f t="shared" si="9"/>
        <v>0.20016089904437842</v>
      </c>
      <c r="W15">
        <f t="shared" si="9"/>
        <v>3.5844923993106521E-2</v>
      </c>
      <c r="X15">
        <v>10</v>
      </c>
      <c r="Y15">
        <f t="shared" si="10"/>
        <v>4.5306757504991095</v>
      </c>
      <c r="AA15">
        <f t="shared" si="1"/>
        <v>2002</v>
      </c>
      <c r="AB15" s="4">
        <f t="shared" si="14"/>
        <v>52452.610698445496</v>
      </c>
      <c r="AC15" s="4">
        <f t="shared" si="15"/>
        <v>105357.96830616023</v>
      </c>
      <c r="AD15" s="4">
        <f t="shared" si="2"/>
        <v>157810.57900460571</v>
      </c>
      <c r="AE15" s="4">
        <f t="shared" si="3"/>
        <v>31562.115800921143</v>
      </c>
      <c r="AH15" s="35">
        <f t="shared" si="16"/>
        <v>-0.28760443875823571</v>
      </c>
      <c r="AI15" s="39">
        <f t="shared" si="11"/>
        <v>54409.640170700004</v>
      </c>
      <c r="AK15">
        <f t="shared" si="4"/>
        <v>1.4481519561209826</v>
      </c>
      <c r="AL15">
        <f t="shared" si="5"/>
        <v>1.75</v>
      </c>
    </row>
    <row r="16" spans="1:38" ht="14.4" x14ac:dyDescent="0.3">
      <c r="A16">
        <v>2003</v>
      </c>
      <c r="B16" t="s">
        <v>22</v>
      </c>
      <c r="C16" s="74">
        <v>31.736842105000001</v>
      </c>
      <c r="D16" s="74">
        <v>14.421052632</v>
      </c>
      <c r="E16" s="74">
        <v>2.8947368420999999</v>
      </c>
      <c r="G16" s="17">
        <v>27311</v>
      </c>
      <c r="H16" s="18">
        <v>38037</v>
      </c>
      <c r="I16" s="9">
        <v>37899</v>
      </c>
      <c r="J16" s="14">
        <v>1.77967407</v>
      </c>
      <c r="K16" s="14">
        <v>2.48455987</v>
      </c>
      <c r="L16" s="14">
        <v>1.3950846400000001</v>
      </c>
      <c r="M16" s="1">
        <f t="shared" si="6"/>
        <v>0.62191780821917808</v>
      </c>
      <c r="N16" s="1">
        <f t="shared" si="7"/>
        <v>0.98630136986301364</v>
      </c>
      <c r="O16">
        <f t="shared" si="0"/>
        <v>6.7935068168781205</v>
      </c>
      <c r="P16" s="28">
        <v>6.7935068168781205</v>
      </c>
      <c r="Q16">
        <f t="shared" si="8"/>
        <v>18.60976298442316</v>
      </c>
      <c r="R16">
        <f t="shared" si="17"/>
        <v>6.1760246817277213</v>
      </c>
      <c r="S16">
        <f t="shared" si="18"/>
        <v>2.2899121069134627</v>
      </c>
      <c r="T16">
        <f t="shared" si="12"/>
        <v>27.075699773064343</v>
      </c>
      <c r="U16">
        <f t="shared" si="13"/>
        <v>0.28493377425534266</v>
      </c>
      <c r="V16">
        <f t="shared" si="9"/>
        <v>0.71912828377485893</v>
      </c>
      <c r="W16">
        <f t="shared" si="9"/>
        <v>5.4934345577895463E-2</v>
      </c>
      <c r="X16">
        <v>10</v>
      </c>
      <c r="Y16">
        <f t="shared" si="10"/>
        <v>10.589964036080969</v>
      </c>
      <c r="AA16">
        <f t="shared" si="1"/>
        <v>2003</v>
      </c>
      <c r="AB16" s="4">
        <f t="shared" si="14"/>
        <v>138390.5490126225</v>
      </c>
      <c r="AC16" s="4">
        <f t="shared" si="15"/>
        <v>112121.66049909224</v>
      </c>
      <c r="AD16" s="4">
        <f t="shared" si="2"/>
        <v>250512.20951171475</v>
      </c>
      <c r="AE16" s="4">
        <f t="shared" si="3"/>
        <v>50102.441902342951</v>
      </c>
      <c r="AF16" s="4">
        <f>AC16*0.5</f>
        <v>56060.830249546118</v>
      </c>
      <c r="AG16" s="4">
        <f>AF16/K16</f>
        <v>22563.686601581518</v>
      </c>
      <c r="AH16" s="35">
        <f t="shared" si="16"/>
        <v>6.4197253436753476E-2</v>
      </c>
      <c r="AI16" s="39">
        <f t="shared" si="11"/>
        <v>67855.814609570007</v>
      </c>
      <c r="AK16">
        <f t="shared" si="4"/>
        <v>2.2899121069134627</v>
      </c>
      <c r="AL16">
        <f t="shared" si="5"/>
        <v>2.8947368420999999</v>
      </c>
    </row>
    <row r="17" spans="1:38" ht="14.4" x14ac:dyDescent="0.3">
      <c r="A17">
        <v>2004</v>
      </c>
      <c r="B17" t="s">
        <v>21</v>
      </c>
      <c r="C17" s="74">
        <v>18.270270270000001</v>
      </c>
      <c r="D17" s="74">
        <v>16.621621621999999</v>
      </c>
      <c r="E17" s="74">
        <v>1.1891891891999999</v>
      </c>
      <c r="G17" s="17">
        <v>59387</v>
      </c>
      <c r="H17" s="18">
        <v>38403</v>
      </c>
      <c r="I17" s="9">
        <v>38290</v>
      </c>
      <c r="J17" s="14">
        <v>1.9439341699999999</v>
      </c>
      <c r="K17" s="14">
        <v>2.5060657599999998</v>
      </c>
      <c r="L17" s="14">
        <v>1.3967484699999999</v>
      </c>
      <c r="M17" s="1">
        <f t="shared" si="6"/>
        <v>0.69315068493150689</v>
      </c>
      <c r="N17" s="1">
        <f t="shared" si="7"/>
        <v>1.0712328767123287</v>
      </c>
      <c r="O17">
        <f t="shared" si="0"/>
        <v>7.2170636304325884</v>
      </c>
      <c r="P17" s="28">
        <v>7.2170636304325884</v>
      </c>
      <c r="Q17">
        <f t="shared" si="8"/>
        <v>24.298257471832521</v>
      </c>
      <c r="R17">
        <f t="shared" si="17"/>
        <v>15.925362640319586</v>
      </c>
      <c r="S17">
        <f t="shared" si="18"/>
        <v>1.9774897065628725</v>
      </c>
      <c r="T17">
        <f t="shared" si="12"/>
        <v>42.201109818714976</v>
      </c>
      <c r="U17">
        <f t="shared" si="13"/>
        <v>8.1298817749439992E-2</v>
      </c>
      <c r="V17">
        <f t="shared" si="9"/>
        <v>1.8311023925969673E-3</v>
      </c>
      <c r="W17">
        <f t="shared" si="9"/>
        <v>0.25862970767608379</v>
      </c>
      <c r="X17">
        <v>10</v>
      </c>
      <c r="Y17">
        <f t="shared" si="10"/>
        <v>3.4175962781812075</v>
      </c>
      <c r="AA17">
        <f t="shared" si="1"/>
        <v>2004</v>
      </c>
      <c r="AB17" s="4">
        <f t="shared" si="14"/>
        <v>180908.2477460826</v>
      </c>
      <c r="AC17" s="4">
        <f t="shared" si="15"/>
        <v>239155.1436026968</v>
      </c>
      <c r="AD17" s="4">
        <f t="shared" si="2"/>
        <v>420063.39134877943</v>
      </c>
      <c r="AE17" s="4">
        <f t="shared" si="3"/>
        <v>84012.678269755896</v>
      </c>
      <c r="AF17" s="4">
        <f>AC17*0.5</f>
        <v>119577.5718013484</v>
      </c>
      <c r="AG17" s="4">
        <f>AF17/K17</f>
        <v>47715.257001615319</v>
      </c>
      <c r="AH17" s="35">
        <f t="shared" si="16"/>
        <v>1.1329968048826129</v>
      </c>
      <c r="AI17" s="39">
        <f t="shared" si="11"/>
        <v>148827.72728912</v>
      </c>
      <c r="AK17">
        <f t="shared" si="4"/>
        <v>1.9774897065628725</v>
      </c>
      <c r="AL17">
        <f t="shared" si="5"/>
        <v>1.1891891891999999</v>
      </c>
    </row>
    <row r="18" spans="1:38" ht="14.4" x14ac:dyDescent="0.3">
      <c r="A18">
        <v>2005</v>
      </c>
      <c r="B18" t="s">
        <v>30</v>
      </c>
      <c r="C18" s="74">
        <v>18</v>
      </c>
      <c r="D18" s="74">
        <v>16.536585366000001</v>
      </c>
      <c r="E18" s="74">
        <v>3.0975609756</v>
      </c>
      <c r="G18" s="17">
        <v>86191</v>
      </c>
      <c r="H18" s="18">
        <v>38768</v>
      </c>
      <c r="I18" s="9">
        <v>38650</v>
      </c>
      <c r="J18" s="14">
        <v>1.9835386399999999</v>
      </c>
      <c r="K18" s="14">
        <v>2.4543238399999998</v>
      </c>
      <c r="L18" s="14">
        <v>1.47001278</v>
      </c>
      <c r="M18" s="1">
        <f t="shared" si="6"/>
        <v>0.67671232876712328</v>
      </c>
      <c r="N18" s="1">
        <f t="shared" si="7"/>
        <v>0.98630136986301364</v>
      </c>
      <c r="O18">
        <f t="shared" si="0"/>
        <v>18.60976298442316</v>
      </c>
      <c r="P18" s="28">
        <v>18.60976298442316</v>
      </c>
      <c r="Q18">
        <f t="shared" si="8"/>
        <v>11.767071590335487</v>
      </c>
      <c r="R18">
        <f t="shared" si="17"/>
        <v>20.793309516659718</v>
      </c>
      <c r="S18">
        <f t="shared" si="18"/>
        <v>4.2232989086903281</v>
      </c>
      <c r="T18">
        <f t="shared" si="12"/>
        <v>36.783680015685533</v>
      </c>
      <c r="U18">
        <f t="shared" si="13"/>
        <v>0.18068167431957854</v>
      </c>
      <c r="V18">
        <f t="shared" si="9"/>
        <v>5.2466676729095919E-2</v>
      </c>
      <c r="W18">
        <f t="shared" si="9"/>
        <v>9.6100951591175862E-2</v>
      </c>
      <c r="X18">
        <v>10</v>
      </c>
      <c r="Y18">
        <f t="shared" si="10"/>
        <v>3.2924930263985033</v>
      </c>
      <c r="AA18">
        <f t="shared" si="1"/>
        <v>2005</v>
      </c>
      <c r="AB18" s="4">
        <f t="shared" si="14"/>
        <v>92205.014246993422</v>
      </c>
      <c r="AC18" s="4">
        <f t="shared" si="15"/>
        <v>327284.41859288455</v>
      </c>
      <c r="AD18" s="4">
        <f t="shared" si="2"/>
        <v>419489.43283987796</v>
      </c>
      <c r="AE18" s="4">
        <f t="shared" si="3"/>
        <v>83897.886567975598</v>
      </c>
      <c r="AF18" s="4">
        <f>AC18*0.5</f>
        <v>163642.20929644228</v>
      </c>
      <c r="AG18" s="4">
        <f>AF18/K18</f>
        <v>66675.068150925959</v>
      </c>
      <c r="AH18" s="35">
        <f t="shared" si="16"/>
        <v>0.3685025279514581</v>
      </c>
      <c r="AI18" s="39">
        <f t="shared" si="11"/>
        <v>211540.62609343999</v>
      </c>
      <c r="AK18">
        <f t="shared" si="4"/>
        <v>4.2232989086903281</v>
      </c>
      <c r="AL18">
        <f t="shared" si="5"/>
        <v>3.0975609756</v>
      </c>
    </row>
    <row r="19" spans="1:38" ht="14.4" x14ac:dyDescent="0.3">
      <c r="A19">
        <v>2006</v>
      </c>
      <c r="B19" t="s">
        <v>31</v>
      </c>
      <c r="C19" s="74">
        <v>13.772727272999999</v>
      </c>
      <c r="D19" s="74">
        <v>7.7727272727000001</v>
      </c>
      <c r="E19" s="74">
        <v>7.0227272727000001</v>
      </c>
      <c r="G19" s="17">
        <v>67521</v>
      </c>
      <c r="H19" s="18">
        <v>39124</v>
      </c>
      <c r="I19" s="9">
        <v>39005</v>
      </c>
      <c r="J19" s="14">
        <v>2.0353984500000002</v>
      </c>
      <c r="K19" s="14">
        <v>2.5498738300000001</v>
      </c>
      <c r="L19" s="14">
        <v>1.4827194400000001</v>
      </c>
      <c r="M19" s="1">
        <f t="shared" si="6"/>
        <v>0.64931506849315068</v>
      </c>
      <c r="N19" s="1">
        <f t="shared" si="7"/>
        <v>0.9726027397260274</v>
      </c>
      <c r="O19">
        <f t="shared" si="0"/>
        <v>24.298257471832521</v>
      </c>
      <c r="P19" s="28">
        <v>24.298257471832521</v>
      </c>
      <c r="Q19">
        <f t="shared" si="8"/>
        <v>6.0456950883305991</v>
      </c>
      <c r="R19">
        <f t="shared" si="17"/>
        <v>10.069708165952944</v>
      </c>
      <c r="S19">
        <f t="shared" si="18"/>
        <v>5.3781428866229106</v>
      </c>
      <c r="T19">
        <f t="shared" si="12"/>
        <v>21.493546140906453</v>
      </c>
      <c r="U19">
        <f t="shared" si="13"/>
        <v>0.67789515963896529</v>
      </c>
      <c r="V19">
        <f t="shared" si="9"/>
        <v>6.7034710510018761E-2</v>
      </c>
      <c r="W19">
        <f t="shared" si="9"/>
        <v>7.1186784612030485E-2</v>
      </c>
      <c r="X19">
        <v>10</v>
      </c>
      <c r="Y19">
        <f t="shared" ref="Y19:Y24" si="19">+SUM(U19:W19)*X19</f>
        <v>8.1611665476101454</v>
      </c>
      <c r="AA19">
        <f t="shared" si="1"/>
        <v>2006</v>
      </c>
      <c r="AB19" s="4">
        <f t="shared" si="14"/>
        <v>47782.652525324025</v>
      </c>
      <c r="AC19" s="4">
        <f t="shared" si="15"/>
        <v>209967.36506573186</v>
      </c>
      <c r="AD19" s="4">
        <f t="shared" si="2"/>
        <v>257750.01759105589</v>
      </c>
      <c r="AE19" s="4">
        <f t="shared" si="3"/>
        <v>51550.003518211182</v>
      </c>
      <c r="AF19" s="4">
        <f>AC19*0.5</f>
        <v>104983.68253286593</v>
      </c>
      <c r="AG19" s="4">
        <f>AF19/K19</f>
        <v>41172.108712871464</v>
      </c>
      <c r="AH19" s="35">
        <f t="shared" si="16"/>
        <v>-0.35845596937227142</v>
      </c>
      <c r="AI19" s="39">
        <f t="shared" si="11"/>
        <v>172170.03087543001</v>
      </c>
    </row>
    <row r="20" spans="1:38" ht="14.4" x14ac:dyDescent="0.3">
      <c r="A20">
        <v>2007</v>
      </c>
      <c r="B20" t="s">
        <v>32</v>
      </c>
      <c r="C20" s="74">
        <v>8.1136363635999995</v>
      </c>
      <c r="D20" s="74">
        <v>5.9545454544999998</v>
      </c>
      <c r="E20" s="74">
        <v>1.3181818182</v>
      </c>
      <c r="G20" s="17">
        <v>23802</v>
      </c>
      <c r="H20" s="18">
        <v>39494</v>
      </c>
      <c r="I20" s="9">
        <v>39365</v>
      </c>
      <c r="J20" s="15">
        <v>2.0181274199999999</v>
      </c>
      <c r="K20" s="15">
        <v>2.73896461</v>
      </c>
      <c r="L20" s="15">
        <v>1.37199885</v>
      </c>
      <c r="M20" s="1">
        <f t="shared" si="6"/>
        <v>0.66027397260273968</v>
      </c>
      <c r="N20" s="1">
        <f t="shared" si="7"/>
        <v>0.98630136986301364</v>
      </c>
      <c r="O20">
        <f t="shared" si="0"/>
        <v>11.767071590335487</v>
      </c>
      <c r="P20" s="28">
        <v>11.767071590335487</v>
      </c>
      <c r="Q20">
        <f t="shared" si="8"/>
        <v>9.5644936838216736</v>
      </c>
      <c r="R20">
        <f t="shared" si="17"/>
        <v>5.1736224032005369</v>
      </c>
      <c r="S20">
        <f t="shared" si="18"/>
        <v>1.100404300007531</v>
      </c>
      <c r="T20">
        <f t="shared" ref="T20:T25" si="20">SUM(Q20:S20)</f>
        <v>15.838520387029741</v>
      </c>
      <c r="U20">
        <f t="shared" si="13"/>
        <v>2.7064040007464041E-2</v>
      </c>
      <c r="V20">
        <f t="shared" si="13"/>
        <v>1.9763233607026538E-2</v>
      </c>
      <c r="W20">
        <f t="shared" si="13"/>
        <v>3.2607590257884865E-2</v>
      </c>
      <c r="X20">
        <v>10</v>
      </c>
      <c r="Y20">
        <f t="shared" si="19"/>
        <v>0.79434863872375439</v>
      </c>
      <c r="AA20">
        <f t="shared" si="1"/>
        <v>2007</v>
      </c>
      <c r="AB20" s="4">
        <f t="shared" si="14"/>
        <v>69948.880017698291</v>
      </c>
      <c r="AC20" s="4">
        <f t="shared" si="15"/>
        <v>91600.494195055697</v>
      </c>
      <c r="AD20" s="4">
        <f t="shared" si="2"/>
        <v>161549.37421275399</v>
      </c>
      <c r="AE20" s="4">
        <f t="shared" si="3"/>
        <v>32309.874842550798</v>
      </c>
      <c r="AF20" s="4">
        <f>AC20*0.5</f>
        <v>45800.247097527848</v>
      </c>
      <c r="AG20" s="4">
        <f>AF20/K20</f>
        <v>16721.737451557598</v>
      </c>
      <c r="AH20" s="35">
        <f t="shared" si="16"/>
        <v>-0.56373937365752302</v>
      </c>
      <c r="AI20" s="39">
        <f t="shared" si="11"/>
        <v>65192.835647220003</v>
      </c>
    </row>
    <row r="21" spans="1:38" ht="14.4" x14ac:dyDescent="0.3">
      <c r="A21">
        <v>2008</v>
      </c>
      <c r="B21" t="s">
        <v>33</v>
      </c>
      <c r="C21" s="74">
        <v>10.340909091</v>
      </c>
      <c r="D21" s="74">
        <v>3.2727272727000001</v>
      </c>
      <c r="E21" s="74">
        <v>0.65909090910000001</v>
      </c>
      <c r="G21" s="17">
        <v>30163</v>
      </c>
      <c r="H21" s="3">
        <v>39862</v>
      </c>
      <c r="I21" s="9">
        <v>39750</v>
      </c>
      <c r="J21" s="14">
        <v>1.9986561599999999</v>
      </c>
      <c r="K21" s="14">
        <v>2.60109725</v>
      </c>
      <c r="L21" s="14">
        <v>1.3746177500000001</v>
      </c>
      <c r="M21" s="1">
        <f t="shared" si="6"/>
        <v>0.70136986301369864</v>
      </c>
      <c r="N21" s="1">
        <f t="shared" si="7"/>
        <v>1.0547945205479452</v>
      </c>
      <c r="O21">
        <f t="shared" si="0"/>
        <v>6.0456950883305991</v>
      </c>
      <c r="P21" s="28">
        <v>6.0456950883305991</v>
      </c>
      <c r="Q21">
        <f t="shared" si="8"/>
        <v>9.2252062467345795</v>
      </c>
      <c r="R21">
        <f t="shared" si="17"/>
        <v>8.1848452617800849</v>
      </c>
      <c r="S21">
        <f t="shared" si="18"/>
        <v>0.95413765505533066</v>
      </c>
      <c r="T21">
        <f t="shared" si="20"/>
        <v>18.364189163569993</v>
      </c>
      <c r="U21">
        <f t="shared" si="13"/>
        <v>1.3034386566930818E-2</v>
      </c>
      <c r="V21">
        <f t="shared" si="13"/>
        <v>0.84026672873797215</v>
      </c>
      <c r="W21">
        <f t="shared" si="13"/>
        <v>0.13686039694405133</v>
      </c>
      <c r="X21">
        <v>10</v>
      </c>
      <c r="Y21">
        <f t="shared" si="19"/>
        <v>9.9016151224895417</v>
      </c>
      <c r="AA21">
        <f t="shared" si="1"/>
        <v>2008</v>
      </c>
      <c r="AB21" s="4">
        <f t="shared" si="14"/>
        <v>67596.321843616024</v>
      </c>
      <c r="AC21" s="4">
        <f t="shared" si="15"/>
        <v>126712.50849085093</v>
      </c>
      <c r="AD21" s="4">
        <f t="shared" si="2"/>
        <v>194308.83033446694</v>
      </c>
      <c r="AE21" s="4">
        <f t="shared" si="3"/>
        <v>38861.76606689339</v>
      </c>
      <c r="AF21" s="4"/>
      <c r="AG21" s="4"/>
      <c r="AH21" s="35">
        <f t="shared" si="16"/>
        <v>0.38331686531108766</v>
      </c>
      <c r="AI21" s="39">
        <f t="shared" si="11"/>
        <v>78456.896351749994</v>
      </c>
    </row>
    <row r="22" spans="1:38" ht="14.4" x14ac:dyDescent="0.3">
      <c r="A22">
        <v>2009</v>
      </c>
      <c r="B22" s="19" t="s">
        <v>35</v>
      </c>
      <c r="C22" s="74">
        <v>7.2093023256000004</v>
      </c>
      <c r="D22" s="74">
        <v>2.7906976744000001</v>
      </c>
      <c r="E22" s="74">
        <v>2.5116279069999998</v>
      </c>
      <c r="G22" s="17">
        <v>43576</v>
      </c>
      <c r="H22" s="3">
        <v>40228</v>
      </c>
      <c r="I22" s="9">
        <v>40096</v>
      </c>
      <c r="J22" s="14">
        <v>1.87</v>
      </c>
      <c r="K22" s="14">
        <v>2.4700000000000002</v>
      </c>
      <c r="L22" s="14">
        <v>1.43</v>
      </c>
      <c r="M22" s="1">
        <f t="shared" si="6"/>
        <v>0.64109589041095894</v>
      </c>
      <c r="N22" s="1">
        <f t="shared" si="7"/>
        <v>0.94794520547945205</v>
      </c>
      <c r="O22">
        <f t="shared" si="0"/>
        <v>9.5644936838216736</v>
      </c>
      <c r="P22" s="28">
        <v>9.5644936838216736</v>
      </c>
      <c r="Q22">
        <f t="shared" si="8"/>
        <v>5.7882655259693028</v>
      </c>
      <c r="R22">
        <f t="shared" si="17"/>
        <v>7.8944989806673567</v>
      </c>
      <c r="S22">
        <f t="shared" si="18"/>
        <v>2.2083315263462149</v>
      </c>
      <c r="T22">
        <f t="shared" si="20"/>
        <v>15.891096032982873</v>
      </c>
      <c r="U22">
        <f t="shared" si="13"/>
        <v>4.8197591540976158E-2</v>
      </c>
      <c r="V22">
        <f t="shared" si="13"/>
        <v>1.0813390969551953</v>
      </c>
      <c r="W22">
        <f t="shared" si="13"/>
        <v>1.6562106125522353E-2</v>
      </c>
      <c r="X22">
        <v>10</v>
      </c>
      <c r="Y22">
        <f t="shared" si="19"/>
        <v>11.460987946216939</v>
      </c>
      <c r="AA22">
        <f t="shared" si="1"/>
        <v>2009</v>
      </c>
      <c r="AB22" s="4">
        <f t="shared" si="14"/>
        <v>44121.423524451187</v>
      </c>
      <c r="AC22" s="4">
        <f t="shared" si="15"/>
        <v>133016.3582340604</v>
      </c>
      <c r="AD22" s="4">
        <f t="shared" si="2"/>
        <v>177137.78175851158</v>
      </c>
      <c r="AE22" s="4">
        <f>+AD22*0.2</f>
        <v>35427.556351702318</v>
      </c>
      <c r="AF22" s="4"/>
      <c r="AG22" s="4"/>
      <c r="AH22" s="35">
        <f t="shared" si="16"/>
        <v>4.9749230113810217E-2</v>
      </c>
      <c r="AI22" s="39">
        <f t="shared" si="11"/>
        <v>107632.72000000002</v>
      </c>
    </row>
    <row r="23" spans="1:38" ht="14.4" x14ac:dyDescent="0.3">
      <c r="A23">
        <v>2010</v>
      </c>
      <c r="B23" s="20" t="s">
        <v>34</v>
      </c>
      <c r="C23" s="74">
        <v>4.1315789474000004</v>
      </c>
      <c r="D23" s="74">
        <v>1.5263157894999999</v>
      </c>
      <c r="E23" s="74">
        <v>0.71052631580000003</v>
      </c>
      <c r="G23" s="17">
        <v>23512</v>
      </c>
      <c r="H23" s="3">
        <v>40596</v>
      </c>
      <c r="I23" s="9">
        <v>40471</v>
      </c>
      <c r="J23" s="14">
        <v>1.87</v>
      </c>
      <c r="K23" s="14">
        <v>2.4700000000000002</v>
      </c>
      <c r="L23" s="14">
        <v>1.43</v>
      </c>
      <c r="M23" s="1">
        <f>+(I23-H22)/365</f>
        <v>0.66575342465753429</v>
      </c>
      <c r="N23" s="1">
        <f>+(I23-I22)/365</f>
        <v>1.0273972602739727</v>
      </c>
      <c r="O23">
        <f t="shared" si="0"/>
        <v>9.2252062467345795</v>
      </c>
      <c r="P23" s="28">
        <v>9.2252062467345795</v>
      </c>
      <c r="Q23">
        <f t="shared" si="8"/>
        <v>11.641604053063983</v>
      </c>
      <c r="R23">
        <f t="shared" si="17"/>
        <v>4.9533262533584388</v>
      </c>
      <c r="S23">
        <f t="shared" si="18"/>
        <v>0.72822358707094015</v>
      </c>
      <c r="T23">
        <f t="shared" si="20"/>
        <v>17.323153893493359</v>
      </c>
      <c r="U23">
        <f t="shared" si="13"/>
        <v>1.0731418330421276</v>
      </c>
      <c r="V23">
        <f t="shared" si="13"/>
        <v>1.385805656428319</v>
      </c>
      <c r="W23">
        <f t="shared" si="13"/>
        <v>6.0526533518940869E-4</v>
      </c>
      <c r="X23">
        <v>10</v>
      </c>
      <c r="Y23">
        <f t="shared" si="19"/>
        <v>24.59552754805636</v>
      </c>
      <c r="AA23">
        <f t="shared" si="1"/>
        <v>2010</v>
      </c>
      <c r="AB23" s="4">
        <f t="shared" si="14"/>
        <v>88738.870154576871</v>
      </c>
      <c r="AC23" s="4">
        <f t="shared" si="15"/>
        <v>74804.68650588319</v>
      </c>
      <c r="AD23" s="4">
        <f t="shared" si="2"/>
        <v>163543.55666046008</v>
      </c>
      <c r="AE23" s="4">
        <f>+AD23*0.2</f>
        <v>32708.711332092018</v>
      </c>
      <c r="AF23" s="4"/>
      <c r="AG23" s="4"/>
      <c r="AH23" s="35">
        <f t="shared" si="16"/>
        <v>-0.43762791660365447</v>
      </c>
      <c r="AI23" s="39">
        <f t="shared" si="11"/>
        <v>58074.640000000007</v>
      </c>
    </row>
    <row r="24" spans="1:38" ht="14.4" x14ac:dyDescent="0.3">
      <c r="A24">
        <v>2011</v>
      </c>
      <c r="B24" s="21" t="s">
        <v>36</v>
      </c>
      <c r="C24" s="74">
        <v>13.80952381</v>
      </c>
      <c r="D24" s="74">
        <v>9.6428571429000005</v>
      </c>
      <c r="E24" s="74">
        <v>0.64285714289999996</v>
      </c>
      <c r="G24" s="41">
        <v>39990</v>
      </c>
      <c r="H24" s="40">
        <v>40958</v>
      </c>
      <c r="I24" s="9">
        <v>40837</v>
      </c>
      <c r="J24" s="22">
        <v>1.78</v>
      </c>
      <c r="K24" s="22">
        <v>2.4500000000000002</v>
      </c>
      <c r="L24" s="22">
        <v>1.31</v>
      </c>
      <c r="M24" s="1">
        <f>+(I24-H23)/365</f>
        <v>0.66027397260273968</v>
      </c>
      <c r="N24" s="1">
        <f>+(I24-I23)/365</f>
        <v>1.0027397260273974</v>
      </c>
      <c r="O24">
        <f t="shared" si="0"/>
        <v>5.7882655259693028</v>
      </c>
      <c r="P24" s="28">
        <v>5.7882655259693028</v>
      </c>
      <c r="Q24">
        <f t="shared" si="8"/>
        <v>14.715954428071354</v>
      </c>
      <c r="R24">
        <f t="shared" si="17"/>
        <v>9.9623389301217848</v>
      </c>
      <c r="S24">
        <f t="shared" si="18"/>
        <v>0.58728789730547737</v>
      </c>
      <c r="T24">
        <f t="shared" si="20"/>
        <v>25.265581255498613</v>
      </c>
      <c r="U24">
        <f t="shared" si="13"/>
        <v>4.04162234839563E-3</v>
      </c>
      <c r="V24">
        <f t="shared" si="13"/>
        <v>1.0623967067670966E-3</v>
      </c>
      <c r="W24">
        <f t="shared" si="13"/>
        <v>8.1734928757823764E-3</v>
      </c>
      <c r="X24">
        <v>10</v>
      </c>
      <c r="Y24">
        <f t="shared" si="19"/>
        <v>0.13277511930945102</v>
      </c>
      <c r="AA24">
        <f t="shared" si="1"/>
        <v>2011</v>
      </c>
      <c r="AB24" s="4">
        <f t="shared" si="14"/>
        <v>102760.15793238702</v>
      </c>
      <c r="AC24" s="4">
        <f t="shared" si="15"/>
        <v>137774.30061888837</v>
      </c>
      <c r="AD24" s="4">
        <f>+AC24+AB24</f>
        <v>240534.4585512754</v>
      </c>
      <c r="AE24" s="4">
        <f>+AD24*0.2</f>
        <v>48106.891710255084</v>
      </c>
      <c r="AF24" s="4"/>
      <c r="AG24" s="4"/>
      <c r="AH24" s="35">
        <f t="shared" si="16"/>
        <v>0.84178701969498648</v>
      </c>
      <c r="AI24" s="39">
        <f t="shared" si="11"/>
        <v>97975.5</v>
      </c>
    </row>
    <row r="25" spans="1:38" ht="14.4" x14ac:dyDescent="0.3">
      <c r="A25">
        <v>2012</v>
      </c>
      <c r="B25" s="21" t="s">
        <v>37</v>
      </c>
      <c r="C25" s="75">
        <v>19.48</v>
      </c>
      <c r="D25" s="75">
        <v>13.42</v>
      </c>
      <c r="E25" s="75">
        <v>2.16</v>
      </c>
      <c r="H25" s="3"/>
      <c r="I25" s="40">
        <v>41189</v>
      </c>
      <c r="J25" s="43">
        <v>1.8685638791000001</v>
      </c>
      <c r="K25" s="43">
        <v>2.4637108476999998</v>
      </c>
      <c r="L25" s="43">
        <v>1.3925685109999999</v>
      </c>
      <c r="M25" s="1">
        <f>+(I25-H24)/365</f>
        <v>0.63287671232876708</v>
      </c>
      <c r="N25" s="1">
        <f>+(I25-I24)/365</f>
        <v>0.96438356164383565</v>
      </c>
      <c r="O25">
        <f t="shared" si="0"/>
        <v>11.641604053063983</v>
      </c>
      <c r="P25" s="28">
        <v>11.641604053063983</v>
      </c>
      <c r="Q25">
        <f t="shared" si="8"/>
        <v>19.481435361021283</v>
      </c>
      <c r="R25">
        <f t="shared" si="17"/>
        <v>12.593223839638139</v>
      </c>
      <c r="S25">
        <f>+(R24+S24)*EXP(P$7*N25)-O$2*G24*EXP(M25*P$7)</f>
        <v>1.6944796886472115</v>
      </c>
      <c r="T25">
        <f t="shared" si="20"/>
        <v>33.769138889306639</v>
      </c>
      <c r="U25">
        <f t="shared" si="13"/>
        <v>5.4289068758211652E-9</v>
      </c>
      <c r="V25">
        <f t="shared" si="13"/>
        <v>4.0433387125713913E-3</v>
      </c>
      <c r="W25">
        <f t="shared" si="13"/>
        <v>5.8919064778387757E-2</v>
      </c>
      <c r="X25">
        <v>10</v>
      </c>
      <c r="Y25">
        <f t="shared" ref="Y25" si="21">+SUM(U25:W25)*X25</f>
        <v>0.62962408919866031</v>
      </c>
      <c r="AA25">
        <f t="shared" si="1"/>
        <v>2012</v>
      </c>
      <c r="AB25" s="4">
        <f t="shared" si="14"/>
        <v>144611.40833015903</v>
      </c>
      <c r="AC25" s="51">
        <f t="shared" si="15"/>
        <v>187636.44617486131</v>
      </c>
      <c r="AD25" s="51">
        <f>+AC25+AB25</f>
        <v>332247.85450502031</v>
      </c>
      <c r="AE25" s="4">
        <f>+AD25*0.2</f>
        <v>66449.570901004059</v>
      </c>
      <c r="AF25" s="46"/>
      <c r="AH25" s="35">
        <f t="shared" si="16"/>
        <v>0.36191180308656934</v>
      </c>
      <c r="AI25" s="42">
        <f t="shared" si="11"/>
        <v>0</v>
      </c>
    </row>
    <row r="26" spans="1:38" x14ac:dyDescent="0.25">
      <c r="B26" s="7"/>
      <c r="H26" s="3"/>
      <c r="I26" s="3"/>
      <c r="M26" s="1"/>
      <c r="O26">
        <f t="shared" si="0"/>
        <v>14.715954428071354</v>
      </c>
      <c r="P26" s="28">
        <v>14.715954428071354</v>
      </c>
      <c r="AD26" s="12"/>
    </row>
    <row r="27" spans="1:38" x14ac:dyDescent="0.25">
      <c r="B27" s="7"/>
      <c r="H27" s="3"/>
      <c r="I27" s="3"/>
      <c r="M27" s="1"/>
      <c r="O27">
        <f t="shared" si="0"/>
        <v>19.481435361021283</v>
      </c>
      <c r="P27" s="28">
        <v>19.481435361021283</v>
      </c>
      <c r="AB27" s="11"/>
      <c r="AD27" s="4"/>
      <c r="AE27" s="4"/>
      <c r="AF27" s="8"/>
    </row>
    <row r="28" spans="1:38" x14ac:dyDescent="0.25">
      <c r="B28" s="7"/>
      <c r="H28" s="3"/>
      <c r="I28" s="3"/>
      <c r="P28" s="28"/>
      <c r="AB28" s="11"/>
      <c r="AD28" s="4"/>
      <c r="AE28" s="4"/>
      <c r="AF28" s="8"/>
    </row>
    <row r="29" spans="1:38" x14ac:dyDescent="0.25">
      <c r="H29" s="3"/>
      <c r="I29" s="3"/>
      <c r="O29" s="44"/>
      <c r="P29" s="44"/>
      <c r="AB29" s="11"/>
      <c r="AD29" s="4"/>
      <c r="AE29" s="4"/>
      <c r="AF29" s="8"/>
    </row>
    <row r="30" spans="1:38" x14ac:dyDescent="0.25">
      <c r="H30" s="3"/>
      <c r="I30" s="3"/>
      <c r="O30" s="44"/>
      <c r="P30" s="44"/>
      <c r="AB30" s="11"/>
      <c r="AD30" s="4"/>
      <c r="AE30" s="4">
        <f>AC22-AC23</f>
        <v>58211.671728177214</v>
      </c>
    </row>
    <row r="31" spans="1:38" x14ac:dyDescent="0.25">
      <c r="H31" s="3"/>
      <c r="I31" s="3"/>
      <c r="O31" s="44"/>
      <c r="AE31">
        <f>AE30/2890000</f>
        <v>2.0142446964767202E-2</v>
      </c>
    </row>
    <row r="32" spans="1:38" x14ac:dyDescent="0.25">
      <c r="H32" s="3"/>
      <c r="I32" s="3"/>
      <c r="O32" s="44"/>
      <c r="P32" s="44"/>
      <c r="AB32" s="10"/>
      <c r="AD32" s="10"/>
      <c r="AE32" s="10"/>
      <c r="AF32" s="10"/>
      <c r="AH32" s="4"/>
    </row>
    <row r="33" spans="8:34" x14ac:dyDescent="0.25">
      <c r="H33" s="3"/>
      <c r="I33" s="3"/>
      <c r="AB33" s="11"/>
      <c r="AD33" s="16"/>
      <c r="AE33" s="16"/>
      <c r="AF33" s="6"/>
      <c r="AH33" s="4"/>
    </row>
    <row r="34" spans="8:34" x14ac:dyDescent="0.25">
      <c r="H34" s="3"/>
      <c r="I34" s="3"/>
      <c r="AB34" s="11"/>
      <c r="AD34" s="16"/>
      <c r="AE34" s="16"/>
      <c r="AF34" s="6"/>
      <c r="AH34" s="4"/>
    </row>
    <row r="35" spans="8:34" x14ac:dyDescent="0.25">
      <c r="H35" s="3"/>
      <c r="I35" s="3"/>
      <c r="AB35" s="11"/>
      <c r="AD35" s="16"/>
      <c r="AE35" s="16"/>
      <c r="AF35" s="6"/>
      <c r="AH35" s="4"/>
    </row>
    <row r="36" spans="8:34" x14ac:dyDescent="0.25">
      <c r="H36" s="3"/>
      <c r="I36" s="3"/>
      <c r="AB36" s="11"/>
      <c r="AD36" s="16"/>
      <c r="AE36" s="16"/>
      <c r="AF36" s="6"/>
      <c r="AH36" s="4"/>
    </row>
    <row r="37" spans="8:34" x14ac:dyDescent="0.25">
      <c r="H37" s="3"/>
      <c r="I37" s="3"/>
      <c r="AH37" s="4"/>
    </row>
    <row r="38" spans="8:34" x14ac:dyDescent="0.25">
      <c r="H38" s="3"/>
      <c r="I38" s="3"/>
      <c r="AH38" s="4"/>
    </row>
    <row r="39" spans="8:34" x14ac:dyDescent="0.25">
      <c r="H39" s="3"/>
      <c r="I39" s="3"/>
      <c r="AH39" s="4"/>
    </row>
    <row r="40" spans="8:34" x14ac:dyDescent="0.25">
      <c r="H40" s="3"/>
      <c r="I40" s="3"/>
      <c r="AH40" s="4"/>
    </row>
    <row r="41" spans="8:34" x14ac:dyDescent="0.25">
      <c r="H41" s="3"/>
      <c r="I41" s="3"/>
      <c r="AH41" s="4"/>
    </row>
    <row r="42" spans="8:34" x14ac:dyDescent="0.25">
      <c r="H42" s="3"/>
      <c r="I42" s="3"/>
      <c r="AH42" s="4"/>
    </row>
    <row r="43" spans="8:34" x14ac:dyDescent="0.25">
      <c r="H43" s="3"/>
      <c r="I43" s="3"/>
      <c r="AH43" s="4"/>
    </row>
    <row r="44" spans="8:34" x14ac:dyDescent="0.25">
      <c r="H44" s="3"/>
      <c r="I44" s="3"/>
      <c r="AH44" s="4"/>
    </row>
    <row r="45" spans="8:34" x14ac:dyDescent="0.25">
      <c r="H45" s="3"/>
      <c r="I45" s="3"/>
      <c r="AH45" s="4"/>
    </row>
    <row r="46" spans="8:34" x14ac:dyDescent="0.25">
      <c r="H46" s="3"/>
      <c r="I46" s="3"/>
    </row>
    <row r="47" spans="8:34" x14ac:dyDescent="0.25">
      <c r="H47" s="3"/>
      <c r="I47" s="3"/>
    </row>
    <row r="48" spans="8:34" x14ac:dyDescent="0.25">
      <c r="H48" s="3"/>
      <c r="I48" s="3"/>
    </row>
    <row r="49" spans="8:9" x14ac:dyDescent="0.25">
      <c r="H49" s="3"/>
      <c r="I49" s="3"/>
    </row>
    <row r="50" spans="8:9" x14ac:dyDescent="0.25">
      <c r="H50" s="3"/>
      <c r="I50" s="3"/>
    </row>
    <row r="51" spans="8:9" x14ac:dyDescent="0.25">
      <c r="H51" s="3"/>
      <c r="I51" s="3"/>
    </row>
    <row r="52" spans="8:9" x14ac:dyDescent="0.25">
      <c r="H52" s="3"/>
      <c r="I52" s="3"/>
    </row>
    <row r="53" spans="8:9" x14ac:dyDescent="0.25">
      <c r="H53" s="3"/>
      <c r="I53" s="3"/>
    </row>
    <row r="54" spans="8:9" x14ac:dyDescent="0.25">
      <c r="H54" s="3"/>
      <c r="I54" s="3"/>
    </row>
    <row r="55" spans="8:9" x14ac:dyDescent="0.25">
      <c r="H55" s="3"/>
      <c r="I55" s="3"/>
    </row>
    <row r="56" spans="8:9" x14ac:dyDescent="0.25">
      <c r="H56" s="3"/>
      <c r="I56" s="3"/>
    </row>
    <row r="57" spans="8:9" x14ac:dyDescent="0.25">
      <c r="H57" s="3"/>
      <c r="I57" s="3"/>
    </row>
    <row r="58" spans="8:9" x14ac:dyDescent="0.25">
      <c r="H58" s="3"/>
      <c r="I58" s="3"/>
    </row>
    <row r="59" spans="8:9" x14ac:dyDescent="0.25">
      <c r="H59" s="3"/>
      <c r="I59" s="3"/>
    </row>
    <row r="60" spans="8:9" x14ac:dyDescent="0.25">
      <c r="H60" s="3"/>
      <c r="I60" s="3"/>
    </row>
    <row r="61" spans="8:9" x14ac:dyDescent="0.25">
      <c r="H61" s="3"/>
      <c r="I61" s="3"/>
    </row>
    <row r="62" spans="8:9" x14ac:dyDescent="0.25">
      <c r="H62" s="3"/>
      <c r="I62" s="3"/>
    </row>
    <row r="63" spans="8:9" x14ac:dyDescent="0.25">
      <c r="H63" s="3"/>
      <c r="I63" s="3"/>
    </row>
    <row r="64" spans="8:9" x14ac:dyDescent="0.25">
      <c r="H64" s="3"/>
      <c r="I64" s="3"/>
    </row>
    <row r="65" spans="8:9" x14ac:dyDescent="0.25">
      <c r="H65" s="3"/>
      <c r="I65" s="3"/>
    </row>
    <row r="66" spans="8:9" x14ac:dyDescent="0.25">
      <c r="H66" s="3"/>
      <c r="I66" s="3"/>
    </row>
    <row r="67" spans="8:9" x14ac:dyDescent="0.25">
      <c r="H67" s="3"/>
      <c r="I67" s="3"/>
    </row>
    <row r="68" spans="8:9" x14ac:dyDescent="0.25">
      <c r="H68" s="3"/>
      <c r="I68" s="3"/>
    </row>
    <row r="69" spans="8:9" x14ac:dyDescent="0.25">
      <c r="H69" s="3"/>
      <c r="I69" s="3"/>
    </row>
    <row r="70" spans="8:9" x14ac:dyDescent="0.25">
      <c r="H70" s="3"/>
      <c r="I70" s="3"/>
    </row>
    <row r="71" spans="8:9" x14ac:dyDescent="0.25">
      <c r="H71" s="3"/>
      <c r="I71" s="3"/>
    </row>
    <row r="72" spans="8:9" x14ac:dyDescent="0.25">
      <c r="H72" s="3"/>
      <c r="I72" s="3"/>
    </row>
    <row r="73" spans="8:9" x14ac:dyDescent="0.25">
      <c r="H73" s="3"/>
      <c r="I73" s="3"/>
    </row>
    <row r="74" spans="8:9" x14ac:dyDescent="0.25">
      <c r="H74" s="3"/>
      <c r="I74" s="3"/>
    </row>
    <row r="75" spans="8:9" x14ac:dyDescent="0.25">
      <c r="H75" s="3"/>
      <c r="I75" s="3"/>
    </row>
    <row r="76" spans="8:9" x14ac:dyDescent="0.25">
      <c r="H76" s="3"/>
      <c r="I76" s="3"/>
    </row>
    <row r="77" spans="8:9" x14ac:dyDescent="0.25">
      <c r="H77" s="3"/>
      <c r="I77" s="3"/>
    </row>
    <row r="78" spans="8:9" x14ac:dyDescent="0.25">
      <c r="H78" s="3"/>
      <c r="I78" s="3"/>
    </row>
    <row r="79" spans="8:9" x14ac:dyDescent="0.25">
      <c r="H79" s="3"/>
      <c r="I79" s="3"/>
    </row>
    <row r="80" spans="8:9" x14ac:dyDescent="0.25">
      <c r="H80" s="3"/>
      <c r="I80" s="3"/>
    </row>
    <row r="81" spans="8:9" x14ac:dyDescent="0.25">
      <c r="H81" s="3"/>
      <c r="I81" s="3"/>
    </row>
    <row r="82" spans="8:9" x14ac:dyDescent="0.25">
      <c r="H82" s="3"/>
      <c r="I82" s="3"/>
    </row>
    <row r="83" spans="8:9" x14ac:dyDescent="0.25">
      <c r="H83" s="3"/>
      <c r="I83" s="3"/>
    </row>
    <row r="84" spans="8:9" x14ac:dyDescent="0.25">
      <c r="H84" s="3"/>
      <c r="I84" s="3"/>
    </row>
    <row r="85" spans="8:9" x14ac:dyDescent="0.25">
      <c r="H85" s="3"/>
      <c r="I85" s="3"/>
    </row>
    <row r="86" spans="8:9" x14ac:dyDescent="0.25">
      <c r="H86" s="3"/>
      <c r="I86" s="3"/>
    </row>
    <row r="87" spans="8:9" x14ac:dyDescent="0.25">
      <c r="H87" s="3"/>
      <c r="I87" s="3"/>
    </row>
    <row r="88" spans="8:9" x14ac:dyDescent="0.25">
      <c r="H88" s="3"/>
      <c r="I88" s="3"/>
    </row>
    <row r="89" spans="8:9" x14ac:dyDescent="0.25">
      <c r="H89" s="3"/>
      <c r="I89" s="3"/>
    </row>
    <row r="90" spans="8:9" x14ac:dyDescent="0.25">
      <c r="H90" s="3"/>
      <c r="I90" s="3"/>
    </row>
    <row r="91" spans="8:9" x14ac:dyDescent="0.25">
      <c r="H91" s="3"/>
      <c r="I91" s="3"/>
    </row>
    <row r="92" spans="8:9" x14ac:dyDescent="0.25">
      <c r="H92" s="3"/>
      <c r="I92" s="3"/>
    </row>
    <row r="93" spans="8:9" x14ac:dyDescent="0.25">
      <c r="H93" s="3"/>
      <c r="I93" s="3"/>
    </row>
    <row r="94" spans="8:9" x14ac:dyDescent="0.25">
      <c r="H94" s="3"/>
      <c r="I94" s="3"/>
    </row>
  </sheetData>
  <mergeCells count="21">
    <mergeCell ref="AD7:AD8"/>
    <mergeCell ref="AE7:AE8"/>
    <mergeCell ref="AI7:AI8"/>
    <mergeCell ref="N7:N8"/>
    <mergeCell ref="U7:U8"/>
    <mergeCell ref="V7:V8"/>
    <mergeCell ref="W7:W8"/>
    <mergeCell ref="AB7:AB8"/>
    <mergeCell ref="AC7:AC8"/>
    <mergeCell ref="M7:M8"/>
    <mergeCell ref="A7:A8"/>
    <mergeCell ref="B7:B8"/>
    <mergeCell ref="C7:C8"/>
    <mergeCell ref="D7:D8"/>
    <mergeCell ref="E7:E8"/>
    <mergeCell ref="G7:G8"/>
    <mergeCell ref="H7:H8"/>
    <mergeCell ref="I7:I8"/>
    <mergeCell ref="J7:J8"/>
    <mergeCell ref="K7:K8"/>
    <mergeCell ref="L7:L8"/>
  </mergeCells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 sizeWithCells="1">
              <from>
                <xdr:col>17</xdr:col>
                <xdr:colOff>99060</xdr:colOff>
                <xdr:row>3</xdr:row>
                <xdr:rowOff>0</xdr:rowOff>
              </from>
              <to>
                <xdr:col>20</xdr:col>
                <xdr:colOff>403860</xdr:colOff>
                <xdr:row>4</xdr:row>
                <xdr:rowOff>114300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Estimates 3 S-NEW strata</vt:lpstr>
      <vt:lpstr>parameter history</vt:lpstr>
      <vt:lpstr>Estimates 3 S-NEW strata_Rtest</vt:lpstr>
      <vt:lpstr>R input</vt:lpstr>
      <vt:lpstr>CPUE by strata</vt:lpstr>
      <vt:lpstr>Biomass_compare</vt:lpstr>
      <vt:lpstr>CPUE estimates</vt:lpstr>
      <vt:lpstr>Estimates 3 S-original</vt:lpstr>
      <vt:lpstr>Estimates 3 S-OLD strata</vt:lpstr>
      <vt:lpstr>notes_files</vt:lpstr>
    </vt:vector>
  </TitlesOfParts>
  <Company>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State of Alaska</dc:creator>
  <cp:lastModifiedBy>Palof, Katie J (DFG)</cp:lastModifiedBy>
  <cp:lastPrinted>2005-08-17T19:42:07Z</cp:lastPrinted>
  <dcterms:created xsi:type="dcterms:W3CDTF">2005-07-11T22:59:37Z</dcterms:created>
  <dcterms:modified xsi:type="dcterms:W3CDTF">2021-11-05T00:34:42Z</dcterms:modified>
</cp:coreProperties>
</file>