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palof\Documents\Current projects\Tanner\2021-2022\CSA estimates\"/>
    </mc:Choice>
  </mc:AlternateContent>
  <xr:revisionPtr revIDLastSave="0" documentId="13_ncr:1_{F29F1BB7-BE82-48E9-AC8A-79180F0D3E74}" xr6:coauthVersionLast="47" xr6:coauthVersionMax="47" xr10:uidLastSave="{00000000-0000-0000-0000-000000000000}"/>
  <bookViews>
    <workbookView xWindow="28680" yWindow="-120" windowWidth="29040" windowHeight="15840" tabRatio="601" xr2:uid="{00000000-000D-0000-FFFF-FFFF00000000}"/>
  </bookViews>
  <sheets>
    <sheet name="Estimates 3 WTG_CPUE" sheetId="24" r:id="rId1"/>
    <sheet name="parameter estimates" sheetId="20" r:id="rId2"/>
    <sheet name="CPUE by strata" sheetId="26" r:id="rId3"/>
    <sheet name="Estimates 3 original" sheetId="12" r:id="rId4"/>
  </sheets>
  <definedNames>
    <definedName name="solver_adj" localSheetId="3" hidden="1">'Estimates 3 original'!$P$14:$P$27,'Estimates 3 original'!$P$2:$P$3</definedName>
    <definedName name="solver_adj" localSheetId="0" hidden="1">'Estimates 3 WTG_CPUE'!$P$12:$P$34,'Estimates 3 WTG_CPUE'!$P$2:$P$3</definedName>
    <definedName name="solver_cvg" localSheetId="3" hidden="1">0.0001</definedName>
    <definedName name="solver_cvg" localSheetId="0" hidden="1">0.0001</definedName>
    <definedName name="solver_drv" localSheetId="3" hidden="1">1</definedName>
    <definedName name="solver_drv" localSheetId="0" hidden="1">1</definedName>
    <definedName name="solver_eng" localSheetId="3" hidden="1">1</definedName>
    <definedName name="solver_eng" localSheetId="0" hidden="1">1</definedName>
    <definedName name="solver_est" localSheetId="3" hidden="1">1</definedName>
    <definedName name="solver_est" localSheetId="0" hidden="1">1</definedName>
    <definedName name="solver_itr" localSheetId="3" hidden="1">100</definedName>
    <definedName name="solver_itr" localSheetId="0" hidden="1">100</definedName>
    <definedName name="solver_lhs1" localSheetId="3" hidden="1">'Estimates 3 original'!$P$12:$P$25</definedName>
    <definedName name="solver_lhs1" localSheetId="0" hidden="1">'Estimates 3 WTG_CPUE'!$P$12:$P$23</definedName>
    <definedName name="solver_lhs2" localSheetId="3" hidden="1">'Estimates 3 original'!$P$12:$P$25</definedName>
    <definedName name="solver_lhs2" localSheetId="0" hidden="1">'Estimates 3 WTG_CPUE'!$P$12:$P$23</definedName>
    <definedName name="solver_lin" localSheetId="3" hidden="1">2</definedName>
    <definedName name="solver_lin" localSheetId="0" hidden="1">2</definedName>
    <definedName name="solver_mip" localSheetId="3" hidden="1">2147483647</definedName>
    <definedName name="solver_mip" localSheetId="0" hidden="1">2147483647</definedName>
    <definedName name="solver_mni" localSheetId="3" hidden="1">30</definedName>
    <definedName name="solver_mni" localSheetId="0" hidden="1">30</definedName>
    <definedName name="solver_mrt" localSheetId="3" hidden="1">0.075</definedName>
    <definedName name="solver_mrt" localSheetId="0" hidden="1">0.075</definedName>
    <definedName name="solver_msl" localSheetId="3" hidden="1">2</definedName>
    <definedName name="solver_msl" localSheetId="0" hidden="1">2</definedName>
    <definedName name="solver_neg" localSheetId="3" hidden="1">2</definedName>
    <definedName name="solver_neg" localSheetId="0" hidden="1">2</definedName>
    <definedName name="solver_nod" localSheetId="3" hidden="1">2147483647</definedName>
    <definedName name="solver_nod" localSheetId="0" hidden="1">2147483647</definedName>
    <definedName name="solver_num" localSheetId="3" hidden="1">0</definedName>
    <definedName name="solver_num" localSheetId="0" hidden="1">0</definedName>
    <definedName name="solver_nwt" localSheetId="3" hidden="1">1</definedName>
    <definedName name="solver_nwt" localSheetId="0" hidden="1">1</definedName>
    <definedName name="solver_opt" localSheetId="3" hidden="1">'Estimates 3 original'!$S$2</definedName>
    <definedName name="solver_opt" localSheetId="0" hidden="1">'Estimates 3 WTG_CPUE'!$S$2</definedName>
    <definedName name="solver_pre" localSheetId="3" hidden="1">0.000001</definedName>
    <definedName name="solver_pre" localSheetId="0" hidden="1">0.000001</definedName>
    <definedName name="solver_rbv" localSheetId="3" hidden="1">1</definedName>
    <definedName name="solver_rbv" localSheetId="0" hidden="1">1</definedName>
    <definedName name="solver_rel1" localSheetId="3" hidden="1">3</definedName>
    <definedName name="solver_rel1" localSheetId="0" hidden="1">3</definedName>
    <definedName name="solver_rel2" localSheetId="3" hidden="1">3</definedName>
    <definedName name="solver_rel2" localSheetId="0" hidden="1">3</definedName>
    <definedName name="solver_rhs1" localSheetId="3" hidden="1">0.1</definedName>
    <definedName name="solver_rhs1" localSheetId="0" hidden="1">0.1</definedName>
    <definedName name="solver_rhs2" localSheetId="3" hidden="1">0.1</definedName>
    <definedName name="solver_rhs2" localSheetId="0" hidden="1">0.1</definedName>
    <definedName name="solver_rlx" localSheetId="3" hidden="1">1</definedName>
    <definedName name="solver_rlx" localSheetId="0" hidden="1">1</definedName>
    <definedName name="solver_rsd" localSheetId="3" hidden="1">0</definedName>
    <definedName name="solver_rsd" localSheetId="0" hidden="1">0</definedName>
    <definedName name="solver_scl" localSheetId="3" hidden="1">2</definedName>
    <definedName name="solver_scl" localSheetId="0" hidden="1">2</definedName>
    <definedName name="solver_sho" localSheetId="3" hidden="1">2</definedName>
    <definedName name="solver_sho" localSheetId="0" hidden="1">2</definedName>
    <definedName name="solver_ssz" localSheetId="3" hidden="1">100</definedName>
    <definedName name="solver_ssz" localSheetId="0" hidden="1">100</definedName>
    <definedName name="solver_tim" localSheetId="3" hidden="1">100</definedName>
    <definedName name="solver_tim" localSheetId="0" hidden="1">100</definedName>
    <definedName name="solver_tol" localSheetId="3" hidden="1">0.05</definedName>
    <definedName name="solver_tol" localSheetId="0" hidden="1">0.05</definedName>
    <definedName name="solver_typ" localSheetId="3" hidden="1">2</definedName>
    <definedName name="solver_typ" localSheetId="0" hidden="1">2</definedName>
    <definedName name="solver_val" localSheetId="3" hidden="1">0</definedName>
    <definedName name="solver_val" localSheetId="0" hidden="1">0</definedName>
    <definedName name="solver_ver" localSheetId="3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" i="24" l="1"/>
  <c r="N34" i="24"/>
  <c r="O34" i="24"/>
  <c r="Q34" i="24" s="1"/>
  <c r="AA34" i="24"/>
  <c r="M33" i="24"/>
  <c r="N33" i="24"/>
  <c r="O33" i="24"/>
  <c r="Q33" i="24" s="1"/>
  <c r="AA33" i="24"/>
  <c r="U34" i="24" l="1"/>
  <c r="U33" i="24"/>
  <c r="M32" i="24"/>
  <c r="N32" i="24"/>
  <c r="O32" i="24"/>
  <c r="Q32" i="24" s="1"/>
  <c r="U32" i="24" l="1"/>
  <c r="AA32" i="24" l="1"/>
  <c r="M31" i="24" l="1"/>
  <c r="N31" i="24"/>
  <c r="O31" i="24"/>
  <c r="Q31" i="24" s="1"/>
  <c r="U31" i="24" l="1"/>
  <c r="AA31" i="24"/>
  <c r="M30" i="24" l="1"/>
  <c r="N30" i="24"/>
  <c r="O30" i="24"/>
  <c r="Q30" i="24" s="1"/>
  <c r="U30" i="24" l="1"/>
  <c r="AA30" i="24"/>
  <c r="K8" i="20" l="1"/>
  <c r="L8" i="20"/>
  <c r="K9" i="20"/>
  <c r="L9" i="20"/>
  <c r="L7" i="20"/>
  <c r="K7" i="20"/>
  <c r="K6" i="20"/>
  <c r="G8" i="20"/>
  <c r="G9" i="20"/>
  <c r="F8" i="20"/>
  <c r="F9" i="20"/>
  <c r="K5" i="20"/>
  <c r="M29" i="24" l="1"/>
  <c r="N29" i="24"/>
  <c r="O29" i="24"/>
  <c r="Q29" i="24" s="1"/>
  <c r="U29" i="24" l="1"/>
  <c r="O28" i="24" l="1"/>
  <c r="Q28" i="24" s="1"/>
  <c r="M28" i="24"/>
  <c r="N28" i="24"/>
  <c r="AA29" i="24"/>
  <c r="AA28" i="24"/>
  <c r="U28" i="24" l="1"/>
  <c r="O27" i="24" l="1"/>
  <c r="Q27" i="24" s="1"/>
  <c r="M27" i="24"/>
  <c r="N27" i="24"/>
  <c r="AA27" i="24"/>
  <c r="U27" i="24" l="1"/>
  <c r="O26" i="24"/>
  <c r="Q26" i="24" s="1"/>
  <c r="M26" i="24"/>
  <c r="N26" i="24"/>
  <c r="AI26" i="24"/>
  <c r="AI25" i="24"/>
  <c r="AA26" i="24"/>
  <c r="U26" i="24" l="1"/>
  <c r="O25" i="24" l="1"/>
  <c r="Q25" i="24" s="1"/>
  <c r="O24" i="24"/>
  <c r="Q24" i="24" s="1"/>
  <c r="AA25" i="24"/>
  <c r="O23" i="24"/>
  <c r="N25" i="24"/>
  <c r="M25" i="24"/>
  <c r="AI24" i="24"/>
  <c r="AA24" i="24"/>
  <c r="O22" i="24"/>
  <c r="Q22" i="24" s="1"/>
  <c r="N24" i="24"/>
  <c r="M24" i="24"/>
  <c r="AI23" i="24"/>
  <c r="AA23" i="24"/>
  <c r="O21" i="24"/>
  <c r="Q21" i="24" s="1"/>
  <c r="U21" i="24" s="1"/>
  <c r="N23" i="24"/>
  <c r="M23" i="24"/>
  <c r="AI22" i="24"/>
  <c r="AA22" i="24"/>
  <c r="O20" i="24"/>
  <c r="Q20" i="24" s="1"/>
  <c r="N22" i="24"/>
  <c r="M22" i="24"/>
  <c r="AI21" i="24"/>
  <c r="AA21" i="24"/>
  <c r="O19" i="24"/>
  <c r="Q19" i="24" s="1"/>
  <c r="N21" i="24"/>
  <c r="M21" i="24"/>
  <c r="AI20" i="24"/>
  <c r="AA20" i="24"/>
  <c r="O18" i="24"/>
  <c r="Q18" i="24" s="1"/>
  <c r="N20" i="24"/>
  <c r="M20" i="24"/>
  <c r="AI19" i="24"/>
  <c r="AA19" i="24"/>
  <c r="O17" i="24"/>
  <c r="Q17" i="24" s="1"/>
  <c r="N19" i="24"/>
  <c r="M19" i="24"/>
  <c r="AI18" i="24"/>
  <c r="AA18" i="24"/>
  <c r="O16" i="24"/>
  <c r="Q16" i="24" s="1"/>
  <c r="N18" i="24"/>
  <c r="M18" i="24"/>
  <c r="AI17" i="24"/>
  <c r="AA17" i="24"/>
  <c r="O15" i="24"/>
  <c r="Q15" i="24" s="1"/>
  <c r="N17" i="24"/>
  <c r="M17" i="24"/>
  <c r="AI16" i="24"/>
  <c r="AA16" i="24"/>
  <c r="O14" i="24"/>
  <c r="Q14" i="24" s="1"/>
  <c r="N16" i="24"/>
  <c r="M16" i="24"/>
  <c r="AI15" i="24"/>
  <c r="AA15" i="24"/>
  <c r="O13" i="24"/>
  <c r="R14" i="24" s="1"/>
  <c r="N15" i="24"/>
  <c r="M15" i="24"/>
  <c r="AI14" i="24"/>
  <c r="AA14" i="24"/>
  <c r="O12" i="24"/>
  <c r="S14" i="24" s="1"/>
  <c r="M14" i="24"/>
  <c r="AA13" i="24"/>
  <c r="K13" i="24"/>
  <c r="AI13" i="24" s="1"/>
  <c r="AI12" i="24"/>
  <c r="AA12" i="24"/>
  <c r="K12" i="24"/>
  <c r="AA11" i="24"/>
  <c r="K11" i="24"/>
  <c r="AI11" i="24" s="1"/>
  <c r="AA10" i="24"/>
  <c r="K10" i="24"/>
  <c r="AI10" i="24" s="1"/>
  <c r="AI9" i="24"/>
  <c r="AA9" i="24"/>
  <c r="Q7" i="24"/>
  <c r="P4" i="24"/>
  <c r="O3" i="24"/>
  <c r="O2" i="24"/>
  <c r="AB34" i="24" s="1"/>
  <c r="R33" i="24" l="1"/>
  <c r="R34" i="24"/>
  <c r="AB32" i="24"/>
  <c r="AB33" i="24"/>
  <c r="R31" i="24"/>
  <c r="R32" i="24"/>
  <c r="AB30" i="24"/>
  <c r="AB31" i="24"/>
  <c r="R29" i="24"/>
  <c r="V29" i="24" s="1"/>
  <c r="R30" i="24"/>
  <c r="AB29" i="24"/>
  <c r="AB28" i="24"/>
  <c r="R27" i="24"/>
  <c r="V27" i="24" s="1"/>
  <c r="R28" i="24"/>
  <c r="AB27" i="24"/>
  <c r="R17" i="24"/>
  <c r="R25" i="24"/>
  <c r="R23" i="24"/>
  <c r="R26" i="24"/>
  <c r="R20" i="24"/>
  <c r="R19" i="24"/>
  <c r="R22" i="24"/>
  <c r="R16" i="24"/>
  <c r="Q23" i="24"/>
  <c r="R24" i="24" s="1"/>
  <c r="R18" i="24"/>
  <c r="R21" i="24"/>
  <c r="U24" i="24"/>
  <c r="W14" i="24"/>
  <c r="U16" i="24"/>
  <c r="U22" i="24"/>
  <c r="AB21" i="24"/>
  <c r="AB26" i="24"/>
  <c r="AB18" i="24"/>
  <c r="AB12" i="24"/>
  <c r="AB15" i="24"/>
  <c r="AC12" i="24"/>
  <c r="AC14" i="24"/>
  <c r="AB14" i="24"/>
  <c r="AC11" i="24"/>
  <c r="AB25" i="24"/>
  <c r="AB10" i="24"/>
  <c r="AB9" i="24"/>
  <c r="AC9" i="24"/>
  <c r="AB13" i="24"/>
  <c r="U15" i="24"/>
  <c r="T14" i="24"/>
  <c r="R15" i="24"/>
  <c r="AB16" i="24"/>
  <c r="U14" i="24"/>
  <c r="S15" i="24"/>
  <c r="U18" i="24"/>
  <c r="U25" i="24"/>
  <c r="AC13" i="24"/>
  <c r="V14" i="24"/>
  <c r="U19" i="24"/>
  <c r="AB22" i="24"/>
  <c r="U17" i="24"/>
  <c r="AB17" i="24"/>
  <c r="AB19" i="24"/>
  <c r="AB20" i="24"/>
  <c r="U20" i="24"/>
  <c r="AB24" i="24"/>
  <c r="AC10" i="24"/>
  <c r="AB11" i="24"/>
  <c r="V33" i="24" l="1"/>
  <c r="V34" i="24"/>
  <c r="V31" i="24"/>
  <c r="V32" i="24"/>
  <c r="V30" i="24"/>
  <c r="V28" i="24"/>
  <c r="AB23" i="24"/>
  <c r="AB3" i="24" s="1"/>
  <c r="V22" i="24"/>
  <c r="S16" i="24"/>
  <c r="S17" i="24" s="1"/>
  <c r="S18" i="24" s="1"/>
  <c r="S19" i="24" s="1"/>
  <c r="S20" i="24" s="1"/>
  <c r="S21" i="24" s="1"/>
  <c r="S22" i="24" s="1"/>
  <c r="S23" i="24" s="1"/>
  <c r="S24" i="24" s="1"/>
  <c r="S25" i="24" s="1"/>
  <c r="S26" i="24" s="1"/>
  <c r="S27" i="24" s="1"/>
  <c r="T27" i="24" s="1"/>
  <c r="U23" i="24"/>
  <c r="AD12" i="24"/>
  <c r="AE12" i="24" s="1"/>
  <c r="AD11" i="24"/>
  <c r="AE11" i="24" s="1"/>
  <c r="V20" i="24"/>
  <c r="V26" i="24"/>
  <c r="V18" i="24"/>
  <c r="V19" i="24"/>
  <c r="AH12" i="24"/>
  <c r="AD9" i="24"/>
  <c r="AE9" i="24" s="1"/>
  <c r="AD10" i="24"/>
  <c r="AE10" i="24" s="1"/>
  <c r="T15" i="24"/>
  <c r="AD14" i="24"/>
  <c r="Y14" i="24"/>
  <c r="V25" i="24"/>
  <c r="V21" i="24"/>
  <c r="V24" i="24"/>
  <c r="V17" i="24"/>
  <c r="AH13" i="24"/>
  <c r="AD13" i="24"/>
  <c r="AE13" i="24" s="1"/>
  <c r="V23" i="24"/>
  <c r="W15" i="24"/>
  <c r="AH14" i="24"/>
  <c r="V16" i="24"/>
  <c r="V15" i="24"/>
  <c r="AC15" i="24"/>
  <c r="AH11" i="24"/>
  <c r="AE14" i="24" l="1"/>
  <c r="S28" i="24"/>
  <c r="AC27" i="24"/>
  <c r="AD27" i="24" s="1"/>
  <c r="AE27" i="24" s="1"/>
  <c r="W27" i="24"/>
  <c r="Y27" i="24" s="1"/>
  <c r="Y15" i="24"/>
  <c r="AH15" i="24"/>
  <c r="AD15" i="24"/>
  <c r="AE15" i="24" s="1"/>
  <c r="W16" i="24"/>
  <c r="Y16" i="24" s="1"/>
  <c r="T16" i="24"/>
  <c r="AC16" i="24"/>
  <c r="S29" i="24" l="1"/>
  <c r="S30" i="24" s="1"/>
  <c r="S31" i="24" s="1"/>
  <c r="S32" i="24" s="1"/>
  <c r="S33" i="24" s="1"/>
  <c r="S34" i="24" s="1"/>
  <c r="AC28" i="24"/>
  <c r="AD28" i="24" s="1"/>
  <c r="AE28" i="24" s="1"/>
  <c r="W28" i="24"/>
  <c r="Y28" i="24" s="1"/>
  <c r="T28" i="24"/>
  <c r="AH16" i="24"/>
  <c r="AF16" i="24"/>
  <c r="AG16" i="24" s="1"/>
  <c r="AD16" i="24"/>
  <c r="W17" i="24"/>
  <c r="Y17" i="24" s="1"/>
  <c r="T17" i="24"/>
  <c r="AC17" i="24"/>
  <c r="W34" i="24" l="1"/>
  <c r="Y34" i="24" s="1"/>
  <c r="AC34" i="24"/>
  <c r="AD34" i="24" s="1"/>
  <c r="AE34" i="24" s="1"/>
  <c r="T34" i="24"/>
  <c r="W33" i="24"/>
  <c r="Y33" i="24" s="1"/>
  <c r="AC33" i="24"/>
  <c r="AD33" i="24" s="1"/>
  <c r="AE33" i="24" s="1"/>
  <c r="T33" i="24"/>
  <c r="W32" i="24"/>
  <c r="Y32" i="24" s="1"/>
  <c r="AC32" i="24"/>
  <c r="AD32" i="24" s="1"/>
  <c r="AE32" i="24" s="1"/>
  <c r="T32" i="24"/>
  <c r="W31" i="24"/>
  <c r="Y31" i="24" s="1"/>
  <c r="AC31" i="24"/>
  <c r="AD31" i="24" s="1"/>
  <c r="AE31" i="24" s="1"/>
  <c r="T31" i="24"/>
  <c r="W30" i="24"/>
  <c r="Y30" i="24" s="1"/>
  <c r="AC30" i="24"/>
  <c r="AD30" i="24" s="1"/>
  <c r="AE30" i="24" s="1"/>
  <c r="T30" i="24"/>
  <c r="AE16" i="24"/>
  <c r="W29" i="24"/>
  <c r="Y29" i="24" s="1"/>
  <c r="AC29" i="24"/>
  <c r="AD29" i="24" s="1"/>
  <c r="AE29" i="24" s="1"/>
  <c r="T29" i="24"/>
  <c r="W18" i="24"/>
  <c r="Y18" i="24" s="1"/>
  <c r="AC18" i="24"/>
  <c r="T18" i="24"/>
  <c r="AD17" i="24"/>
  <c r="AE17" i="24" s="1"/>
  <c r="AH17" i="24"/>
  <c r="AF17" i="24"/>
  <c r="AG17" i="24" s="1"/>
  <c r="AF18" i="24" l="1"/>
  <c r="AG18" i="24" s="1"/>
  <c r="AD18" i="24"/>
  <c r="AE18" i="24" s="1"/>
  <c r="AH18" i="24"/>
  <c r="W19" i="24"/>
  <c r="Y19" i="24" s="1"/>
  <c r="AC19" i="24"/>
  <c r="T19" i="24"/>
  <c r="AH19" i="24" l="1"/>
  <c r="AF19" i="24"/>
  <c r="AG19" i="24" s="1"/>
  <c r="AD19" i="24"/>
  <c r="AE19" i="24" s="1"/>
  <c r="W20" i="24"/>
  <c r="Y20" i="24" s="1"/>
  <c r="AC20" i="24"/>
  <c r="T20" i="24"/>
  <c r="AD20" i="24" l="1"/>
  <c r="AE20" i="24" s="1"/>
  <c r="AH20" i="24"/>
  <c r="AF20" i="24"/>
  <c r="AG20" i="24" s="1"/>
  <c r="W21" i="24"/>
  <c r="Y21" i="24" s="1"/>
  <c r="T21" i="24"/>
  <c r="AC21" i="24"/>
  <c r="W22" i="24" l="1"/>
  <c r="Y22" i="24" s="1"/>
  <c r="T22" i="24"/>
  <c r="AC22" i="24"/>
  <c r="AH21" i="24"/>
  <c r="AD21" i="24"/>
  <c r="AE21" i="24" s="1"/>
  <c r="W23" i="24" l="1"/>
  <c r="Y23" i="24" s="1"/>
  <c r="T23" i="24"/>
  <c r="AC23" i="24"/>
  <c r="AC3" i="24" s="1"/>
  <c r="AH22" i="24"/>
  <c r="AD22" i="24"/>
  <c r="AE22" i="24" s="1"/>
  <c r="W24" i="24" l="1"/>
  <c r="Y24" i="24" s="1"/>
  <c r="T24" i="24"/>
  <c r="AC24" i="24"/>
  <c r="AH23" i="24"/>
  <c r="AD23" i="24"/>
  <c r="AE23" i="24" l="1"/>
  <c r="AD3" i="24"/>
  <c r="W25" i="24"/>
  <c r="Y25" i="24" s="1"/>
  <c r="AC25" i="24"/>
  <c r="T25" i="24"/>
  <c r="AD24" i="24"/>
  <c r="AE24" i="24" s="1"/>
  <c r="AH24" i="24"/>
  <c r="W26" i="24" l="1"/>
  <c r="Y26" i="24" s="1"/>
  <c r="S2" i="24" s="1"/>
  <c r="T26" i="24"/>
  <c r="AC26" i="24"/>
  <c r="AD26" i="24" s="1"/>
  <c r="AE26" i="24" s="1"/>
  <c r="AH25" i="24"/>
  <c r="AD25" i="24"/>
  <c r="AE25" i="24" s="1"/>
  <c r="D6" i="20" l="1"/>
  <c r="C6" i="20"/>
  <c r="P4" i="12"/>
  <c r="D5" i="20"/>
  <c r="C5" i="20"/>
  <c r="F5" i="20"/>
  <c r="F7" i="20" l="1"/>
  <c r="F6" i="20"/>
  <c r="G6" i="20"/>
  <c r="G7" i="20"/>
  <c r="O27" i="12"/>
  <c r="Q25" i="12" s="1"/>
  <c r="O3" i="12"/>
  <c r="R22" i="12" s="1"/>
  <c r="O2" i="12"/>
  <c r="AB10" i="12" s="1"/>
  <c r="M25" i="12"/>
  <c r="N25" i="12"/>
  <c r="AA25" i="12"/>
  <c r="AI22" i="12"/>
  <c r="AI23" i="12"/>
  <c r="AI24" i="12"/>
  <c r="O26" i="12"/>
  <c r="Q24" i="12"/>
  <c r="M24" i="12"/>
  <c r="N24" i="12"/>
  <c r="AA24" i="12"/>
  <c r="M23" i="12"/>
  <c r="N23" i="12"/>
  <c r="O23" i="12"/>
  <c r="AA23" i="12"/>
  <c r="AI21" i="12"/>
  <c r="AA22" i="12"/>
  <c r="M22" i="12"/>
  <c r="N22" i="12"/>
  <c r="O22" i="12"/>
  <c r="Q20" i="12" s="1"/>
  <c r="K10" i="12"/>
  <c r="AI10" i="12" s="1"/>
  <c r="K11" i="12"/>
  <c r="AI11" i="12" s="1"/>
  <c r="K12" i="12"/>
  <c r="AI12" i="12"/>
  <c r="K13" i="12"/>
  <c r="AI13" i="12" s="1"/>
  <c r="AI20" i="12"/>
  <c r="AI14" i="12"/>
  <c r="AI15" i="12"/>
  <c r="AI16" i="12"/>
  <c r="AI17" i="12"/>
  <c r="AI18" i="12"/>
  <c r="AI19" i="12"/>
  <c r="AI9" i="12"/>
  <c r="O16" i="12"/>
  <c r="Q14" i="12" s="1"/>
  <c r="O15" i="12"/>
  <c r="R14" i="12" s="1"/>
  <c r="O14" i="12"/>
  <c r="S14" i="12" s="1"/>
  <c r="AK14" i="12" s="1"/>
  <c r="O17" i="12"/>
  <c r="Q15" i="12" s="1"/>
  <c r="O18" i="12"/>
  <c r="Q16" i="12" s="1"/>
  <c r="O19" i="12"/>
  <c r="Q17" i="12" s="1"/>
  <c r="O20" i="12"/>
  <c r="Q18" i="12" s="1"/>
  <c r="U18" i="12" s="1"/>
  <c r="O21" i="12"/>
  <c r="Q19" i="12" s="1"/>
  <c r="O24" i="12"/>
  <c r="Q22" i="12" s="1"/>
  <c r="O25" i="12"/>
  <c r="Q23" i="12" s="1"/>
  <c r="AA21" i="12"/>
  <c r="M21" i="12"/>
  <c r="N21" i="12"/>
  <c r="M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AA20" i="12"/>
  <c r="AA19" i="12"/>
  <c r="AK13" i="12"/>
  <c r="AK12" i="12"/>
  <c r="AK11" i="12"/>
  <c r="AK10" i="12"/>
  <c r="AK9" i="12"/>
  <c r="AA18" i="12"/>
  <c r="AA17" i="12"/>
  <c r="AA16" i="12"/>
  <c r="AA15" i="12"/>
  <c r="AA14" i="12"/>
  <c r="AA13" i="12"/>
  <c r="AA12" i="12"/>
  <c r="AA11" i="12"/>
  <c r="AA10" i="12"/>
  <c r="AA9" i="12"/>
  <c r="Q7" i="12"/>
  <c r="AL18" i="12"/>
  <c r="AL17" i="12"/>
  <c r="AL16" i="12"/>
  <c r="AL15" i="12"/>
  <c r="AL14" i="12"/>
  <c r="AL13" i="12"/>
  <c r="AL12" i="12"/>
  <c r="AL11" i="12"/>
  <c r="AL10" i="12"/>
  <c r="AL9" i="12"/>
  <c r="U21" i="12"/>
  <c r="R23" i="12" l="1"/>
  <c r="AC10" i="12"/>
  <c r="AD10" i="12" s="1"/>
  <c r="AE10" i="12" s="1"/>
  <c r="R15" i="12"/>
  <c r="AB20" i="12"/>
  <c r="R21" i="12"/>
  <c r="R20" i="12"/>
  <c r="U19" i="12"/>
  <c r="AB19" i="12"/>
  <c r="V22" i="12"/>
  <c r="S15" i="12"/>
  <c r="R25" i="12"/>
  <c r="V25" i="12" s="1"/>
  <c r="AB18" i="12"/>
  <c r="AB9" i="12"/>
  <c r="R19" i="12"/>
  <c r="AB14" i="12"/>
  <c r="AB17" i="12"/>
  <c r="AC14" i="12"/>
  <c r="U24" i="12"/>
  <c r="W14" i="12"/>
  <c r="R18" i="12"/>
  <c r="AB24" i="12"/>
  <c r="AB16" i="12"/>
  <c r="R17" i="12"/>
  <c r="AB23" i="12"/>
  <c r="AB15" i="12"/>
  <c r="U17" i="12"/>
  <c r="R24" i="12"/>
  <c r="V24" i="12" s="1"/>
  <c r="R16" i="12"/>
  <c r="AB22" i="12"/>
  <c r="AB13" i="12"/>
  <c r="AC13" i="12"/>
  <c r="AB21" i="12"/>
  <c r="AB12" i="12"/>
  <c r="AC12" i="12"/>
  <c r="AB11" i="12"/>
  <c r="AC11" i="12"/>
  <c r="AC9" i="12"/>
  <c r="AD9" i="12" s="1"/>
  <c r="AE9" i="12" s="1"/>
  <c r="U25" i="12"/>
  <c r="AB25" i="12"/>
  <c r="U15" i="12"/>
  <c r="U16" i="12"/>
  <c r="U22" i="12"/>
  <c r="V14" i="12"/>
  <c r="T14" i="12"/>
  <c r="U20" i="12"/>
  <c r="U14" i="12"/>
  <c r="U23" i="12"/>
  <c r="AC15" i="12" l="1"/>
  <c r="AH11" i="12"/>
  <c r="AD11" i="12"/>
  <c r="AE11" i="12" s="1"/>
  <c r="S16" i="12"/>
  <c r="S17" i="12" s="1"/>
  <c r="S18" i="12" s="1"/>
  <c r="S19" i="12" s="1"/>
  <c r="S20" i="12" s="1"/>
  <c r="S21" i="12" s="1"/>
  <c r="S22" i="12" s="1"/>
  <c r="S23" i="12" s="1"/>
  <c r="S24" i="12" s="1"/>
  <c r="T24" i="12" s="1"/>
  <c r="AH12" i="12"/>
  <c r="T15" i="12"/>
  <c r="V20" i="12"/>
  <c r="AD12" i="12"/>
  <c r="AE12" i="12" s="1"/>
  <c r="V18" i="12"/>
  <c r="AD13" i="12"/>
  <c r="AE13" i="12" s="1"/>
  <c r="AH13" i="12"/>
  <c r="AH14" i="12"/>
  <c r="AD14" i="12"/>
  <c r="AE14" i="12" s="1"/>
  <c r="AK15" i="12"/>
  <c r="W15" i="12"/>
  <c r="V16" i="12"/>
  <c r="V15" i="12"/>
  <c r="Y14" i="12"/>
  <c r="V21" i="12"/>
  <c r="V17" i="12"/>
  <c r="V19" i="12"/>
  <c r="V23" i="12"/>
  <c r="T17" i="12" l="1"/>
  <c r="AC21" i="12"/>
  <c r="AC18" i="12"/>
  <c r="T19" i="12"/>
  <c r="AC20" i="12"/>
  <c r="T20" i="12"/>
  <c r="AC23" i="12"/>
  <c r="AC16" i="12"/>
  <c r="T21" i="12"/>
  <c r="T16" i="12"/>
  <c r="AC19" i="12"/>
  <c r="S25" i="12"/>
  <c r="AC25" i="12" s="1"/>
  <c r="AD25" i="12" s="1"/>
  <c r="AE25" i="12" s="1"/>
  <c r="T23" i="12"/>
  <c r="T22" i="12"/>
  <c r="AC22" i="12"/>
  <c r="T18" i="12"/>
  <c r="AC24" i="12"/>
  <c r="AC17" i="12"/>
  <c r="Y15" i="12"/>
  <c r="AK16" i="12"/>
  <c r="W16" i="12"/>
  <c r="Y16" i="12" s="1"/>
  <c r="AD15" i="12"/>
  <c r="AE15" i="12" s="1"/>
  <c r="AH15" i="12"/>
  <c r="AH22" i="12" l="1"/>
  <c r="AH21" i="12"/>
  <c r="AH23" i="12"/>
  <c r="AH25" i="12"/>
  <c r="AH24" i="12"/>
  <c r="T25" i="12"/>
  <c r="W25" i="12"/>
  <c r="Y25" i="12" s="1"/>
  <c r="AK17" i="12"/>
  <c r="W17" i="12"/>
  <c r="Y17" i="12" s="1"/>
  <c r="AF16" i="12"/>
  <c r="AG16" i="12" s="1"/>
  <c r="AH16" i="12"/>
  <c r="AD16" i="12"/>
  <c r="AE16" i="12" s="1"/>
  <c r="AK18" i="12" l="1"/>
  <c r="W18" i="12"/>
  <c r="Y18" i="12" s="1"/>
  <c r="AD17" i="12"/>
  <c r="AE17" i="12" s="1"/>
  <c r="AF17" i="12"/>
  <c r="AG17" i="12" s="1"/>
  <c r="AH17" i="12"/>
  <c r="W19" i="12" l="1"/>
  <c r="Y19" i="12" s="1"/>
  <c r="AH18" i="12"/>
  <c r="AF18" i="12"/>
  <c r="AG18" i="12" s="1"/>
  <c r="AD18" i="12"/>
  <c r="AE18" i="12" s="1"/>
  <c r="AD19" i="12" l="1"/>
  <c r="AE19" i="12" s="1"/>
  <c r="AF19" i="12"/>
  <c r="AG19" i="12" s="1"/>
  <c r="AH19" i="12"/>
  <c r="W20" i="12"/>
  <c r="Y20" i="12" s="1"/>
  <c r="AH20" i="12" l="1"/>
  <c r="AD20" i="12"/>
  <c r="AE20" i="12" s="1"/>
  <c r="AF20" i="12"/>
  <c r="AG20" i="12" s="1"/>
  <c r="W21" i="12"/>
  <c r="Y21" i="12" s="1"/>
  <c r="W22" i="12" l="1"/>
  <c r="Y22" i="12" s="1"/>
  <c r="AD22" i="12"/>
  <c r="AE22" i="12" s="1"/>
  <c r="AD21" i="12"/>
  <c r="AE21" i="12" s="1"/>
  <c r="W23" i="12" l="1"/>
  <c r="Y23" i="12" s="1"/>
  <c r="AD23" i="12"/>
  <c r="AE23" i="12" s="1"/>
  <c r="W24" i="12" l="1"/>
  <c r="Y24" i="12" s="1"/>
  <c r="S2" i="12" s="1"/>
  <c r="AD24" i="12"/>
  <c r="AE24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2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These match Chris's!</t>
        </r>
      </text>
    </comment>
  </commentList>
</comments>
</file>

<file path=xl/sharedStrings.xml><?xml version="1.0" encoding="utf-8"?>
<sst xmlns="http://schemas.openxmlformats.org/spreadsheetml/2006/main" count="152" uniqueCount="89">
  <si>
    <t>Recruit</t>
  </si>
  <si>
    <t>Year</t>
  </si>
  <si>
    <t>Survey Year</t>
  </si>
  <si>
    <t>Catch Year</t>
  </si>
  <si>
    <t>Pre-recruit</t>
  </si>
  <si>
    <t>Post-recruit</t>
  </si>
  <si>
    <t>Catch (Number)</t>
  </si>
  <si>
    <t>Catch Mid-Date</t>
  </si>
  <si>
    <t>Survey Mid-Date</t>
  </si>
  <si>
    <t>Mature Weight</t>
  </si>
  <si>
    <t>Legal Weight</t>
  </si>
  <si>
    <t>Prerecruit Weight</t>
  </si>
  <si>
    <t>Catch=&gt;Survey Tau</t>
  </si>
  <si>
    <t>Survey Tau</t>
  </si>
  <si>
    <t>Survival</t>
  </si>
  <si>
    <t>Prerecruit Abundance</t>
  </si>
  <si>
    <t>Legal Abundance</t>
  </si>
  <si>
    <t>Mature Abundance</t>
  </si>
  <si>
    <t>GHL (Pounds)</t>
  </si>
  <si>
    <t>Parameters</t>
  </si>
  <si>
    <t>Estimated</t>
  </si>
  <si>
    <t>2004/05</t>
  </si>
  <si>
    <t>2003/04</t>
  </si>
  <si>
    <t>1996/97</t>
  </si>
  <si>
    <t>1997/98</t>
  </si>
  <si>
    <t>1998/99</t>
  </si>
  <si>
    <t>1999/00</t>
  </si>
  <si>
    <t>2000/01</t>
  </si>
  <si>
    <t>2001/02</t>
  </si>
  <si>
    <t>2002/03</t>
  </si>
  <si>
    <t>2005/06</t>
  </si>
  <si>
    <t>2006/07</t>
  </si>
  <si>
    <t>2007/08</t>
  </si>
  <si>
    <t>2008/09</t>
  </si>
  <si>
    <t>2009/10</t>
  </si>
  <si>
    <t>2010/11</t>
  </si>
  <si>
    <t>2011/12</t>
  </si>
  <si>
    <t>Title</t>
  </si>
  <si>
    <t>Objective Function</t>
  </si>
  <si>
    <t>Area</t>
  </si>
  <si>
    <t>q</t>
  </si>
  <si>
    <t>nat mort of pre-recruits</t>
  </si>
  <si>
    <t>Location#</t>
  </si>
  <si>
    <t>Survival/Nat Mort</t>
  </si>
  <si>
    <t>Thomas Bay</t>
  </si>
  <si>
    <t>Catch (in lbs)</t>
  </si>
  <si>
    <t>absolute?</t>
  </si>
  <si>
    <t>2012/13</t>
  </si>
  <si>
    <t>pre-recruits</t>
  </si>
  <si>
    <t>recruits</t>
  </si>
  <si>
    <t>post recruits</t>
  </si>
  <si>
    <t>sum of estimated</t>
  </si>
  <si>
    <t>log diff bn estimate and actual -squared</t>
  </si>
  <si>
    <t>CSA model parmeters</t>
  </si>
  <si>
    <t>Location</t>
  </si>
  <si>
    <t>survival</t>
  </si>
  <si>
    <t>difference from previous year</t>
  </si>
  <si>
    <t>TB</t>
  </si>
  <si>
    <t>PostRecruit</t>
  </si>
  <si>
    <t>PreRecruit</t>
  </si>
  <si>
    <t>2013/14</t>
  </si>
  <si>
    <t>Catch (lbs from fish tickets)</t>
  </si>
  <si>
    <t xml:space="preserve">Strata </t>
  </si>
  <si>
    <t>Sigma Plot time series</t>
  </si>
  <si>
    <t>CSA legal biomass forecast</t>
  </si>
  <si>
    <t>Harvest (lbs)</t>
  </si>
  <si>
    <t>year</t>
  </si>
  <si>
    <t>now 47?? I thnk</t>
  </si>
  <si>
    <t>2014/15</t>
  </si>
  <si>
    <t>N row = N pots</t>
  </si>
  <si>
    <t>survey data</t>
  </si>
  <si>
    <t>Using WTG CPUE - should be similar to the original sheet just with new CPUE calcs</t>
  </si>
  <si>
    <t>Updates:</t>
  </si>
  <si>
    <t xml:space="preserve">catch was updated from fish tickets, previously logbook data was used. </t>
  </si>
  <si>
    <t>2015/16</t>
  </si>
  <si>
    <t>2016/17</t>
  </si>
  <si>
    <t xml:space="preserve">Biomass </t>
  </si>
  <si>
    <t>% change</t>
  </si>
  <si>
    <t xml:space="preserve">Legal </t>
  </si>
  <si>
    <t>Mature</t>
  </si>
  <si>
    <t>baseline average</t>
  </si>
  <si>
    <t>fishery years</t>
  </si>
  <si>
    <t>1997-2006</t>
  </si>
  <si>
    <t>2017/18</t>
  </si>
  <si>
    <t>2018/19</t>
  </si>
  <si>
    <t>2019/20</t>
  </si>
  <si>
    <t>2020/21</t>
  </si>
  <si>
    <t>21/22</t>
  </si>
  <si>
    <t>2021/22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</si>
</sst>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%"/>
    <numFmt numFmtId="166" formatCode="_(* #,##0_);_(* \(#,##0\);_(* &quot;-&quot;??_);_(@_)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b/>
      <sz val="10"/>
      <color theme="3" tint="0.39997558519241921"/>
      <name val="Arial"/>
      <family val="2"/>
    </font>
    <font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8"/>
      <color rgb="FF333333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97">
    <xf numFmtId="0" fontId="0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9" fontId="21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2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7" fillId="12" borderId="0" applyNumberFormat="0" applyBorder="0" applyAlignment="0" applyProtection="0"/>
    <xf numFmtId="0" fontId="28" fillId="13" borderId="0" applyNumberFormat="0" applyBorder="0" applyAlignment="0" applyProtection="0"/>
    <xf numFmtId="0" fontId="29" fillId="14" borderId="0" applyNumberFormat="0" applyBorder="0" applyAlignment="0" applyProtection="0"/>
    <xf numFmtId="0" fontId="30" fillId="15" borderId="6" applyNumberFormat="0" applyAlignment="0" applyProtection="0"/>
    <xf numFmtId="0" fontId="31" fillId="16" borderId="7" applyNumberFormat="0" applyAlignment="0" applyProtection="0"/>
    <xf numFmtId="0" fontId="32" fillId="16" borderId="6" applyNumberFormat="0" applyAlignment="0" applyProtection="0"/>
    <xf numFmtId="0" fontId="33" fillId="0" borderId="8" applyNumberFormat="0" applyFill="0" applyAlignment="0" applyProtection="0"/>
    <xf numFmtId="0" fontId="34" fillId="17" borderId="9" applyNumberFormat="0" applyAlignment="0" applyProtection="0"/>
    <xf numFmtId="0" fontId="1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3" fillId="0" borderId="11" applyNumberFormat="0" applyFill="0" applyAlignment="0" applyProtection="0"/>
    <xf numFmtId="0" fontId="36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36" fillId="4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8" borderId="10" applyNumberFormat="0" applyFont="0" applyAlignment="0" applyProtection="0"/>
    <xf numFmtId="0" fontId="10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8" borderId="10" applyNumberFormat="0" applyFont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0" borderId="0"/>
    <xf numFmtId="0" fontId="4" fillId="18" borderId="10" applyNumberFormat="0" applyFont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0" borderId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8" borderId="10" applyNumberFormat="0" applyFont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40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33" borderId="0" applyNumberFormat="0" applyBorder="0" applyAlignment="0" applyProtection="0"/>
    <xf numFmtId="0" fontId="4" fillId="37" borderId="0" applyNumberFormat="0" applyBorder="0" applyAlignment="0" applyProtection="0"/>
    <xf numFmtId="0" fontId="4" fillId="41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8" borderId="10" applyNumberFormat="0" applyFont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0" fontId="3" fillId="18" borderId="10" applyNumberFormat="0" applyFont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</cellStyleXfs>
  <cellXfs count="8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5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0" borderId="0" xfId="0" applyAlignment="1"/>
    <xf numFmtId="0" fontId="0" fillId="0" borderId="0" xfId="0" applyBorder="1"/>
    <xf numFmtId="9" fontId="0" fillId="0" borderId="0" xfId="0" applyNumberFormat="1"/>
    <xf numFmtId="15" fontId="0" fillId="2" borderId="0" xfId="0" applyNumberFormat="1" applyFill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9" fontId="0" fillId="0" borderId="0" xfId="0" applyNumberFormat="1" applyFill="1" applyBorder="1"/>
    <xf numFmtId="2" fontId="0" fillId="2" borderId="0" xfId="0" applyNumberFormat="1" applyFill="1"/>
    <xf numFmtId="0" fontId="0" fillId="3" borderId="0" xfId="0" applyFill="1"/>
    <xf numFmtId="2" fontId="0" fillId="4" borderId="0" xfId="0" applyNumberFormat="1" applyFill="1"/>
    <xf numFmtId="2" fontId="10" fillId="4" borderId="0" xfId="0" applyNumberFormat="1" applyFont="1" applyFill="1"/>
    <xf numFmtId="3" fontId="0" fillId="0" borderId="0" xfId="0" applyNumberFormat="1" applyAlignment="1"/>
    <xf numFmtId="3" fontId="0" fillId="5" borderId="0" xfId="0" applyNumberFormat="1" applyFill="1"/>
    <xf numFmtId="15" fontId="0" fillId="5" borderId="0" xfId="0" applyNumberFormat="1" applyFill="1"/>
    <xf numFmtId="0" fontId="11" fillId="0" borderId="0" xfId="0" applyFont="1"/>
    <xf numFmtId="0" fontId="12" fillId="0" borderId="0" xfId="1"/>
    <xf numFmtId="0" fontId="11" fillId="0" borderId="0" xfId="2" applyFill="1"/>
    <xf numFmtId="0" fontId="12" fillId="6" borderId="0" xfId="1" applyFill="1"/>
    <xf numFmtId="0" fontId="12" fillId="0" borderId="0" xfId="1" applyAlignment="1">
      <alignment horizontal="right"/>
    </xf>
    <xf numFmtId="0" fontId="11" fillId="8" borderId="0" xfId="2" applyFill="1"/>
    <xf numFmtId="0" fontId="13" fillId="8" borderId="1" xfId="1" applyFont="1" applyFill="1" applyBorder="1"/>
    <xf numFmtId="0" fontId="16" fillId="0" borderId="1" xfId="1" applyFont="1" applyBorder="1" applyAlignment="1">
      <alignment horizontal="center"/>
    </xf>
    <xf numFmtId="0" fontId="12" fillId="0" borderId="0" xfId="6" applyFill="1"/>
    <xf numFmtId="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4" fillId="0" borderId="0" xfId="3" applyFont="1"/>
    <xf numFmtId="0" fontId="11" fillId="0" borderId="0" xfId="0" applyFont="1" applyBorder="1"/>
    <xf numFmtId="15" fontId="0" fillId="7" borderId="0" xfId="0" applyNumberFormat="1" applyFill="1"/>
    <xf numFmtId="0" fontId="18" fillId="0" borderId="0" xfId="0" applyFont="1"/>
    <xf numFmtId="0" fontId="0" fillId="8" borderId="0" xfId="0" applyFill="1"/>
    <xf numFmtId="3" fontId="0" fillId="7" borderId="0" xfId="0" applyNumberFormat="1" applyFill="1"/>
    <xf numFmtId="2" fontId="0" fillId="7" borderId="0" xfId="0" applyNumberFormat="1" applyFill="1"/>
    <xf numFmtId="0" fontId="17" fillId="0" borderId="1" xfId="5" applyFont="1" applyBorder="1"/>
    <xf numFmtId="0" fontId="0" fillId="0" borderId="2" xfId="0" applyBorder="1"/>
    <xf numFmtId="0" fontId="11" fillId="0" borderId="0" xfId="2"/>
    <xf numFmtId="0" fontId="15" fillId="0" borderId="0" xfId="2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0" xfId="0" applyFont="1"/>
    <xf numFmtId="2" fontId="10" fillId="10" borderId="0" xfId="8" applyNumberFormat="1" applyFill="1"/>
    <xf numFmtId="0" fontId="10" fillId="0" borderId="0" xfId="0" applyFont="1" applyFill="1" applyBorder="1"/>
    <xf numFmtId="15" fontId="10" fillId="11" borderId="0" xfId="0" applyNumberFormat="1" applyFont="1" applyFill="1"/>
    <xf numFmtId="2" fontId="10" fillId="11" borderId="0" xfId="0" applyNumberFormat="1" applyFont="1" applyFill="1"/>
    <xf numFmtId="0" fontId="8" fillId="0" borderId="0" xfId="13"/>
    <xf numFmtId="0" fontId="7" fillId="0" borderId="0" xfId="1" applyFont="1"/>
    <xf numFmtId="0" fontId="6" fillId="10" borderId="0" xfId="26" applyFill="1"/>
    <xf numFmtId="0" fontId="6" fillId="7" borderId="0" xfId="26" applyFill="1"/>
    <xf numFmtId="165" fontId="0" fillId="0" borderId="0" xfId="25" applyNumberFormat="1" applyFont="1"/>
    <xf numFmtId="0" fontId="6" fillId="0" borderId="0" xfId="1" applyFont="1"/>
    <xf numFmtId="15" fontId="0" fillId="11" borderId="0" xfId="0" applyNumberFormat="1" applyFill="1"/>
    <xf numFmtId="0" fontId="0" fillId="11" borderId="0" xfId="0" applyFill="1"/>
    <xf numFmtId="0" fontId="5" fillId="11" borderId="0" xfId="41" applyFill="1"/>
    <xf numFmtId="166" fontId="0" fillId="0" borderId="0" xfId="37" applyNumberFormat="1" applyFont="1"/>
    <xf numFmtId="0" fontId="10" fillId="0" borderId="0" xfId="8"/>
    <xf numFmtId="3" fontId="10" fillId="7" borderId="0" xfId="101" applyNumberFormat="1" applyFill="1"/>
    <xf numFmtId="9" fontId="10" fillId="0" borderId="0" xfId="36"/>
    <xf numFmtId="0" fontId="4" fillId="0" borderId="0" xfId="95"/>
    <xf numFmtId="0" fontId="4" fillId="0" borderId="0" xfId="95"/>
    <xf numFmtId="0" fontId="4" fillId="0" borderId="0" xfId="95"/>
    <xf numFmtId="0" fontId="4" fillId="0" borderId="0" xfId="95"/>
    <xf numFmtId="166" fontId="4" fillId="0" borderId="0" xfId="54" applyNumberFormat="1" applyFont="1" applyFill="1" applyBorder="1"/>
    <xf numFmtId="166" fontId="0" fillId="0" borderId="0" xfId="54" applyNumberFormat="1" applyFont="1"/>
    <xf numFmtId="166" fontId="37" fillId="0" borderId="0" xfId="54" applyNumberFormat="1" applyFont="1" applyFill="1" applyBorder="1" applyAlignment="1">
      <alignment vertical="center"/>
    </xf>
    <xf numFmtId="166" fontId="37" fillId="0" borderId="0" xfId="54" applyNumberFormat="1" applyFont="1" applyFill="1"/>
    <xf numFmtId="0" fontId="3" fillId="0" borderId="0" xfId="4383"/>
    <xf numFmtId="14" fontId="2" fillId="0" borderId="0" xfId="1" applyNumberFormat="1" applyFont="1"/>
    <xf numFmtId="0" fontId="38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9" borderId="0" xfId="2" applyFont="1" applyFill="1" applyBorder="1" applyAlignment="1">
      <alignment horizontal="center" vertical="center" wrapText="1"/>
    </xf>
    <xf numFmtId="15" fontId="0" fillId="0" borderId="0" xfId="0" applyNumberFormat="1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1" applyFont="1"/>
  </cellXfs>
  <cellStyles count="4397">
    <cellStyle name="20% - Accent1" xfId="72" builtinId="30" customBuiltin="1"/>
    <cellStyle name="20% - Accent1 2" xfId="4117" xr:uid="{00000000-0005-0000-0000-000001000000}"/>
    <cellStyle name="20% - Accent1 3" xfId="4131" xr:uid="{00000000-0005-0000-0000-000002000000}"/>
    <cellStyle name="20% - Accent1 4" xfId="4186" xr:uid="{00000000-0005-0000-0000-000003000000}"/>
    <cellStyle name="20% - Accent1 5" xfId="4356" xr:uid="{00000000-0005-0000-0000-000004000000}"/>
    <cellStyle name="20% - Accent1 6" xfId="4385" xr:uid="{00000000-0005-0000-0000-000005000000}"/>
    <cellStyle name="20% - Accent2" xfId="76" builtinId="34" customBuiltin="1"/>
    <cellStyle name="20% - Accent2 2" xfId="4119" xr:uid="{00000000-0005-0000-0000-000007000000}"/>
    <cellStyle name="20% - Accent2 3" xfId="4133" xr:uid="{00000000-0005-0000-0000-000008000000}"/>
    <cellStyle name="20% - Accent2 4" xfId="4188" xr:uid="{00000000-0005-0000-0000-000009000000}"/>
    <cellStyle name="20% - Accent2 5" xfId="4357" xr:uid="{00000000-0005-0000-0000-00000A000000}"/>
    <cellStyle name="20% - Accent2 6" xfId="4387" xr:uid="{00000000-0005-0000-0000-00000B000000}"/>
    <cellStyle name="20% - Accent3" xfId="80" builtinId="38" customBuiltin="1"/>
    <cellStyle name="20% - Accent3 2" xfId="4121" xr:uid="{00000000-0005-0000-0000-00000D000000}"/>
    <cellStyle name="20% - Accent3 3" xfId="4135" xr:uid="{00000000-0005-0000-0000-00000E000000}"/>
    <cellStyle name="20% - Accent3 4" xfId="4190" xr:uid="{00000000-0005-0000-0000-00000F000000}"/>
    <cellStyle name="20% - Accent3 5" xfId="4358" xr:uid="{00000000-0005-0000-0000-000010000000}"/>
    <cellStyle name="20% - Accent3 6" xfId="4389" xr:uid="{00000000-0005-0000-0000-000011000000}"/>
    <cellStyle name="20% - Accent4" xfId="84" builtinId="42" customBuiltin="1"/>
    <cellStyle name="20% - Accent4 2" xfId="4123" xr:uid="{00000000-0005-0000-0000-000013000000}"/>
    <cellStyle name="20% - Accent4 3" xfId="4137" xr:uid="{00000000-0005-0000-0000-000014000000}"/>
    <cellStyle name="20% - Accent4 4" xfId="4192" xr:uid="{00000000-0005-0000-0000-000015000000}"/>
    <cellStyle name="20% - Accent4 5" xfId="4359" xr:uid="{00000000-0005-0000-0000-000016000000}"/>
    <cellStyle name="20% - Accent4 6" xfId="4391" xr:uid="{00000000-0005-0000-0000-000017000000}"/>
    <cellStyle name="20% - Accent5" xfId="88" builtinId="46" customBuiltin="1"/>
    <cellStyle name="20% - Accent5 2" xfId="4125" xr:uid="{00000000-0005-0000-0000-000019000000}"/>
    <cellStyle name="20% - Accent5 3" xfId="4139" xr:uid="{00000000-0005-0000-0000-00001A000000}"/>
    <cellStyle name="20% - Accent5 4" xfId="4194" xr:uid="{00000000-0005-0000-0000-00001B000000}"/>
    <cellStyle name="20% - Accent5 5" xfId="4360" xr:uid="{00000000-0005-0000-0000-00001C000000}"/>
    <cellStyle name="20% - Accent5 6" xfId="4393" xr:uid="{00000000-0005-0000-0000-00001D000000}"/>
    <cellStyle name="20% - Accent6" xfId="92" builtinId="50" customBuiltin="1"/>
    <cellStyle name="20% - Accent6 2" xfId="4127" xr:uid="{00000000-0005-0000-0000-00001F000000}"/>
    <cellStyle name="20% - Accent6 3" xfId="4141" xr:uid="{00000000-0005-0000-0000-000020000000}"/>
    <cellStyle name="20% - Accent6 4" xfId="4196" xr:uid="{00000000-0005-0000-0000-000021000000}"/>
    <cellStyle name="20% - Accent6 5" xfId="4361" xr:uid="{00000000-0005-0000-0000-000022000000}"/>
    <cellStyle name="20% - Accent6 6" xfId="4395" xr:uid="{00000000-0005-0000-0000-000023000000}"/>
    <cellStyle name="40% - Accent1" xfId="73" builtinId="31" customBuiltin="1"/>
    <cellStyle name="40% - Accent1 2" xfId="4118" xr:uid="{00000000-0005-0000-0000-000025000000}"/>
    <cellStyle name="40% - Accent1 3" xfId="4132" xr:uid="{00000000-0005-0000-0000-000026000000}"/>
    <cellStyle name="40% - Accent1 4" xfId="4187" xr:uid="{00000000-0005-0000-0000-000027000000}"/>
    <cellStyle name="40% - Accent1 5" xfId="4362" xr:uid="{00000000-0005-0000-0000-000028000000}"/>
    <cellStyle name="40% - Accent1 6" xfId="4386" xr:uid="{00000000-0005-0000-0000-000029000000}"/>
    <cellStyle name="40% - Accent2" xfId="77" builtinId="35" customBuiltin="1"/>
    <cellStyle name="40% - Accent2 2" xfId="4120" xr:uid="{00000000-0005-0000-0000-00002B000000}"/>
    <cellStyle name="40% - Accent2 3" xfId="4134" xr:uid="{00000000-0005-0000-0000-00002C000000}"/>
    <cellStyle name="40% - Accent2 4" xfId="4189" xr:uid="{00000000-0005-0000-0000-00002D000000}"/>
    <cellStyle name="40% - Accent2 5" xfId="4363" xr:uid="{00000000-0005-0000-0000-00002E000000}"/>
    <cellStyle name="40% - Accent2 6" xfId="4388" xr:uid="{00000000-0005-0000-0000-00002F000000}"/>
    <cellStyle name="40% - Accent3" xfId="81" builtinId="39" customBuiltin="1"/>
    <cellStyle name="40% - Accent3 2" xfId="4122" xr:uid="{00000000-0005-0000-0000-000031000000}"/>
    <cellStyle name="40% - Accent3 3" xfId="4136" xr:uid="{00000000-0005-0000-0000-000032000000}"/>
    <cellStyle name="40% - Accent3 4" xfId="4191" xr:uid="{00000000-0005-0000-0000-000033000000}"/>
    <cellStyle name="40% - Accent3 5" xfId="4364" xr:uid="{00000000-0005-0000-0000-000034000000}"/>
    <cellStyle name="40% - Accent3 6" xfId="4390" xr:uid="{00000000-0005-0000-0000-000035000000}"/>
    <cellStyle name="40% - Accent4" xfId="85" builtinId="43" customBuiltin="1"/>
    <cellStyle name="40% - Accent4 2" xfId="4124" xr:uid="{00000000-0005-0000-0000-000037000000}"/>
    <cellStyle name="40% - Accent4 3" xfId="4138" xr:uid="{00000000-0005-0000-0000-000038000000}"/>
    <cellStyle name="40% - Accent4 4" xfId="4193" xr:uid="{00000000-0005-0000-0000-000039000000}"/>
    <cellStyle name="40% - Accent4 5" xfId="4365" xr:uid="{00000000-0005-0000-0000-00003A000000}"/>
    <cellStyle name="40% - Accent4 6" xfId="4392" xr:uid="{00000000-0005-0000-0000-00003B000000}"/>
    <cellStyle name="40% - Accent5" xfId="89" builtinId="47" customBuiltin="1"/>
    <cellStyle name="40% - Accent5 2" xfId="4126" xr:uid="{00000000-0005-0000-0000-00003D000000}"/>
    <cellStyle name="40% - Accent5 3" xfId="4140" xr:uid="{00000000-0005-0000-0000-00003E000000}"/>
    <cellStyle name="40% - Accent5 4" xfId="4195" xr:uid="{00000000-0005-0000-0000-00003F000000}"/>
    <cellStyle name="40% - Accent5 5" xfId="4366" xr:uid="{00000000-0005-0000-0000-000040000000}"/>
    <cellStyle name="40% - Accent5 6" xfId="4394" xr:uid="{00000000-0005-0000-0000-000041000000}"/>
    <cellStyle name="40% - Accent6" xfId="93" builtinId="51" customBuiltin="1"/>
    <cellStyle name="40% - Accent6 2" xfId="4128" xr:uid="{00000000-0005-0000-0000-000043000000}"/>
    <cellStyle name="40% - Accent6 3" xfId="4142" xr:uid="{00000000-0005-0000-0000-000044000000}"/>
    <cellStyle name="40% - Accent6 4" xfId="4197" xr:uid="{00000000-0005-0000-0000-000045000000}"/>
    <cellStyle name="40% - Accent6 5" xfId="4367" xr:uid="{00000000-0005-0000-0000-000046000000}"/>
    <cellStyle name="40% - Accent6 6" xfId="4396" xr:uid="{00000000-0005-0000-0000-000047000000}"/>
    <cellStyle name="60% - Accent1" xfId="74" builtinId="32" customBuiltin="1"/>
    <cellStyle name="60% - Accent2" xfId="78" builtinId="36" customBuiltin="1"/>
    <cellStyle name="60% - Accent3" xfId="82" builtinId="40" customBuiltin="1"/>
    <cellStyle name="60% - Accent4" xfId="86" builtinId="44" customBuiltin="1"/>
    <cellStyle name="60% - Accent5" xfId="90" builtinId="48" customBuiltin="1"/>
    <cellStyle name="60% - Accent6" xfId="94" builtinId="52" customBuiltin="1"/>
    <cellStyle name="Accent1" xfId="71" builtinId="29" customBuiltin="1"/>
    <cellStyle name="Accent2" xfId="75" builtinId="33" customBuiltin="1"/>
    <cellStyle name="Accent3" xfId="79" builtinId="37" customBuiltin="1"/>
    <cellStyle name="Accent4" xfId="83" builtinId="41" customBuiltin="1"/>
    <cellStyle name="Accent5" xfId="87" builtinId="45" customBuiltin="1"/>
    <cellStyle name="Accent6" xfId="91" builtinId="49" customBuiltin="1"/>
    <cellStyle name="Bad" xfId="61" builtinId="27" customBuiltin="1"/>
    <cellStyle name="Calculation" xfId="65" builtinId="22" customBuiltin="1"/>
    <cellStyle name="Check Cell" xfId="67" builtinId="23" customBuiltin="1"/>
    <cellStyle name="Comma" xfId="54" builtinId="3"/>
    <cellStyle name="Comma 2" xfId="37" xr:uid="{00000000-0005-0000-0000-000058000000}"/>
    <cellStyle name="Comma 2 2" xfId="143" xr:uid="{00000000-0005-0000-0000-000059000000}"/>
    <cellStyle name="Comma 2 2 2" xfId="244" xr:uid="{00000000-0005-0000-0000-00005A000000}"/>
    <cellStyle name="Comma 2 2 3" xfId="294" xr:uid="{00000000-0005-0000-0000-00005B000000}"/>
    <cellStyle name="Comma 2 2 3 2" xfId="704" xr:uid="{00000000-0005-0000-0000-00005C000000}"/>
    <cellStyle name="Comma 2 2 3 2 2" xfId="1894" xr:uid="{00000000-0005-0000-0000-00005D000000}"/>
    <cellStyle name="Comma 2 2 3 2 2 2" xfId="3896" xr:uid="{00000000-0005-0000-0000-00005E000000}"/>
    <cellStyle name="Comma 2 2 3 2 3" xfId="2710" xr:uid="{00000000-0005-0000-0000-00005F000000}"/>
    <cellStyle name="Comma 2 2 3 3" xfId="1487" xr:uid="{00000000-0005-0000-0000-000060000000}"/>
    <cellStyle name="Comma 2 2 3 3 2" xfId="3489" xr:uid="{00000000-0005-0000-0000-000061000000}"/>
    <cellStyle name="Comma 2 2 3 4" xfId="2301" xr:uid="{00000000-0005-0000-0000-000062000000}"/>
    <cellStyle name="Comma 2 2 4" xfId="539" xr:uid="{00000000-0005-0000-0000-000063000000}"/>
    <cellStyle name="Comma 2 2 4 2" xfId="1731" xr:uid="{00000000-0005-0000-0000-000064000000}"/>
    <cellStyle name="Comma 2 2 4 2 2" xfId="3733" xr:uid="{00000000-0005-0000-0000-000065000000}"/>
    <cellStyle name="Comma 2 2 4 3" xfId="2547" xr:uid="{00000000-0005-0000-0000-000066000000}"/>
    <cellStyle name="Comma 2 2 5" xfId="988" xr:uid="{00000000-0005-0000-0000-000067000000}"/>
    <cellStyle name="Comma 2 2 5 2" xfId="2990" xr:uid="{00000000-0005-0000-0000-000068000000}"/>
    <cellStyle name="Comma 2 2 6" xfId="1117" xr:uid="{00000000-0005-0000-0000-000069000000}"/>
    <cellStyle name="Comma 2 2 6 2" xfId="3119" xr:uid="{00000000-0005-0000-0000-00006A000000}"/>
    <cellStyle name="Comma 2 2 7" xfId="1324" xr:uid="{00000000-0005-0000-0000-00006B000000}"/>
    <cellStyle name="Comma 2 2 7 2" xfId="3326" xr:uid="{00000000-0005-0000-0000-00006C000000}"/>
    <cellStyle name="Comma 2 2 8" xfId="2155" xr:uid="{00000000-0005-0000-0000-00006D000000}"/>
    <cellStyle name="Comma 2 2 9" xfId="4244" xr:uid="{00000000-0005-0000-0000-00006E000000}"/>
    <cellStyle name="Comma 2 3" xfId="231" xr:uid="{00000000-0005-0000-0000-00006F000000}"/>
    <cellStyle name="Comma 2 3 2" xfId="295" xr:uid="{00000000-0005-0000-0000-000070000000}"/>
    <cellStyle name="Comma 2 3 2 2" xfId="705" xr:uid="{00000000-0005-0000-0000-000071000000}"/>
    <cellStyle name="Comma 2 3 2 2 2" xfId="1895" xr:uid="{00000000-0005-0000-0000-000072000000}"/>
    <cellStyle name="Comma 2 3 2 2 2 2" xfId="3897" xr:uid="{00000000-0005-0000-0000-000073000000}"/>
    <cellStyle name="Comma 2 3 2 2 3" xfId="2711" xr:uid="{00000000-0005-0000-0000-000074000000}"/>
    <cellStyle name="Comma 2 3 2 3" xfId="1488" xr:uid="{00000000-0005-0000-0000-000075000000}"/>
    <cellStyle name="Comma 2 3 2 3 2" xfId="3490" xr:uid="{00000000-0005-0000-0000-000076000000}"/>
    <cellStyle name="Comma 2 3 2 4" xfId="2302" xr:uid="{00000000-0005-0000-0000-000077000000}"/>
    <cellStyle name="Comma 2 3 3" xfId="540" xr:uid="{00000000-0005-0000-0000-000078000000}"/>
    <cellStyle name="Comma 2 3 3 2" xfId="1732" xr:uid="{00000000-0005-0000-0000-000079000000}"/>
    <cellStyle name="Comma 2 3 3 2 2" xfId="3734" xr:uid="{00000000-0005-0000-0000-00007A000000}"/>
    <cellStyle name="Comma 2 3 3 3" xfId="2548" xr:uid="{00000000-0005-0000-0000-00007B000000}"/>
    <cellStyle name="Comma 2 3 4" xfId="1090" xr:uid="{00000000-0005-0000-0000-00007C000000}"/>
    <cellStyle name="Comma 2 3 4 2" xfId="3092" xr:uid="{00000000-0005-0000-0000-00007D000000}"/>
    <cellStyle name="Comma 2 3 5" xfId="1325" xr:uid="{00000000-0005-0000-0000-00007E000000}"/>
    <cellStyle name="Comma 2 3 5 2" xfId="3327" xr:uid="{00000000-0005-0000-0000-00007F000000}"/>
    <cellStyle name="Comma 2 3 6" xfId="2240" xr:uid="{00000000-0005-0000-0000-000080000000}"/>
    <cellStyle name="Comma 2 3 7" xfId="4243" xr:uid="{00000000-0005-0000-0000-000081000000}"/>
    <cellStyle name="Comma 2 4" xfId="4369" xr:uid="{00000000-0005-0000-0000-000082000000}"/>
    <cellStyle name="Comma 3" xfId="27" xr:uid="{00000000-0005-0000-0000-000083000000}"/>
    <cellStyle name="Comma 3 10" xfId="480" xr:uid="{00000000-0005-0000-0000-000084000000}"/>
    <cellStyle name="Comma 3 10 2" xfId="888" xr:uid="{00000000-0005-0000-0000-000085000000}"/>
    <cellStyle name="Comma 3 10 2 2" xfId="2078" xr:uid="{00000000-0005-0000-0000-000086000000}"/>
    <cellStyle name="Comma 3 10 2 2 2" xfId="4080" xr:uid="{00000000-0005-0000-0000-000087000000}"/>
    <cellStyle name="Comma 3 10 2 3" xfId="2894" xr:uid="{00000000-0005-0000-0000-000088000000}"/>
    <cellStyle name="Comma 3 10 3" xfId="1671" xr:uid="{00000000-0005-0000-0000-000089000000}"/>
    <cellStyle name="Comma 3 10 3 2" xfId="3673" xr:uid="{00000000-0005-0000-0000-00008A000000}"/>
    <cellStyle name="Comma 3 10 4" xfId="2487" xr:uid="{00000000-0005-0000-0000-00008B000000}"/>
    <cellStyle name="Comma 3 11" xfId="503" xr:uid="{00000000-0005-0000-0000-00008C000000}"/>
    <cellStyle name="Comma 3 11 2" xfId="911" xr:uid="{00000000-0005-0000-0000-00008D000000}"/>
    <cellStyle name="Comma 3 11 2 2" xfId="2100" xr:uid="{00000000-0005-0000-0000-00008E000000}"/>
    <cellStyle name="Comma 3 11 2 2 2" xfId="4102" xr:uid="{00000000-0005-0000-0000-00008F000000}"/>
    <cellStyle name="Comma 3 11 2 3" xfId="2917" xr:uid="{00000000-0005-0000-0000-000090000000}"/>
    <cellStyle name="Comma 3 11 3" xfId="1694" xr:uid="{00000000-0005-0000-0000-000091000000}"/>
    <cellStyle name="Comma 3 11 3 2" xfId="3696" xr:uid="{00000000-0005-0000-0000-000092000000}"/>
    <cellStyle name="Comma 3 11 4" xfId="2510" xr:uid="{00000000-0005-0000-0000-000093000000}"/>
    <cellStyle name="Comma 3 12" xfId="526" xr:uid="{00000000-0005-0000-0000-000094000000}"/>
    <cellStyle name="Comma 3 12 2" xfId="1718" xr:uid="{00000000-0005-0000-0000-000095000000}"/>
    <cellStyle name="Comma 3 12 2 2" xfId="3720" xr:uid="{00000000-0005-0000-0000-000096000000}"/>
    <cellStyle name="Comma 3 12 3" xfId="2534" xr:uid="{00000000-0005-0000-0000-000097000000}"/>
    <cellStyle name="Comma 3 13" xfId="961" xr:uid="{00000000-0005-0000-0000-000098000000}"/>
    <cellStyle name="Comma 3 13 2" xfId="2963" xr:uid="{00000000-0005-0000-0000-000099000000}"/>
    <cellStyle name="Comma 3 14" xfId="1013" xr:uid="{00000000-0005-0000-0000-00009A000000}"/>
    <cellStyle name="Comma 3 14 2" xfId="3015" xr:uid="{00000000-0005-0000-0000-00009B000000}"/>
    <cellStyle name="Comma 3 15" xfId="1062" xr:uid="{00000000-0005-0000-0000-00009C000000}"/>
    <cellStyle name="Comma 3 15 2" xfId="3064" xr:uid="{00000000-0005-0000-0000-00009D000000}"/>
    <cellStyle name="Comma 3 16" xfId="1264" xr:uid="{00000000-0005-0000-0000-00009E000000}"/>
    <cellStyle name="Comma 3 16 2" xfId="3266" xr:uid="{00000000-0005-0000-0000-00009F000000}"/>
    <cellStyle name="Comma 3 17" xfId="1311" xr:uid="{00000000-0005-0000-0000-0000A0000000}"/>
    <cellStyle name="Comma 3 17 2" xfId="3313" xr:uid="{00000000-0005-0000-0000-0000A1000000}"/>
    <cellStyle name="Comma 3 18" xfId="2148" xr:uid="{00000000-0005-0000-0000-0000A2000000}"/>
    <cellStyle name="Comma 3 19" xfId="4145" xr:uid="{00000000-0005-0000-0000-0000A3000000}"/>
    <cellStyle name="Comma 3 2" xfId="159" xr:uid="{00000000-0005-0000-0000-0000A4000000}"/>
    <cellStyle name="Comma 3 2 2" xfId="297" xr:uid="{00000000-0005-0000-0000-0000A5000000}"/>
    <cellStyle name="Comma 3 2 2 2" xfId="707" xr:uid="{00000000-0005-0000-0000-0000A6000000}"/>
    <cellStyle name="Comma 3 2 2 2 2" xfId="1897" xr:uid="{00000000-0005-0000-0000-0000A7000000}"/>
    <cellStyle name="Comma 3 2 2 2 2 2" xfId="3899" xr:uid="{00000000-0005-0000-0000-0000A8000000}"/>
    <cellStyle name="Comma 3 2 2 2 3" xfId="2713" xr:uid="{00000000-0005-0000-0000-0000A9000000}"/>
    <cellStyle name="Comma 3 2 2 3" xfId="1490" xr:uid="{00000000-0005-0000-0000-0000AA000000}"/>
    <cellStyle name="Comma 3 2 2 3 2" xfId="3492" xr:uid="{00000000-0005-0000-0000-0000AB000000}"/>
    <cellStyle name="Comma 3 2 2 4" xfId="2304" xr:uid="{00000000-0005-0000-0000-0000AC000000}"/>
    <cellStyle name="Comma 3 2 3" xfId="541" xr:uid="{00000000-0005-0000-0000-0000AD000000}"/>
    <cellStyle name="Comma 3 2 3 2" xfId="1733" xr:uid="{00000000-0005-0000-0000-0000AE000000}"/>
    <cellStyle name="Comma 3 2 3 2 2" xfId="3735" xr:uid="{00000000-0005-0000-0000-0000AF000000}"/>
    <cellStyle name="Comma 3 2 3 3" xfId="2549" xr:uid="{00000000-0005-0000-0000-0000B0000000}"/>
    <cellStyle name="Comma 3 2 4" xfId="983" xr:uid="{00000000-0005-0000-0000-0000B1000000}"/>
    <cellStyle name="Comma 3 2 4 2" xfId="2985" xr:uid="{00000000-0005-0000-0000-0000B2000000}"/>
    <cellStyle name="Comma 3 2 5" xfId="1074" xr:uid="{00000000-0005-0000-0000-0000B3000000}"/>
    <cellStyle name="Comma 3 2 5 2" xfId="3076" xr:uid="{00000000-0005-0000-0000-0000B4000000}"/>
    <cellStyle name="Comma 3 2 6" xfId="1326" xr:uid="{00000000-0005-0000-0000-0000B5000000}"/>
    <cellStyle name="Comma 3 2 6 2" xfId="3328" xr:uid="{00000000-0005-0000-0000-0000B6000000}"/>
    <cellStyle name="Comma 3 2 7" xfId="2171" xr:uid="{00000000-0005-0000-0000-0000B7000000}"/>
    <cellStyle name="Comma 3 2 8" xfId="4203" xr:uid="{00000000-0005-0000-0000-0000B8000000}"/>
    <cellStyle name="Comma 3 20" xfId="4368" xr:uid="{00000000-0005-0000-0000-0000B9000000}"/>
    <cellStyle name="Comma 3 21" xfId="136" xr:uid="{00000000-0005-0000-0000-0000BA000000}"/>
    <cellStyle name="Comma 3 3" xfId="172" xr:uid="{00000000-0005-0000-0000-0000BB000000}"/>
    <cellStyle name="Comma 3 3 2" xfId="298" xr:uid="{00000000-0005-0000-0000-0000BC000000}"/>
    <cellStyle name="Comma 3 3 2 2" xfId="708" xr:uid="{00000000-0005-0000-0000-0000BD000000}"/>
    <cellStyle name="Comma 3 3 2 2 2" xfId="1898" xr:uid="{00000000-0005-0000-0000-0000BE000000}"/>
    <cellStyle name="Comma 3 3 2 2 2 2" xfId="3900" xr:uid="{00000000-0005-0000-0000-0000BF000000}"/>
    <cellStyle name="Comma 3 3 2 2 3" xfId="2714" xr:uid="{00000000-0005-0000-0000-0000C0000000}"/>
    <cellStyle name="Comma 3 3 2 3" xfId="1491" xr:uid="{00000000-0005-0000-0000-0000C1000000}"/>
    <cellStyle name="Comma 3 3 2 3 2" xfId="3493" xr:uid="{00000000-0005-0000-0000-0000C2000000}"/>
    <cellStyle name="Comma 3 3 2 4" xfId="2305" xr:uid="{00000000-0005-0000-0000-0000C3000000}"/>
    <cellStyle name="Comma 3 3 3" xfId="542" xr:uid="{00000000-0005-0000-0000-0000C4000000}"/>
    <cellStyle name="Comma 3 3 3 2" xfId="1734" xr:uid="{00000000-0005-0000-0000-0000C5000000}"/>
    <cellStyle name="Comma 3 3 3 2 2" xfId="3736" xr:uid="{00000000-0005-0000-0000-0000C6000000}"/>
    <cellStyle name="Comma 3 3 3 3" xfId="2550" xr:uid="{00000000-0005-0000-0000-0000C7000000}"/>
    <cellStyle name="Comma 3 3 4" xfId="997" xr:uid="{00000000-0005-0000-0000-0000C8000000}"/>
    <cellStyle name="Comma 3 3 4 2" xfId="2999" xr:uid="{00000000-0005-0000-0000-0000C9000000}"/>
    <cellStyle name="Comma 3 3 5" xfId="1076" xr:uid="{00000000-0005-0000-0000-0000CA000000}"/>
    <cellStyle name="Comma 3 3 5 2" xfId="3078" xr:uid="{00000000-0005-0000-0000-0000CB000000}"/>
    <cellStyle name="Comma 3 3 6" xfId="1327" xr:uid="{00000000-0005-0000-0000-0000CC000000}"/>
    <cellStyle name="Comma 3 3 6 2" xfId="3329" xr:uid="{00000000-0005-0000-0000-0000CD000000}"/>
    <cellStyle name="Comma 3 3 7" xfId="2184" xr:uid="{00000000-0005-0000-0000-0000CE000000}"/>
    <cellStyle name="Comma 3 3 8" xfId="4241" xr:uid="{00000000-0005-0000-0000-0000CF000000}"/>
    <cellStyle name="Comma 3 4" xfId="192" xr:uid="{00000000-0005-0000-0000-0000D0000000}"/>
    <cellStyle name="Comma 3 4 2" xfId="299" xr:uid="{00000000-0005-0000-0000-0000D1000000}"/>
    <cellStyle name="Comma 3 4 2 2" xfId="709" xr:uid="{00000000-0005-0000-0000-0000D2000000}"/>
    <cellStyle name="Comma 3 4 2 2 2" xfId="1899" xr:uid="{00000000-0005-0000-0000-0000D3000000}"/>
    <cellStyle name="Comma 3 4 2 2 2 2" xfId="3901" xr:uid="{00000000-0005-0000-0000-0000D4000000}"/>
    <cellStyle name="Comma 3 4 2 2 3" xfId="2715" xr:uid="{00000000-0005-0000-0000-0000D5000000}"/>
    <cellStyle name="Comma 3 4 2 3" xfId="1492" xr:uid="{00000000-0005-0000-0000-0000D6000000}"/>
    <cellStyle name="Comma 3 4 2 3 2" xfId="3494" xr:uid="{00000000-0005-0000-0000-0000D7000000}"/>
    <cellStyle name="Comma 3 4 2 4" xfId="2306" xr:uid="{00000000-0005-0000-0000-0000D8000000}"/>
    <cellStyle name="Comma 3 4 3" xfId="543" xr:uid="{00000000-0005-0000-0000-0000D9000000}"/>
    <cellStyle name="Comma 3 4 3 2" xfId="1735" xr:uid="{00000000-0005-0000-0000-0000DA000000}"/>
    <cellStyle name="Comma 3 4 3 2 2" xfId="3737" xr:uid="{00000000-0005-0000-0000-0000DB000000}"/>
    <cellStyle name="Comma 3 4 3 3" xfId="2551" xr:uid="{00000000-0005-0000-0000-0000DC000000}"/>
    <cellStyle name="Comma 3 4 4" xfId="1078" xr:uid="{00000000-0005-0000-0000-0000DD000000}"/>
    <cellStyle name="Comma 3 4 4 2" xfId="3080" xr:uid="{00000000-0005-0000-0000-0000DE000000}"/>
    <cellStyle name="Comma 3 4 5" xfId="1328" xr:uid="{00000000-0005-0000-0000-0000DF000000}"/>
    <cellStyle name="Comma 3 4 5 2" xfId="3330" xr:uid="{00000000-0005-0000-0000-0000E0000000}"/>
    <cellStyle name="Comma 3 4 6" xfId="2204" xr:uid="{00000000-0005-0000-0000-0000E1000000}"/>
    <cellStyle name="Comma 3 4 7" xfId="4242" xr:uid="{00000000-0005-0000-0000-0000E2000000}"/>
    <cellStyle name="Comma 3 5" xfId="215" xr:uid="{00000000-0005-0000-0000-0000E3000000}"/>
    <cellStyle name="Comma 3 5 2" xfId="300" xr:uid="{00000000-0005-0000-0000-0000E4000000}"/>
    <cellStyle name="Comma 3 5 2 2" xfId="710" xr:uid="{00000000-0005-0000-0000-0000E5000000}"/>
    <cellStyle name="Comma 3 5 2 2 2" xfId="1900" xr:uid="{00000000-0005-0000-0000-0000E6000000}"/>
    <cellStyle name="Comma 3 5 2 2 2 2" xfId="3902" xr:uid="{00000000-0005-0000-0000-0000E7000000}"/>
    <cellStyle name="Comma 3 5 2 2 3" xfId="2716" xr:uid="{00000000-0005-0000-0000-0000E8000000}"/>
    <cellStyle name="Comma 3 5 2 3" xfId="1493" xr:uid="{00000000-0005-0000-0000-0000E9000000}"/>
    <cellStyle name="Comma 3 5 2 3 2" xfId="3495" xr:uid="{00000000-0005-0000-0000-0000EA000000}"/>
    <cellStyle name="Comma 3 5 2 4" xfId="2307" xr:uid="{00000000-0005-0000-0000-0000EB000000}"/>
    <cellStyle name="Comma 3 5 3" xfId="544" xr:uid="{00000000-0005-0000-0000-0000EC000000}"/>
    <cellStyle name="Comma 3 5 3 2" xfId="1736" xr:uid="{00000000-0005-0000-0000-0000ED000000}"/>
    <cellStyle name="Comma 3 5 3 2 2" xfId="3738" xr:uid="{00000000-0005-0000-0000-0000EE000000}"/>
    <cellStyle name="Comma 3 5 3 3" xfId="2552" xr:uid="{00000000-0005-0000-0000-0000EF000000}"/>
    <cellStyle name="Comma 3 5 4" xfId="1102" xr:uid="{00000000-0005-0000-0000-0000F0000000}"/>
    <cellStyle name="Comma 3 5 4 2" xfId="3104" xr:uid="{00000000-0005-0000-0000-0000F1000000}"/>
    <cellStyle name="Comma 3 5 5" xfId="1329" xr:uid="{00000000-0005-0000-0000-0000F2000000}"/>
    <cellStyle name="Comma 3 5 5 2" xfId="3331" xr:uid="{00000000-0005-0000-0000-0000F3000000}"/>
    <cellStyle name="Comma 3 5 6" xfId="2225" xr:uid="{00000000-0005-0000-0000-0000F4000000}"/>
    <cellStyle name="Comma 3 5 7" xfId="4246" xr:uid="{00000000-0005-0000-0000-0000F5000000}"/>
    <cellStyle name="Comma 3 6" xfId="230" xr:uid="{00000000-0005-0000-0000-0000F6000000}"/>
    <cellStyle name="Comma 3 7" xfId="263" xr:uid="{00000000-0005-0000-0000-0000F7000000}"/>
    <cellStyle name="Comma 3 7 2" xfId="301" xr:uid="{00000000-0005-0000-0000-0000F8000000}"/>
    <cellStyle name="Comma 3 7 2 2" xfId="711" xr:uid="{00000000-0005-0000-0000-0000F9000000}"/>
    <cellStyle name="Comma 3 7 2 2 2" xfId="1901" xr:uid="{00000000-0005-0000-0000-0000FA000000}"/>
    <cellStyle name="Comma 3 7 2 2 2 2" xfId="3903" xr:uid="{00000000-0005-0000-0000-0000FB000000}"/>
    <cellStyle name="Comma 3 7 2 2 3" xfId="2717" xr:uid="{00000000-0005-0000-0000-0000FC000000}"/>
    <cellStyle name="Comma 3 7 2 3" xfId="1494" xr:uid="{00000000-0005-0000-0000-0000FD000000}"/>
    <cellStyle name="Comma 3 7 2 3 2" xfId="3496" xr:uid="{00000000-0005-0000-0000-0000FE000000}"/>
    <cellStyle name="Comma 3 7 2 4" xfId="2308" xr:uid="{00000000-0005-0000-0000-0000FF000000}"/>
    <cellStyle name="Comma 3 7 3" xfId="545" xr:uid="{00000000-0005-0000-0000-000000010000}"/>
    <cellStyle name="Comma 3 7 3 2" xfId="1737" xr:uid="{00000000-0005-0000-0000-000001010000}"/>
    <cellStyle name="Comma 3 7 3 2 2" xfId="3739" xr:uid="{00000000-0005-0000-0000-000002010000}"/>
    <cellStyle name="Comma 3 7 3 3" xfId="2553" xr:uid="{00000000-0005-0000-0000-000003010000}"/>
    <cellStyle name="Comma 3 7 4" xfId="1077" xr:uid="{00000000-0005-0000-0000-000004010000}"/>
    <cellStyle name="Comma 3 7 4 2" xfId="3079" xr:uid="{00000000-0005-0000-0000-000005010000}"/>
    <cellStyle name="Comma 3 7 5" xfId="1330" xr:uid="{00000000-0005-0000-0000-000006010000}"/>
    <cellStyle name="Comma 3 7 5 2" xfId="3332" xr:uid="{00000000-0005-0000-0000-000007010000}"/>
    <cellStyle name="Comma 3 7 6" xfId="2270" xr:uid="{00000000-0005-0000-0000-000008010000}"/>
    <cellStyle name="Comma 3 7 7" xfId="4245" xr:uid="{00000000-0005-0000-0000-000009010000}"/>
    <cellStyle name="Comma 3 8" xfId="282" xr:uid="{00000000-0005-0000-0000-00000A010000}"/>
    <cellStyle name="Comma 3 8 2" xfId="302" xr:uid="{00000000-0005-0000-0000-00000B010000}"/>
    <cellStyle name="Comma 3 8 2 2" xfId="712" xr:uid="{00000000-0005-0000-0000-00000C010000}"/>
    <cellStyle name="Comma 3 8 2 2 2" xfId="1902" xr:uid="{00000000-0005-0000-0000-00000D010000}"/>
    <cellStyle name="Comma 3 8 2 2 2 2" xfId="3904" xr:uid="{00000000-0005-0000-0000-00000E010000}"/>
    <cellStyle name="Comma 3 8 2 2 3" xfId="2718" xr:uid="{00000000-0005-0000-0000-00000F010000}"/>
    <cellStyle name="Comma 3 8 2 3" xfId="1495" xr:uid="{00000000-0005-0000-0000-000010010000}"/>
    <cellStyle name="Comma 3 8 2 3 2" xfId="3497" xr:uid="{00000000-0005-0000-0000-000011010000}"/>
    <cellStyle name="Comma 3 8 2 4" xfId="2309" xr:uid="{00000000-0005-0000-0000-000012010000}"/>
    <cellStyle name="Comma 3 8 3" xfId="546" xr:uid="{00000000-0005-0000-0000-000013010000}"/>
    <cellStyle name="Comma 3 8 3 2" xfId="1738" xr:uid="{00000000-0005-0000-0000-000014010000}"/>
    <cellStyle name="Comma 3 8 3 2 2" xfId="3740" xr:uid="{00000000-0005-0000-0000-000015010000}"/>
    <cellStyle name="Comma 3 8 3 3" xfId="2554" xr:uid="{00000000-0005-0000-0000-000016010000}"/>
    <cellStyle name="Comma 3 8 4" xfId="1088" xr:uid="{00000000-0005-0000-0000-000017010000}"/>
    <cellStyle name="Comma 3 8 4 2" xfId="3090" xr:uid="{00000000-0005-0000-0000-000018010000}"/>
    <cellStyle name="Comma 3 8 5" xfId="1331" xr:uid="{00000000-0005-0000-0000-000019010000}"/>
    <cellStyle name="Comma 3 8 5 2" xfId="3333" xr:uid="{00000000-0005-0000-0000-00001A010000}"/>
    <cellStyle name="Comma 3 8 6" xfId="2289" xr:uid="{00000000-0005-0000-0000-00001B010000}"/>
    <cellStyle name="Comma 3 8 7" xfId="4248" xr:uid="{00000000-0005-0000-0000-00001C010000}"/>
    <cellStyle name="Comma 3 9" xfId="296" xr:uid="{00000000-0005-0000-0000-00001D010000}"/>
    <cellStyle name="Comma 3 9 2" xfId="706" xr:uid="{00000000-0005-0000-0000-00001E010000}"/>
    <cellStyle name="Comma 3 9 2 2" xfId="1896" xr:uid="{00000000-0005-0000-0000-00001F010000}"/>
    <cellStyle name="Comma 3 9 2 2 2" xfId="3898" xr:uid="{00000000-0005-0000-0000-000020010000}"/>
    <cellStyle name="Comma 3 9 2 3" xfId="2712" xr:uid="{00000000-0005-0000-0000-000021010000}"/>
    <cellStyle name="Comma 3 9 3" xfId="1489" xr:uid="{00000000-0005-0000-0000-000022010000}"/>
    <cellStyle name="Comma 3 9 3 2" xfId="3491" xr:uid="{00000000-0005-0000-0000-000023010000}"/>
    <cellStyle name="Comma 3 9 4" xfId="2303" xr:uid="{00000000-0005-0000-0000-000024010000}"/>
    <cellStyle name="Comma 4" xfId="42" xr:uid="{00000000-0005-0000-0000-000025010000}"/>
    <cellStyle name="Comma 4 2" xfId="235" xr:uid="{00000000-0005-0000-0000-000026010000}"/>
    <cellStyle name="Comma 4 2 2" xfId="303" xr:uid="{00000000-0005-0000-0000-000027010000}"/>
    <cellStyle name="Comma 4 2 2 2" xfId="713" xr:uid="{00000000-0005-0000-0000-000028010000}"/>
    <cellStyle name="Comma 4 2 2 2 2" xfId="1903" xr:uid="{00000000-0005-0000-0000-000029010000}"/>
    <cellStyle name="Comma 4 2 2 2 2 2" xfId="3905" xr:uid="{00000000-0005-0000-0000-00002A010000}"/>
    <cellStyle name="Comma 4 2 2 2 3" xfId="2719" xr:uid="{00000000-0005-0000-0000-00002B010000}"/>
    <cellStyle name="Comma 4 2 2 3" xfId="1496" xr:uid="{00000000-0005-0000-0000-00002C010000}"/>
    <cellStyle name="Comma 4 2 2 3 2" xfId="3498" xr:uid="{00000000-0005-0000-0000-00002D010000}"/>
    <cellStyle name="Comma 4 2 2 4" xfId="2310" xr:uid="{00000000-0005-0000-0000-00002E010000}"/>
    <cellStyle name="Comma 4 2 3" xfId="547" xr:uid="{00000000-0005-0000-0000-00002F010000}"/>
    <cellStyle name="Comma 4 2 3 2" xfId="1739" xr:uid="{00000000-0005-0000-0000-000030010000}"/>
    <cellStyle name="Comma 4 2 3 2 2" xfId="3741" xr:uid="{00000000-0005-0000-0000-000031010000}"/>
    <cellStyle name="Comma 4 2 3 3" xfId="2555" xr:uid="{00000000-0005-0000-0000-000032010000}"/>
    <cellStyle name="Comma 4 2 4" xfId="1089" xr:uid="{00000000-0005-0000-0000-000033010000}"/>
    <cellStyle name="Comma 4 2 4 2" xfId="3091" xr:uid="{00000000-0005-0000-0000-000034010000}"/>
    <cellStyle name="Comma 4 2 5" xfId="1332" xr:uid="{00000000-0005-0000-0000-000035010000}"/>
    <cellStyle name="Comma 4 2 5 2" xfId="3334" xr:uid="{00000000-0005-0000-0000-000036010000}"/>
    <cellStyle name="Comma 4 2 6" xfId="2243" xr:uid="{00000000-0005-0000-0000-000037010000}"/>
    <cellStyle name="Comma 4 2 7" xfId="4224" xr:uid="{00000000-0005-0000-0000-000038010000}"/>
    <cellStyle name="Comma 4 3" xfId="248" xr:uid="{00000000-0005-0000-0000-000039010000}"/>
    <cellStyle name="Comma 4 3 2" xfId="304" xr:uid="{00000000-0005-0000-0000-00003A010000}"/>
    <cellStyle name="Comma 4 3 2 2" xfId="714" xr:uid="{00000000-0005-0000-0000-00003B010000}"/>
    <cellStyle name="Comma 4 3 2 2 2" xfId="1904" xr:uid="{00000000-0005-0000-0000-00003C010000}"/>
    <cellStyle name="Comma 4 3 2 2 2 2" xfId="3906" xr:uid="{00000000-0005-0000-0000-00003D010000}"/>
    <cellStyle name="Comma 4 3 2 2 3" xfId="2720" xr:uid="{00000000-0005-0000-0000-00003E010000}"/>
    <cellStyle name="Comma 4 3 2 3" xfId="1497" xr:uid="{00000000-0005-0000-0000-00003F010000}"/>
    <cellStyle name="Comma 4 3 2 3 2" xfId="3499" xr:uid="{00000000-0005-0000-0000-000040010000}"/>
    <cellStyle name="Comma 4 3 2 4" xfId="2311" xr:uid="{00000000-0005-0000-0000-000041010000}"/>
    <cellStyle name="Comma 4 3 3" xfId="548" xr:uid="{00000000-0005-0000-0000-000042010000}"/>
    <cellStyle name="Comma 4 3 3 2" xfId="1740" xr:uid="{00000000-0005-0000-0000-000043010000}"/>
    <cellStyle name="Comma 4 3 3 2 2" xfId="3742" xr:uid="{00000000-0005-0000-0000-000044010000}"/>
    <cellStyle name="Comma 4 3 3 3" xfId="2556" xr:uid="{00000000-0005-0000-0000-000045010000}"/>
    <cellStyle name="Comma 4 3 4" xfId="1079" xr:uid="{00000000-0005-0000-0000-000046010000}"/>
    <cellStyle name="Comma 4 3 4 2" xfId="3081" xr:uid="{00000000-0005-0000-0000-000047010000}"/>
    <cellStyle name="Comma 4 3 5" xfId="1333" xr:uid="{00000000-0005-0000-0000-000048010000}"/>
    <cellStyle name="Comma 4 3 5 2" xfId="3335" xr:uid="{00000000-0005-0000-0000-000049010000}"/>
    <cellStyle name="Comma 4 3 6" xfId="2255" xr:uid="{00000000-0005-0000-0000-00004A010000}"/>
    <cellStyle name="Comma 4 3 7" xfId="4247" xr:uid="{00000000-0005-0000-0000-00004B010000}"/>
    <cellStyle name="Comma 4 4" xfId="1026" xr:uid="{00000000-0005-0000-0000-00004C010000}"/>
    <cellStyle name="Comma 4 4 2" xfId="3028" xr:uid="{00000000-0005-0000-0000-00004D010000}"/>
    <cellStyle name="Comma 4 5" xfId="1048" xr:uid="{00000000-0005-0000-0000-00004E010000}"/>
    <cellStyle name="Comma 4 5 2" xfId="3050" xr:uid="{00000000-0005-0000-0000-00004F010000}"/>
    <cellStyle name="Comma 4 6" xfId="1092" xr:uid="{00000000-0005-0000-0000-000050010000}"/>
    <cellStyle name="Comma 4 6 2" xfId="3094" xr:uid="{00000000-0005-0000-0000-000051010000}"/>
    <cellStyle name="Comma 4 7" xfId="1287" xr:uid="{00000000-0005-0000-0000-000052010000}"/>
    <cellStyle name="Comma 4 7 2" xfId="3289" xr:uid="{00000000-0005-0000-0000-000053010000}"/>
    <cellStyle name="Comma 4 8" xfId="4163" xr:uid="{00000000-0005-0000-0000-000054010000}"/>
    <cellStyle name="Comma 4 9" xfId="208" xr:uid="{00000000-0005-0000-0000-000055010000}"/>
    <cellStyle name="Comma 5" xfId="925" xr:uid="{00000000-0005-0000-0000-000056010000}"/>
    <cellStyle name="Comma 5 2" xfId="927" xr:uid="{00000000-0005-0000-0000-000057010000}"/>
    <cellStyle name="Comma 5 2 2" xfId="4218" xr:uid="{00000000-0005-0000-0000-000058010000}"/>
    <cellStyle name="Comma 5 3" xfId="1000" xr:uid="{00000000-0005-0000-0000-000059010000}"/>
    <cellStyle name="Comma 5 3 2" xfId="3002" xr:uid="{00000000-0005-0000-0000-00005A010000}"/>
    <cellStyle name="Comma 5 4" xfId="1105" xr:uid="{00000000-0005-0000-0000-00005B010000}"/>
    <cellStyle name="Comma 5 4 2" xfId="3107" xr:uid="{00000000-0005-0000-0000-00005C010000}"/>
    <cellStyle name="Comma 5 5" xfId="4174" xr:uid="{00000000-0005-0000-0000-00005D010000}"/>
    <cellStyle name="Comma 6" xfId="2113" xr:uid="{00000000-0005-0000-0000-00005E010000}"/>
    <cellStyle name="Comma 7" xfId="4144" xr:uid="{00000000-0005-0000-0000-00005F010000}"/>
    <cellStyle name="Comma 8" xfId="99" xr:uid="{00000000-0005-0000-0000-000060010000}"/>
    <cellStyle name="Currency 2" xfId="232" xr:uid="{00000000-0005-0000-0000-000061010000}"/>
    <cellStyle name="Explanatory Text" xfId="69" builtinId="53" customBuiltin="1"/>
    <cellStyle name="Good" xfId="60" builtinId="26" customBuiltin="1"/>
    <cellStyle name="Heading 1" xfId="56" builtinId="16" customBuiltin="1"/>
    <cellStyle name="Heading 2" xfId="57" builtinId="17" customBuiltin="1"/>
    <cellStyle name="Heading 3" xfId="58" builtinId="18" customBuiltin="1"/>
    <cellStyle name="Heading 4" xfId="59" builtinId="19" customBuiltin="1"/>
    <cellStyle name="Input" xfId="63" builtinId="20" customBuiltin="1"/>
    <cellStyle name="Linked Cell" xfId="66" builtinId="24" customBuiltin="1"/>
    <cellStyle name="Neutral" xfId="62" builtinId="28" customBuiltin="1"/>
    <cellStyle name="Normal" xfId="0" builtinId="0"/>
    <cellStyle name="Normal 10" xfId="13" xr:uid="{00000000-0005-0000-0000-00006C010000}"/>
    <cellStyle name="Normal 10 10" xfId="1012" xr:uid="{00000000-0005-0000-0000-00006D010000}"/>
    <cellStyle name="Normal 10 10 2" xfId="3014" xr:uid="{00000000-0005-0000-0000-00006E010000}"/>
    <cellStyle name="Normal 10 11" xfId="1080" xr:uid="{00000000-0005-0000-0000-00006F010000}"/>
    <cellStyle name="Normal 10 11 2" xfId="3082" xr:uid="{00000000-0005-0000-0000-000070010000}"/>
    <cellStyle name="Normal 10 12" xfId="1263" xr:uid="{00000000-0005-0000-0000-000071010000}"/>
    <cellStyle name="Normal 10 12 2" xfId="3265" xr:uid="{00000000-0005-0000-0000-000072010000}"/>
    <cellStyle name="Normal 10 13" xfId="1310" xr:uid="{00000000-0005-0000-0000-000073010000}"/>
    <cellStyle name="Normal 10 13 2" xfId="3312" xr:uid="{00000000-0005-0000-0000-000074010000}"/>
    <cellStyle name="Normal 10 14" xfId="2153" xr:uid="{00000000-0005-0000-0000-000075010000}"/>
    <cellStyle name="Normal 10 15" xfId="4143" xr:uid="{00000000-0005-0000-0000-000076010000}"/>
    <cellStyle name="Normal 10 16" xfId="141" xr:uid="{00000000-0005-0000-0000-000077010000}"/>
    <cellStyle name="Normal 10 2" xfId="182" xr:uid="{00000000-0005-0000-0000-000078010000}"/>
    <cellStyle name="Normal 10 2 2" xfId="206" xr:uid="{00000000-0005-0000-0000-000079010000}"/>
    <cellStyle name="Normal 10 2 2 2" xfId="307" xr:uid="{00000000-0005-0000-0000-00007A010000}"/>
    <cellStyle name="Normal 10 2 2 2 2" xfId="717" xr:uid="{00000000-0005-0000-0000-00007B010000}"/>
    <cellStyle name="Normal 10 2 2 2 2 2" xfId="1907" xr:uid="{00000000-0005-0000-0000-00007C010000}"/>
    <cellStyle name="Normal 10 2 2 2 2 2 2" xfId="3909" xr:uid="{00000000-0005-0000-0000-00007D010000}"/>
    <cellStyle name="Normal 10 2 2 2 2 3" xfId="2723" xr:uid="{00000000-0005-0000-0000-00007E010000}"/>
    <cellStyle name="Normal 10 2 2 2 3" xfId="1500" xr:uid="{00000000-0005-0000-0000-00007F010000}"/>
    <cellStyle name="Normal 10 2 2 2 3 2" xfId="3502" xr:uid="{00000000-0005-0000-0000-000080010000}"/>
    <cellStyle name="Normal 10 2 2 2 4" xfId="2314" xr:uid="{00000000-0005-0000-0000-000081010000}"/>
    <cellStyle name="Normal 10 2 2 3" xfId="550" xr:uid="{00000000-0005-0000-0000-000082010000}"/>
    <cellStyle name="Normal 10 2 2 3 2" xfId="1742" xr:uid="{00000000-0005-0000-0000-000083010000}"/>
    <cellStyle name="Normal 10 2 2 3 2 2" xfId="3744" xr:uid="{00000000-0005-0000-0000-000084010000}"/>
    <cellStyle name="Normal 10 2 2 3 3" xfId="2558" xr:uid="{00000000-0005-0000-0000-000085010000}"/>
    <cellStyle name="Normal 10 2 2 4" xfId="1075" xr:uid="{00000000-0005-0000-0000-000086010000}"/>
    <cellStyle name="Normal 10 2 2 4 2" xfId="3077" xr:uid="{00000000-0005-0000-0000-000087010000}"/>
    <cellStyle name="Normal 10 2 2 5" xfId="1335" xr:uid="{00000000-0005-0000-0000-000088010000}"/>
    <cellStyle name="Normal 10 2 2 5 2" xfId="3337" xr:uid="{00000000-0005-0000-0000-000089010000}"/>
    <cellStyle name="Normal 10 2 2 6" xfId="2218" xr:uid="{00000000-0005-0000-0000-00008A010000}"/>
    <cellStyle name="Normal 10 2 2 7" xfId="4249" xr:uid="{00000000-0005-0000-0000-00008B010000}"/>
    <cellStyle name="Normal 10 2 3" xfId="306" xr:uid="{00000000-0005-0000-0000-00008C010000}"/>
    <cellStyle name="Normal 10 2 3 2" xfId="716" xr:uid="{00000000-0005-0000-0000-00008D010000}"/>
    <cellStyle name="Normal 10 2 3 2 2" xfId="1906" xr:uid="{00000000-0005-0000-0000-00008E010000}"/>
    <cellStyle name="Normal 10 2 3 2 2 2" xfId="3908" xr:uid="{00000000-0005-0000-0000-00008F010000}"/>
    <cellStyle name="Normal 10 2 3 2 3" xfId="2722" xr:uid="{00000000-0005-0000-0000-000090010000}"/>
    <cellStyle name="Normal 10 2 3 3" xfId="1499" xr:uid="{00000000-0005-0000-0000-000091010000}"/>
    <cellStyle name="Normal 10 2 3 3 2" xfId="3501" xr:uid="{00000000-0005-0000-0000-000092010000}"/>
    <cellStyle name="Normal 10 2 3 4" xfId="2313" xr:uid="{00000000-0005-0000-0000-000093010000}"/>
    <cellStyle name="Normal 10 2 4" xfId="549" xr:uid="{00000000-0005-0000-0000-000094010000}"/>
    <cellStyle name="Normal 10 2 4 2" xfId="1741" xr:uid="{00000000-0005-0000-0000-000095010000}"/>
    <cellStyle name="Normal 10 2 4 2 2" xfId="3743" xr:uid="{00000000-0005-0000-0000-000096010000}"/>
    <cellStyle name="Normal 10 2 4 3" xfId="2557" xr:uid="{00000000-0005-0000-0000-000097010000}"/>
    <cellStyle name="Normal 10 2 5" xfId="1084" xr:uid="{00000000-0005-0000-0000-000098010000}"/>
    <cellStyle name="Normal 10 2 5 2" xfId="3086" xr:uid="{00000000-0005-0000-0000-000099010000}"/>
    <cellStyle name="Normal 10 2 6" xfId="1334" xr:uid="{00000000-0005-0000-0000-00009A010000}"/>
    <cellStyle name="Normal 10 2 6 2" xfId="3336" xr:uid="{00000000-0005-0000-0000-00009B010000}"/>
    <cellStyle name="Normal 10 2 7" xfId="2194" xr:uid="{00000000-0005-0000-0000-00009C010000}"/>
    <cellStyle name="Normal 10 2 8" xfId="4205" xr:uid="{00000000-0005-0000-0000-00009D010000}"/>
    <cellStyle name="Normal 10 3" xfId="205" xr:uid="{00000000-0005-0000-0000-00009E010000}"/>
    <cellStyle name="Normal 10 3 2" xfId="308" xr:uid="{00000000-0005-0000-0000-00009F010000}"/>
    <cellStyle name="Normal 10 3 2 2" xfId="718" xr:uid="{00000000-0005-0000-0000-0000A0010000}"/>
    <cellStyle name="Normal 10 3 2 2 2" xfId="1908" xr:uid="{00000000-0005-0000-0000-0000A1010000}"/>
    <cellStyle name="Normal 10 3 2 2 2 2" xfId="3910" xr:uid="{00000000-0005-0000-0000-0000A2010000}"/>
    <cellStyle name="Normal 10 3 2 2 3" xfId="2724" xr:uid="{00000000-0005-0000-0000-0000A3010000}"/>
    <cellStyle name="Normal 10 3 2 3" xfId="1501" xr:uid="{00000000-0005-0000-0000-0000A4010000}"/>
    <cellStyle name="Normal 10 3 2 3 2" xfId="3503" xr:uid="{00000000-0005-0000-0000-0000A5010000}"/>
    <cellStyle name="Normal 10 3 2 4" xfId="2315" xr:uid="{00000000-0005-0000-0000-0000A6010000}"/>
    <cellStyle name="Normal 10 3 3" xfId="551" xr:uid="{00000000-0005-0000-0000-0000A7010000}"/>
    <cellStyle name="Normal 10 3 3 2" xfId="1743" xr:uid="{00000000-0005-0000-0000-0000A8010000}"/>
    <cellStyle name="Normal 10 3 3 2 2" xfId="3745" xr:uid="{00000000-0005-0000-0000-0000A9010000}"/>
    <cellStyle name="Normal 10 3 3 3" xfId="2559" xr:uid="{00000000-0005-0000-0000-0000AA010000}"/>
    <cellStyle name="Normal 10 3 4" xfId="1101" xr:uid="{00000000-0005-0000-0000-0000AB010000}"/>
    <cellStyle name="Normal 10 3 4 2" xfId="3103" xr:uid="{00000000-0005-0000-0000-0000AC010000}"/>
    <cellStyle name="Normal 10 3 5" xfId="1336" xr:uid="{00000000-0005-0000-0000-0000AD010000}"/>
    <cellStyle name="Normal 10 3 5 2" xfId="3338" xr:uid="{00000000-0005-0000-0000-0000AE010000}"/>
    <cellStyle name="Normal 10 3 6" xfId="2217" xr:uid="{00000000-0005-0000-0000-0000AF010000}"/>
    <cellStyle name="Normal 10 3 7" xfId="4250" xr:uid="{00000000-0005-0000-0000-0000B0010000}"/>
    <cellStyle name="Normal 10 4" xfId="234" xr:uid="{00000000-0005-0000-0000-0000B1010000}"/>
    <cellStyle name="Normal 10 4 2" xfId="309" xr:uid="{00000000-0005-0000-0000-0000B2010000}"/>
    <cellStyle name="Normal 10 4 2 2" xfId="719" xr:uid="{00000000-0005-0000-0000-0000B3010000}"/>
    <cellStyle name="Normal 10 4 2 2 2" xfId="1909" xr:uid="{00000000-0005-0000-0000-0000B4010000}"/>
    <cellStyle name="Normal 10 4 2 2 2 2" xfId="3911" xr:uid="{00000000-0005-0000-0000-0000B5010000}"/>
    <cellStyle name="Normal 10 4 2 2 3" xfId="2725" xr:uid="{00000000-0005-0000-0000-0000B6010000}"/>
    <cellStyle name="Normal 10 4 2 3" xfId="1502" xr:uid="{00000000-0005-0000-0000-0000B7010000}"/>
    <cellStyle name="Normal 10 4 2 3 2" xfId="3504" xr:uid="{00000000-0005-0000-0000-0000B8010000}"/>
    <cellStyle name="Normal 10 4 2 4" xfId="2316" xr:uid="{00000000-0005-0000-0000-0000B9010000}"/>
    <cellStyle name="Normal 10 4 3" xfId="552" xr:uid="{00000000-0005-0000-0000-0000BA010000}"/>
    <cellStyle name="Normal 10 4 3 2" xfId="1744" xr:uid="{00000000-0005-0000-0000-0000BB010000}"/>
    <cellStyle name="Normal 10 4 3 2 2" xfId="3746" xr:uid="{00000000-0005-0000-0000-0000BC010000}"/>
    <cellStyle name="Normal 10 4 3 3" xfId="2560" xr:uid="{00000000-0005-0000-0000-0000BD010000}"/>
    <cellStyle name="Normal 10 4 4" xfId="1087" xr:uid="{00000000-0005-0000-0000-0000BE010000}"/>
    <cellStyle name="Normal 10 4 4 2" xfId="3089" xr:uid="{00000000-0005-0000-0000-0000BF010000}"/>
    <cellStyle name="Normal 10 4 5" xfId="1337" xr:uid="{00000000-0005-0000-0000-0000C0010000}"/>
    <cellStyle name="Normal 10 4 5 2" xfId="3339" xr:uid="{00000000-0005-0000-0000-0000C1010000}"/>
    <cellStyle name="Normal 10 4 6" xfId="2242" xr:uid="{00000000-0005-0000-0000-0000C2010000}"/>
    <cellStyle name="Normal 10 4 7" xfId="4251" xr:uid="{00000000-0005-0000-0000-0000C3010000}"/>
    <cellStyle name="Normal 10 5" xfId="262" xr:uid="{00000000-0005-0000-0000-0000C4010000}"/>
    <cellStyle name="Normal 10 5 2" xfId="310" xr:uid="{00000000-0005-0000-0000-0000C5010000}"/>
    <cellStyle name="Normal 10 5 2 2" xfId="720" xr:uid="{00000000-0005-0000-0000-0000C6010000}"/>
    <cellStyle name="Normal 10 5 2 2 2" xfId="1910" xr:uid="{00000000-0005-0000-0000-0000C7010000}"/>
    <cellStyle name="Normal 10 5 2 2 2 2" xfId="3912" xr:uid="{00000000-0005-0000-0000-0000C8010000}"/>
    <cellStyle name="Normal 10 5 2 2 3" xfId="2726" xr:uid="{00000000-0005-0000-0000-0000C9010000}"/>
    <cellStyle name="Normal 10 5 2 3" xfId="1503" xr:uid="{00000000-0005-0000-0000-0000CA010000}"/>
    <cellStyle name="Normal 10 5 2 3 2" xfId="3505" xr:uid="{00000000-0005-0000-0000-0000CB010000}"/>
    <cellStyle name="Normal 10 5 2 4" xfId="2317" xr:uid="{00000000-0005-0000-0000-0000CC010000}"/>
    <cellStyle name="Normal 10 5 3" xfId="553" xr:uid="{00000000-0005-0000-0000-0000CD010000}"/>
    <cellStyle name="Normal 10 5 3 2" xfId="1745" xr:uid="{00000000-0005-0000-0000-0000CE010000}"/>
    <cellStyle name="Normal 10 5 3 2 2" xfId="3747" xr:uid="{00000000-0005-0000-0000-0000CF010000}"/>
    <cellStyle name="Normal 10 5 3 3" xfId="2561" xr:uid="{00000000-0005-0000-0000-0000D0010000}"/>
    <cellStyle name="Normal 10 5 4" xfId="1086" xr:uid="{00000000-0005-0000-0000-0000D1010000}"/>
    <cellStyle name="Normal 10 5 4 2" xfId="3088" xr:uid="{00000000-0005-0000-0000-0000D2010000}"/>
    <cellStyle name="Normal 10 5 5" xfId="1338" xr:uid="{00000000-0005-0000-0000-0000D3010000}"/>
    <cellStyle name="Normal 10 5 5 2" xfId="3340" xr:uid="{00000000-0005-0000-0000-0000D4010000}"/>
    <cellStyle name="Normal 10 5 6" xfId="2269" xr:uid="{00000000-0005-0000-0000-0000D5010000}"/>
    <cellStyle name="Normal 10 5 7" xfId="4252" xr:uid="{00000000-0005-0000-0000-0000D6010000}"/>
    <cellStyle name="Normal 10 6" xfId="305" xr:uid="{00000000-0005-0000-0000-0000D7010000}"/>
    <cellStyle name="Normal 10 6 2" xfId="715" xr:uid="{00000000-0005-0000-0000-0000D8010000}"/>
    <cellStyle name="Normal 10 6 2 2" xfId="1905" xr:uid="{00000000-0005-0000-0000-0000D9010000}"/>
    <cellStyle name="Normal 10 6 2 2 2" xfId="3907" xr:uid="{00000000-0005-0000-0000-0000DA010000}"/>
    <cellStyle name="Normal 10 6 2 3" xfId="2721" xr:uid="{00000000-0005-0000-0000-0000DB010000}"/>
    <cellStyle name="Normal 10 6 3" xfId="1498" xr:uid="{00000000-0005-0000-0000-0000DC010000}"/>
    <cellStyle name="Normal 10 6 3 2" xfId="3500" xr:uid="{00000000-0005-0000-0000-0000DD010000}"/>
    <cellStyle name="Normal 10 6 4" xfId="2312" xr:uid="{00000000-0005-0000-0000-0000DE010000}"/>
    <cellStyle name="Normal 10 7" xfId="502" xr:uid="{00000000-0005-0000-0000-0000DF010000}"/>
    <cellStyle name="Normal 10 7 2" xfId="910" xr:uid="{00000000-0005-0000-0000-0000E0010000}"/>
    <cellStyle name="Normal 10 7 2 2" xfId="2099" xr:uid="{00000000-0005-0000-0000-0000E1010000}"/>
    <cellStyle name="Normal 10 7 2 2 2" xfId="4101" xr:uid="{00000000-0005-0000-0000-0000E2010000}"/>
    <cellStyle name="Normal 10 7 2 3" xfId="2916" xr:uid="{00000000-0005-0000-0000-0000E3010000}"/>
    <cellStyle name="Normal 10 7 3" xfId="1693" xr:uid="{00000000-0005-0000-0000-0000E4010000}"/>
    <cellStyle name="Normal 10 7 3 2" xfId="3695" xr:uid="{00000000-0005-0000-0000-0000E5010000}"/>
    <cellStyle name="Normal 10 7 4" xfId="2509" xr:uid="{00000000-0005-0000-0000-0000E6010000}"/>
    <cellStyle name="Normal 10 8" xfId="525" xr:uid="{00000000-0005-0000-0000-0000E7010000}"/>
    <cellStyle name="Normal 10 8 2" xfId="1717" xr:uid="{00000000-0005-0000-0000-0000E8010000}"/>
    <cellStyle name="Normal 10 8 2 2" xfId="3719" xr:uid="{00000000-0005-0000-0000-0000E9010000}"/>
    <cellStyle name="Normal 10 8 3" xfId="2533" xr:uid="{00000000-0005-0000-0000-0000EA010000}"/>
    <cellStyle name="Normal 10 9" xfId="973" xr:uid="{00000000-0005-0000-0000-0000EB010000}"/>
    <cellStyle name="Normal 10 9 2" xfId="2975" xr:uid="{00000000-0005-0000-0000-0000EC010000}"/>
    <cellStyle name="Normal 11" xfId="26" xr:uid="{00000000-0005-0000-0000-0000ED010000}"/>
    <cellStyle name="Normal 11 10" xfId="2203" xr:uid="{00000000-0005-0000-0000-0000EE010000}"/>
    <cellStyle name="Normal 11 11" xfId="4162" xr:uid="{00000000-0005-0000-0000-0000EF010000}"/>
    <cellStyle name="Normal 11 12" xfId="191" xr:uid="{00000000-0005-0000-0000-0000F0010000}"/>
    <cellStyle name="Normal 11 2" xfId="204" xr:uid="{00000000-0005-0000-0000-0000F1010000}"/>
    <cellStyle name="Normal 11 2 2" xfId="312" xr:uid="{00000000-0005-0000-0000-0000F2010000}"/>
    <cellStyle name="Normal 11 2 2 2" xfId="722" xr:uid="{00000000-0005-0000-0000-0000F3010000}"/>
    <cellStyle name="Normal 11 2 2 2 2" xfId="1912" xr:uid="{00000000-0005-0000-0000-0000F4010000}"/>
    <cellStyle name="Normal 11 2 2 2 2 2" xfId="3914" xr:uid="{00000000-0005-0000-0000-0000F5010000}"/>
    <cellStyle name="Normal 11 2 2 2 3" xfId="2728" xr:uid="{00000000-0005-0000-0000-0000F6010000}"/>
    <cellStyle name="Normal 11 2 2 3" xfId="1505" xr:uid="{00000000-0005-0000-0000-0000F7010000}"/>
    <cellStyle name="Normal 11 2 2 3 2" xfId="3507" xr:uid="{00000000-0005-0000-0000-0000F8010000}"/>
    <cellStyle name="Normal 11 2 2 4" xfId="2319" xr:uid="{00000000-0005-0000-0000-0000F9010000}"/>
    <cellStyle name="Normal 11 2 3" xfId="554" xr:uid="{00000000-0005-0000-0000-0000FA010000}"/>
    <cellStyle name="Normal 11 2 3 2" xfId="1746" xr:uid="{00000000-0005-0000-0000-0000FB010000}"/>
    <cellStyle name="Normal 11 2 3 2 2" xfId="3748" xr:uid="{00000000-0005-0000-0000-0000FC010000}"/>
    <cellStyle name="Normal 11 2 3 3" xfId="2562" xr:uid="{00000000-0005-0000-0000-0000FD010000}"/>
    <cellStyle name="Normal 11 2 4" xfId="1118" xr:uid="{00000000-0005-0000-0000-0000FE010000}"/>
    <cellStyle name="Normal 11 2 4 2" xfId="3120" xr:uid="{00000000-0005-0000-0000-0000FF010000}"/>
    <cellStyle name="Normal 11 2 5" xfId="1339" xr:uid="{00000000-0005-0000-0000-000000020000}"/>
    <cellStyle name="Normal 11 2 5 2" xfId="3341" xr:uid="{00000000-0005-0000-0000-000001020000}"/>
    <cellStyle name="Normal 11 2 6" xfId="2216" xr:uid="{00000000-0005-0000-0000-000002020000}"/>
    <cellStyle name="Normal 11 2 7" xfId="4213" xr:uid="{00000000-0005-0000-0000-000003020000}"/>
    <cellStyle name="Normal 11 3" xfId="270" xr:uid="{00000000-0005-0000-0000-000004020000}"/>
    <cellStyle name="Normal 11 3 2" xfId="313" xr:uid="{00000000-0005-0000-0000-000005020000}"/>
    <cellStyle name="Normal 11 3 2 2" xfId="723" xr:uid="{00000000-0005-0000-0000-000006020000}"/>
    <cellStyle name="Normal 11 3 2 2 2" xfId="1913" xr:uid="{00000000-0005-0000-0000-000007020000}"/>
    <cellStyle name="Normal 11 3 2 2 2 2" xfId="3915" xr:uid="{00000000-0005-0000-0000-000008020000}"/>
    <cellStyle name="Normal 11 3 2 2 3" xfId="2729" xr:uid="{00000000-0005-0000-0000-000009020000}"/>
    <cellStyle name="Normal 11 3 2 3" xfId="1506" xr:uid="{00000000-0005-0000-0000-00000A020000}"/>
    <cellStyle name="Normal 11 3 2 3 2" xfId="3508" xr:uid="{00000000-0005-0000-0000-00000B020000}"/>
    <cellStyle name="Normal 11 3 2 4" xfId="2320" xr:uid="{00000000-0005-0000-0000-00000C020000}"/>
    <cellStyle name="Normal 11 3 3" xfId="555" xr:uid="{00000000-0005-0000-0000-00000D020000}"/>
    <cellStyle name="Normal 11 3 3 2" xfId="1747" xr:uid="{00000000-0005-0000-0000-00000E020000}"/>
    <cellStyle name="Normal 11 3 3 2 2" xfId="3749" xr:uid="{00000000-0005-0000-0000-00000F020000}"/>
    <cellStyle name="Normal 11 3 3 3" xfId="2563" xr:uid="{00000000-0005-0000-0000-000010020000}"/>
    <cellStyle name="Normal 11 3 4" xfId="1119" xr:uid="{00000000-0005-0000-0000-000011020000}"/>
    <cellStyle name="Normal 11 3 4 2" xfId="3121" xr:uid="{00000000-0005-0000-0000-000012020000}"/>
    <cellStyle name="Normal 11 3 5" xfId="1340" xr:uid="{00000000-0005-0000-0000-000013020000}"/>
    <cellStyle name="Normal 11 3 5 2" xfId="3342" xr:uid="{00000000-0005-0000-0000-000014020000}"/>
    <cellStyle name="Normal 11 3 6" xfId="2277" xr:uid="{00000000-0005-0000-0000-000015020000}"/>
    <cellStyle name="Normal 11 3 7" xfId="4253" xr:uid="{00000000-0005-0000-0000-000016020000}"/>
    <cellStyle name="Normal 11 4" xfId="311" xr:uid="{00000000-0005-0000-0000-000017020000}"/>
    <cellStyle name="Normal 11 4 2" xfId="721" xr:uid="{00000000-0005-0000-0000-000018020000}"/>
    <cellStyle name="Normal 11 4 2 2" xfId="1911" xr:uid="{00000000-0005-0000-0000-000019020000}"/>
    <cellStyle name="Normal 11 4 2 2 2" xfId="3913" xr:uid="{00000000-0005-0000-0000-00001A020000}"/>
    <cellStyle name="Normal 11 4 2 3" xfId="2727" xr:uid="{00000000-0005-0000-0000-00001B020000}"/>
    <cellStyle name="Normal 11 4 3" xfId="1504" xr:uid="{00000000-0005-0000-0000-00001C020000}"/>
    <cellStyle name="Normal 11 4 3 2" xfId="3506" xr:uid="{00000000-0005-0000-0000-00001D020000}"/>
    <cellStyle name="Normal 11 4 4" xfId="2318" xr:uid="{00000000-0005-0000-0000-00001E020000}"/>
    <cellStyle name="Normal 11 5" xfId="538" xr:uid="{00000000-0005-0000-0000-00001F020000}"/>
    <cellStyle name="Normal 11 5 2" xfId="1730" xr:uid="{00000000-0005-0000-0000-000020020000}"/>
    <cellStyle name="Normal 11 5 2 2" xfId="3732" xr:uid="{00000000-0005-0000-0000-000021020000}"/>
    <cellStyle name="Normal 11 5 3" xfId="2546" xr:uid="{00000000-0005-0000-0000-000022020000}"/>
    <cellStyle name="Normal 11 6" xfId="1025" xr:uid="{00000000-0005-0000-0000-000023020000}"/>
    <cellStyle name="Normal 11 6 2" xfId="3027" xr:uid="{00000000-0005-0000-0000-000024020000}"/>
    <cellStyle name="Normal 11 7" xfId="1091" xr:uid="{00000000-0005-0000-0000-000025020000}"/>
    <cellStyle name="Normal 11 7 2" xfId="3093" xr:uid="{00000000-0005-0000-0000-000026020000}"/>
    <cellStyle name="Normal 11 8" xfId="1286" xr:uid="{00000000-0005-0000-0000-000027020000}"/>
    <cellStyle name="Normal 11 8 2" xfId="3288" xr:uid="{00000000-0005-0000-0000-000028020000}"/>
    <cellStyle name="Normal 11 9" xfId="1323" xr:uid="{00000000-0005-0000-0000-000029020000}"/>
    <cellStyle name="Normal 11 9 2" xfId="3325" xr:uid="{00000000-0005-0000-0000-00002A020000}"/>
    <cellStyle name="Normal 12" xfId="41" xr:uid="{00000000-0005-0000-0000-00002B020000}"/>
    <cellStyle name="Normal 12 2" xfId="314" xr:uid="{00000000-0005-0000-0000-00002C020000}"/>
    <cellStyle name="Normal 12 2 2" xfId="724" xr:uid="{00000000-0005-0000-0000-00002D020000}"/>
    <cellStyle name="Normal 12 2 2 2" xfId="1914" xr:uid="{00000000-0005-0000-0000-00002E020000}"/>
    <cellStyle name="Normal 12 2 2 2 2" xfId="3916" xr:uid="{00000000-0005-0000-0000-00002F020000}"/>
    <cellStyle name="Normal 12 2 2 3" xfId="2730" xr:uid="{00000000-0005-0000-0000-000030020000}"/>
    <cellStyle name="Normal 12 2 3" xfId="1507" xr:uid="{00000000-0005-0000-0000-000031020000}"/>
    <cellStyle name="Normal 12 2 3 2" xfId="3509" xr:uid="{00000000-0005-0000-0000-000032020000}"/>
    <cellStyle name="Normal 12 2 4" xfId="2321" xr:uid="{00000000-0005-0000-0000-000033020000}"/>
    <cellStyle name="Normal 12 2 5" xfId="4225" xr:uid="{00000000-0005-0000-0000-000034020000}"/>
    <cellStyle name="Normal 12 3" xfId="556" xr:uid="{00000000-0005-0000-0000-000035020000}"/>
    <cellStyle name="Normal 12 3 2" xfId="1748" xr:uid="{00000000-0005-0000-0000-000036020000}"/>
    <cellStyle name="Normal 12 3 2 2" xfId="3750" xr:uid="{00000000-0005-0000-0000-000037020000}"/>
    <cellStyle name="Normal 12 3 3" xfId="2564" xr:uid="{00000000-0005-0000-0000-000038020000}"/>
    <cellStyle name="Normal 12 4" xfId="1037" xr:uid="{00000000-0005-0000-0000-000039020000}"/>
    <cellStyle name="Normal 12 4 2" xfId="3039" xr:uid="{00000000-0005-0000-0000-00003A020000}"/>
    <cellStyle name="Normal 12 5" xfId="1104" xr:uid="{00000000-0005-0000-0000-00003B020000}"/>
    <cellStyle name="Normal 12 5 2" xfId="3106" xr:uid="{00000000-0005-0000-0000-00003C020000}"/>
    <cellStyle name="Normal 12 6" xfId="1341" xr:uid="{00000000-0005-0000-0000-00003D020000}"/>
    <cellStyle name="Normal 12 6 2" xfId="3343" xr:uid="{00000000-0005-0000-0000-00003E020000}"/>
    <cellStyle name="Normal 12 7" xfId="2219" xr:uid="{00000000-0005-0000-0000-00003F020000}"/>
    <cellStyle name="Normal 12 8" xfId="4173" xr:uid="{00000000-0005-0000-0000-000040020000}"/>
    <cellStyle name="Normal 12 9" xfId="207" xr:uid="{00000000-0005-0000-0000-000041020000}"/>
    <cellStyle name="Normal 13" xfId="95" xr:uid="{00000000-0005-0000-0000-000042020000}"/>
    <cellStyle name="Normal 13 2" xfId="923" xr:uid="{00000000-0005-0000-0000-000043020000}"/>
    <cellStyle name="Normal 13 2 2" xfId="1706" xr:uid="{00000000-0005-0000-0000-000044020000}"/>
    <cellStyle name="Normal 13 2 2 2" xfId="3708" xr:uid="{00000000-0005-0000-0000-000045020000}"/>
    <cellStyle name="Normal 13 2 3" xfId="2929" xr:uid="{00000000-0005-0000-0000-000046020000}"/>
    <cellStyle name="Normal 13 3" xfId="101" xr:uid="{00000000-0005-0000-0000-000047020000}"/>
    <cellStyle name="Normal 13 3 2" xfId="924" xr:uid="{00000000-0005-0000-0000-000048020000}"/>
    <cellStyle name="Normal 13 4" xfId="2522" xr:uid="{00000000-0005-0000-0000-000049020000}"/>
    <cellStyle name="Normal 13 5" xfId="4198" xr:uid="{00000000-0005-0000-0000-00004A020000}"/>
    <cellStyle name="Normal 14" xfId="1299" xr:uid="{00000000-0005-0000-0000-00004B020000}"/>
    <cellStyle name="Normal 14 2" xfId="3301" xr:uid="{00000000-0005-0000-0000-00004C020000}"/>
    <cellStyle name="Normal 15" xfId="2112" xr:uid="{00000000-0005-0000-0000-00004D020000}"/>
    <cellStyle name="Normal 16" xfId="4114" xr:uid="{00000000-0005-0000-0000-00004E020000}"/>
    <cellStyle name="Normal 17" xfId="4115" xr:uid="{00000000-0005-0000-0000-00004F020000}"/>
    <cellStyle name="Normal 18" xfId="4129" xr:uid="{00000000-0005-0000-0000-000050020000}"/>
    <cellStyle name="Normal 19" xfId="4383" xr:uid="{00000000-0005-0000-0000-000051020000}"/>
    <cellStyle name="Normal 2" xfId="2" xr:uid="{00000000-0005-0000-0000-000052020000}"/>
    <cellStyle name="Normal 2 2" xfId="5" xr:uid="{00000000-0005-0000-0000-000053020000}"/>
    <cellStyle name="Normal 2 2 2" xfId="14" xr:uid="{00000000-0005-0000-0000-000054020000}"/>
    <cellStyle name="Normal 2 3" xfId="8" xr:uid="{00000000-0005-0000-0000-000055020000}"/>
    <cellStyle name="Normal 2 4" xfId="233" xr:uid="{00000000-0005-0000-0000-000056020000}"/>
    <cellStyle name="Normal 2 4 2" xfId="315" xr:uid="{00000000-0005-0000-0000-000057020000}"/>
    <cellStyle name="Normal 2 4 2 2" xfId="725" xr:uid="{00000000-0005-0000-0000-000058020000}"/>
    <cellStyle name="Normal 2 4 2 2 2" xfId="1915" xr:uid="{00000000-0005-0000-0000-000059020000}"/>
    <cellStyle name="Normal 2 4 2 2 2 2" xfId="3917" xr:uid="{00000000-0005-0000-0000-00005A020000}"/>
    <cellStyle name="Normal 2 4 2 2 3" xfId="2731" xr:uid="{00000000-0005-0000-0000-00005B020000}"/>
    <cellStyle name="Normal 2 4 2 3" xfId="1508" xr:uid="{00000000-0005-0000-0000-00005C020000}"/>
    <cellStyle name="Normal 2 4 2 3 2" xfId="3510" xr:uid="{00000000-0005-0000-0000-00005D020000}"/>
    <cellStyle name="Normal 2 4 2 4" xfId="2322" xr:uid="{00000000-0005-0000-0000-00005E020000}"/>
    <cellStyle name="Normal 2 4 3" xfId="557" xr:uid="{00000000-0005-0000-0000-00005F020000}"/>
    <cellStyle name="Normal 2 4 3 2" xfId="1749" xr:uid="{00000000-0005-0000-0000-000060020000}"/>
    <cellStyle name="Normal 2 4 3 2 2" xfId="3751" xr:uid="{00000000-0005-0000-0000-000061020000}"/>
    <cellStyle name="Normal 2 4 3 3" xfId="2565" xr:uid="{00000000-0005-0000-0000-000062020000}"/>
    <cellStyle name="Normal 2 4 4" xfId="1120" xr:uid="{00000000-0005-0000-0000-000063020000}"/>
    <cellStyle name="Normal 2 4 4 2" xfId="3122" xr:uid="{00000000-0005-0000-0000-000064020000}"/>
    <cellStyle name="Normal 2 4 5" xfId="1342" xr:uid="{00000000-0005-0000-0000-000065020000}"/>
    <cellStyle name="Normal 2 4 5 2" xfId="3344" xr:uid="{00000000-0005-0000-0000-000066020000}"/>
    <cellStyle name="Normal 2 4 6" xfId="2241" xr:uid="{00000000-0005-0000-0000-000067020000}"/>
    <cellStyle name="Normal 2 4 7" xfId="4254" xr:uid="{00000000-0005-0000-0000-000068020000}"/>
    <cellStyle name="Normal 3" xfId="3" xr:uid="{00000000-0005-0000-0000-000069020000}"/>
    <cellStyle name="Normal 3 10" xfId="210" xr:uid="{00000000-0005-0000-0000-00006A020000}"/>
    <cellStyle name="Normal 3 10 2" xfId="317" xr:uid="{00000000-0005-0000-0000-00006B020000}"/>
    <cellStyle name="Normal 3 10 2 2" xfId="727" xr:uid="{00000000-0005-0000-0000-00006C020000}"/>
    <cellStyle name="Normal 3 10 2 2 2" xfId="1917" xr:uid="{00000000-0005-0000-0000-00006D020000}"/>
    <cellStyle name="Normal 3 10 2 2 2 2" xfId="3919" xr:uid="{00000000-0005-0000-0000-00006E020000}"/>
    <cellStyle name="Normal 3 10 2 2 3" xfId="2733" xr:uid="{00000000-0005-0000-0000-00006F020000}"/>
    <cellStyle name="Normal 3 10 2 3" xfId="1510" xr:uid="{00000000-0005-0000-0000-000070020000}"/>
    <cellStyle name="Normal 3 10 2 3 2" xfId="3512" xr:uid="{00000000-0005-0000-0000-000071020000}"/>
    <cellStyle name="Normal 3 10 2 4" xfId="2324" xr:uid="{00000000-0005-0000-0000-000072020000}"/>
    <cellStyle name="Normal 3 10 3" xfId="558" xr:uid="{00000000-0005-0000-0000-000073020000}"/>
    <cellStyle name="Normal 3 10 3 2" xfId="1750" xr:uid="{00000000-0005-0000-0000-000074020000}"/>
    <cellStyle name="Normal 3 10 3 2 2" xfId="3752" xr:uid="{00000000-0005-0000-0000-000075020000}"/>
    <cellStyle name="Normal 3 10 3 3" xfId="2566" xr:uid="{00000000-0005-0000-0000-000076020000}"/>
    <cellStyle name="Normal 3 10 4" xfId="1121" xr:uid="{00000000-0005-0000-0000-000077020000}"/>
    <cellStyle name="Normal 3 10 4 2" xfId="3123" xr:uid="{00000000-0005-0000-0000-000078020000}"/>
    <cellStyle name="Normal 3 10 5" xfId="1343" xr:uid="{00000000-0005-0000-0000-000079020000}"/>
    <cellStyle name="Normal 3 10 5 2" xfId="3345" xr:uid="{00000000-0005-0000-0000-00007A020000}"/>
    <cellStyle name="Normal 3 10 6" xfId="2220" xr:uid="{00000000-0005-0000-0000-00007B020000}"/>
    <cellStyle name="Normal 3 10 7" xfId="4255" xr:uid="{00000000-0005-0000-0000-00007C020000}"/>
    <cellStyle name="Normal 3 11" xfId="223" xr:uid="{00000000-0005-0000-0000-00007D020000}"/>
    <cellStyle name="Normal 3 11 2" xfId="318" xr:uid="{00000000-0005-0000-0000-00007E020000}"/>
    <cellStyle name="Normal 3 11 2 2" xfId="728" xr:uid="{00000000-0005-0000-0000-00007F020000}"/>
    <cellStyle name="Normal 3 11 2 2 2" xfId="1918" xr:uid="{00000000-0005-0000-0000-000080020000}"/>
    <cellStyle name="Normal 3 11 2 2 2 2" xfId="3920" xr:uid="{00000000-0005-0000-0000-000081020000}"/>
    <cellStyle name="Normal 3 11 2 2 3" xfId="2734" xr:uid="{00000000-0005-0000-0000-000082020000}"/>
    <cellStyle name="Normal 3 11 2 3" xfId="1511" xr:uid="{00000000-0005-0000-0000-000083020000}"/>
    <cellStyle name="Normal 3 11 2 3 2" xfId="3513" xr:uid="{00000000-0005-0000-0000-000084020000}"/>
    <cellStyle name="Normal 3 11 2 4" xfId="2325" xr:uid="{00000000-0005-0000-0000-000085020000}"/>
    <cellStyle name="Normal 3 11 3" xfId="559" xr:uid="{00000000-0005-0000-0000-000086020000}"/>
    <cellStyle name="Normal 3 11 3 2" xfId="1751" xr:uid="{00000000-0005-0000-0000-000087020000}"/>
    <cellStyle name="Normal 3 11 3 2 2" xfId="3753" xr:uid="{00000000-0005-0000-0000-000088020000}"/>
    <cellStyle name="Normal 3 11 3 3" xfId="2567" xr:uid="{00000000-0005-0000-0000-000089020000}"/>
    <cellStyle name="Normal 3 11 4" xfId="1122" xr:uid="{00000000-0005-0000-0000-00008A020000}"/>
    <cellStyle name="Normal 3 11 4 2" xfId="3124" xr:uid="{00000000-0005-0000-0000-00008B020000}"/>
    <cellStyle name="Normal 3 11 5" xfId="1344" xr:uid="{00000000-0005-0000-0000-00008C020000}"/>
    <cellStyle name="Normal 3 11 5 2" xfId="3346" xr:uid="{00000000-0005-0000-0000-00008D020000}"/>
    <cellStyle name="Normal 3 11 6" xfId="2233" xr:uid="{00000000-0005-0000-0000-00008E020000}"/>
    <cellStyle name="Normal 3 11 7" xfId="4256" xr:uid="{00000000-0005-0000-0000-00008F020000}"/>
    <cellStyle name="Normal 3 12" xfId="249" xr:uid="{00000000-0005-0000-0000-000090020000}"/>
    <cellStyle name="Normal 3 12 2" xfId="319" xr:uid="{00000000-0005-0000-0000-000091020000}"/>
    <cellStyle name="Normal 3 12 2 2" xfId="729" xr:uid="{00000000-0005-0000-0000-000092020000}"/>
    <cellStyle name="Normal 3 12 2 2 2" xfId="1919" xr:uid="{00000000-0005-0000-0000-000093020000}"/>
    <cellStyle name="Normal 3 12 2 2 2 2" xfId="3921" xr:uid="{00000000-0005-0000-0000-000094020000}"/>
    <cellStyle name="Normal 3 12 2 2 3" xfId="2735" xr:uid="{00000000-0005-0000-0000-000095020000}"/>
    <cellStyle name="Normal 3 12 2 3" xfId="1512" xr:uid="{00000000-0005-0000-0000-000096020000}"/>
    <cellStyle name="Normal 3 12 2 3 2" xfId="3514" xr:uid="{00000000-0005-0000-0000-000097020000}"/>
    <cellStyle name="Normal 3 12 2 4" xfId="2326" xr:uid="{00000000-0005-0000-0000-000098020000}"/>
    <cellStyle name="Normal 3 12 3" xfId="560" xr:uid="{00000000-0005-0000-0000-000099020000}"/>
    <cellStyle name="Normal 3 12 3 2" xfId="1752" xr:uid="{00000000-0005-0000-0000-00009A020000}"/>
    <cellStyle name="Normal 3 12 3 2 2" xfId="3754" xr:uid="{00000000-0005-0000-0000-00009B020000}"/>
    <cellStyle name="Normal 3 12 3 3" xfId="2568" xr:uid="{00000000-0005-0000-0000-00009C020000}"/>
    <cellStyle name="Normal 3 12 4" xfId="1123" xr:uid="{00000000-0005-0000-0000-00009D020000}"/>
    <cellStyle name="Normal 3 12 4 2" xfId="3125" xr:uid="{00000000-0005-0000-0000-00009E020000}"/>
    <cellStyle name="Normal 3 12 5" xfId="1345" xr:uid="{00000000-0005-0000-0000-00009F020000}"/>
    <cellStyle name="Normal 3 12 5 2" xfId="3347" xr:uid="{00000000-0005-0000-0000-0000A0020000}"/>
    <cellStyle name="Normal 3 12 6" xfId="2256" xr:uid="{00000000-0005-0000-0000-0000A1020000}"/>
    <cellStyle name="Normal 3 12 7" xfId="4257" xr:uid="{00000000-0005-0000-0000-0000A2020000}"/>
    <cellStyle name="Normal 3 13" xfId="283" xr:uid="{00000000-0005-0000-0000-0000A3020000}"/>
    <cellStyle name="Normal 3 13 2" xfId="320" xr:uid="{00000000-0005-0000-0000-0000A4020000}"/>
    <cellStyle name="Normal 3 13 2 2" xfId="730" xr:uid="{00000000-0005-0000-0000-0000A5020000}"/>
    <cellStyle name="Normal 3 13 2 2 2" xfId="1920" xr:uid="{00000000-0005-0000-0000-0000A6020000}"/>
    <cellStyle name="Normal 3 13 2 2 2 2" xfId="3922" xr:uid="{00000000-0005-0000-0000-0000A7020000}"/>
    <cellStyle name="Normal 3 13 2 2 3" xfId="2736" xr:uid="{00000000-0005-0000-0000-0000A8020000}"/>
    <cellStyle name="Normal 3 13 2 3" xfId="1513" xr:uid="{00000000-0005-0000-0000-0000A9020000}"/>
    <cellStyle name="Normal 3 13 2 3 2" xfId="3515" xr:uid="{00000000-0005-0000-0000-0000AA020000}"/>
    <cellStyle name="Normal 3 13 2 4" xfId="2327" xr:uid="{00000000-0005-0000-0000-0000AB020000}"/>
    <cellStyle name="Normal 3 13 3" xfId="561" xr:uid="{00000000-0005-0000-0000-0000AC020000}"/>
    <cellStyle name="Normal 3 13 3 2" xfId="1753" xr:uid="{00000000-0005-0000-0000-0000AD020000}"/>
    <cellStyle name="Normal 3 13 3 2 2" xfId="3755" xr:uid="{00000000-0005-0000-0000-0000AE020000}"/>
    <cellStyle name="Normal 3 13 3 3" xfId="2569" xr:uid="{00000000-0005-0000-0000-0000AF020000}"/>
    <cellStyle name="Normal 3 13 4" xfId="1124" xr:uid="{00000000-0005-0000-0000-0000B0020000}"/>
    <cellStyle name="Normal 3 13 4 2" xfId="3126" xr:uid="{00000000-0005-0000-0000-0000B1020000}"/>
    <cellStyle name="Normal 3 13 5" xfId="1346" xr:uid="{00000000-0005-0000-0000-0000B2020000}"/>
    <cellStyle name="Normal 3 13 5 2" xfId="3348" xr:uid="{00000000-0005-0000-0000-0000B3020000}"/>
    <cellStyle name="Normal 3 13 6" xfId="2290" xr:uid="{00000000-0005-0000-0000-0000B4020000}"/>
    <cellStyle name="Normal 3 13 7" xfId="4258" xr:uid="{00000000-0005-0000-0000-0000B5020000}"/>
    <cellStyle name="Normal 3 14" xfId="316" xr:uid="{00000000-0005-0000-0000-0000B6020000}"/>
    <cellStyle name="Normal 3 14 2" xfId="726" xr:uid="{00000000-0005-0000-0000-0000B7020000}"/>
    <cellStyle name="Normal 3 14 2 2" xfId="1916" xr:uid="{00000000-0005-0000-0000-0000B8020000}"/>
    <cellStyle name="Normal 3 14 2 2 2" xfId="3918" xr:uid="{00000000-0005-0000-0000-0000B9020000}"/>
    <cellStyle name="Normal 3 14 2 3" xfId="2732" xr:uid="{00000000-0005-0000-0000-0000BA020000}"/>
    <cellStyle name="Normal 3 14 3" xfId="1509" xr:uid="{00000000-0005-0000-0000-0000BB020000}"/>
    <cellStyle name="Normal 3 14 3 2" xfId="3511" xr:uid="{00000000-0005-0000-0000-0000BC020000}"/>
    <cellStyle name="Normal 3 14 4" xfId="2323" xr:uid="{00000000-0005-0000-0000-0000BD020000}"/>
    <cellStyle name="Normal 3 15" xfId="481" xr:uid="{00000000-0005-0000-0000-0000BE020000}"/>
    <cellStyle name="Normal 3 15 2" xfId="889" xr:uid="{00000000-0005-0000-0000-0000BF020000}"/>
    <cellStyle name="Normal 3 15 2 2" xfId="2079" xr:uid="{00000000-0005-0000-0000-0000C0020000}"/>
    <cellStyle name="Normal 3 15 2 2 2" xfId="4081" xr:uid="{00000000-0005-0000-0000-0000C1020000}"/>
    <cellStyle name="Normal 3 15 2 3" xfId="2895" xr:uid="{00000000-0005-0000-0000-0000C2020000}"/>
    <cellStyle name="Normal 3 15 3" xfId="1672" xr:uid="{00000000-0005-0000-0000-0000C3020000}"/>
    <cellStyle name="Normal 3 15 3 2" xfId="3674" xr:uid="{00000000-0005-0000-0000-0000C4020000}"/>
    <cellStyle name="Normal 3 15 4" xfId="2488" xr:uid="{00000000-0005-0000-0000-0000C5020000}"/>
    <cellStyle name="Normal 3 16" xfId="493" xr:uid="{00000000-0005-0000-0000-0000C6020000}"/>
    <cellStyle name="Normal 3 16 2" xfId="901" xr:uid="{00000000-0005-0000-0000-0000C7020000}"/>
    <cellStyle name="Normal 3 16 2 2" xfId="2090" xr:uid="{00000000-0005-0000-0000-0000C8020000}"/>
    <cellStyle name="Normal 3 16 2 2 2" xfId="4092" xr:uid="{00000000-0005-0000-0000-0000C9020000}"/>
    <cellStyle name="Normal 3 16 2 3" xfId="2907" xr:uid="{00000000-0005-0000-0000-0000CA020000}"/>
    <cellStyle name="Normal 3 16 3" xfId="1684" xr:uid="{00000000-0005-0000-0000-0000CB020000}"/>
    <cellStyle name="Normal 3 16 3 2" xfId="3686" xr:uid="{00000000-0005-0000-0000-0000CC020000}"/>
    <cellStyle name="Normal 3 16 4" xfId="2500" xr:uid="{00000000-0005-0000-0000-0000CD020000}"/>
    <cellStyle name="Normal 3 17" xfId="516" xr:uid="{00000000-0005-0000-0000-0000CE020000}"/>
    <cellStyle name="Normal 3 17 2" xfId="1708" xr:uid="{00000000-0005-0000-0000-0000CF020000}"/>
    <cellStyle name="Normal 3 17 2 2" xfId="3710" xr:uid="{00000000-0005-0000-0000-0000D0020000}"/>
    <cellStyle name="Normal 3 17 3" xfId="2524" xr:uid="{00000000-0005-0000-0000-0000D1020000}"/>
    <cellStyle name="Normal 3 18" xfId="928" xr:uid="{00000000-0005-0000-0000-0000D2020000}"/>
    <cellStyle name="Normal 3 18 2" xfId="2930" xr:uid="{00000000-0005-0000-0000-0000D3020000}"/>
    <cellStyle name="Normal 3 19" xfId="1003" xr:uid="{00000000-0005-0000-0000-0000D4020000}"/>
    <cellStyle name="Normal 3 19 2" xfId="3005" xr:uid="{00000000-0005-0000-0000-0000D5020000}"/>
    <cellStyle name="Normal 3 2" xfId="9" xr:uid="{00000000-0005-0000-0000-0000D6020000}"/>
    <cellStyle name="Normal 3 2 10" xfId="284" xr:uid="{00000000-0005-0000-0000-0000D7020000}"/>
    <cellStyle name="Normal 3 2 10 2" xfId="322" xr:uid="{00000000-0005-0000-0000-0000D8020000}"/>
    <cellStyle name="Normal 3 2 10 2 2" xfId="732" xr:uid="{00000000-0005-0000-0000-0000D9020000}"/>
    <cellStyle name="Normal 3 2 10 2 2 2" xfId="1922" xr:uid="{00000000-0005-0000-0000-0000DA020000}"/>
    <cellStyle name="Normal 3 2 10 2 2 2 2" xfId="3924" xr:uid="{00000000-0005-0000-0000-0000DB020000}"/>
    <cellStyle name="Normal 3 2 10 2 2 3" xfId="2738" xr:uid="{00000000-0005-0000-0000-0000DC020000}"/>
    <cellStyle name="Normal 3 2 10 2 3" xfId="1515" xr:uid="{00000000-0005-0000-0000-0000DD020000}"/>
    <cellStyle name="Normal 3 2 10 2 3 2" xfId="3517" xr:uid="{00000000-0005-0000-0000-0000DE020000}"/>
    <cellStyle name="Normal 3 2 10 2 4" xfId="2329" xr:uid="{00000000-0005-0000-0000-0000DF020000}"/>
    <cellStyle name="Normal 3 2 10 3" xfId="562" xr:uid="{00000000-0005-0000-0000-0000E0020000}"/>
    <cellStyle name="Normal 3 2 10 3 2" xfId="1754" xr:uid="{00000000-0005-0000-0000-0000E1020000}"/>
    <cellStyle name="Normal 3 2 10 3 2 2" xfId="3756" xr:uid="{00000000-0005-0000-0000-0000E2020000}"/>
    <cellStyle name="Normal 3 2 10 3 3" xfId="2570" xr:uid="{00000000-0005-0000-0000-0000E3020000}"/>
    <cellStyle name="Normal 3 2 10 4" xfId="1125" xr:uid="{00000000-0005-0000-0000-0000E4020000}"/>
    <cellStyle name="Normal 3 2 10 4 2" xfId="3127" xr:uid="{00000000-0005-0000-0000-0000E5020000}"/>
    <cellStyle name="Normal 3 2 10 5" xfId="1347" xr:uid="{00000000-0005-0000-0000-0000E6020000}"/>
    <cellStyle name="Normal 3 2 10 5 2" xfId="3349" xr:uid="{00000000-0005-0000-0000-0000E7020000}"/>
    <cellStyle name="Normal 3 2 10 6" xfId="2291" xr:uid="{00000000-0005-0000-0000-0000E8020000}"/>
    <cellStyle name="Normal 3 2 10 7" xfId="4259" xr:uid="{00000000-0005-0000-0000-0000E9020000}"/>
    <cellStyle name="Normal 3 2 11" xfId="321" xr:uid="{00000000-0005-0000-0000-0000EA020000}"/>
    <cellStyle name="Normal 3 2 11 2" xfId="731" xr:uid="{00000000-0005-0000-0000-0000EB020000}"/>
    <cellStyle name="Normal 3 2 11 2 2" xfId="1921" xr:uid="{00000000-0005-0000-0000-0000EC020000}"/>
    <cellStyle name="Normal 3 2 11 2 2 2" xfId="3923" xr:uid="{00000000-0005-0000-0000-0000ED020000}"/>
    <cellStyle name="Normal 3 2 11 2 3" xfId="2737" xr:uid="{00000000-0005-0000-0000-0000EE020000}"/>
    <cellStyle name="Normal 3 2 11 3" xfId="1514" xr:uid="{00000000-0005-0000-0000-0000EF020000}"/>
    <cellStyle name="Normal 3 2 11 3 2" xfId="3516" xr:uid="{00000000-0005-0000-0000-0000F0020000}"/>
    <cellStyle name="Normal 3 2 11 4" xfId="2328" xr:uid="{00000000-0005-0000-0000-0000F1020000}"/>
    <cellStyle name="Normal 3 2 12" xfId="482" xr:uid="{00000000-0005-0000-0000-0000F2020000}"/>
    <cellStyle name="Normal 3 2 12 2" xfId="890" xr:uid="{00000000-0005-0000-0000-0000F3020000}"/>
    <cellStyle name="Normal 3 2 12 2 2" xfId="2080" xr:uid="{00000000-0005-0000-0000-0000F4020000}"/>
    <cellStyle name="Normal 3 2 12 2 2 2" xfId="4082" xr:uid="{00000000-0005-0000-0000-0000F5020000}"/>
    <cellStyle name="Normal 3 2 12 2 3" xfId="2896" xr:uid="{00000000-0005-0000-0000-0000F6020000}"/>
    <cellStyle name="Normal 3 2 12 3" xfId="1673" xr:uid="{00000000-0005-0000-0000-0000F7020000}"/>
    <cellStyle name="Normal 3 2 12 3 2" xfId="3675" xr:uid="{00000000-0005-0000-0000-0000F8020000}"/>
    <cellStyle name="Normal 3 2 12 4" xfId="2489" xr:uid="{00000000-0005-0000-0000-0000F9020000}"/>
    <cellStyle name="Normal 3 2 13" xfId="497" xr:uid="{00000000-0005-0000-0000-0000FA020000}"/>
    <cellStyle name="Normal 3 2 13 2" xfId="905" xr:uid="{00000000-0005-0000-0000-0000FB020000}"/>
    <cellStyle name="Normal 3 2 13 2 2" xfId="2094" xr:uid="{00000000-0005-0000-0000-0000FC020000}"/>
    <cellStyle name="Normal 3 2 13 2 2 2" xfId="4096" xr:uid="{00000000-0005-0000-0000-0000FD020000}"/>
    <cellStyle name="Normal 3 2 13 2 3" xfId="2911" xr:uid="{00000000-0005-0000-0000-0000FE020000}"/>
    <cellStyle name="Normal 3 2 13 3" xfId="1688" xr:uid="{00000000-0005-0000-0000-0000FF020000}"/>
    <cellStyle name="Normal 3 2 13 3 2" xfId="3690" xr:uid="{00000000-0005-0000-0000-000000030000}"/>
    <cellStyle name="Normal 3 2 13 4" xfId="2504" xr:uid="{00000000-0005-0000-0000-000001030000}"/>
    <cellStyle name="Normal 3 2 14" xfId="518" xr:uid="{00000000-0005-0000-0000-000002030000}"/>
    <cellStyle name="Normal 3 2 14 2" xfId="1710" xr:uid="{00000000-0005-0000-0000-000003030000}"/>
    <cellStyle name="Normal 3 2 14 2 2" xfId="3712" xr:uid="{00000000-0005-0000-0000-000004030000}"/>
    <cellStyle name="Normal 3 2 14 3" xfId="2526" xr:uid="{00000000-0005-0000-0000-000005030000}"/>
    <cellStyle name="Normal 3 2 15" xfId="934" xr:uid="{00000000-0005-0000-0000-000006030000}"/>
    <cellStyle name="Normal 3 2 15 2" xfId="2936" xr:uid="{00000000-0005-0000-0000-000007030000}"/>
    <cellStyle name="Normal 3 2 16" xfId="1008" xr:uid="{00000000-0005-0000-0000-000008030000}"/>
    <cellStyle name="Normal 3 2 16 2" xfId="3010" xr:uid="{00000000-0005-0000-0000-000009030000}"/>
    <cellStyle name="Normal 3 2 17" xfId="1050" xr:uid="{00000000-0005-0000-0000-00000A030000}"/>
    <cellStyle name="Normal 3 2 17 2" xfId="3052" xr:uid="{00000000-0005-0000-0000-00000B030000}"/>
    <cellStyle name="Normal 3 2 18" xfId="1064" xr:uid="{00000000-0005-0000-0000-00000C030000}"/>
    <cellStyle name="Normal 3 2 18 2" xfId="3066" xr:uid="{00000000-0005-0000-0000-00000D030000}"/>
    <cellStyle name="Normal 3 2 19" xfId="1258" xr:uid="{00000000-0005-0000-0000-00000E030000}"/>
    <cellStyle name="Normal 3 2 19 2" xfId="3260" xr:uid="{00000000-0005-0000-0000-00000F030000}"/>
    <cellStyle name="Normal 3 2 2" xfId="22" xr:uid="{00000000-0005-0000-0000-000010030000}"/>
    <cellStyle name="Normal 3 2 2 10" xfId="1019" xr:uid="{00000000-0005-0000-0000-000011030000}"/>
    <cellStyle name="Normal 3 2 2 10 2" xfId="3021" xr:uid="{00000000-0005-0000-0000-000012030000}"/>
    <cellStyle name="Normal 3 2 2 11" xfId="1098" xr:uid="{00000000-0005-0000-0000-000013030000}"/>
    <cellStyle name="Normal 3 2 2 11 2" xfId="3100" xr:uid="{00000000-0005-0000-0000-000014030000}"/>
    <cellStyle name="Normal 3 2 2 12" xfId="1270" xr:uid="{00000000-0005-0000-0000-000015030000}"/>
    <cellStyle name="Normal 3 2 2 12 2" xfId="3272" xr:uid="{00000000-0005-0000-0000-000016030000}"/>
    <cellStyle name="Normal 3 2 2 13" xfId="1317" xr:uid="{00000000-0005-0000-0000-000017030000}"/>
    <cellStyle name="Normal 3 2 2 13 2" xfId="3319" xr:uid="{00000000-0005-0000-0000-000018030000}"/>
    <cellStyle name="Normal 3 2 2 14" xfId="2132" xr:uid="{00000000-0005-0000-0000-000019030000}"/>
    <cellStyle name="Normal 3 2 2 15" xfId="4169" xr:uid="{00000000-0005-0000-0000-00001A030000}"/>
    <cellStyle name="Normal 3 2 2 16" xfId="106" xr:uid="{00000000-0005-0000-0000-00001B030000}"/>
    <cellStyle name="Normal 3 2 2 2" xfId="155" xr:uid="{00000000-0005-0000-0000-00001C030000}"/>
    <cellStyle name="Normal 3 2 2 2 2" xfId="324" xr:uid="{00000000-0005-0000-0000-00001D030000}"/>
    <cellStyle name="Normal 3 2 2 2 2 2" xfId="734" xr:uid="{00000000-0005-0000-0000-00001E030000}"/>
    <cellStyle name="Normal 3 2 2 2 2 2 2" xfId="1924" xr:uid="{00000000-0005-0000-0000-00001F030000}"/>
    <cellStyle name="Normal 3 2 2 2 2 2 2 2" xfId="3926" xr:uid="{00000000-0005-0000-0000-000020030000}"/>
    <cellStyle name="Normal 3 2 2 2 2 2 3" xfId="2740" xr:uid="{00000000-0005-0000-0000-000021030000}"/>
    <cellStyle name="Normal 3 2 2 2 2 3" xfId="1517" xr:uid="{00000000-0005-0000-0000-000022030000}"/>
    <cellStyle name="Normal 3 2 2 2 2 3 2" xfId="3519" xr:uid="{00000000-0005-0000-0000-000023030000}"/>
    <cellStyle name="Normal 3 2 2 2 2 4" xfId="2331" xr:uid="{00000000-0005-0000-0000-000024030000}"/>
    <cellStyle name="Normal 3 2 2 2 3" xfId="563" xr:uid="{00000000-0005-0000-0000-000025030000}"/>
    <cellStyle name="Normal 3 2 2 2 3 2" xfId="1755" xr:uid="{00000000-0005-0000-0000-000026030000}"/>
    <cellStyle name="Normal 3 2 2 2 3 2 2" xfId="3757" xr:uid="{00000000-0005-0000-0000-000027030000}"/>
    <cellStyle name="Normal 3 2 2 2 3 3" xfId="2571" xr:uid="{00000000-0005-0000-0000-000028030000}"/>
    <cellStyle name="Normal 3 2 2 2 4" xfId="979" xr:uid="{00000000-0005-0000-0000-000029030000}"/>
    <cellStyle name="Normal 3 2 2 2 4 2" xfId="2981" xr:uid="{00000000-0005-0000-0000-00002A030000}"/>
    <cellStyle name="Normal 3 2 2 2 5" xfId="1126" xr:uid="{00000000-0005-0000-0000-00002B030000}"/>
    <cellStyle name="Normal 3 2 2 2 5 2" xfId="3128" xr:uid="{00000000-0005-0000-0000-00002C030000}"/>
    <cellStyle name="Normal 3 2 2 2 6" xfId="1348" xr:uid="{00000000-0005-0000-0000-00002D030000}"/>
    <cellStyle name="Normal 3 2 2 2 6 2" xfId="3350" xr:uid="{00000000-0005-0000-0000-00002E030000}"/>
    <cellStyle name="Normal 3 2 2 2 7" xfId="2167" xr:uid="{00000000-0005-0000-0000-00002F030000}"/>
    <cellStyle name="Normal 3 2 2 2 8" xfId="4227" xr:uid="{00000000-0005-0000-0000-000030030000}"/>
    <cellStyle name="Normal 3 2 2 3" xfId="188" xr:uid="{00000000-0005-0000-0000-000031030000}"/>
    <cellStyle name="Normal 3 2 2 3 2" xfId="325" xr:uid="{00000000-0005-0000-0000-000032030000}"/>
    <cellStyle name="Normal 3 2 2 3 2 2" xfId="735" xr:uid="{00000000-0005-0000-0000-000033030000}"/>
    <cellStyle name="Normal 3 2 2 3 2 2 2" xfId="1925" xr:uid="{00000000-0005-0000-0000-000034030000}"/>
    <cellStyle name="Normal 3 2 2 3 2 2 2 2" xfId="3927" xr:uid="{00000000-0005-0000-0000-000035030000}"/>
    <cellStyle name="Normal 3 2 2 3 2 2 3" xfId="2741" xr:uid="{00000000-0005-0000-0000-000036030000}"/>
    <cellStyle name="Normal 3 2 2 3 2 3" xfId="1518" xr:uid="{00000000-0005-0000-0000-000037030000}"/>
    <cellStyle name="Normal 3 2 2 3 2 3 2" xfId="3520" xr:uid="{00000000-0005-0000-0000-000038030000}"/>
    <cellStyle name="Normal 3 2 2 3 2 4" xfId="2332" xr:uid="{00000000-0005-0000-0000-000039030000}"/>
    <cellStyle name="Normal 3 2 2 3 3" xfId="564" xr:uid="{00000000-0005-0000-0000-00003A030000}"/>
    <cellStyle name="Normal 3 2 2 3 3 2" xfId="1756" xr:uid="{00000000-0005-0000-0000-00003B030000}"/>
    <cellStyle name="Normal 3 2 2 3 3 2 2" xfId="3758" xr:uid="{00000000-0005-0000-0000-00003C030000}"/>
    <cellStyle name="Normal 3 2 2 3 3 3" xfId="2572" xr:uid="{00000000-0005-0000-0000-00003D030000}"/>
    <cellStyle name="Normal 3 2 2 3 4" xfId="1127" xr:uid="{00000000-0005-0000-0000-00003E030000}"/>
    <cellStyle name="Normal 3 2 2 3 4 2" xfId="3129" xr:uid="{00000000-0005-0000-0000-00003F030000}"/>
    <cellStyle name="Normal 3 2 2 3 5" xfId="1349" xr:uid="{00000000-0005-0000-0000-000040030000}"/>
    <cellStyle name="Normal 3 2 2 3 5 2" xfId="3351" xr:uid="{00000000-0005-0000-0000-000041030000}"/>
    <cellStyle name="Normal 3 2 2 3 6" xfId="2200" xr:uid="{00000000-0005-0000-0000-000042030000}"/>
    <cellStyle name="Normal 3 2 2 3 7" xfId="4260" xr:uid="{00000000-0005-0000-0000-000043030000}"/>
    <cellStyle name="Normal 3 2 2 4" xfId="241" xr:uid="{00000000-0005-0000-0000-000044030000}"/>
    <cellStyle name="Normal 3 2 2 4 2" xfId="326" xr:uid="{00000000-0005-0000-0000-000045030000}"/>
    <cellStyle name="Normal 3 2 2 4 2 2" xfId="736" xr:uid="{00000000-0005-0000-0000-000046030000}"/>
    <cellStyle name="Normal 3 2 2 4 2 2 2" xfId="1926" xr:uid="{00000000-0005-0000-0000-000047030000}"/>
    <cellStyle name="Normal 3 2 2 4 2 2 2 2" xfId="3928" xr:uid="{00000000-0005-0000-0000-000048030000}"/>
    <cellStyle name="Normal 3 2 2 4 2 2 3" xfId="2742" xr:uid="{00000000-0005-0000-0000-000049030000}"/>
    <cellStyle name="Normal 3 2 2 4 2 3" xfId="1519" xr:uid="{00000000-0005-0000-0000-00004A030000}"/>
    <cellStyle name="Normal 3 2 2 4 2 3 2" xfId="3521" xr:uid="{00000000-0005-0000-0000-00004B030000}"/>
    <cellStyle name="Normal 3 2 2 4 2 4" xfId="2333" xr:uid="{00000000-0005-0000-0000-00004C030000}"/>
    <cellStyle name="Normal 3 2 2 4 3" xfId="565" xr:uid="{00000000-0005-0000-0000-00004D030000}"/>
    <cellStyle name="Normal 3 2 2 4 3 2" xfId="1757" xr:uid="{00000000-0005-0000-0000-00004E030000}"/>
    <cellStyle name="Normal 3 2 2 4 3 2 2" xfId="3759" xr:uid="{00000000-0005-0000-0000-00004F030000}"/>
    <cellStyle name="Normal 3 2 2 4 3 3" xfId="2573" xr:uid="{00000000-0005-0000-0000-000050030000}"/>
    <cellStyle name="Normal 3 2 2 4 4" xfId="1128" xr:uid="{00000000-0005-0000-0000-000051030000}"/>
    <cellStyle name="Normal 3 2 2 4 4 2" xfId="3130" xr:uid="{00000000-0005-0000-0000-000052030000}"/>
    <cellStyle name="Normal 3 2 2 4 5" xfId="1350" xr:uid="{00000000-0005-0000-0000-000053030000}"/>
    <cellStyle name="Normal 3 2 2 4 5 2" xfId="3352" xr:uid="{00000000-0005-0000-0000-000054030000}"/>
    <cellStyle name="Normal 3 2 2 4 6" xfId="2249" xr:uid="{00000000-0005-0000-0000-000055030000}"/>
    <cellStyle name="Normal 3 2 2 4 7" xfId="4261" xr:uid="{00000000-0005-0000-0000-000056030000}"/>
    <cellStyle name="Normal 3 2 2 5" xfId="266" xr:uid="{00000000-0005-0000-0000-000057030000}"/>
    <cellStyle name="Normal 3 2 2 5 2" xfId="327" xr:uid="{00000000-0005-0000-0000-000058030000}"/>
    <cellStyle name="Normal 3 2 2 5 2 2" xfId="737" xr:uid="{00000000-0005-0000-0000-000059030000}"/>
    <cellStyle name="Normal 3 2 2 5 2 2 2" xfId="1927" xr:uid="{00000000-0005-0000-0000-00005A030000}"/>
    <cellStyle name="Normal 3 2 2 5 2 2 2 2" xfId="3929" xr:uid="{00000000-0005-0000-0000-00005B030000}"/>
    <cellStyle name="Normal 3 2 2 5 2 2 3" xfId="2743" xr:uid="{00000000-0005-0000-0000-00005C030000}"/>
    <cellStyle name="Normal 3 2 2 5 2 3" xfId="1520" xr:uid="{00000000-0005-0000-0000-00005D030000}"/>
    <cellStyle name="Normal 3 2 2 5 2 3 2" xfId="3522" xr:uid="{00000000-0005-0000-0000-00005E030000}"/>
    <cellStyle name="Normal 3 2 2 5 2 4" xfId="2334" xr:uid="{00000000-0005-0000-0000-00005F030000}"/>
    <cellStyle name="Normal 3 2 2 5 3" xfId="566" xr:uid="{00000000-0005-0000-0000-000060030000}"/>
    <cellStyle name="Normal 3 2 2 5 3 2" xfId="1758" xr:uid="{00000000-0005-0000-0000-000061030000}"/>
    <cellStyle name="Normal 3 2 2 5 3 2 2" xfId="3760" xr:uid="{00000000-0005-0000-0000-000062030000}"/>
    <cellStyle name="Normal 3 2 2 5 3 3" xfId="2574" xr:uid="{00000000-0005-0000-0000-000063030000}"/>
    <cellStyle name="Normal 3 2 2 5 4" xfId="1129" xr:uid="{00000000-0005-0000-0000-000064030000}"/>
    <cellStyle name="Normal 3 2 2 5 4 2" xfId="3131" xr:uid="{00000000-0005-0000-0000-000065030000}"/>
    <cellStyle name="Normal 3 2 2 5 5" xfId="1351" xr:uid="{00000000-0005-0000-0000-000066030000}"/>
    <cellStyle name="Normal 3 2 2 5 5 2" xfId="3353" xr:uid="{00000000-0005-0000-0000-000067030000}"/>
    <cellStyle name="Normal 3 2 2 5 6" xfId="2273" xr:uid="{00000000-0005-0000-0000-000068030000}"/>
    <cellStyle name="Normal 3 2 2 5 7" xfId="4262" xr:uid="{00000000-0005-0000-0000-000069030000}"/>
    <cellStyle name="Normal 3 2 2 6" xfId="323" xr:uid="{00000000-0005-0000-0000-00006A030000}"/>
    <cellStyle name="Normal 3 2 2 6 2" xfId="733" xr:uid="{00000000-0005-0000-0000-00006B030000}"/>
    <cellStyle name="Normal 3 2 2 6 2 2" xfId="1923" xr:uid="{00000000-0005-0000-0000-00006C030000}"/>
    <cellStyle name="Normal 3 2 2 6 2 2 2" xfId="3925" xr:uid="{00000000-0005-0000-0000-00006D030000}"/>
    <cellStyle name="Normal 3 2 2 6 2 3" xfId="2739" xr:uid="{00000000-0005-0000-0000-00006E030000}"/>
    <cellStyle name="Normal 3 2 2 6 3" xfId="1516" xr:uid="{00000000-0005-0000-0000-00006F030000}"/>
    <cellStyle name="Normal 3 2 2 6 3 2" xfId="3518" xr:uid="{00000000-0005-0000-0000-000070030000}"/>
    <cellStyle name="Normal 3 2 2 6 4" xfId="2330" xr:uid="{00000000-0005-0000-0000-000071030000}"/>
    <cellStyle name="Normal 3 2 2 7" xfId="509" xr:uid="{00000000-0005-0000-0000-000072030000}"/>
    <cellStyle name="Normal 3 2 2 7 2" xfId="917" xr:uid="{00000000-0005-0000-0000-000073030000}"/>
    <cellStyle name="Normal 3 2 2 7 2 2" xfId="2106" xr:uid="{00000000-0005-0000-0000-000074030000}"/>
    <cellStyle name="Normal 3 2 2 7 2 2 2" xfId="4108" xr:uid="{00000000-0005-0000-0000-000075030000}"/>
    <cellStyle name="Normal 3 2 2 7 2 3" xfId="2923" xr:uid="{00000000-0005-0000-0000-000076030000}"/>
    <cellStyle name="Normal 3 2 2 7 3" xfId="1700" xr:uid="{00000000-0005-0000-0000-000077030000}"/>
    <cellStyle name="Normal 3 2 2 7 3 2" xfId="3702" xr:uid="{00000000-0005-0000-0000-000078030000}"/>
    <cellStyle name="Normal 3 2 2 7 4" xfId="2516" xr:uid="{00000000-0005-0000-0000-000079030000}"/>
    <cellStyle name="Normal 3 2 2 8" xfId="532" xr:uid="{00000000-0005-0000-0000-00007A030000}"/>
    <cellStyle name="Normal 3 2 2 8 2" xfId="1724" xr:uid="{00000000-0005-0000-0000-00007B030000}"/>
    <cellStyle name="Normal 3 2 2 8 2 2" xfId="3726" xr:uid="{00000000-0005-0000-0000-00007C030000}"/>
    <cellStyle name="Normal 3 2 2 8 3" xfId="2540" xr:uid="{00000000-0005-0000-0000-00007D030000}"/>
    <cellStyle name="Normal 3 2 2 9" xfId="946" xr:uid="{00000000-0005-0000-0000-00007E030000}"/>
    <cellStyle name="Normal 3 2 2 9 2" xfId="2948" xr:uid="{00000000-0005-0000-0000-00007F030000}"/>
    <cellStyle name="Normal 3 2 20" xfId="1303" xr:uid="{00000000-0005-0000-0000-000080030000}"/>
    <cellStyle name="Normal 3 2 20 2" xfId="3305" xr:uid="{00000000-0005-0000-0000-000081030000}"/>
    <cellStyle name="Normal 3 2 21" xfId="2120" xr:uid="{00000000-0005-0000-0000-000082030000}"/>
    <cellStyle name="Normal 3 2 22" xfId="4147" xr:uid="{00000000-0005-0000-0000-000083030000}"/>
    <cellStyle name="Normal 3 2 23" xfId="4371" xr:uid="{00000000-0005-0000-0000-000084030000}"/>
    <cellStyle name="Normal 3 2 24" xfId="117" xr:uid="{00000000-0005-0000-0000-000085030000}"/>
    <cellStyle name="Normal 3 2 3" xfId="33" xr:uid="{00000000-0005-0000-0000-000086030000}"/>
    <cellStyle name="Normal 3 2 3 10" xfId="1352" xr:uid="{00000000-0005-0000-0000-000087030000}"/>
    <cellStyle name="Normal 3 2 3 10 2" xfId="3354" xr:uid="{00000000-0005-0000-0000-000088030000}"/>
    <cellStyle name="Normal 3 2 3 11" xfId="2149" xr:uid="{00000000-0005-0000-0000-000089030000}"/>
    <cellStyle name="Normal 3 2 3 12" xfId="4180" xr:uid="{00000000-0005-0000-0000-00008A030000}"/>
    <cellStyle name="Normal 3 2 3 13" xfId="137" xr:uid="{00000000-0005-0000-0000-00008B030000}"/>
    <cellStyle name="Normal 3 2 3 2" xfId="198" xr:uid="{00000000-0005-0000-0000-00008C030000}"/>
    <cellStyle name="Normal 3 2 3 2 2" xfId="329" xr:uid="{00000000-0005-0000-0000-00008D030000}"/>
    <cellStyle name="Normal 3 2 3 2 2 2" xfId="739" xr:uid="{00000000-0005-0000-0000-00008E030000}"/>
    <cellStyle name="Normal 3 2 3 2 2 2 2" xfId="1929" xr:uid="{00000000-0005-0000-0000-00008F030000}"/>
    <cellStyle name="Normal 3 2 3 2 2 2 2 2" xfId="3931" xr:uid="{00000000-0005-0000-0000-000090030000}"/>
    <cellStyle name="Normal 3 2 3 2 2 2 3" xfId="2745" xr:uid="{00000000-0005-0000-0000-000091030000}"/>
    <cellStyle name="Normal 3 2 3 2 2 3" xfId="1522" xr:uid="{00000000-0005-0000-0000-000092030000}"/>
    <cellStyle name="Normal 3 2 3 2 2 3 2" xfId="3524" xr:uid="{00000000-0005-0000-0000-000093030000}"/>
    <cellStyle name="Normal 3 2 3 2 2 4" xfId="2336" xr:uid="{00000000-0005-0000-0000-000094030000}"/>
    <cellStyle name="Normal 3 2 3 2 3" xfId="568" xr:uid="{00000000-0005-0000-0000-000095030000}"/>
    <cellStyle name="Normal 3 2 3 2 3 2" xfId="1760" xr:uid="{00000000-0005-0000-0000-000096030000}"/>
    <cellStyle name="Normal 3 2 3 2 3 2 2" xfId="3762" xr:uid="{00000000-0005-0000-0000-000097030000}"/>
    <cellStyle name="Normal 3 2 3 2 3 3" xfId="2576" xr:uid="{00000000-0005-0000-0000-000098030000}"/>
    <cellStyle name="Normal 3 2 3 2 4" xfId="1130" xr:uid="{00000000-0005-0000-0000-000099030000}"/>
    <cellStyle name="Normal 3 2 3 2 4 2" xfId="3132" xr:uid="{00000000-0005-0000-0000-00009A030000}"/>
    <cellStyle name="Normal 3 2 3 2 5" xfId="1353" xr:uid="{00000000-0005-0000-0000-00009B030000}"/>
    <cellStyle name="Normal 3 2 3 2 5 2" xfId="3355" xr:uid="{00000000-0005-0000-0000-00009C030000}"/>
    <cellStyle name="Normal 3 2 3 2 6" xfId="2210" xr:uid="{00000000-0005-0000-0000-00009D030000}"/>
    <cellStyle name="Normal 3 2 3 2 7" xfId="4235" xr:uid="{00000000-0005-0000-0000-00009E030000}"/>
    <cellStyle name="Normal 3 2 3 3" xfId="276" xr:uid="{00000000-0005-0000-0000-00009F030000}"/>
    <cellStyle name="Normal 3 2 3 3 2" xfId="330" xr:uid="{00000000-0005-0000-0000-0000A0030000}"/>
    <cellStyle name="Normal 3 2 3 3 2 2" xfId="740" xr:uid="{00000000-0005-0000-0000-0000A1030000}"/>
    <cellStyle name="Normal 3 2 3 3 2 2 2" xfId="1930" xr:uid="{00000000-0005-0000-0000-0000A2030000}"/>
    <cellStyle name="Normal 3 2 3 3 2 2 2 2" xfId="3932" xr:uid="{00000000-0005-0000-0000-0000A3030000}"/>
    <cellStyle name="Normal 3 2 3 3 2 2 3" xfId="2746" xr:uid="{00000000-0005-0000-0000-0000A4030000}"/>
    <cellStyle name="Normal 3 2 3 3 2 3" xfId="1523" xr:uid="{00000000-0005-0000-0000-0000A5030000}"/>
    <cellStyle name="Normal 3 2 3 3 2 3 2" xfId="3525" xr:uid="{00000000-0005-0000-0000-0000A6030000}"/>
    <cellStyle name="Normal 3 2 3 3 2 4" xfId="2337" xr:uid="{00000000-0005-0000-0000-0000A7030000}"/>
    <cellStyle name="Normal 3 2 3 3 3" xfId="569" xr:uid="{00000000-0005-0000-0000-0000A8030000}"/>
    <cellStyle name="Normal 3 2 3 3 3 2" xfId="1761" xr:uid="{00000000-0005-0000-0000-0000A9030000}"/>
    <cellStyle name="Normal 3 2 3 3 3 2 2" xfId="3763" xr:uid="{00000000-0005-0000-0000-0000AA030000}"/>
    <cellStyle name="Normal 3 2 3 3 3 3" xfId="2577" xr:uid="{00000000-0005-0000-0000-0000AB030000}"/>
    <cellStyle name="Normal 3 2 3 3 4" xfId="1131" xr:uid="{00000000-0005-0000-0000-0000AC030000}"/>
    <cellStyle name="Normal 3 2 3 3 4 2" xfId="3133" xr:uid="{00000000-0005-0000-0000-0000AD030000}"/>
    <cellStyle name="Normal 3 2 3 3 5" xfId="1354" xr:uid="{00000000-0005-0000-0000-0000AE030000}"/>
    <cellStyle name="Normal 3 2 3 3 5 2" xfId="3356" xr:uid="{00000000-0005-0000-0000-0000AF030000}"/>
    <cellStyle name="Normal 3 2 3 3 6" xfId="2283" xr:uid="{00000000-0005-0000-0000-0000B0030000}"/>
    <cellStyle name="Normal 3 2 3 3 7" xfId="4263" xr:uid="{00000000-0005-0000-0000-0000B1030000}"/>
    <cellStyle name="Normal 3 2 3 4" xfId="328" xr:uid="{00000000-0005-0000-0000-0000B2030000}"/>
    <cellStyle name="Normal 3 2 3 4 2" xfId="738" xr:uid="{00000000-0005-0000-0000-0000B3030000}"/>
    <cellStyle name="Normal 3 2 3 4 2 2" xfId="1928" xr:uid="{00000000-0005-0000-0000-0000B4030000}"/>
    <cellStyle name="Normal 3 2 3 4 2 2 2" xfId="3930" xr:uid="{00000000-0005-0000-0000-0000B5030000}"/>
    <cellStyle name="Normal 3 2 3 4 2 3" xfId="2744" xr:uid="{00000000-0005-0000-0000-0000B6030000}"/>
    <cellStyle name="Normal 3 2 3 4 3" xfId="1521" xr:uid="{00000000-0005-0000-0000-0000B7030000}"/>
    <cellStyle name="Normal 3 2 3 4 3 2" xfId="3523" xr:uid="{00000000-0005-0000-0000-0000B8030000}"/>
    <cellStyle name="Normal 3 2 3 4 4" xfId="2335" xr:uid="{00000000-0005-0000-0000-0000B9030000}"/>
    <cellStyle name="Normal 3 2 3 5" xfId="567" xr:uid="{00000000-0005-0000-0000-0000BA030000}"/>
    <cellStyle name="Normal 3 2 3 5 2" xfId="1759" xr:uid="{00000000-0005-0000-0000-0000BB030000}"/>
    <cellStyle name="Normal 3 2 3 5 2 2" xfId="3761" xr:uid="{00000000-0005-0000-0000-0000BC030000}"/>
    <cellStyle name="Normal 3 2 3 5 3" xfId="2575" xr:uid="{00000000-0005-0000-0000-0000BD030000}"/>
    <cellStyle name="Normal 3 2 3 6" xfId="962" xr:uid="{00000000-0005-0000-0000-0000BE030000}"/>
    <cellStyle name="Normal 3 2 3 6 2" xfId="2964" xr:uid="{00000000-0005-0000-0000-0000BF030000}"/>
    <cellStyle name="Normal 3 2 3 7" xfId="1032" xr:uid="{00000000-0005-0000-0000-0000C0030000}"/>
    <cellStyle name="Normal 3 2 3 7 2" xfId="3034" xr:uid="{00000000-0005-0000-0000-0000C1030000}"/>
    <cellStyle name="Normal 3 2 3 8" xfId="1111" xr:uid="{00000000-0005-0000-0000-0000C2030000}"/>
    <cellStyle name="Normal 3 2 3 8 2" xfId="3113" xr:uid="{00000000-0005-0000-0000-0000C3030000}"/>
    <cellStyle name="Normal 3 2 3 9" xfId="1281" xr:uid="{00000000-0005-0000-0000-0000C4030000}"/>
    <cellStyle name="Normal 3 2 3 9 2" xfId="3283" xr:uid="{00000000-0005-0000-0000-0000C5030000}"/>
    <cellStyle name="Normal 3 2 4" xfId="48" xr:uid="{00000000-0005-0000-0000-0000C6030000}"/>
    <cellStyle name="Normal 3 2 4 10" xfId="4221" xr:uid="{00000000-0005-0000-0000-0000C7030000}"/>
    <cellStyle name="Normal 3 2 4 11" xfId="148" xr:uid="{00000000-0005-0000-0000-0000C8030000}"/>
    <cellStyle name="Normal 3 2 4 2" xfId="331" xr:uid="{00000000-0005-0000-0000-0000C9030000}"/>
    <cellStyle name="Normal 3 2 4 2 2" xfId="741" xr:uid="{00000000-0005-0000-0000-0000CA030000}"/>
    <cellStyle name="Normal 3 2 4 2 2 2" xfId="1931" xr:uid="{00000000-0005-0000-0000-0000CB030000}"/>
    <cellStyle name="Normal 3 2 4 2 2 2 2" xfId="3933" xr:uid="{00000000-0005-0000-0000-0000CC030000}"/>
    <cellStyle name="Normal 3 2 4 2 2 3" xfId="2747" xr:uid="{00000000-0005-0000-0000-0000CD030000}"/>
    <cellStyle name="Normal 3 2 4 2 3" xfId="1524" xr:uid="{00000000-0005-0000-0000-0000CE030000}"/>
    <cellStyle name="Normal 3 2 4 2 3 2" xfId="3526" xr:uid="{00000000-0005-0000-0000-0000CF030000}"/>
    <cellStyle name="Normal 3 2 4 2 4" xfId="2338" xr:uid="{00000000-0005-0000-0000-0000D0030000}"/>
    <cellStyle name="Normal 3 2 4 3" xfId="570" xr:uid="{00000000-0005-0000-0000-0000D1030000}"/>
    <cellStyle name="Normal 3 2 4 3 2" xfId="1762" xr:uid="{00000000-0005-0000-0000-0000D2030000}"/>
    <cellStyle name="Normal 3 2 4 3 2 2" xfId="3764" xr:uid="{00000000-0005-0000-0000-0000D3030000}"/>
    <cellStyle name="Normal 3 2 4 3 3" xfId="2578" xr:uid="{00000000-0005-0000-0000-0000D4030000}"/>
    <cellStyle name="Normal 3 2 4 4" xfId="970" xr:uid="{00000000-0005-0000-0000-0000D5030000}"/>
    <cellStyle name="Normal 3 2 4 4 2" xfId="2972" xr:uid="{00000000-0005-0000-0000-0000D6030000}"/>
    <cellStyle name="Normal 3 2 4 5" xfId="1043" xr:uid="{00000000-0005-0000-0000-0000D7030000}"/>
    <cellStyle name="Normal 3 2 4 5 2" xfId="3045" xr:uid="{00000000-0005-0000-0000-0000D8030000}"/>
    <cellStyle name="Normal 3 2 4 6" xfId="1132" xr:uid="{00000000-0005-0000-0000-0000D9030000}"/>
    <cellStyle name="Normal 3 2 4 6 2" xfId="3134" xr:uid="{00000000-0005-0000-0000-0000DA030000}"/>
    <cellStyle name="Normal 3 2 4 7" xfId="1293" xr:uid="{00000000-0005-0000-0000-0000DB030000}"/>
    <cellStyle name="Normal 3 2 4 7 2" xfId="3295" xr:uid="{00000000-0005-0000-0000-0000DC030000}"/>
    <cellStyle name="Normal 3 2 4 8" xfId="1355" xr:uid="{00000000-0005-0000-0000-0000DD030000}"/>
    <cellStyle name="Normal 3 2 4 8 2" xfId="3357" xr:uid="{00000000-0005-0000-0000-0000DE030000}"/>
    <cellStyle name="Normal 3 2 4 9" xfId="2160" xr:uid="{00000000-0005-0000-0000-0000DF030000}"/>
    <cellStyle name="Normal 3 2 5" xfId="165" xr:uid="{00000000-0005-0000-0000-0000E0030000}"/>
    <cellStyle name="Normal 3 2 5 2" xfId="332" xr:uid="{00000000-0005-0000-0000-0000E1030000}"/>
    <cellStyle name="Normal 3 2 5 2 2" xfId="742" xr:uid="{00000000-0005-0000-0000-0000E2030000}"/>
    <cellStyle name="Normal 3 2 5 2 2 2" xfId="1932" xr:uid="{00000000-0005-0000-0000-0000E3030000}"/>
    <cellStyle name="Normal 3 2 5 2 2 2 2" xfId="3934" xr:uid="{00000000-0005-0000-0000-0000E4030000}"/>
    <cellStyle name="Normal 3 2 5 2 2 3" xfId="2748" xr:uid="{00000000-0005-0000-0000-0000E5030000}"/>
    <cellStyle name="Normal 3 2 5 2 3" xfId="1525" xr:uid="{00000000-0005-0000-0000-0000E6030000}"/>
    <cellStyle name="Normal 3 2 5 2 3 2" xfId="3527" xr:uid="{00000000-0005-0000-0000-0000E7030000}"/>
    <cellStyle name="Normal 3 2 5 2 4" xfId="2339" xr:uid="{00000000-0005-0000-0000-0000E8030000}"/>
    <cellStyle name="Normal 3 2 5 3" xfId="571" xr:uid="{00000000-0005-0000-0000-0000E9030000}"/>
    <cellStyle name="Normal 3 2 5 3 2" xfId="1763" xr:uid="{00000000-0005-0000-0000-0000EA030000}"/>
    <cellStyle name="Normal 3 2 5 3 2 2" xfId="3765" xr:uid="{00000000-0005-0000-0000-0000EB030000}"/>
    <cellStyle name="Normal 3 2 5 3 3" xfId="2579" xr:uid="{00000000-0005-0000-0000-0000EC030000}"/>
    <cellStyle name="Normal 3 2 5 4" xfId="990" xr:uid="{00000000-0005-0000-0000-0000ED030000}"/>
    <cellStyle name="Normal 3 2 5 4 2" xfId="2992" xr:uid="{00000000-0005-0000-0000-0000EE030000}"/>
    <cellStyle name="Normal 3 2 5 5" xfId="1133" xr:uid="{00000000-0005-0000-0000-0000EF030000}"/>
    <cellStyle name="Normal 3 2 5 5 2" xfId="3135" xr:uid="{00000000-0005-0000-0000-0000F0030000}"/>
    <cellStyle name="Normal 3 2 5 6" xfId="1356" xr:uid="{00000000-0005-0000-0000-0000F1030000}"/>
    <cellStyle name="Normal 3 2 5 6 2" xfId="3358" xr:uid="{00000000-0005-0000-0000-0000F2030000}"/>
    <cellStyle name="Normal 3 2 5 7" xfId="2177" xr:uid="{00000000-0005-0000-0000-0000F3030000}"/>
    <cellStyle name="Normal 3 2 5 8" xfId="4264" xr:uid="{00000000-0005-0000-0000-0000F4030000}"/>
    <cellStyle name="Normal 3 2 6" xfId="179" xr:uid="{00000000-0005-0000-0000-0000F5030000}"/>
    <cellStyle name="Normal 3 2 6 2" xfId="333" xr:uid="{00000000-0005-0000-0000-0000F6030000}"/>
    <cellStyle name="Normal 3 2 6 2 2" xfId="743" xr:uid="{00000000-0005-0000-0000-0000F7030000}"/>
    <cellStyle name="Normal 3 2 6 2 2 2" xfId="1933" xr:uid="{00000000-0005-0000-0000-0000F8030000}"/>
    <cellStyle name="Normal 3 2 6 2 2 2 2" xfId="3935" xr:uid="{00000000-0005-0000-0000-0000F9030000}"/>
    <cellStyle name="Normal 3 2 6 2 2 3" xfId="2749" xr:uid="{00000000-0005-0000-0000-0000FA030000}"/>
    <cellStyle name="Normal 3 2 6 2 3" xfId="1526" xr:uid="{00000000-0005-0000-0000-0000FB030000}"/>
    <cellStyle name="Normal 3 2 6 2 3 2" xfId="3528" xr:uid="{00000000-0005-0000-0000-0000FC030000}"/>
    <cellStyle name="Normal 3 2 6 2 4" xfId="2340" xr:uid="{00000000-0005-0000-0000-0000FD030000}"/>
    <cellStyle name="Normal 3 2 6 3" xfId="572" xr:uid="{00000000-0005-0000-0000-0000FE030000}"/>
    <cellStyle name="Normal 3 2 6 3 2" xfId="1764" xr:uid="{00000000-0005-0000-0000-0000FF030000}"/>
    <cellStyle name="Normal 3 2 6 3 2 2" xfId="3766" xr:uid="{00000000-0005-0000-0000-000000040000}"/>
    <cellStyle name="Normal 3 2 6 3 3" xfId="2580" xr:uid="{00000000-0005-0000-0000-000001040000}"/>
    <cellStyle name="Normal 3 2 6 4" xfId="1134" xr:uid="{00000000-0005-0000-0000-000002040000}"/>
    <cellStyle name="Normal 3 2 6 4 2" xfId="3136" xr:uid="{00000000-0005-0000-0000-000003040000}"/>
    <cellStyle name="Normal 3 2 6 5" xfId="1357" xr:uid="{00000000-0005-0000-0000-000004040000}"/>
    <cellStyle name="Normal 3 2 6 5 2" xfId="3359" xr:uid="{00000000-0005-0000-0000-000005040000}"/>
    <cellStyle name="Normal 3 2 6 6" xfId="2191" xr:uid="{00000000-0005-0000-0000-000006040000}"/>
    <cellStyle name="Normal 3 2 6 7" xfId="4265" xr:uid="{00000000-0005-0000-0000-000007040000}"/>
    <cellStyle name="Normal 3 2 7" xfId="216" xr:uid="{00000000-0005-0000-0000-000008040000}"/>
    <cellStyle name="Normal 3 2 7 2" xfId="334" xr:uid="{00000000-0005-0000-0000-000009040000}"/>
    <cellStyle name="Normal 3 2 7 2 2" xfId="744" xr:uid="{00000000-0005-0000-0000-00000A040000}"/>
    <cellStyle name="Normal 3 2 7 2 2 2" xfId="1934" xr:uid="{00000000-0005-0000-0000-00000B040000}"/>
    <cellStyle name="Normal 3 2 7 2 2 2 2" xfId="3936" xr:uid="{00000000-0005-0000-0000-00000C040000}"/>
    <cellStyle name="Normal 3 2 7 2 2 3" xfId="2750" xr:uid="{00000000-0005-0000-0000-00000D040000}"/>
    <cellStyle name="Normal 3 2 7 2 3" xfId="1527" xr:uid="{00000000-0005-0000-0000-00000E040000}"/>
    <cellStyle name="Normal 3 2 7 2 3 2" xfId="3529" xr:uid="{00000000-0005-0000-0000-00000F040000}"/>
    <cellStyle name="Normal 3 2 7 2 4" xfId="2341" xr:uid="{00000000-0005-0000-0000-000010040000}"/>
    <cellStyle name="Normal 3 2 7 3" xfId="573" xr:uid="{00000000-0005-0000-0000-000011040000}"/>
    <cellStyle name="Normal 3 2 7 3 2" xfId="1765" xr:uid="{00000000-0005-0000-0000-000012040000}"/>
    <cellStyle name="Normal 3 2 7 3 2 2" xfId="3767" xr:uid="{00000000-0005-0000-0000-000013040000}"/>
    <cellStyle name="Normal 3 2 7 3 3" xfId="2581" xr:uid="{00000000-0005-0000-0000-000014040000}"/>
    <cellStyle name="Normal 3 2 7 4" xfId="1135" xr:uid="{00000000-0005-0000-0000-000015040000}"/>
    <cellStyle name="Normal 3 2 7 4 2" xfId="3137" xr:uid="{00000000-0005-0000-0000-000016040000}"/>
    <cellStyle name="Normal 3 2 7 5" xfId="1358" xr:uid="{00000000-0005-0000-0000-000017040000}"/>
    <cellStyle name="Normal 3 2 7 5 2" xfId="3360" xr:uid="{00000000-0005-0000-0000-000018040000}"/>
    <cellStyle name="Normal 3 2 7 6" xfId="2226" xr:uid="{00000000-0005-0000-0000-000019040000}"/>
    <cellStyle name="Normal 3 2 7 7" xfId="4266" xr:uid="{00000000-0005-0000-0000-00001A040000}"/>
    <cellStyle name="Normal 3 2 8" xfId="225" xr:uid="{00000000-0005-0000-0000-00001B040000}"/>
    <cellStyle name="Normal 3 2 8 2" xfId="335" xr:uid="{00000000-0005-0000-0000-00001C040000}"/>
    <cellStyle name="Normal 3 2 8 2 2" xfId="745" xr:uid="{00000000-0005-0000-0000-00001D040000}"/>
    <cellStyle name="Normal 3 2 8 2 2 2" xfId="1935" xr:uid="{00000000-0005-0000-0000-00001E040000}"/>
    <cellStyle name="Normal 3 2 8 2 2 2 2" xfId="3937" xr:uid="{00000000-0005-0000-0000-00001F040000}"/>
    <cellStyle name="Normal 3 2 8 2 2 3" xfId="2751" xr:uid="{00000000-0005-0000-0000-000020040000}"/>
    <cellStyle name="Normal 3 2 8 2 3" xfId="1528" xr:uid="{00000000-0005-0000-0000-000021040000}"/>
    <cellStyle name="Normal 3 2 8 2 3 2" xfId="3530" xr:uid="{00000000-0005-0000-0000-000022040000}"/>
    <cellStyle name="Normal 3 2 8 2 4" xfId="2342" xr:uid="{00000000-0005-0000-0000-000023040000}"/>
    <cellStyle name="Normal 3 2 8 3" xfId="574" xr:uid="{00000000-0005-0000-0000-000024040000}"/>
    <cellStyle name="Normal 3 2 8 3 2" xfId="1766" xr:uid="{00000000-0005-0000-0000-000025040000}"/>
    <cellStyle name="Normal 3 2 8 3 2 2" xfId="3768" xr:uid="{00000000-0005-0000-0000-000026040000}"/>
    <cellStyle name="Normal 3 2 8 3 3" xfId="2582" xr:uid="{00000000-0005-0000-0000-000027040000}"/>
    <cellStyle name="Normal 3 2 8 4" xfId="1136" xr:uid="{00000000-0005-0000-0000-000028040000}"/>
    <cellStyle name="Normal 3 2 8 4 2" xfId="3138" xr:uid="{00000000-0005-0000-0000-000029040000}"/>
    <cellStyle name="Normal 3 2 8 5" xfId="1359" xr:uid="{00000000-0005-0000-0000-00002A040000}"/>
    <cellStyle name="Normal 3 2 8 5 2" xfId="3361" xr:uid="{00000000-0005-0000-0000-00002B040000}"/>
    <cellStyle name="Normal 3 2 8 6" xfId="2235" xr:uid="{00000000-0005-0000-0000-00002C040000}"/>
    <cellStyle name="Normal 3 2 8 7" xfId="4267" xr:uid="{00000000-0005-0000-0000-00002D040000}"/>
    <cellStyle name="Normal 3 2 9" xfId="250" xr:uid="{00000000-0005-0000-0000-00002E040000}"/>
    <cellStyle name="Normal 3 2 9 2" xfId="336" xr:uid="{00000000-0005-0000-0000-00002F040000}"/>
    <cellStyle name="Normal 3 2 9 2 2" xfId="746" xr:uid="{00000000-0005-0000-0000-000030040000}"/>
    <cellStyle name="Normal 3 2 9 2 2 2" xfId="1936" xr:uid="{00000000-0005-0000-0000-000031040000}"/>
    <cellStyle name="Normal 3 2 9 2 2 2 2" xfId="3938" xr:uid="{00000000-0005-0000-0000-000032040000}"/>
    <cellStyle name="Normal 3 2 9 2 2 3" xfId="2752" xr:uid="{00000000-0005-0000-0000-000033040000}"/>
    <cellStyle name="Normal 3 2 9 2 3" xfId="1529" xr:uid="{00000000-0005-0000-0000-000034040000}"/>
    <cellStyle name="Normal 3 2 9 2 3 2" xfId="3531" xr:uid="{00000000-0005-0000-0000-000035040000}"/>
    <cellStyle name="Normal 3 2 9 2 4" xfId="2343" xr:uid="{00000000-0005-0000-0000-000036040000}"/>
    <cellStyle name="Normal 3 2 9 3" xfId="575" xr:uid="{00000000-0005-0000-0000-000037040000}"/>
    <cellStyle name="Normal 3 2 9 3 2" xfId="1767" xr:uid="{00000000-0005-0000-0000-000038040000}"/>
    <cellStyle name="Normal 3 2 9 3 2 2" xfId="3769" xr:uid="{00000000-0005-0000-0000-000039040000}"/>
    <cellStyle name="Normal 3 2 9 3 3" xfId="2583" xr:uid="{00000000-0005-0000-0000-00003A040000}"/>
    <cellStyle name="Normal 3 2 9 4" xfId="1137" xr:uid="{00000000-0005-0000-0000-00003B040000}"/>
    <cellStyle name="Normal 3 2 9 4 2" xfId="3139" xr:uid="{00000000-0005-0000-0000-00003C040000}"/>
    <cellStyle name="Normal 3 2 9 5" xfId="1360" xr:uid="{00000000-0005-0000-0000-00003D040000}"/>
    <cellStyle name="Normal 3 2 9 5 2" xfId="3362" xr:uid="{00000000-0005-0000-0000-00003E040000}"/>
    <cellStyle name="Normal 3 2 9 6" xfId="2257" xr:uid="{00000000-0005-0000-0000-00003F040000}"/>
    <cellStyle name="Normal 3 2 9 7" xfId="4268" xr:uid="{00000000-0005-0000-0000-000040040000}"/>
    <cellStyle name="Normal 3 20" xfId="1049" xr:uid="{00000000-0005-0000-0000-000041040000}"/>
    <cellStyle name="Normal 3 20 2" xfId="3051" xr:uid="{00000000-0005-0000-0000-000042040000}"/>
    <cellStyle name="Normal 3 21" xfId="1063" xr:uid="{00000000-0005-0000-0000-000043040000}"/>
    <cellStyle name="Normal 3 21 2" xfId="3065" xr:uid="{00000000-0005-0000-0000-000044040000}"/>
    <cellStyle name="Normal 3 22" xfId="1254" xr:uid="{00000000-0005-0000-0000-000045040000}"/>
    <cellStyle name="Normal 3 22 2" xfId="3256" xr:uid="{00000000-0005-0000-0000-000046040000}"/>
    <cellStyle name="Normal 3 23" xfId="1301" xr:uid="{00000000-0005-0000-0000-000047040000}"/>
    <cellStyle name="Normal 3 23 2" xfId="3303" xr:uid="{00000000-0005-0000-0000-000048040000}"/>
    <cellStyle name="Normal 3 24" xfId="2114" xr:uid="{00000000-0005-0000-0000-000049040000}"/>
    <cellStyle name="Normal 3 25" xfId="4146" xr:uid="{00000000-0005-0000-0000-00004A040000}"/>
    <cellStyle name="Normal 3 26" xfId="4370" xr:uid="{00000000-0005-0000-0000-00004B040000}"/>
    <cellStyle name="Normal 3 27" xfId="98" xr:uid="{00000000-0005-0000-0000-00004C040000}"/>
    <cellStyle name="Normal 3 3" xfId="15" xr:uid="{00000000-0005-0000-0000-00004D040000}"/>
    <cellStyle name="Normal 3 3 10" xfId="1014" xr:uid="{00000000-0005-0000-0000-00004E040000}"/>
    <cellStyle name="Normal 3 3 10 2" xfId="3016" xr:uid="{00000000-0005-0000-0000-00004F040000}"/>
    <cellStyle name="Normal 3 3 11" xfId="1081" xr:uid="{00000000-0005-0000-0000-000050040000}"/>
    <cellStyle name="Normal 3 3 11 2" xfId="3083" xr:uid="{00000000-0005-0000-0000-000051040000}"/>
    <cellStyle name="Normal 3 3 12" xfId="1265" xr:uid="{00000000-0005-0000-0000-000052040000}"/>
    <cellStyle name="Normal 3 3 12 2" xfId="3267" xr:uid="{00000000-0005-0000-0000-000053040000}"/>
    <cellStyle name="Normal 3 3 13" xfId="1312" xr:uid="{00000000-0005-0000-0000-000054040000}"/>
    <cellStyle name="Normal 3 3 13 2" xfId="3314" xr:uid="{00000000-0005-0000-0000-000055040000}"/>
    <cellStyle name="Normal 3 3 14" xfId="2125" xr:uid="{00000000-0005-0000-0000-000056040000}"/>
    <cellStyle name="Normal 3 3 15" xfId="4158" xr:uid="{00000000-0005-0000-0000-000057040000}"/>
    <cellStyle name="Normal 3 3 16" xfId="110" xr:uid="{00000000-0005-0000-0000-000058040000}"/>
    <cellStyle name="Normal 3 3 2" xfId="151" xr:uid="{00000000-0005-0000-0000-000059040000}"/>
    <cellStyle name="Normal 3 3 2 2" xfId="338" xr:uid="{00000000-0005-0000-0000-00005A040000}"/>
    <cellStyle name="Normal 3 3 2 2 2" xfId="748" xr:uid="{00000000-0005-0000-0000-00005B040000}"/>
    <cellStyle name="Normal 3 3 2 2 2 2" xfId="1938" xr:uid="{00000000-0005-0000-0000-00005C040000}"/>
    <cellStyle name="Normal 3 3 2 2 2 2 2" xfId="3940" xr:uid="{00000000-0005-0000-0000-00005D040000}"/>
    <cellStyle name="Normal 3 3 2 2 2 3" xfId="2754" xr:uid="{00000000-0005-0000-0000-00005E040000}"/>
    <cellStyle name="Normal 3 3 2 2 3" xfId="1531" xr:uid="{00000000-0005-0000-0000-00005F040000}"/>
    <cellStyle name="Normal 3 3 2 2 3 2" xfId="3533" xr:uid="{00000000-0005-0000-0000-000060040000}"/>
    <cellStyle name="Normal 3 3 2 2 4" xfId="2345" xr:uid="{00000000-0005-0000-0000-000061040000}"/>
    <cellStyle name="Normal 3 3 2 3" xfId="576" xr:uid="{00000000-0005-0000-0000-000062040000}"/>
    <cellStyle name="Normal 3 3 2 3 2" xfId="1768" xr:uid="{00000000-0005-0000-0000-000063040000}"/>
    <cellStyle name="Normal 3 3 2 3 2 2" xfId="3770" xr:uid="{00000000-0005-0000-0000-000064040000}"/>
    <cellStyle name="Normal 3 3 2 3 3" xfId="2584" xr:uid="{00000000-0005-0000-0000-000065040000}"/>
    <cellStyle name="Normal 3 3 2 4" xfId="974" xr:uid="{00000000-0005-0000-0000-000066040000}"/>
    <cellStyle name="Normal 3 3 2 4 2" xfId="2976" xr:uid="{00000000-0005-0000-0000-000067040000}"/>
    <cellStyle name="Normal 3 3 2 5" xfId="1138" xr:uid="{00000000-0005-0000-0000-000068040000}"/>
    <cellStyle name="Normal 3 3 2 5 2" xfId="3140" xr:uid="{00000000-0005-0000-0000-000069040000}"/>
    <cellStyle name="Normal 3 3 2 6" xfId="1361" xr:uid="{00000000-0005-0000-0000-00006A040000}"/>
    <cellStyle name="Normal 3 3 2 6 2" xfId="3363" xr:uid="{00000000-0005-0000-0000-00006B040000}"/>
    <cellStyle name="Normal 3 3 2 7" xfId="2163" xr:uid="{00000000-0005-0000-0000-00006C040000}"/>
    <cellStyle name="Normal 3 3 2 8" xfId="4199" xr:uid="{00000000-0005-0000-0000-00006D040000}"/>
    <cellStyle name="Normal 3 3 3" xfId="183" xr:uid="{00000000-0005-0000-0000-00006E040000}"/>
    <cellStyle name="Normal 3 3 3 2" xfId="339" xr:uid="{00000000-0005-0000-0000-00006F040000}"/>
    <cellStyle name="Normal 3 3 3 2 2" xfId="749" xr:uid="{00000000-0005-0000-0000-000070040000}"/>
    <cellStyle name="Normal 3 3 3 2 2 2" xfId="1939" xr:uid="{00000000-0005-0000-0000-000071040000}"/>
    <cellStyle name="Normal 3 3 3 2 2 2 2" xfId="3941" xr:uid="{00000000-0005-0000-0000-000072040000}"/>
    <cellStyle name="Normal 3 3 3 2 2 3" xfId="2755" xr:uid="{00000000-0005-0000-0000-000073040000}"/>
    <cellStyle name="Normal 3 3 3 2 3" xfId="1532" xr:uid="{00000000-0005-0000-0000-000074040000}"/>
    <cellStyle name="Normal 3 3 3 2 3 2" xfId="3534" xr:uid="{00000000-0005-0000-0000-000075040000}"/>
    <cellStyle name="Normal 3 3 3 2 4" xfId="2346" xr:uid="{00000000-0005-0000-0000-000076040000}"/>
    <cellStyle name="Normal 3 3 3 3" xfId="577" xr:uid="{00000000-0005-0000-0000-000077040000}"/>
    <cellStyle name="Normal 3 3 3 3 2" xfId="1769" xr:uid="{00000000-0005-0000-0000-000078040000}"/>
    <cellStyle name="Normal 3 3 3 3 2 2" xfId="3771" xr:uid="{00000000-0005-0000-0000-000079040000}"/>
    <cellStyle name="Normal 3 3 3 3 3" xfId="2585" xr:uid="{00000000-0005-0000-0000-00007A040000}"/>
    <cellStyle name="Normal 3 3 3 4" xfId="1139" xr:uid="{00000000-0005-0000-0000-00007B040000}"/>
    <cellStyle name="Normal 3 3 3 4 2" xfId="3141" xr:uid="{00000000-0005-0000-0000-00007C040000}"/>
    <cellStyle name="Normal 3 3 3 5" xfId="1362" xr:uid="{00000000-0005-0000-0000-00007D040000}"/>
    <cellStyle name="Normal 3 3 3 5 2" xfId="3364" xr:uid="{00000000-0005-0000-0000-00007E040000}"/>
    <cellStyle name="Normal 3 3 3 6" xfId="2195" xr:uid="{00000000-0005-0000-0000-00007F040000}"/>
    <cellStyle name="Normal 3 3 3 7" xfId="4269" xr:uid="{00000000-0005-0000-0000-000080040000}"/>
    <cellStyle name="Normal 3 3 4" xfId="236" xr:uid="{00000000-0005-0000-0000-000081040000}"/>
    <cellStyle name="Normal 3 3 4 2" xfId="340" xr:uid="{00000000-0005-0000-0000-000082040000}"/>
    <cellStyle name="Normal 3 3 4 2 2" xfId="750" xr:uid="{00000000-0005-0000-0000-000083040000}"/>
    <cellStyle name="Normal 3 3 4 2 2 2" xfId="1940" xr:uid="{00000000-0005-0000-0000-000084040000}"/>
    <cellStyle name="Normal 3 3 4 2 2 2 2" xfId="3942" xr:uid="{00000000-0005-0000-0000-000085040000}"/>
    <cellStyle name="Normal 3 3 4 2 2 3" xfId="2756" xr:uid="{00000000-0005-0000-0000-000086040000}"/>
    <cellStyle name="Normal 3 3 4 2 3" xfId="1533" xr:uid="{00000000-0005-0000-0000-000087040000}"/>
    <cellStyle name="Normal 3 3 4 2 3 2" xfId="3535" xr:uid="{00000000-0005-0000-0000-000088040000}"/>
    <cellStyle name="Normal 3 3 4 2 4" xfId="2347" xr:uid="{00000000-0005-0000-0000-000089040000}"/>
    <cellStyle name="Normal 3 3 4 3" xfId="578" xr:uid="{00000000-0005-0000-0000-00008A040000}"/>
    <cellStyle name="Normal 3 3 4 3 2" xfId="1770" xr:uid="{00000000-0005-0000-0000-00008B040000}"/>
    <cellStyle name="Normal 3 3 4 3 2 2" xfId="3772" xr:uid="{00000000-0005-0000-0000-00008C040000}"/>
    <cellStyle name="Normal 3 3 4 3 3" xfId="2586" xr:uid="{00000000-0005-0000-0000-00008D040000}"/>
    <cellStyle name="Normal 3 3 4 4" xfId="1140" xr:uid="{00000000-0005-0000-0000-00008E040000}"/>
    <cellStyle name="Normal 3 3 4 4 2" xfId="3142" xr:uid="{00000000-0005-0000-0000-00008F040000}"/>
    <cellStyle name="Normal 3 3 4 5" xfId="1363" xr:uid="{00000000-0005-0000-0000-000090040000}"/>
    <cellStyle name="Normal 3 3 4 5 2" xfId="3365" xr:uid="{00000000-0005-0000-0000-000091040000}"/>
    <cellStyle name="Normal 3 3 4 6" xfId="2244" xr:uid="{00000000-0005-0000-0000-000092040000}"/>
    <cellStyle name="Normal 3 3 4 7" xfId="4270" xr:uid="{00000000-0005-0000-0000-000093040000}"/>
    <cellStyle name="Normal 3 3 5" xfId="264" xr:uid="{00000000-0005-0000-0000-000094040000}"/>
    <cellStyle name="Normal 3 3 5 2" xfId="341" xr:uid="{00000000-0005-0000-0000-000095040000}"/>
    <cellStyle name="Normal 3 3 5 2 2" xfId="751" xr:uid="{00000000-0005-0000-0000-000096040000}"/>
    <cellStyle name="Normal 3 3 5 2 2 2" xfId="1941" xr:uid="{00000000-0005-0000-0000-000097040000}"/>
    <cellStyle name="Normal 3 3 5 2 2 2 2" xfId="3943" xr:uid="{00000000-0005-0000-0000-000098040000}"/>
    <cellStyle name="Normal 3 3 5 2 2 3" xfId="2757" xr:uid="{00000000-0005-0000-0000-000099040000}"/>
    <cellStyle name="Normal 3 3 5 2 3" xfId="1534" xr:uid="{00000000-0005-0000-0000-00009A040000}"/>
    <cellStyle name="Normal 3 3 5 2 3 2" xfId="3536" xr:uid="{00000000-0005-0000-0000-00009B040000}"/>
    <cellStyle name="Normal 3 3 5 2 4" xfId="2348" xr:uid="{00000000-0005-0000-0000-00009C040000}"/>
    <cellStyle name="Normal 3 3 5 3" xfId="579" xr:uid="{00000000-0005-0000-0000-00009D040000}"/>
    <cellStyle name="Normal 3 3 5 3 2" xfId="1771" xr:uid="{00000000-0005-0000-0000-00009E040000}"/>
    <cellStyle name="Normal 3 3 5 3 2 2" xfId="3773" xr:uid="{00000000-0005-0000-0000-00009F040000}"/>
    <cellStyle name="Normal 3 3 5 3 3" xfId="2587" xr:uid="{00000000-0005-0000-0000-0000A0040000}"/>
    <cellStyle name="Normal 3 3 5 4" xfId="1141" xr:uid="{00000000-0005-0000-0000-0000A1040000}"/>
    <cellStyle name="Normal 3 3 5 4 2" xfId="3143" xr:uid="{00000000-0005-0000-0000-0000A2040000}"/>
    <cellStyle name="Normal 3 3 5 5" xfId="1364" xr:uid="{00000000-0005-0000-0000-0000A3040000}"/>
    <cellStyle name="Normal 3 3 5 5 2" xfId="3366" xr:uid="{00000000-0005-0000-0000-0000A4040000}"/>
    <cellStyle name="Normal 3 3 5 6" xfId="2271" xr:uid="{00000000-0005-0000-0000-0000A5040000}"/>
    <cellStyle name="Normal 3 3 5 7" xfId="4271" xr:uid="{00000000-0005-0000-0000-0000A6040000}"/>
    <cellStyle name="Normal 3 3 6" xfId="337" xr:uid="{00000000-0005-0000-0000-0000A7040000}"/>
    <cellStyle name="Normal 3 3 6 2" xfId="747" xr:uid="{00000000-0005-0000-0000-0000A8040000}"/>
    <cellStyle name="Normal 3 3 6 2 2" xfId="1937" xr:uid="{00000000-0005-0000-0000-0000A9040000}"/>
    <cellStyle name="Normal 3 3 6 2 2 2" xfId="3939" xr:uid="{00000000-0005-0000-0000-0000AA040000}"/>
    <cellStyle name="Normal 3 3 6 2 3" xfId="2753" xr:uid="{00000000-0005-0000-0000-0000AB040000}"/>
    <cellStyle name="Normal 3 3 6 3" xfId="1530" xr:uid="{00000000-0005-0000-0000-0000AC040000}"/>
    <cellStyle name="Normal 3 3 6 3 2" xfId="3532" xr:uid="{00000000-0005-0000-0000-0000AD040000}"/>
    <cellStyle name="Normal 3 3 6 4" xfId="2344" xr:uid="{00000000-0005-0000-0000-0000AE040000}"/>
    <cellStyle name="Normal 3 3 7" xfId="504" xr:uid="{00000000-0005-0000-0000-0000AF040000}"/>
    <cellStyle name="Normal 3 3 7 2" xfId="912" xr:uid="{00000000-0005-0000-0000-0000B0040000}"/>
    <cellStyle name="Normal 3 3 7 2 2" xfId="2101" xr:uid="{00000000-0005-0000-0000-0000B1040000}"/>
    <cellStyle name="Normal 3 3 7 2 2 2" xfId="4103" xr:uid="{00000000-0005-0000-0000-0000B2040000}"/>
    <cellStyle name="Normal 3 3 7 2 3" xfId="2918" xr:uid="{00000000-0005-0000-0000-0000B3040000}"/>
    <cellStyle name="Normal 3 3 7 3" xfId="1695" xr:uid="{00000000-0005-0000-0000-0000B4040000}"/>
    <cellStyle name="Normal 3 3 7 3 2" xfId="3697" xr:uid="{00000000-0005-0000-0000-0000B5040000}"/>
    <cellStyle name="Normal 3 3 7 4" xfId="2511" xr:uid="{00000000-0005-0000-0000-0000B6040000}"/>
    <cellStyle name="Normal 3 3 8" xfId="527" xr:uid="{00000000-0005-0000-0000-0000B7040000}"/>
    <cellStyle name="Normal 3 3 8 2" xfId="1719" xr:uid="{00000000-0005-0000-0000-0000B8040000}"/>
    <cellStyle name="Normal 3 3 8 2 2" xfId="3721" xr:uid="{00000000-0005-0000-0000-0000B9040000}"/>
    <cellStyle name="Normal 3 3 8 3" xfId="2535" xr:uid="{00000000-0005-0000-0000-0000BA040000}"/>
    <cellStyle name="Normal 3 3 9" xfId="938" xr:uid="{00000000-0005-0000-0000-0000BB040000}"/>
    <cellStyle name="Normal 3 3 9 2" xfId="2940" xr:uid="{00000000-0005-0000-0000-0000BC040000}"/>
    <cellStyle name="Normal 3 4" xfId="28" xr:uid="{00000000-0005-0000-0000-0000BD040000}"/>
    <cellStyle name="Normal 3 4 10" xfId="1365" xr:uid="{00000000-0005-0000-0000-0000BE040000}"/>
    <cellStyle name="Normal 3 4 10 2" xfId="3367" xr:uid="{00000000-0005-0000-0000-0000BF040000}"/>
    <cellStyle name="Normal 3 4 11" xfId="2130" xr:uid="{00000000-0005-0000-0000-0000C0040000}"/>
    <cellStyle name="Normal 3 4 12" xfId="4164" xr:uid="{00000000-0005-0000-0000-0000C1040000}"/>
    <cellStyle name="Normal 3 4 13" xfId="103" xr:uid="{00000000-0005-0000-0000-0000C2040000}"/>
    <cellStyle name="Normal 3 4 2" xfId="193" xr:uid="{00000000-0005-0000-0000-0000C3040000}"/>
    <cellStyle name="Normal 3 4 2 2" xfId="343" xr:uid="{00000000-0005-0000-0000-0000C4040000}"/>
    <cellStyle name="Normal 3 4 2 2 2" xfId="753" xr:uid="{00000000-0005-0000-0000-0000C5040000}"/>
    <cellStyle name="Normal 3 4 2 2 2 2" xfId="1943" xr:uid="{00000000-0005-0000-0000-0000C6040000}"/>
    <cellStyle name="Normal 3 4 2 2 2 2 2" xfId="3945" xr:uid="{00000000-0005-0000-0000-0000C7040000}"/>
    <cellStyle name="Normal 3 4 2 2 2 3" xfId="2759" xr:uid="{00000000-0005-0000-0000-0000C8040000}"/>
    <cellStyle name="Normal 3 4 2 2 3" xfId="1536" xr:uid="{00000000-0005-0000-0000-0000C9040000}"/>
    <cellStyle name="Normal 3 4 2 2 3 2" xfId="3538" xr:uid="{00000000-0005-0000-0000-0000CA040000}"/>
    <cellStyle name="Normal 3 4 2 2 4" xfId="2350" xr:uid="{00000000-0005-0000-0000-0000CB040000}"/>
    <cellStyle name="Normal 3 4 2 3" xfId="581" xr:uid="{00000000-0005-0000-0000-0000CC040000}"/>
    <cellStyle name="Normal 3 4 2 3 2" xfId="1773" xr:uid="{00000000-0005-0000-0000-0000CD040000}"/>
    <cellStyle name="Normal 3 4 2 3 2 2" xfId="3775" xr:uid="{00000000-0005-0000-0000-0000CE040000}"/>
    <cellStyle name="Normal 3 4 2 3 3" xfId="2589" xr:uid="{00000000-0005-0000-0000-0000CF040000}"/>
    <cellStyle name="Normal 3 4 2 4" xfId="1142" xr:uid="{00000000-0005-0000-0000-0000D0040000}"/>
    <cellStyle name="Normal 3 4 2 4 2" xfId="3144" xr:uid="{00000000-0005-0000-0000-0000D1040000}"/>
    <cellStyle name="Normal 3 4 2 5" xfId="1366" xr:uid="{00000000-0005-0000-0000-0000D2040000}"/>
    <cellStyle name="Normal 3 4 2 5 2" xfId="3368" xr:uid="{00000000-0005-0000-0000-0000D3040000}"/>
    <cellStyle name="Normal 3 4 2 6" xfId="2205" xr:uid="{00000000-0005-0000-0000-0000D4040000}"/>
    <cellStyle name="Normal 3 4 2 7" xfId="4219" xr:uid="{00000000-0005-0000-0000-0000D5040000}"/>
    <cellStyle name="Normal 3 4 3" xfId="271" xr:uid="{00000000-0005-0000-0000-0000D6040000}"/>
    <cellStyle name="Normal 3 4 3 2" xfId="344" xr:uid="{00000000-0005-0000-0000-0000D7040000}"/>
    <cellStyle name="Normal 3 4 3 2 2" xfId="754" xr:uid="{00000000-0005-0000-0000-0000D8040000}"/>
    <cellStyle name="Normal 3 4 3 2 2 2" xfId="1944" xr:uid="{00000000-0005-0000-0000-0000D9040000}"/>
    <cellStyle name="Normal 3 4 3 2 2 2 2" xfId="3946" xr:uid="{00000000-0005-0000-0000-0000DA040000}"/>
    <cellStyle name="Normal 3 4 3 2 2 3" xfId="2760" xr:uid="{00000000-0005-0000-0000-0000DB040000}"/>
    <cellStyle name="Normal 3 4 3 2 3" xfId="1537" xr:uid="{00000000-0005-0000-0000-0000DC040000}"/>
    <cellStyle name="Normal 3 4 3 2 3 2" xfId="3539" xr:uid="{00000000-0005-0000-0000-0000DD040000}"/>
    <cellStyle name="Normal 3 4 3 2 4" xfId="2351" xr:uid="{00000000-0005-0000-0000-0000DE040000}"/>
    <cellStyle name="Normal 3 4 3 3" xfId="582" xr:uid="{00000000-0005-0000-0000-0000DF040000}"/>
    <cellStyle name="Normal 3 4 3 3 2" xfId="1774" xr:uid="{00000000-0005-0000-0000-0000E0040000}"/>
    <cellStyle name="Normal 3 4 3 3 2 2" xfId="3776" xr:uid="{00000000-0005-0000-0000-0000E1040000}"/>
    <cellStyle name="Normal 3 4 3 3 3" xfId="2590" xr:uid="{00000000-0005-0000-0000-0000E2040000}"/>
    <cellStyle name="Normal 3 4 3 4" xfId="1143" xr:uid="{00000000-0005-0000-0000-0000E3040000}"/>
    <cellStyle name="Normal 3 4 3 4 2" xfId="3145" xr:uid="{00000000-0005-0000-0000-0000E4040000}"/>
    <cellStyle name="Normal 3 4 3 5" xfId="1367" xr:uid="{00000000-0005-0000-0000-0000E5040000}"/>
    <cellStyle name="Normal 3 4 3 5 2" xfId="3369" xr:uid="{00000000-0005-0000-0000-0000E6040000}"/>
    <cellStyle name="Normal 3 4 3 6" xfId="2278" xr:uid="{00000000-0005-0000-0000-0000E7040000}"/>
    <cellStyle name="Normal 3 4 3 7" xfId="4272" xr:uid="{00000000-0005-0000-0000-0000E8040000}"/>
    <cellStyle name="Normal 3 4 4" xfId="342" xr:uid="{00000000-0005-0000-0000-0000E9040000}"/>
    <cellStyle name="Normal 3 4 4 2" xfId="752" xr:uid="{00000000-0005-0000-0000-0000EA040000}"/>
    <cellStyle name="Normal 3 4 4 2 2" xfId="1942" xr:uid="{00000000-0005-0000-0000-0000EB040000}"/>
    <cellStyle name="Normal 3 4 4 2 2 2" xfId="3944" xr:uid="{00000000-0005-0000-0000-0000EC040000}"/>
    <cellStyle name="Normal 3 4 4 2 3" xfId="2758" xr:uid="{00000000-0005-0000-0000-0000ED040000}"/>
    <cellStyle name="Normal 3 4 4 3" xfId="1535" xr:uid="{00000000-0005-0000-0000-0000EE040000}"/>
    <cellStyle name="Normal 3 4 4 3 2" xfId="3537" xr:uid="{00000000-0005-0000-0000-0000EF040000}"/>
    <cellStyle name="Normal 3 4 4 4" xfId="2349" xr:uid="{00000000-0005-0000-0000-0000F0040000}"/>
    <cellStyle name="Normal 3 4 5" xfId="580" xr:uid="{00000000-0005-0000-0000-0000F1040000}"/>
    <cellStyle name="Normal 3 4 5 2" xfId="1772" xr:uid="{00000000-0005-0000-0000-0000F2040000}"/>
    <cellStyle name="Normal 3 4 5 2 2" xfId="3774" xr:uid="{00000000-0005-0000-0000-0000F3040000}"/>
    <cellStyle name="Normal 3 4 5 3" xfId="2588" xr:uid="{00000000-0005-0000-0000-0000F4040000}"/>
    <cellStyle name="Normal 3 4 6" xfId="944" xr:uid="{00000000-0005-0000-0000-0000F5040000}"/>
    <cellStyle name="Normal 3 4 6 2" xfId="2946" xr:uid="{00000000-0005-0000-0000-0000F6040000}"/>
    <cellStyle name="Normal 3 4 7" xfId="1027" xr:uid="{00000000-0005-0000-0000-0000F7040000}"/>
    <cellStyle name="Normal 3 4 7 2" xfId="3029" xr:uid="{00000000-0005-0000-0000-0000F8040000}"/>
    <cellStyle name="Normal 3 4 8" xfId="1093" xr:uid="{00000000-0005-0000-0000-0000F9040000}"/>
    <cellStyle name="Normal 3 4 8 2" xfId="3095" xr:uid="{00000000-0005-0000-0000-0000FA040000}"/>
    <cellStyle name="Normal 3 4 9" xfId="1277" xr:uid="{00000000-0005-0000-0000-0000FB040000}"/>
    <cellStyle name="Normal 3 4 9 2" xfId="3279" xr:uid="{00000000-0005-0000-0000-0000FC040000}"/>
    <cellStyle name="Normal 3 5" xfId="43" xr:uid="{00000000-0005-0000-0000-0000FD040000}"/>
    <cellStyle name="Normal 3 5 10" xfId="4175" xr:uid="{00000000-0005-0000-0000-0000FE040000}"/>
    <cellStyle name="Normal 3 5 11" xfId="126" xr:uid="{00000000-0005-0000-0000-0000FF040000}"/>
    <cellStyle name="Normal 3 5 2" xfId="345" xr:uid="{00000000-0005-0000-0000-000000050000}"/>
    <cellStyle name="Normal 3 5 2 2" xfId="755" xr:uid="{00000000-0005-0000-0000-000001050000}"/>
    <cellStyle name="Normal 3 5 2 2 2" xfId="1945" xr:uid="{00000000-0005-0000-0000-000002050000}"/>
    <cellStyle name="Normal 3 5 2 2 2 2" xfId="3947" xr:uid="{00000000-0005-0000-0000-000003050000}"/>
    <cellStyle name="Normal 3 5 2 2 3" xfId="2761" xr:uid="{00000000-0005-0000-0000-000004050000}"/>
    <cellStyle name="Normal 3 5 2 3" xfId="1538" xr:uid="{00000000-0005-0000-0000-000005050000}"/>
    <cellStyle name="Normal 3 5 2 3 2" xfId="3540" xr:uid="{00000000-0005-0000-0000-000006050000}"/>
    <cellStyle name="Normal 3 5 2 4" xfId="2352" xr:uid="{00000000-0005-0000-0000-000007050000}"/>
    <cellStyle name="Normal 3 5 2 5" xfId="4230" xr:uid="{00000000-0005-0000-0000-000008050000}"/>
    <cellStyle name="Normal 3 5 3" xfId="583" xr:uid="{00000000-0005-0000-0000-000009050000}"/>
    <cellStyle name="Normal 3 5 3 2" xfId="1775" xr:uid="{00000000-0005-0000-0000-00000A050000}"/>
    <cellStyle name="Normal 3 5 3 2 2" xfId="3777" xr:uid="{00000000-0005-0000-0000-00000B050000}"/>
    <cellStyle name="Normal 3 5 3 3" xfId="2591" xr:uid="{00000000-0005-0000-0000-00000C050000}"/>
    <cellStyle name="Normal 3 5 4" xfId="951" xr:uid="{00000000-0005-0000-0000-00000D050000}"/>
    <cellStyle name="Normal 3 5 4 2" xfId="2953" xr:uid="{00000000-0005-0000-0000-00000E050000}"/>
    <cellStyle name="Normal 3 5 5" xfId="1038" xr:uid="{00000000-0005-0000-0000-00000F050000}"/>
    <cellStyle name="Normal 3 5 5 2" xfId="3040" xr:uid="{00000000-0005-0000-0000-000010050000}"/>
    <cellStyle name="Normal 3 5 6" xfId="1106" xr:uid="{00000000-0005-0000-0000-000011050000}"/>
    <cellStyle name="Normal 3 5 6 2" xfId="3108" xr:uid="{00000000-0005-0000-0000-000012050000}"/>
    <cellStyle name="Normal 3 5 7" xfId="1288" xr:uid="{00000000-0005-0000-0000-000013050000}"/>
    <cellStyle name="Normal 3 5 7 2" xfId="3290" xr:uid="{00000000-0005-0000-0000-000014050000}"/>
    <cellStyle name="Normal 3 5 8" xfId="1368" xr:uid="{00000000-0005-0000-0000-000015050000}"/>
    <cellStyle name="Normal 3 5 8 2" xfId="3370" xr:uid="{00000000-0005-0000-0000-000016050000}"/>
    <cellStyle name="Normal 3 5 9" xfId="2138" xr:uid="{00000000-0005-0000-0000-000017050000}"/>
    <cellStyle name="Normal 3 6" xfId="131" xr:uid="{00000000-0005-0000-0000-000018050000}"/>
    <cellStyle name="Normal 3 6 2" xfId="346" xr:uid="{00000000-0005-0000-0000-000019050000}"/>
    <cellStyle name="Normal 3 6 2 2" xfId="756" xr:uid="{00000000-0005-0000-0000-00001A050000}"/>
    <cellStyle name="Normal 3 6 2 2 2" xfId="1946" xr:uid="{00000000-0005-0000-0000-00001B050000}"/>
    <cellStyle name="Normal 3 6 2 2 2 2" xfId="3948" xr:uid="{00000000-0005-0000-0000-00001C050000}"/>
    <cellStyle name="Normal 3 6 2 2 3" xfId="2762" xr:uid="{00000000-0005-0000-0000-00001D050000}"/>
    <cellStyle name="Normal 3 6 2 3" xfId="1539" xr:uid="{00000000-0005-0000-0000-00001E050000}"/>
    <cellStyle name="Normal 3 6 2 3 2" xfId="3541" xr:uid="{00000000-0005-0000-0000-00001F050000}"/>
    <cellStyle name="Normal 3 6 2 4" xfId="2353" xr:uid="{00000000-0005-0000-0000-000020050000}"/>
    <cellStyle name="Normal 3 6 3" xfId="584" xr:uid="{00000000-0005-0000-0000-000021050000}"/>
    <cellStyle name="Normal 3 6 3 2" xfId="1776" xr:uid="{00000000-0005-0000-0000-000022050000}"/>
    <cellStyle name="Normal 3 6 3 2 2" xfId="3778" xr:uid="{00000000-0005-0000-0000-000023050000}"/>
    <cellStyle name="Normal 3 6 3 3" xfId="2592" xr:uid="{00000000-0005-0000-0000-000024050000}"/>
    <cellStyle name="Normal 3 6 4" xfId="956" xr:uid="{00000000-0005-0000-0000-000025050000}"/>
    <cellStyle name="Normal 3 6 4 2" xfId="2958" xr:uid="{00000000-0005-0000-0000-000026050000}"/>
    <cellStyle name="Normal 3 6 5" xfId="1144" xr:uid="{00000000-0005-0000-0000-000027050000}"/>
    <cellStyle name="Normal 3 6 5 2" xfId="3146" xr:uid="{00000000-0005-0000-0000-000028050000}"/>
    <cellStyle name="Normal 3 6 6" xfId="1369" xr:uid="{00000000-0005-0000-0000-000029050000}"/>
    <cellStyle name="Normal 3 6 6 2" xfId="3371" xr:uid="{00000000-0005-0000-0000-00002A050000}"/>
    <cellStyle name="Normal 3 6 7" xfId="2143" xr:uid="{00000000-0005-0000-0000-00002B050000}"/>
    <cellStyle name="Normal 3 6 8" xfId="4202" xr:uid="{00000000-0005-0000-0000-00002C050000}"/>
    <cellStyle name="Normal 3 7" xfId="145" xr:uid="{00000000-0005-0000-0000-00002D050000}"/>
    <cellStyle name="Normal 3 7 2" xfId="347" xr:uid="{00000000-0005-0000-0000-00002E050000}"/>
    <cellStyle name="Normal 3 7 2 2" xfId="757" xr:uid="{00000000-0005-0000-0000-00002F050000}"/>
    <cellStyle name="Normal 3 7 2 2 2" xfId="1947" xr:uid="{00000000-0005-0000-0000-000030050000}"/>
    <cellStyle name="Normal 3 7 2 2 2 2" xfId="3949" xr:uid="{00000000-0005-0000-0000-000031050000}"/>
    <cellStyle name="Normal 3 7 2 2 3" xfId="2763" xr:uid="{00000000-0005-0000-0000-000032050000}"/>
    <cellStyle name="Normal 3 7 2 3" xfId="1540" xr:uid="{00000000-0005-0000-0000-000033050000}"/>
    <cellStyle name="Normal 3 7 2 3 2" xfId="3542" xr:uid="{00000000-0005-0000-0000-000034050000}"/>
    <cellStyle name="Normal 3 7 2 4" xfId="2354" xr:uid="{00000000-0005-0000-0000-000035050000}"/>
    <cellStyle name="Normal 3 7 3" xfId="585" xr:uid="{00000000-0005-0000-0000-000036050000}"/>
    <cellStyle name="Normal 3 7 3 2" xfId="1777" xr:uid="{00000000-0005-0000-0000-000037050000}"/>
    <cellStyle name="Normal 3 7 3 2 2" xfId="3779" xr:uid="{00000000-0005-0000-0000-000038050000}"/>
    <cellStyle name="Normal 3 7 3 3" xfId="2593" xr:uid="{00000000-0005-0000-0000-000039050000}"/>
    <cellStyle name="Normal 3 7 4" xfId="967" xr:uid="{00000000-0005-0000-0000-00003A050000}"/>
    <cellStyle name="Normal 3 7 4 2" xfId="2969" xr:uid="{00000000-0005-0000-0000-00003B050000}"/>
    <cellStyle name="Normal 3 7 5" xfId="1145" xr:uid="{00000000-0005-0000-0000-00003C050000}"/>
    <cellStyle name="Normal 3 7 5 2" xfId="3147" xr:uid="{00000000-0005-0000-0000-00003D050000}"/>
    <cellStyle name="Normal 3 7 6" xfId="1370" xr:uid="{00000000-0005-0000-0000-00003E050000}"/>
    <cellStyle name="Normal 3 7 6 2" xfId="3372" xr:uid="{00000000-0005-0000-0000-00003F050000}"/>
    <cellStyle name="Normal 3 7 7" xfId="2157" xr:uid="{00000000-0005-0000-0000-000040050000}"/>
    <cellStyle name="Normal 3 7 8" xfId="4273" xr:uid="{00000000-0005-0000-0000-000041050000}"/>
    <cellStyle name="Normal 3 8" xfId="164" xr:uid="{00000000-0005-0000-0000-000042050000}"/>
    <cellStyle name="Normal 3 8 2" xfId="348" xr:uid="{00000000-0005-0000-0000-000043050000}"/>
    <cellStyle name="Normal 3 8 2 2" xfId="758" xr:uid="{00000000-0005-0000-0000-000044050000}"/>
    <cellStyle name="Normal 3 8 2 2 2" xfId="1948" xr:uid="{00000000-0005-0000-0000-000045050000}"/>
    <cellStyle name="Normal 3 8 2 2 2 2" xfId="3950" xr:uid="{00000000-0005-0000-0000-000046050000}"/>
    <cellStyle name="Normal 3 8 2 2 3" xfId="2764" xr:uid="{00000000-0005-0000-0000-000047050000}"/>
    <cellStyle name="Normal 3 8 2 3" xfId="1541" xr:uid="{00000000-0005-0000-0000-000048050000}"/>
    <cellStyle name="Normal 3 8 2 3 2" xfId="3543" xr:uid="{00000000-0005-0000-0000-000049050000}"/>
    <cellStyle name="Normal 3 8 2 4" xfId="2355" xr:uid="{00000000-0005-0000-0000-00004A050000}"/>
    <cellStyle name="Normal 3 8 3" xfId="586" xr:uid="{00000000-0005-0000-0000-00004B050000}"/>
    <cellStyle name="Normal 3 8 3 2" xfId="1778" xr:uid="{00000000-0005-0000-0000-00004C050000}"/>
    <cellStyle name="Normal 3 8 3 2 2" xfId="3780" xr:uid="{00000000-0005-0000-0000-00004D050000}"/>
    <cellStyle name="Normal 3 8 3 3" xfId="2594" xr:uid="{00000000-0005-0000-0000-00004E050000}"/>
    <cellStyle name="Normal 3 8 4" xfId="989" xr:uid="{00000000-0005-0000-0000-00004F050000}"/>
    <cellStyle name="Normal 3 8 4 2" xfId="2991" xr:uid="{00000000-0005-0000-0000-000050050000}"/>
    <cellStyle name="Normal 3 8 5" xfId="1146" xr:uid="{00000000-0005-0000-0000-000051050000}"/>
    <cellStyle name="Normal 3 8 5 2" xfId="3148" xr:uid="{00000000-0005-0000-0000-000052050000}"/>
    <cellStyle name="Normal 3 8 6" xfId="1371" xr:uid="{00000000-0005-0000-0000-000053050000}"/>
    <cellStyle name="Normal 3 8 6 2" xfId="3373" xr:uid="{00000000-0005-0000-0000-000054050000}"/>
    <cellStyle name="Normal 3 8 7" xfId="2176" xr:uid="{00000000-0005-0000-0000-000055050000}"/>
    <cellStyle name="Normal 3 8 8" xfId="4274" xr:uid="{00000000-0005-0000-0000-000056050000}"/>
    <cellStyle name="Normal 3 9" xfId="176" xr:uid="{00000000-0005-0000-0000-000057050000}"/>
    <cellStyle name="Normal 3 9 2" xfId="349" xr:uid="{00000000-0005-0000-0000-000058050000}"/>
    <cellStyle name="Normal 3 9 2 2" xfId="759" xr:uid="{00000000-0005-0000-0000-000059050000}"/>
    <cellStyle name="Normal 3 9 2 2 2" xfId="1949" xr:uid="{00000000-0005-0000-0000-00005A050000}"/>
    <cellStyle name="Normal 3 9 2 2 2 2" xfId="3951" xr:uid="{00000000-0005-0000-0000-00005B050000}"/>
    <cellStyle name="Normal 3 9 2 2 3" xfId="2765" xr:uid="{00000000-0005-0000-0000-00005C050000}"/>
    <cellStyle name="Normal 3 9 2 3" xfId="1542" xr:uid="{00000000-0005-0000-0000-00005D050000}"/>
    <cellStyle name="Normal 3 9 2 3 2" xfId="3544" xr:uid="{00000000-0005-0000-0000-00005E050000}"/>
    <cellStyle name="Normal 3 9 2 4" xfId="2356" xr:uid="{00000000-0005-0000-0000-00005F050000}"/>
    <cellStyle name="Normal 3 9 3" xfId="587" xr:uid="{00000000-0005-0000-0000-000060050000}"/>
    <cellStyle name="Normal 3 9 3 2" xfId="1779" xr:uid="{00000000-0005-0000-0000-000061050000}"/>
    <cellStyle name="Normal 3 9 3 2 2" xfId="3781" xr:uid="{00000000-0005-0000-0000-000062050000}"/>
    <cellStyle name="Normal 3 9 3 3" xfId="2595" xr:uid="{00000000-0005-0000-0000-000063050000}"/>
    <cellStyle name="Normal 3 9 4" xfId="1147" xr:uid="{00000000-0005-0000-0000-000064050000}"/>
    <cellStyle name="Normal 3 9 4 2" xfId="3149" xr:uid="{00000000-0005-0000-0000-000065050000}"/>
    <cellStyle name="Normal 3 9 5" xfId="1372" xr:uid="{00000000-0005-0000-0000-000066050000}"/>
    <cellStyle name="Normal 3 9 5 2" xfId="3374" xr:uid="{00000000-0005-0000-0000-000067050000}"/>
    <cellStyle name="Normal 3 9 6" xfId="2188" xr:uid="{00000000-0005-0000-0000-000068050000}"/>
    <cellStyle name="Normal 3 9 7" xfId="4275" xr:uid="{00000000-0005-0000-0000-000069050000}"/>
    <cellStyle name="Normal 4" xfId="4" xr:uid="{00000000-0005-0000-0000-00006A050000}"/>
    <cellStyle name="Normal 4 10" xfId="211" xr:uid="{00000000-0005-0000-0000-00006B050000}"/>
    <cellStyle name="Normal 4 10 2" xfId="351" xr:uid="{00000000-0005-0000-0000-00006C050000}"/>
    <cellStyle name="Normal 4 10 2 2" xfId="761" xr:uid="{00000000-0005-0000-0000-00006D050000}"/>
    <cellStyle name="Normal 4 10 2 2 2" xfId="1951" xr:uid="{00000000-0005-0000-0000-00006E050000}"/>
    <cellStyle name="Normal 4 10 2 2 2 2" xfId="3953" xr:uid="{00000000-0005-0000-0000-00006F050000}"/>
    <cellStyle name="Normal 4 10 2 2 3" xfId="2767" xr:uid="{00000000-0005-0000-0000-000070050000}"/>
    <cellStyle name="Normal 4 10 2 3" xfId="1544" xr:uid="{00000000-0005-0000-0000-000071050000}"/>
    <cellStyle name="Normal 4 10 2 3 2" xfId="3546" xr:uid="{00000000-0005-0000-0000-000072050000}"/>
    <cellStyle name="Normal 4 10 2 4" xfId="2358" xr:uid="{00000000-0005-0000-0000-000073050000}"/>
    <cellStyle name="Normal 4 10 3" xfId="588" xr:uid="{00000000-0005-0000-0000-000074050000}"/>
    <cellStyle name="Normal 4 10 3 2" xfId="1780" xr:uid="{00000000-0005-0000-0000-000075050000}"/>
    <cellStyle name="Normal 4 10 3 2 2" xfId="3782" xr:uid="{00000000-0005-0000-0000-000076050000}"/>
    <cellStyle name="Normal 4 10 3 3" xfId="2596" xr:uid="{00000000-0005-0000-0000-000077050000}"/>
    <cellStyle name="Normal 4 10 4" xfId="1148" xr:uid="{00000000-0005-0000-0000-000078050000}"/>
    <cellStyle name="Normal 4 10 4 2" xfId="3150" xr:uid="{00000000-0005-0000-0000-000079050000}"/>
    <cellStyle name="Normal 4 10 5" xfId="1373" xr:uid="{00000000-0005-0000-0000-00007A050000}"/>
    <cellStyle name="Normal 4 10 5 2" xfId="3375" xr:uid="{00000000-0005-0000-0000-00007B050000}"/>
    <cellStyle name="Normal 4 10 6" xfId="2221" xr:uid="{00000000-0005-0000-0000-00007C050000}"/>
    <cellStyle name="Normal 4 10 7" xfId="4276" xr:uid="{00000000-0005-0000-0000-00007D050000}"/>
    <cellStyle name="Normal 4 11" xfId="224" xr:uid="{00000000-0005-0000-0000-00007E050000}"/>
    <cellStyle name="Normal 4 11 2" xfId="352" xr:uid="{00000000-0005-0000-0000-00007F050000}"/>
    <cellStyle name="Normal 4 11 2 2" xfId="762" xr:uid="{00000000-0005-0000-0000-000080050000}"/>
    <cellStyle name="Normal 4 11 2 2 2" xfId="1952" xr:uid="{00000000-0005-0000-0000-000081050000}"/>
    <cellStyle name="Normal 4 11 2 2 2 2" xfId="3954" xr:uid="{00000000-0005-0000-0000-000082050000}"/>
    <cellStyle name="Normal 4 11 2 2 3" xfId="2768" xr:uid="{00000000-0005-0000-0000-000083050000}"/>
    <cellStyle name="Normal 4 11 2 3" xfId="1545" xr:uid="{00000000-0005-0000-0000-000084050000}"/>
    <cellStyle name="Normal 4 11 2 3 2" xfId="3547" xr:uid="{00000000-0005-0000-0000-000085050000}"/>
    <cellStyle name="Normal 4 11 2 4" xfId="2359" xr:uid="{00000000-0005-0000-0000-000086050000}"/>
    <cellStyle name="Normal 4 11 3" xfId="589" xr:uid="{00000000-0005-0000-0000-000087050000}"/>
    <cellStyle name="Normal 4 11 3 2" xfId="1781" xr:uid="{00000000-0005-0000-0000-000088050000}"/>
    <cellStyle name="Normal 4 11 3 2 2" xfId="3783" xr:uid="{00000000-0005-0000-0000-000089050000}"/>
    <cellStyle name="Normal 4 11 3 3" xfId="2597" xr:uid="{00000000-0005-0000-0000-00008A050000}"/>
    <cellStyle name="Normal 4 11 4" xfId="1149" xr:uid="{00000000-0005-0000-0000-00008B050000}"/>
    <cellStyle name="Normal 4 11 4 2" xfId="3151" xr:uid="{00000000-0005-0000-0000-00008C050000}"/>
    <cellStyle name="Normal 4 11 5" xfId="1374" xr:uid="{00000000-0005-0000-0000-00008D050000}"/>
    <cellStyle name="Normal 4 11 5 2" xfId="3376" xr:uid="{00000000-0005-0000-0000-00008E050000}"/>
    <cellStyle name="Normal 4 11 6" xfId="2234" xr:uid="{00000000-0005-0000-0000-00008F050000}"/>
    <cellStyle name="Normal 4 11 7" xfId="4277" xr:uid="{00000000-0005-0000-0000-000090050000}"/>
    <cellStyle name="Normal 4 12" xfId="251" xr:uid="{00000000-0005-0000-0000-000091050000}"/>
    <cellStyle name="Normal 4 12 2" xfId="353" xr:uid="{00000000-0005-0000-0000-000092050000}"/>
    <cellStyle name="Normal 4 12 2 2" xfId="763" xr:uid="{00000000-0005-0000-0000-000093050000}"/>
    <cellStyle name="Normal 4 12 2 2 2" xfId="1953" xr:uid="{00000000-0005-0000-0000-000094050000}"/>
    <cellStyle name="Normal 4 12 2 2 2 2" xfId="3955" xr:uid="{00000000-0005-0000-0000-000095050000}"/>
    <cellStyle name="Normal 4 12 2 2 3" xfId="2769" xr:uid="{00000000-0005-0000-0000-000096050000}"/>
    <cellStyle name="Normal 4 12 2 3" xfId="1546" xr:uid="{00000000-0005-0000-0000-000097050000}"/>
    <cellStyle name="Normal 4 12 2 3 2" xfId="3548" xr:uid="{00000000-0005-0000-0000-000098050000}"/>
    <cellStyle name="Normal 4 12 2 4" xfId="2360" xr:uid="{00000000-0005-0000-0000-000099050000}"/>
    <cellStyle name="Normal 4 12 3" xfId="590" xr:uid="{00000000-0005-0000-0000-00009A050000}"/>
    <cellStyle name="Normal 4 12 3 2" xfId="1782" xr:uid="{00000000-0005-0000-0000-00009B050000}"/>
    <cellStyle name="Normal 4 12 3 2 2" xfId="3784" xr:uid="{00000000-0005-0000-0000-00009C050000}"/>
    <cellStyle name="Normal 4 12 3 3" xfId="2598" xr:uid="{00000000-0005-0000-0000-00009D050000}"/>
    <cellStyle name="Normal 4 12 4" xfId="1150" xr:uid="{00000000-0005-0000-0000-00009E050000}"/>
    <cellStyle name="Normal 4 12 4 2" xfId="3152" xr:uid="{00000000-0005-0000-0000-00009F050000}"/>
    <cellStyle name="Normal 4 12 5" xfId="1375" xr:uid="{00000000-0005-0000-0000-0000A0050000}"/>
    <cellStyle name="Normal 4 12 5 2" xfId="3377" xr:uid="{00000000-0005-0000-0000-0000A1050000}"/>
    <cellStyle name="Normal 4 12 6" xfId="2258" xr:uid="{00000000-0005-0000-0000-0000A2050000}"/>
    <cellStyle name="Normal 4 12 7" xfId="4278" xr:uid="{00000000-0005-0000-0000-0000A3050000}"/>
    <cellStyle name="Normal 4 13" xfId="285" xr:uid="{00000000-0005-0000-0000-0000A4050000}"/>
    <cellStyle name="Normal 4 13 2" xfId="354" xr:uid="{00000000-0005-0000-0000-0000A5050000}"/>
    <cellStyle name="Normal 4 13 2 2" xfId="764" xr:uid="{00000000-0005-0000-0000-0000A6050000}"/>
    <cellStyle name="Normal 4 13 2 2 2" xfId="1954" xr:uid="{00000000-0005-0000-0000-0000A7050000}"/>
    <cellStyle name="Normal 4 13 2 2 2 2" xfId="3956" xr:uid="{00000000-0005-0000-0000-0000A8050000}"/>
    <cellStyle name="Normal 4 13 2 2 3" xfId="2770" xr:uid="{00000000-0005-0000-0000-0000A9050000}"/>
    <cellStyle name="Normal 4 13 2 3" xfId="1547" xr:uid="{00000000-0005-0000-0000-0000AA050000}"/>
    <cellStyle name="Normal 4 13 2 3 2" xfId="3549" xr:uid="{00000000-0005-0000-0000-0000AB050000}"/>
    <cellStyle name="Normal 4 13 2 4" xfId="2361" xr:uid="{00000000-0005-0000-0000-0000AC050000}"/>
    <cellStyle name="Normal 4 13 3" xfId="591" xr:uid="{00000000-0005-0000-0000-0000AD050000}"/>
    <cellStyle name="Normal 4 13 3 2" xfId="1783" xr:uid="{00000000-0005-0000-0000-0000AE050000}"/>
    <cellStyle name="Normal 4 13 3 2 2" xfId="3785" xr:uid="{00000000-0005-0000-0000-0000AF050000}"/>
    <cellStyle name="Normal 4 13 3 3" xfId="2599" xr:uid="{00000000-0005-0000-0000-0000B0050000}"/>
    <cellStyle name="Normal 4 13 4" xfId="1151" xr:uid="{00000000-0005-0000-0000-0000B1050000}"/>
    <cellStyle name="Normal 4 13 4 2" xfId="3153" xr:uid="{00000000-0005-0000-0000-0000B2050000}"/>
    <cellStyle name="Normal 4 13 5" xfId="1376" xr:uid="{00000000-0005-0000-0000-0000B3050000}"/>
    <cellStyle name="Normal 4 13 5 2" xfId="3378" xr:uid="{00000000-0005-0000-0000-0000B4050000}"/>
    <cellStyle name="Normal 4 13 6" xfId="2292" xr:uid="{00000000-0005-0000-0000-0000B5050000}"/>
    <cellStyle name="Normal 4 13 7" xfId="4279" xr:uid="{00000000-0005-0000-0000-0000B6050000}"/>
    <cellStyle name="Normal 4 14" xfId="350" xr:uid="{00000000-0005-0000-0000-0000B7050000}"/>
    <cellStyle name="Normal 4 14 2" xfId="760" xr:uid="{00000000-0005-0000-0000-0000B8050000}"/>
    <cellStyle name="Normal 4 14 2 2" xfId="1950" xr:uid="{00000000-0005-0000-0000-0000B9050000}"/>
    <cellStyle name="Normal 4 14 2 2 2" xfId="3952" xr:uid="{00000000-0005-0000-0000-0000BA050000}"/>
    <cellStyle name="Normal 4 14 2 3" xfId="2766" xr:uid="{00000000-0005-0000-0000-0000BB050000}"/>
    <cellStyle name="Normal 4 14 3" xfId="1543" xr:uid="{00000000-0005-0000-0000-0000BC050000}"/>
    <cellStyle name="Normal 4 14 3 2" xfId="3545" xr:uid="{00000000-0005-0000-0000-0000BD050000}"/>
    <cellStyle name="Normal 4 14 4" xfId="2357" xr:uid="{00000000-0005-0000-0000-0000BE050000}"/>
    <cellStyle name="Normal 4 15" xfId="483" xr:uid="{00000000-0005-0000-0000-0000BF050000}"/>
    <cellStyle name="Normal 4 15 2" xfId="891" xr:uid="{00000000-0005-0000-0000-0000C0050000}"/>
    <cellStyle name="Normal 4 15 2 2" xfId="2081" xr:uid="{00000000-0005-0000-0000-0000C1050000}"/>
    <cellStyle name="Normal 4 15 2 2 2" xfId="4083" xr:uid="{00000000-0005-0000-0000-0000C2050000}"/>
    <cellStyle name="Normal 4 15 2 3" xfId="2897" xr:uid="{00000000-0005-0000-0000-0000C3050000}"/>
    <cellStyle name="Normal 4 15 3" xfId="1674" xr:uid="{00000000-0005-0000-0000-0000C4050000}"/>
    <cellStyle name="Normal 4 15 3 2" xfId="3676" xr:uid="{00000000-0005-0000-0000-0000C5050000}"/>
    <cellStyle name="Normal 4 15 4" xfId="2490" xr:uid="{00000000-0005-0000-0000-0000C6050000}"/>
    <cellStyle name="Normal 4 16" xfId="494" xr:uid="{00000000-0005-0000-0000-0000C7050000}"/>
    <cellStyle name="Normal 4 16 2" xfId="902" xr:uid="{00000000-0005-0000-0000-0000C8050000}"/>
    <cellStyle name="Normal 4 16 2 2" xfId="2091" xr:uid="{00000000-0005-0000-0000-0000C9050000}"/>
    <cellStyle name="Normal 4 16 2 2 2" xfId="4093" xr:uid="{00000000-0005-0000-0000-0000CA050000}"/>
    <cellStyle name="Normal 4 16 2 3" xfId="2908" xr:uid="{00000000-0005-0000-0000-0000CB050000}"/>
    <cellStyle name="Normal 4 16 3" xfId="1685" xr:uid="{00000000-0005-0000-0000-0000CC050000}"/>
    <cellStyle name="Normal 4 16 3 2" xfId="3687" xr:uid="{00000000-0005-0000-0000-0000CD050000}"/>
    <cellStyle name="Normal 4 16 4" xfId="2501" xr:uid="{00000000-0005-0000-0000-0000CE050000}"/>
    <cellStyle name="Normal 4 17" xfId="517" xr:uid="{00000000-0005-0000-0000-0000CF050000}"/>
    <cellStyle name="Normal 4 17 2" xfId="1709" xr:uid="{00000000-0005-0000-0000-0000D0050000}"/>
    <cellStyle name="Normal 4 17 2 2" xfId="3711" xr:uid="{00000000-0005-0000-0000-0000D1050000}"/>
    <cellStyle name="Normal 4 17 3" xfId="2525" xr:uid="{00000000-0005-0000-0000-0000D2050000}"/>
    <cellStyle name="Normal 4 18" xfId="929" xr:uid="{00000000-0005-0000-0000-0000D3050000}"/>
    <cellStyle name="Normal 4 18 2" xfId="2931" xr:uid="{00000000-0005-0000-0000-0000D4050000}"/>
    <cellStyle name="Normal 4 19" xfId="1004" xr:uid="{00000000-0005-0000-0000-0000D5050000}"/>
    <cellStyle name="Normal 4 19 2" xfId="3006" xr:uid="{00000000-0005-0000-0000-0000D6050000}"/>
    <cellStyle name="Normal 4 2" xfId="10" xr:uid="{00000000-0005-0000-0000-0000D7050000}"/>
    <cellStyle name="Normal 4 2 10" xfId="286" xr:uid="{00000000-0005-0000-0000-0000D8050000}"/>
    <cellStyle name="Normal 4 2 10 2" xfId="356" xr:uid="{00000000-0005-0000-0000-0000D9050000}"/>
    <cellStyle name="Normal 4 2 10 2 2" xfId="766" xr:uid="{00000000-0005-0000-0000-0000DA050000}"/>
    <cellStyle name="Normal 4 2 10 2 2 2" xfId="1956" xr:uid="{00000000-0005-0000-0000-0000DB050000}"/>
    <cellStyle name="Normal 4 2 10 2 2 2 2" xfId="3958" xr:uid="{00000000-0005-0000-0000-0000DC050000}"/>
    <cellStyle name="Normal 4 2 10 2 2 3" xfId="2772" xr:uid="{00000000-0005-0000-0000-0000DD050000}"/>
    <cellStyle name="Normal 4 2 10 2 3" xfId="1549" xr:uid="{00000000-0005-0000-0000-0000DE050000}"/>
    <cellStyle name="Normal 4 2 10 2 3 2" xfId="3551" xr:uid="{00000000-0005-0000-0000-0000DF050000}"/>
    <cellStyle name="Normal 4 2 10 2 4" xfId="2363" xr:uid="{00000000-0005-0000-0000-0000E0050000}"/>
    <cellStyle name="Normal 4 2 10 3" xfId="592" xr:uid="{00000000-0005-0000-0000-0000E1050000}"/>
    <cellStyle name="Normal 4 2 10 3 2" xfId="1784" xr:uid="{00000000-0005-0000-0000-0000E2050000}"/>
    <cellStyle name="Normal 4 2 10 3 2 2" xfId="3786" xr:uid="{00000000-0005-0000-0000-0000E3050000}"/>
    <cellStyle name="Normal 4 2 10 3 3" xfId="2600" xr:uid="{00000000-0005-0000-0000-0000E4050000}"/>
    <cellStyle name="Normal 4 2 10 4" xfId="1152" xr:uid="{00000000-0005-0000-0000-0000E5050000}"/>
    <cellStyle name="Normal 4 2 10 4 2" xfId="3154" xr:uid="{00000000-0005-0000-0000-0000E6050000}"/>
    <cellStyle name="Normal 4 2 10 5" xfId="1377" xr:uid="{00000000-0005-0000-0000-0000E7050000}"/>
    <cellStyle name="Normal 4 2 10 5 2" xfId="3379" xr:uid="{00000000-0005-0000-0000-0000E8050000}"/>
    <cellStyle name="Normal 4 2 10 6" xfId="2293" xr:uid="{00000000-0005-0000-0000-0000E9050000}"/>
    <cellStyle name="Normal 4 2 10 7" xfId="4280" xr:uid="{00000000-0005-0000-0000-0000EA050000}"/>
    <cellStyle name="Normal 4 2 11" xfId="355" xr:uid="{00000000-0005-0000-0000-0000EB050000}"/>
    <cellStyle name="Normal 4 2 11 2" xfId="765" xr:uid="{00000000-0005-0000-0000-0000EC050000}"/>
    <cellStyle name="Normal 4 2 11 2 2" xfId="1955" xr:uid="{00000000-0005-0000-0000-0000ED050000}"/>
    <cellStyle name="Normal 4 2 11 2 2 2" xfId="3957" xr:uid="{00000000-0005-0000-0000-0000EE050000}"/>
    <cellStyle name="Normal 4 2 11 2 3" xfId="2771" xr:uid="{00000000-0005-0000-0000-0000EF050000}"/>
    <cellStyle name="Normal 4 2 11 3" xfId="1548" xr:uid="{00000000-0005-0000-0000-0000F0050000}"/>
    <cellStyle name="Normal 4 2 11 3 2" xfId="3550" xr:uid="{00000000-0005-0000-0000-0000F1050000}"/>
    <cellStyle name="Normal 4 2 11 4" xfId="2362" xr:uid="{00000000-0005-0000-0000-0000F2050000}"/>
    <cellStyle name="Normal 4 2 12" xfId="484" xr:uid="{00000000-0005-0000-0000-0000F3050000}"/>
    <cellStyle name="Normal 4 2 12 2" xfId="892" xr:uid="{00000000-0005-0000-0000-0000F4050000}"/>
    <cellStyle name="Normal 4 2 12 2 2" xfId="2082" xr:uid="{00000000-0005-0000-0000-0000F5050000}"/>
    <cellStyle name="Normal 4 2 12 2 2 2" xfId="4084" xr:uid="{00000000-0005-0000-0000-0000F6050000}"/>
    <cellStyle name="Normal 4 2 12 2 3" xfId="2898" xr:uid="{00000000-0005-0000-0000-0000F7050000}"/>
    <cellStyle name="Normal 4 2 12 3" xfId="1675" xr:uid="{00000000-0005-0000-0000-0000F8050000}"/>
    <cellStyle name="Normal 4 2 12 3 2" xfId="3677" xr:uid="{00000000-0005-0000-0000-0000F9050000}"/>
    <cellStyle name="Normal 4 2 12 4" xfId="2491" xr:uid="{00000000-0005-0000-0000-0000FA050000}"/>
    <cellStyle name="Normal 4 2 13" xfId="498" xr:uid="{00000000-0005-0000-0000-0000FB050000}"/>
    <cellStyle name="Normal 4 2 13 2" xfId="906" xr:uid="{00000000-0005-0000-0000-0000FC050000}"/>
    <cellStyle name="Normal 4 2 13 2 2" xfId="2095" xr:uid="{00000000-0005-0000-0000-0000FD050000}"/>
    <cellStyle name="Normal 4 2 13 2 2 2" xfId="4097" xr:uid="{00000000-0005-0000-0000-0000FE050000}"/>
    <cellStyle name="Normal 4 2 13 2 3" xfId="2912" xr:uid="{00000000-0005-0000-0000-0000FF050000}"/>
    <cellStyle name="Normal 4 2 13 3" xfId="1689" xr:uid="{00000000-0005-0000-0000-000000060000}"/>
    <cellStyle name="Normal 4 2 13 3 2" xfId="3691" xr:uid="{00000000-0005-0000-0000-000001060000}"/>
    <cellStyle name="Normal 4 2 13 4" xfId="2505" xr:uid="{00000000-0005-0000-0000-000002060000}"/>
    <cellStyle name="Normal 4 2 14" xfId="519" xr:uid="{00000000-0005-0000-0000-000003060000}"/>
    <cellStyle name="Normal 4 2 14 2" xfId="1711" xr:uid="{00000000-0005-0000-0000-000004060000}"/>
    <cellStyle name="Normal 4 2 14 2 2" xfId="3713" xr:uid="{00000000-0005-0000-0000-000005060000}"/>
    <cellStyle name="Normal 4 2 14 3" xfId="2527" xr:uid="{00000000-0005-0000-0000-000006060000}"/>
    <cellStyle name="Normal 4 2 15" xfId="935" xr:uid="{00000000-0005-0000-0000-000007060000}"/>
    <cellStyle name="Normal 4 2 15 2" xfId="2937" xr:uid="{00000000-0005-0000-0000-000008060000}"/>
    <cellStyle name="Normal 4 2 16" xfId="1009" xr:uid="{00000000-0005-0000-0000-000009060000}"/>
    <cellStyle name="Normal 4 2 16 2" xfId="3011" xr:uid="{00000000-0005-0000-0000-00000A060000}"/>
    <cellStyle name="Normal 4 2 17" xfId="1052" xr:uid="{00000000-0005-0000-0000-00000B060000}"/>
    <cellStyle name="Normal 4 2 17 2" xfId="3054" xr:uid="{00000000-0005-0000-0000-00000C060000}"/>
    <cellStyle name="Normal 4 2 18" xfId="1066" xr:uid="{00000000-0005-0000-0000-00000D060000}"/>
    <cellStyle name="Normal 4 2 18 2" xfId="3068" xr:uid="{00000000-0005-0000-0000-00000E060000}"/>
    <cellStyle name="Normal 4 2 19" xfId="1259" xr:uid="{00000000-0005-0000-0000-00000F060000}"/>
    <cellStyle name="Normal 4 2 19 2" xfId="3261" xr:uid="{00000000-0005-0000-0000-000010060000}"/>
    <cellStyle name="Normal 4 2 2" xfId="23" xr:uid="{00000000-0005-0000-0000-000011060000}"/>
    <cellStyle name="Normal 4 2 2 10" xfId="1020" xr:uid="{00000000-0005-0000-0000-000012060000}"/>
    <cellStyle name="Normal 4 2 2 10 2" xfId="3022" xr:uid="{00000000-0005-0000-0000-000013060000}"/>
    <cellStyle name="Normal 4 2 2 11" xfId="1099" xr:uid="{00000000-0005-0000-0000-000014060000}"/>
    <cellStyle name="Normal 4 2 2 11 2" xfId="3101" xr:uid="{00000000-0005-0000-0000-000015060000}"/>
    <cellStyle name="Normal 4 2 2 12" xfId="1271" xr:uid="{00000000-0005-0000-0000-000016060000}"/>
    <cellStyle name="Normal 4 2 2 12 2" xfId="3273" xr:uid="{00000000-0005-0000-0000-000017060000}"/>
    <cellStyle name="Normal 4 2 2 13" xfId="1318" xr:uid="{00000000-0005-0000-0000-000018060000}"/>
    <cellStyle name="Normal 4 2 2 13 2" xfId="3320" xr:uid="{00000000-0005-0000-0000-000019060000}"/>
    <cellStyle name="Normal 4 2 2 14" xfId="2133" xr:uid="{00000000-0005-0000-0000-00001A060000}"/>
    <cellStyle name="Normal 4 2 2 15" xfId="4170" xr:uid="{00000000-0005-0000-0000-00001B060000}"/>
    <cellStyle name="Normal 4 2 2 16" xfId="114" xr:uid="{00000000-0005-0000-0000-00001C060000}"/>
    <cellStyle name="Normal 4 2 2 2" xfId="156" xr:uid="{00000000-0005-0000-0000-00001D060000}"/>
    <cellStyle name="Normal 4 2 2 2 2" xfId="358" xr:uid="{00000000-0005-0000-0000-00001E060000}"/>
    <cellStyle name="Normal 4 2 2 2 2 2" xfId="768" xr:uid="{00000000-0005-0000-0000-00001F060000}"/>
    <cellStyle name="Normal 4 2 2 2 2 2 2" xfId="1958" xr:uid="{00000000-0005-0000-0000-000020060000}"/>
    <cellStyle name="Normal 4 2 2 2 2 2 2 2" xfId="3960" xr:uid="{00000000-0005-0000-0000-000021060000}"/>
    <cellStyle name="Normal 4 2 2 2 2 2 3" xfId="2774" xr:uid="{00000000-0005-0000-0000-000022060000}"/>
    <cellStyle name="Normal 4 2 2 2 2 3" xfId="1551" xr:uid="{00000000-0005-0000-0000-000023060000}"/>
    <cellStyle name="Normal 4 2 2 2 2 3 2" xfId="3553" xr:uid="{00000000-0005-0000-0000-000024060000}"/>
    <cellStyle name="Normal 4 2 2 2 2 4" xfId="2365" xr:uid="{00000000-0005-0000-0000-000025060000}"/>
    <cellStyle name="Normal 4 2 2 2 3" xfId="593" xr:uid="{00000000-0005-0000-0000-000026060000}"/>
    <cellStyle name="Normal 4 2 2 2 3 2" xfId="1785" xr:uid="{00000000-0005-0000-0000-000027060000}"/>
    <cellStyle name="Normal 4 2 2 2 3 2 2" xfId="3787" xr:uid="{00000000-0005-0000-0000-000028060000}"/>
    <cellStyle name="Normal 4 2 2 2 3 3" xfId="2601" xr:uid="{00000000-0005-0000-0000-000029060000}"/>
    <cellStyle name="Normal 4 2 2 2 4" xfId="980" xr:uid="{00000000-0005-0000-0000-00002A060000}"/>
    <cellStyle name="Normal 4 2 2 2 4 2" xfId="2982" xr:uid="{00000000-0005-0000-0000-00002B060000}"/>
    <cellStyle name="Normal 4 2 2 2 5" xfId="1153" xr:uid="{00000000-0005-0000-0000-00002C060000}"/>
    <cellStyle name="Normal 4 2 2 2 5 2" xfId="3155" xr:uid="{00000000-0005-0000-0000-00002D060000}"/>
    <cellStyle name="Normal 4 2 2 2 6" xfId="1378" xr:uid="{00000000-0005-0000-0000-00002E060000}"/>
    <cellStyle name="Normal 4 2 2 2 6 2" xfId="3380" xr:uid="{00000000-0005-0000-0000-00002F060000}"/>
    <cellStyle name="Normal 4 2 2 2 7" xfId="2168" xr:uid="{00000000-0005-0000-0000-000030060000}"/>
    <cellStyle name="Normal 4 2 2 2 8" xfId="4222" xr:uid="{00000000-0005-0000-0000-000031060000}"/>
    <cellStyle name="Normal 4 2 2 3" xfId="189" xr:uid="{00000000-0005-0000-0000-000032060000}"/>
    <cellStyle name="Normal 4 2 2 3 2" xfId="359" xr:uid="{00000000-0005-0000-0000-000033060000}"/>
    <cellStyle name="Normal 4 2 2 3 2 2" xfId="769" xr:uid="{00000000-0005-0000-0000-000034060000}"/>
    <cellStyle name="Normal 4 2 2 3 2 2 2" xfId="1959" xr:uid="{00000000-0005-0000-0000-000035060000}"/>
    <cellStyle name="Normal 4 2 2 3 2 2 2 2" xfId="3961" xr:uid="{00000000-0005-0000-0000-000036060000}"/>
    <cellStyle name="Normal 4 2 2 3 2 2 3" xfId="2775" xr:uid="{00000000-0005-0000-0000-000037060000}"/>
    <cellStyle name="Normal 4 2 2 3 2 3" xfId="1552" xr:uid="{00000000-0005-0000-0000-000038060000}"/>
    <cellStyle name="Normal 4 2 2 3 2 3 2" xfId="3554" xr:uid="{00000000-0005-0000-0000-000039060000}"/>
    <cellStyle name="Normal 4 2 2 3 2 4" xfId="2366" xr:uid="{00000000-0005-0000-0000-00003A060000}"/>
    <cellStyle name="Normal 4 2 2 3 3" xfId="594" xr:uid="{00000000-0005-0000-0000-00003B060000}"/>
    <cellStyle name="Normal 4 2 2 3 3 2" xfId="1786" xr:uid="{00000000-0005-0000-0000-00003C060000}"/>
    <cellStyle name="Normal 4 2 2 3 3 2 2" xfId="3788" xr:uid="{00000000-0005-0000-0000-00003D060000}"/>
    <cellStyle name="Normal 4 2 2 3 3 3" xfId="2602" xr:uid="{00000000-0005-0000-0000-00003E060000}"/>
    <cellStyle name="Normal 4 2 2 3 4" xfId="1154" xr:uid="{00000000-0005-0000-0000-00003F060000}"/>
    <cellStyle name="Normal 4 2 2 3 4 2" xfId="3156" xr:uid="{00000000-0005-0000-0000-000040060000}"/>
    <cellStyle name="Normal 4 2 2 3 5" xfId="1379" xr:uid="{00000000-0005-0000-0000-000041060000}"/>
    <cellStyle name="Normal 4 2 2 3 5 2" xfId="3381" xr:uid="{00000000-0005-0000-0000-000042060000}"/>
    <cellStyle name="Normal 4 2 2 3 6" xfId="2201" xr:uid="{00000000-0005-0000-0000-000043060000}"/>
    <cellStyle name="Normal 4 2 2 3 7" xfId="4281" xr:uid="{00000000-0005-0000-0000-000044060000}"/>
    <cellStyle name="Normal 4 2 2 4" xfId="242" xr:uid="{00000000-0005-0000-0000-000045060000}"/>
    <cellStyle name="Normal 4 2 2 4 2" xfId="360" xr:uid="{00000000-0005-0000-0000-000046060000}"/>
    <cellStyle name="Normal 4 2 2 4 2 2" xfId="770" xr:uid="{00000000-0005-0000-0000-000047060000}"/>
    <cellStyle name="Normal 4 2 2 4 2 2 2" xfId="1960" xr:uid="{00000000-0005-0000-0000-000048060000}"/>
    <cellStyle name="Normal 4 2 2 4 2 2 2 2" xfId="3962" xr:uid="{00000000-0005-0000-0000-000049060000}"/>
    <cellStyle name="Normal 4 2 2 4 2 2 3" xfId="2776" xr:uid="{00000000-0005-0000-0000-00004A060000}"/>
    <cellStyle name="Normal 4 2 2 4 2 3" xfId="1553" xr:uid="{00000000-0005-0000-0000-00004B060000}"/>
    <cellStyle name="Normal 4 2 2 4 2 3 2" xfId="3555" xr:uid="{00000000-0005-0000-0000-00004C060000}"/>
    <cellStyle name="Normal 4 2 2 4 2 4" xfId="2367" xr:uid="{00000000-0005-0000-0000-00004D060000}"/>
    <cellStyle name="Normal 4 2 2 4 3" xfId="595" xr:uid="{00000000-0005-0000-0000-00004E060000}"/>
    <cellStyle name="Normal 4 2 2 4 3 2" xfId="1787" xr:uid="{00000000-0005-0000-0000-00004F060000}"/>
    <cellStyle name="Normal 4 2 2 4 3 2 2" xfId="3789" xr:uid="{00000000-0005-0000-0000-000050060000}"/>
    <cellStyle name="Normal 4 2 2 4 3 3" xfId="2603" xr:uid="{00000000-0005-0000-0000-000051060000}"/>
    <cellStyle name="Normal 4 2 2 4 4" xfId="1155" xr:uid="{00000000-0005-0000-0000-000052060000}"/>
    <cellStyle name="Normal 4 2 2 4 4 2" xfId="3157" xr:uid="{00000000-0005-0000-0000-000053060000}"/>
    <cellStyle name="Normal 4 2 2 4 5" xfId="1380" xr:uid="{00000000-0005-0000-0000-000054060000}"/>
    <cellStyle name="Normal 4 2 2 4 5 2" xfId="3382" xr:uid="{00000000-0005-0000-0000-000055060000}"/>
    <cellStyle name="Normal 4 2 2 4 6" xfId="2250" xr:uid="{00000000-0005-0000-0000-000056060000}"/>
    <cellStyle name="Normal 4 2 2 4 7" xfId="4282" xr:uid="{00000000-0005-0000-0000-000057060000}"/>
    <cellStyle name="Normal 4 2 2 5" xfId="267" xr:uid="{00000000-0005-0000-0000-000058060000}"/>
    <cellStyle name="Normal 4 2 2 5 2" xfId="361" xr:uid="{00000000-0005-0000-0000-000059060000}"/>
    <cellStyle name="Normal 4 2 2 5 2 2" xfId="771" xr:uid="{00000000-0005-0000-0000-00005A060000}"/>
    <cellStyle name="Normal 4 2 2 5 2 2 2" xfId="1961" xr:uid="{00000000-0005-0000-0000-00005B060000}"/>
    <cellStyle name="Normal 4 2 2 5 2 2 2 2" xfId="3963" xr:uid="{00000000-0005-0000-0000-00005C060000}"/>
    <cellStyle name="Normal 4 2 2 5 2 2 3" xfId="2777" xr:uid="{00000000-0005-0000-0000-00005D060000}"/>
    <cellStyle name="Normal 4 2 2 5 2 3" xfId="1554" xr:uid="{00000000-0005-0000-0000-00005E060000}"/>
    <cellStyle name="Normal 4 2 2 5 2 3 2" xfId="3556" xr:uid="{00000000-0005-0000-0000-00005F060000}"/>
    <cellStyle name="Normal 4 2 2 5 2 4" xfId="2368" xr:uid="{00000000-0005-0000-0000-000060060000}"/>
    <cellStyle name="Normal 4 2 2 5 3" xfId="596" xr:uid="{00000000-0005-0000-0000-000061060000}"/>
    <cellStyle name="Normal 4 2 2 5 3 2" xfId="1788" xr:uid="{00000000-0005-0000-0000-000062060000}"/>
    <cellStyle name="Normal 4 2 2 5 3 2 2" xfId="3790" xr:uid="{00000000-0005-0000-0000-000063060000}"/>
    <cellStyle name="Normal 4 2 2 5 3 3" xfId="2604" xr:uid="{00000000-0005-0000-0000-000064060000}"/>
    <cellStyle name="Normal 4 2 2 5 4" xfId="1156" xr:uid="{00000000-0005-0000-0000-000065060000}"/>
    <cellStyle name="Normal 4 2 2 5 4 2" xfId="3158" xr:uid="{00000000-0005-0000-0000-000066060000}"/>
    <cellStyle name="Normal 4 2 2 5 5" xfId="1381" xr:uid="{00000000-0005-0000-0000-000067060000}"/>
    <cellStyle name="Normal 4 2 2 5 5 2" xfId="3383" xr:uid="{00000000-0005-0000-0000-000068060000}"/>
    <cellStyle name="Normal 4 2 2 5 6" xfId="2274" xr:uid="{00000000-0005-0000-0000-000069060000}"/>
    <cellStyle name="Normal 4 2 2 5 7" xfId="4283" xr:uid="{00000000-0005-0000-0000-00006A060000}"/>
    <cellStyle name="Normal 4 2 2 6" xfId="357" xr:uid="{00000000-0005-0000-0000-00006B060000}"/>
    <cellStyle name="Normal 4 2 2 6 2" xfId="767" xr:uid="{00000000-0005-0000-0000-00006C060000}"/>
    <cellStyle name="Normal 4 2 2 6 2 2" xfId="1957" xr:uid="{00000000-0005-0000-0000-00006D060000}"/>
    <cellStyle name="Normal 4 2 2 6 2 2 2" xfId="3959" xr:uid="{00000000-0005-0000-0000-00006E060000}"/>
    <cellStyle name="Normal 4 2 2 6 2 3" xfId="2773" xr:uid="{00000000-0005-0000-0000-00006F060000}"/>
    <cellStyle name="Normal 4 2 2 6 3" xfId="1550" xr:uid="{00000000-0005-0000-0000-000070060000}"/>
    <cellStyle name="Normal 4 2 2 6 3 2" xfId="3552" xr:uid="{00000000-0005-0000-0000-000071060000}"/>
    <cellStyle name="Normal 4 2 2 6 4" xfId="2364" xr:uid="{00000000-0005-0000-0000-000072060000}"/>
    <cellStyle name="Normal 4 2 2 7" xfId="510" xr:uid="{00000000-0005-0000-0000-000073060000}"/>
    <cellStyle name="Normal 4 2 2 7 2" xfId="918" xr:uid="{00000000-0005-0000-0000-000074060000}"/>
    <cellStyle name="Normal 4 2 2 7 2 2" xfId="2107" xr:uid="{00000000-0005-0000-0000-000075060000}"/>
    <cellStyle name="Normal 4 2 2 7 2 2 2" xfId="4109" xr:uid="{00000000-0005-0000-0000-000076060000}"/>
    <cellStyle name="Normal 4 2 2 7 2 3" xfId="2924" xr:uid="{00000000-0005-0000-0000-000077060000}"/>
    <cellStyle name="Normal 4 2 2 7 3" xfId="1701" xr:uid="{00000000-0005-0000-0000-000078060000}"/>
    <cellStyle name="Normal 4 2 2 7 3 2" xfId="3703" xr:uid="{00000000-0005-0000-0000-000079060000}"/>
    <cellStyle name="Normal 4 2 2 7 4" xfId="2517" xr:uid="{00000000-0005-0000-0000-00007A060000}"/>
    <cellStyle name="Normal 4 2 2 8" xfId="533" xr:uid="{00000000-0005-0000-0000-00007B060000}"/>
    <cellStyle name="Normal 4 2 2 8 2" xfId="1725" xr:uid="{00000000-0005-0000-0000-00007C060000}"/>
    <cellStyle name="Normal 4 2 2 8 2 2" xfId="3727" xr:uid="{00000000-0005-0000-0000-00007D060000}"/>
    <cellStyle name="Normal 4 2 2 8 3" xfId="2541" xr:uid="{00000000-0005-0000-0000-00007E060000}"/>
    <cellStyle name="Normal 4 2 2 9" xfId="947" xr:uid="{00000000-0005-0000-0000-00007F060000}"/>
    <cellStyle name="Normal 4 2 2 9 2" xfId="2949" xr:uid="{00000000-0005-0000-0000-000080060000}"/>
    <cellStyle name="Normal 4 2 20" xfId="1304" xr:uid="{00000000-0005-0000-0000-000081060000}"/>
    <cellStyle name="Normal 4 2 20 2" xfId="3306" xr:uid="{00000000-0005-0000-0000-000082060000}"/>
    <cellStyle name="Normal 4 2 21" xfId="2121" xr:uid="{00000000-0005-0000-0000-000083060000}"/>
    <cellStyle name="Normal 4 2 22" xfId="4149" xr:uid="{00000000-0005-0000-0000-000084060000}"/>
    <cellStyle name="Normal 4 2 23" xfId="4373" xr:uid="{00000000-0005-0000-0000-000085060000}"/>
    <cellStyle name="Normal 4 2 24" xfId="105" xr:uid="{00000000-0005-0000-0000-000086060000}"/>
    <cellStyle name="Normal 4 2 3" xfId="34" xr:uid="{00000000-0005-0000-0000-000087060000}"/>
    <cellStyle name="Normal 4 2 3 10" xfId="1382" xr:uid="{00000000-0005-0000-0000-000088060000}"/>
    <cellStyle name="Normal 4 2 3 10 2" xfId="3384" xr:uid="{00000000-0005-0000-0000-000089060000}"/>
    <cellStyle name="Normal 4 2 3 11" xfId="2150" xr:uid="{00000000-0005-0000-0000-00008A060000}"/>
    <cellStyle name="Normal 4 2 3 12" xfId="4181" xr:uid="{00000000-0005-0000-0000-00008B060000}"/>
    <cellStyle name="Normal 4 2 3 13" xfId="138" xr:uid="{00000000-0005-0000-0000-00008C060000}"/>
    <cellStyle name="Normal 4 2 3 2" xfId="199" xr:uid="{00000000-0005-0000-0000-00008D060000}"/>
    <cellStyle name="Normal 4 2 3 2 2" xfId="363" xr:uid="{00000000-0005-0000-0000-00008E060000}"/>
    <cellStyle name="Normal 4 2 3 2 2 2" xfId="773" xr:uid="{00000000-0005-0000-0000-00008F060000}"/>
    <cellStyle name="Normal 4 2 3 2 2 2 2" xfId="1963" xr:uid="{00000000-0005-0000-0000-000090060000}"/>
    <cellStyle name="Normal 4 2 3 2 2 2 2 2" xfId="3965" xr:uid="{00000000-0005-0000-0000-000091060000}"/>
    <cellStyle name="Normal 4 2 3 2 2 2 3" xfId="2779" xr:uid="{00000000-0005-0000-0000-000092060000}"/>
    <cellStyle name="Normal 4 2 3 2 2 3" xfId="1556" xr:uid="{00000000-0005-0000-0000-000093060000}"/>
    <cellStyle name="Normal 4 2 3 2 2 3 2" xfId="3558" xr:uid="{00000000-0005-0000-0000-000094060000}"/>
    <cellStyle name="Normal 4 2 3 2 2 4" xfId="2370" xr:uid="{00000000-0005-0000-0000-000095060000}"/>
    <cellStyle name="Normal 4 2 3 2 3" xfId="598" xr:uid="{00000000-0005-0000-0000-000096060000}"/>
    <cellStyle name="Normal 4 2 3 2 3 2" xfId="1790" xr:uid="{00000000-0005-0000-0000-000097060000}"/>
    <cellStyle name="Normal 4 2 3 2 3 2 2" xfId="3792" xr:uid="{00000000-0005-0000-0000-000098060000}"/>
    <cellStyle name="Normal 4 2 3 2 3 3" xfId="2606" xr:uid="{00000000-0005-0000-0000-000099060000}"/>
    <cellStyle name="Normal 4 2 3 2 4" xfId="1157" xr:uid="{00000000-0005-0000-0000-00009A060000}"/>
    <cellStyle name="Normal 4 2 3 2 4 2" xfId="3159" xr:uid="{00000000-0005-0000-0000-00009B060000}"/>
    <cellStyle name="Normal 4 2 3 2 5" xfId="1383" xr:uid="{00000000-0005-0000-0000-00009C060000}"/>
    <cellStyle name="Normal 4 2 3 2 5 2" xfId="3385" xr:uid="{00000000-0005-0000-0000-00009D060000}"/>
    <cellStyle name="Normal 4 2 3 2 6" xfId="2211" xr:uid="{00000000-0005-0000-0000-00009E060000}"/>
    <cellStyle name="Normal 4 2 3 2 7" xfId="4236" xr:uid="{00000000-0005-0000-0000-00009F060000}"/>
    <cellStyle name="Normal 4 2 3 3" xfId="277" xr:uid="{00000000-0005-0000-0000-0000A0060000}"/>
    <cellStyle name="Normal 4 2 3 3 2" xfId="364" xr:uid="{00000000-0005-0000-0000-0000A1060000}"/>
    <cellStyle name="Normal 4 2 3 3 2 2" xfId="774" xr:uid="{00000000-0005-0000-0000-0000A2060000}"/>
    <cellStyle name="Normal 4 2 3 3 2 2 2" xfId="1964" xr:uid="{00000000-0005-0000-0000-0000A3060000}"/>
    <cellStyle name="Normal 4 2 3 3 2 2 2 2" xfId="3966" xr:uid="{00000000-0005-0000-0000-0000A4060000}"/>
    <cellStyle name="Normal 4 2 3 3 2 2 3" xfId="2780" xr:uid="{00000000-0005-0000-0000-0000A5060000}"/>
    <cellStyle name="Normal 4 2 3 3 2 3" xfId="1557" xr:uid="{00000000-0005-0000-0000-0000A6060000}"/>
    <cellStyle name="Normal 4 2 3 3 2 3 2" xfId="3559" xr:uid="{00000000-0005-0000-0000-0000A7060000}"/>
    <cellStyle name="Normal 4 2 3 3 2 4" xfId="2371" xr:uid="{00000000-0005-0000-0000-0000A8060000}"/>
    <cellStyle name="Normal 4 2 3 3 3" xfId="599" xr:uid="{00000000-0005-0000-0000-0000A9060000}"/>
    <cellStyle name="Normal 4 2 3 3 3 2" xfId="1791" xr:uid="{00000000-0005-0000-0000-0000AA060000}"/>
    <cellStyle name="Normal 4 2 3 3 3 2 2" xfId="3793" xr:uid="{00000000-0005-0000-0000-0000AB060000}"/>
    <cellStyle name="Normal 4 2 3 3 3 3" xfId="2607" xr:uid="{00000000-0005-0000-0000-0000AC060000}"/>
    <cellStyle name="Normal 4 2 3 3 4" xfId="1158" xr:uid="{00000000-0005-0000-0000-0000AD060000}"/>
    <cellStyle name="Normal 4 2 3 3 4 2" xfId="3160" xr:uid="{00000000-0005-0000-0000-0000AE060000}"/>
    <cellStyle name="Normal 4 2 3 3 5" xfId="1384" xr:uid="{00000000-0005-0000-0000-0000AF060000}"/>
    <cellStyle name="Normal 4 2 3 3 5 2" xfId="3386" xr:uid="{00000000-0005-0000-0000-0000B0060000}"/>
    <cellStyle name="Normal 4 2 3 3 6" xfId="2284" xr:uid="{00000000-0005-0000-0000-0000B1060000}"/>
    <cellStyle name="Normal 4 2 3 3 7" xfId="4284" xr:uid="{00000000-0005-0000-0000-0000B2060000}"/>
    <cellStyle name="Normal 4 2 3 4" xfId="362" xr:uid="{00000000-0005-0000-0000-0000B3060000}"/>
    <cellStyle name="Normal 4 2 3 4 2" xfId="772" xr:uid="{00000000-0005-0000-0000-0000B4060000}"/>
    <cellStyle name="Normal 4 2 3 4 2 2" xfId="1962" xr:uid="{00000000-0005-0000-0000-0000B5060000}"/>
    <cellStyle name="Normal 4 2 3 4 2 2 2" xfId="3964" xr:uid="{00000000-0005-0000-0000-0000B6060000}"/>
    <cellStyle name="Normal 4 2 3 4 2 3" xfId="2778" xr:uid="{00000000-0005-0000-0000-0000B7060000}"/>
    <cellStyle name="Normal 4 2 3 4 3" xfId="1555" xr:uid="{00000000-0005-0000-0000-0000B8060000}"/>
    <cellStyle name="Normal 4 2 3 4 3 2" xfId="3557" xr:uid="{00000000-0005-0000-0000-0000B9060000}"/>
    <cellStyle name="Normal 4 2 3 4 4" xfId="2369" xr:uid="{00000000-0005-0000-0000-0000BA060000}"/>
    <cellStyle name="Normal 4 2 3 5" xfId="597" xr:uid="{00000000-0005-0000-0000-0000BB060000}"/>
    <cellStyle name="Normal 4 2 3 5 2" xfId="1789" xr:uid="{00000000-0005-0000-0000-0000BC060000}"/>
    <cellStyle name="Normal 4 2 3 5 2 2" xfId="3791" xr:uid="{00000000-0005-0000-0000-0000BD060000}"/>
    <cellStyle name="Normal 4 2 3 5 3" xfId="2605" xr:uid="{00000000-0005-0000-0000-0000BE060000}"/>
    <cellStyle name="Normal 4 2 3 6" xfId="963" xr:uid="{00000000-0005-0000-0000-0000BF060000}"/>
    <cellStyle name="Normal 4 2 3 6 2" xfId="2965" xr:uid="{00000000-0005-0000-0000-0000C0060000}"/>
    <cellStyle name="Normal 4 2 3 7" xfId="1033" xr:uid="{00000000-0005-0000-0000-0000C1060000}"/>
    <cellStyle name="Normal 4 2 3 7 2" xfId="3035" xr:uid="{00000000-0005-0000-0000-0000C2060000}"/>
    <cellStyle name="Normal 4 2 3 8" xfId="1112" xr:uid="{00000000-0005-0000-0000-0000C3060000}"/>
    <cellStyle name="Normal 4 2 3 8 2" xfId="3114" xr:uid="{00000000-0005-0000-0000-0000C4060000}"/>
    <cellStyle name="Normal 4 2 3 9" xfId="1282" xr:uid="{00000000-0005-0000-0000-0000C5060000}"/>
    <cellStyle name="Normal 4 2 3 9 2" xfId="3284" xr:uid="{00000000-0005-0000-0000-0000C6060000}"/>
    <cellStyle name="Normal 4 2 4" xfId="49" xr:uid="{00000000-0005-0000-0000-0000C7060000}"/>
    <cellStyle name="Normal 4 2 4 10" xfId="4217" xr:uid="{00000000-0005-0000-0000-0000C8060000}"/>
    <cellStyle name="Normal 4 2 4 11" xfId="149" xr:uid="{00000000-0005-0000-0000-0000C9060000}"/>
    <cellStyle name="Normal 4 2 4 2" xfId="365" xr:uid="{00000000-0005-0000-0000-0000CA060000}"/>
    <cellStyle name="Normal 4 2 4 2 2" xfId="775" xr:uid="{00000000-0005-0000-0000-0000CB060000}"/>
    <cellStyle name="Normal 4 2 4 2 2 2" xfId="1965" xr:uid="{00000000-0005-0000-0000-0000CC060000}"/>
    <cellStyle name="Normal 4 2 4 2 2 2 2" xfId="3967" xr:uid="{00000000-0005-0000-0000-0000CD060000}"/>
    <cellStyle name="Normal 4 2 4 2 2 3" xfId="2781" xr:uid="{00000000-0005-0000-0000-0000CE060000}"/>
    <cellStyle name="Normal 4 2 4 2 3" xfId="1558" xr:uid="{00000000-0005-0000-0000-0000CF060000}"/>
    <cellStyle name="Normal 4 2 4 2 3 2" xfId="3560" xr:uid="{00000000-0005-0000-0000-0000D0060000}"/>
    <cellStyle name="Normal 4 2 4 2 4" xfId="2372" xr:uid="{00000000-0005-0000-0000-0000D1060000}"/>
    <cellStyle name="Normal 4 2 4 3" xfId="600" xr:uid="{00000000-0005-0000-0000-0000D2060000}"/>
    <cellStyle name="Normal 4 2 4 3 2" xfId="1792" xr:uid="{00000000-0005-0000-0000-0000D3060000}"/>
    <cellStyle name="Normal 4 2 4 3 2 2" xfId="3794" xr:uid="{00000000-0005-0000-0000-0000D4060000}"/>
    <cellStyle name="Normal 4 2 4 3 3" xfId="2608" xr:uid="{00000000-0005-0000-0000-0000D5060000}"/>
    <cellStyle name="Normal 4 2 4 4" xfId="971" xr:uid="{00000000-0005-0000-0000-0000D6060000}"/>
    <cellStyle name="Normal 4 2 4 4 2" xfId="2973" xr:uid="{00000000-0005-0000-0000-0000D7060000}"/>
    <cellStyle name="Normal 4 2 4 5" xfId="1044" xr:uid="{00000000-0005-0000-0000-0000D8060000}"/>
    <cellStyle name="Normal 4 2 4 5 2" xfId="3046" xr:uid="{00000000-0005-0000-0000-0000D9060000}"/>
    <cellStyle name="Normal 4 2 4 6" xfId="1159" xr:uid="{00000000-0005-0000-0000-0000DA060000}"/>
    <cellStyle name="Normal 4 2 4 6 2" xfId="3161" xr:uid="{00000000-0005-0000-0000-0000DB060000}"/>
    <cellStyle name="Normal 4 2 4 7" xfId="1294" xr:uid="{00000000-0005-0000-0000-0000DC060000}"/>
    <cellStyle name="Normal 4 2 4 7 2" xfId="3296" xr:uid="{00000000-0005-0000-0000-0000DD060000}"/>
    <cellStyle name="Normal 4 2 4 8" xfId="1385" xr:uid="{00000000-0005-0000-0000-0000DE060000}"/>
    <cellStyle name="Normal 4 2 4 8 2" xfId="3387" xr:uid="{00000000-0005-0000-0000-0000DF060000}"/>
    <cellStyle name="Normal 4 2 4 9" xfId="2161" xr:uid="{00000000-0005-0000-0000-0000E0060000}"/>
    <cellStyle name="Normal 4 2 5" xfId="167" xr:uid="{00000000-0005-0000-0000-0000E1060000}"/>
    <cellStyle name="Normal 4 2 5 2" xfId="366" xr:uid="{00000000-0005-0000-0000-0000E2060000}"/>
    <cellStyle name="Normal 4 2 5 2 2" xfId="776" xr:uid="{00000000-0005-0000-0000-0000E3060000}"/>
    <cellStyle name="Normal 4 2 5 2 2 2" xfId="1966" xr:uid="{00000000-0005-0000-0000-0000E4060000}"/>
    <cellStyle name="Normal 4 2 5 2 2 2 2" xfId="3968" xr:uid="{00000000-0005-0000-0000-0000E5060000}"/>
    <cellStyle name="Normal 4 2 5 2 2 3" xfId="2782" xr:uid="{00000000-0005-0000-0000-0000E6060000}"/>
    <cellStyle name="Normal 4 2 5 2 3" xfId="1559" xr:uid="{00000000-0005-0000-0000-0000E7060000}"/>
    <cellStyle name="Normal 4 2 5 2 3 2" xfId="3561" xr:uid="{00000000-0005-0000-0000-0000E8060000}"/>
    <cellStyle name="Normal 4 2 5 2 4" xfId="2373" xr:uid="{00000000-0005-0000-0000-0000E9060000}"/>
    <cellStyle name="Normal 4 2 5 3" xfId="601" xr:uid="{00000000-0005-0000-0000-0000EA060000}"/>
    <cellStyle name="Normal 4 2 5 3 2" xfId="1793" xr:uid="{00000000-0005-0000-0000-0000EB060000}"/>
    <cellStyle name="Normal 4 2 5 3 2 2" xfId="3795" xr:uid="{00000000-0005-0000-0000-0000EC060000}"/>
    <cellStyle name="Normal 4 2 5 3 3" xfId="2609" xr:uid="{00000000-0005-0000-0000-0000ED060000}"/>
    <cellStyle name="Normal 4 2 5 4" xfId="992" xr:uid="{00000000-0005-0000-0000-0000EE060000}"/>
    <cellStyle name="Normal 4 2 5 4 2" xfId="2994" xr:uid="{00000000-0005-0000-0000-0000EF060000}"/>
    <cellStyle name="Normal 4 2 5 5" xfId="1160" xr:uid="{00000000-0005-0000-0000-0000F0060000}"/>
    <cellStyle name="Normal 4 2 5 5 2" xfId="3162" xr:uid="{00000000-0005-0000-0000-0000F1060000}"/>
    <cellStyle name="Normal 4 2 5 6" xfId="1386" xr:uid="{00000000-0005-0000-0000-0000F2060000}"/>
    <cellStyle name="Normal 4 2 5 6 2" xfId="3388" xr:uid="{00000000-0005-0000-0000-0000F3060000}"/>
    <cellStyle name="Normal 4 2 5 7" xfId="2179" xr:uid="{00000000-0005-0000-0000-0000F4060000}"/>
    <cellStyle name="Normal 4 2 5 8" xfId="4285" xr:uid="{00000000-0005-0000-0000-0000F5060000}"/>
    <cellStyle name="Normal 4 2 6" xfId="180" xr:uid="{00000000-0005-0000-0000-0000F6060000}"/>
    <cellStyle name="Normal 4 2 6 2" xfId="367" xr:uid="{00000000-0005-0000-0000-0000F7060000}"/>
    <cellStyle name="Normal 4 2 6 2 2" xfId="777" xr:uid="{00000000-0005-0000-0000-0000F8060000}"/>
    <cellStyle name="Normal 4 2 6 2 2 2" xfId="1967" xr:uid="{00000000-0005-0000-0000-0000F9060000}"/>
    <cellStyle name="Normal 4 2 6 2 2 2 2" xfId="3969" xr:uid="{00000000-0005-0000-0000-0000FA060000}"/>
    <cellStyle name="Normal 4 2 6 2 2 3" xfId="2783" xr:uid="{00000000-0005-0000-0000-0000FB060000}"/>
    <cellStyle name="Normal 4 2 6 2 3" xfId="1560" xr:uid="{00000000-0005-0000-0000-0000FC060000}"/>
    <cellStyle name="Normal 4 2 6 2 3 2" xfId="3562" xr:uid="{00000000-0005-0000-0000-0000FD060000}"/>
    <cellStyle name="Normal 4 2 6 2 4" xfId="2374" xr:uid="{00000000-0005-0000-0000-0000FE060000}"/>
    <cellStyle name="Normal 4 2 6 3" xfId="602" xr:uid="{00000000-0005-0000-0000-0000FF060000}"/>
    <cellStyle name="Normal 4 2 6 3 2" xfId="1794" xr:uid="{00000000-0005-0000-0000-000000070000}"/>
    <cellStyle name="Normal 4 2 6 3 2 2" xfId="3796" xr:uid="{00000000-0005-0000-0000-000001070000}"/>
    <cellStyle name="Normal 4 2 6 3 3" xfId="2610" xr:uid="{00000000-0005-0000-0000-000002070000}"/>
    <cellStyle name="Normal 4 2 6 4" xfId="1161" xr:uid="{00000000-0005-0000-0000-000003070000}"/>
    <cellStyle name="Normal 4 2 6 4 2" xfId="3163" xr:uid="{00000000-0005-0000-0000-000004070000}"/>
    <cellStyle name="Normal 4 2 6 5" xfId="1387" xr:uid="{00000000-0005-0000-0000-000005070000}"/>
    <cellStyle name="Normal 4 2 6 5 2" xfId="3389" xr:uid="{00000000-0005-0000-0000-000006070000}"/>
    <cellStyle name="Normal 4 2 6 6" xfId="2192" xr:uid="{00000000-0005-0000-0000-000007070000}"/>
    <cellStyle name="Normal 4 2 6 7" xfId="4286" xr:uid="{00000000-0005-0000-0000-000008070000}"/>
    <cellStyle name="Normal 4 2 7" xfId="217" xr:uid="{00000000-0005-0000-0000-000009070000}"/>
    <cellStyle name="Normal 4 2 7 2" xfId="368" xr:uid="{00000000-0005-0000-0000-00000A070000}"/>
    <cellStyle name="Normal 4 2 7 2 2" xfId="778" xr:uid="{00000000-0005-0000-0000-00000B070000}"/>
    <cellStyle name="Normal 4 2 7 2 2 2" xfId="1968" xr:uid="{00000000-0005-0000-0000-00000C070000}"/>
    <cellStyle name="Normal 4 2 7 2 2 2 2" xfId="3970" xr:uid="{00000000-0005-0000-0000-00000D070000}"/>
    <cellStyle name="Normal 4 2 7 2 2 3" xfId="2784" xr:uid="{00000000-0005-0000-0000-00000E070000}"/>
    <cellStyle name="Normal 4 2 7 2 3" xfId="1561" xr:uid="{00000000-0005-0000-0000-00000F070000}"/>
    <cellStyle name="Normal 4 2 7 2 3 2" xfId="3563" xr:uid="{00000000-0005-0000-0000-000010070000}"/>
    <cellStyle name="Normal 4 2 7 2 4" xfId="2375" xr:uid="{00000000-0005-0000-0000-000011070000}"/>
    <cellStyle name="Normal 4 2 7 3" xfId="603" xr:uid="{00000000-0005-0000-0000-000012070000}"/>
    <cellStyle name="Normal 4 2 7 3 2" xfId="1795" xr:uid="{00000000-0005-0000-0000-000013070000}"/>
    <cellStyle name="Normal 4 2 7 3 2 2" xfId="3797" xr:uid="{00000000-0005-0000-0000-000014070000}"/>
    <cellStyle name="Normal 4 2 7 3 3" xfId="2611" xr:uid="{00000000-0005-0000-0000-000015070000}"/>
    <cellStyle name="Normal 4 2 7 4" xfId="1162" xr:uid="{00000000-0005-0000-0000-000016070000}"/>
    <cellStyle name="Normal 4 2 7 4 2" xfId="3164" xr:uid="{00000000-0005-0000-0000-000017070000}"/>
    <cellStyle name="Normal 4 2 7 5" xfId="1388" xr:uid="{00000000-0005-0000-0000-000018070000}"/>
    <cellStyle name="Normal 4 2 7 5 2" xfId="3390" xr:uid="{00000000-0005-0000-0000-000019070000}"/>
    <cellStyle name="Normal 4 2 7 6" xfId="2227" xr:uid="{00000000-0005-0000-0000-00001A070000}"/>
    <cellStyle name="Normal 4 2 7 7" xfId="4287" xr:uid="{00000000-0005-0000-0000-00001B070000}"/>
    <cellStyle name="Normal 4 2 8" xfId="226" xr:uid="{00000000-0005-0000-0000-00001C070000}"/>
    <cellStyle name="Normal 4 2 8 2" xfId="369" xr:uid="{00000000-0005-0000-0000-00001D070000}"/>
    <cellStyle name="Normal 4 2 8 2 2" xfId="779" xr:uid="{00000000-0005-0000-0000-00001E070000}"/>
    <cellStyle name="Normal 4 2 8 2 2 2" xfId="1969" xr:uid="{00000000-0005-0000-0000-00001F070000}"/>
    <cellStyle name="Normal 4 2 8 2 2 2 2" xfId="3971" xr:uid="{00000000-0005-0000-0000-000020070000}"/>
    <cellStyle name="Normal 4 2 8 2 2 3" xfId="2785" xr:uid="{00000000-0005-0000-0000-000021070000}"/>
    <cellStyle name="Normal 4 2 8 2 3" xfId="1562" xr:uid="{00000000-0005-0000-0000-000022070000}"/>
    <cellStyle name="Normal 4 2 8 2 3 2" xfId="3564" xr:uid="{00000000-0005-0000-0000-000023070000}"/>
    <cellStyle name="Normal 4 2 8 2 4" xfId="2376" xr:uid="{00000000-0005-0000-0000-000024070000}"/>
    <cellStyle name="Normal 4 2 8 3" xfId="604" xr:uid="{00000000-0005-0000-0000-000025070000}"/>
    <cellStyle name="Normal 4 2 8 3 2" xfId="1796" xr:uid="{00000000-0005-0000-0000-000026070000}"/>
    <cellStyle name="Normal 4 2 8 3 2 2" xfId="3798" xr:uid="{00000000-0005-0000-0000-000027070000}"/>
    <cellStyle name="Normal 4 2 8 3 3" xfId="2612" xr:uid="{00000000-0005-0000-0000-000028070000}"/>
    <cellStyle name="Normal 4 2 8 4" xfId="1163" xr:uid="{00000000-0005-0000-0000-000029070000}"/>
    <cellStyle name="Normal 4 2 8 4 2" xfId="3165" xr:uid="{00000000-0005-0000-0000-00002A070000}"/>
    <cellStyle name="Normal 4 2 8 5" xfId="1389" xr:uid="{00000000-0005-0000-0000-00002B070000}"/>
    <cellStyle name="Normal 4 2 8 5 2" xfId="3391" xr:uid="{00000000-0005-0000-0000-00002C070000}"/>
    <cellStyle name="Normal 4 2 8 6" xfId="2236" xr:uid="{00000000-0005-0000-0000-00002D070000}"/>
    <cellStyle name="Normal 4 2 8 7" xfId="4288" xr:uid="{00000000-0005-0000-0000-00002E070000}"/>
    <cellStyle name="Normal 4 2 9" xfId="252" xr:uid="{00000000-0005-0000-0000-00002F070000}"/>
    <cellStyle name="Normal 4 2 9 2" xfId="370" xr:uid="{00000000-0005-0000-0000-000030070000}"/>
    <cellStyle name="Normal 4 2 9 2 2" xfId="780" xr:uid="{00000000-0005-0000-0000-000031070000}"/>
    <cellStyle name="Normal 4 2 9 2 2 2" xfId="1970" xr:uid="{00000000-0005-0000-0000-000032070000}"/>
    <cellStyle name="Normal 4 2 9 2 2 2 2" xfId="3972" xr:uid="{00000000-0005-0000-0000-000033070000}"/>
    <cellStyle name="Normal 4 2 9 2 2 3" xfId="2786" xr:uid="{00000000-0005-0000-0000-000034070000}"/>
    <cellStyle name="Normal 4 2 9 2 3" xfId="1563" xr:uid="{00000000-0005-0000-0000-000035070000}"/>
    <cellStyle name="Normal 4 2 9 2 3 2" xfId="3565" xr:uid="{00000000-0005-0000-0000-000036070000}"/>
    <cellStyle name="Normal 4 2 9 2 4" xfId="2377" xr:uid="{00000000-0005-0000-0000-000037070000}"/>
    <cellStyle name="Normal 4 2 9 3" xfId="605" xr:uid="{00000000-0005-0000-0000-000038070000}"/>
    <cellStyle name="Normal 4 2 9 3 2" xfId="1797" xr:uid="{00000000-0005-0000-0000-000039070000}"/>
    <cellStyle name="Normal 4 2 9 3 2 2" xfId="3799" xr:uid="{00000000-0005-0000-0000-00003A070000}"/>
    <cellStyle name="Normal 4 2 9 3 3" xfId="2613" xr:uid="{00000000-0005-0000-0000-00003B070000}"/>
    <cellStyle name="Normal 4 2 9 4" xfId="1164" xr:uid="{00000000-0005-0000-0000-00003C070000}"/>
    <cellStyle name="Normal 4 2 9 4 2" xfId="3166" xr:uid="{00000000-0005-0000-0000-00003D070000}"/>
    <cellStyle name="Normal 4 2 9 5" xfId="1390" xr:uid="{00000000-0005-0000-0000-00003E070000}"/>
    <cellStyle name="Normal 4 2 9 5 2" xfId="3392" xr:uid="{00000000-0005-0000-0000-00003F070000}"/>
    <cellStyle name="Normal 4 2 9 6" xfId="2259" xr:uid="{00000000-0005-0000-0000-000040070000}"/>
    <cellStyle name="Normal 4 2 9 7" xfId="4289" xr:uid="{00000000-0005-0000-0000-000041070000}"/>
    <cellStyle name="Normal 4 20" xfId="1051" xr:uid="{00000000-0005-0000-0000-000042070000}"/>
    <cellStyle name="Normal 4 20 2" xfId="3053" xr:uid="{00000000-0005-0000-0000-000043070000}"/>
    <cellStyle name="Normal 4 21" xfId="1065" xr:uid="{00000000-0005-0000-0000-000044070000}"/>
    <cellStyle name="Normal 4 21 2" xfId="3067" xr:uid="{00000000-0005-0000-0000-000045070000}"/>
    <cellStyle name="Normal 4 22" xfId="1255" xr:uid="{00000000-0005-0000-0000-000046070000}"/>
    <cellStyle name="Normal 4 22 2" xfId="3257" xr:uid="{00000000-0005-0000-0000-000047070000}"/>
    <cellStyle name="Normal 4 23" xfId="1302" xr:uid="{00000000-0005-0000-0000-000048070000}"/>
    <cellStyle name="Normal 4 23 2" xfId="3304" xr:uid="{00000000-0005-0000-0000-000049070000}"/>
    <cellStyle name="Normal 4 24" xfId="2115" xr:uid="{00000000-0005-0000-0000-00004A070000}"/>
    <cellStyle name="Normal 4 25" xfId="4148" xr:uid="{00000000-0005-0000-0000-00004B070000}"/>
    <cellStyle name="Normal 4 26" xfId="4372" xr:uid="{00000000-0005-0000-0000-00004C070000}"/>
    <cellStyle name="Normal 4 27" xfId="97" xr:uid="{00000000-0005-0000-0000-00004D070000}"/>
    <cellStyle name="Normal 4 3" xfId="16" xr:uid="{00000000-0005-0000-0000-00004E070000}"/>
    <cellStyle name="Normal 4 3 10" xfId="1015" xr:uid="{00000000-0005-0000-0000-00004F070000}"/>
    <cellStyle name="Normal 4 3 10 2" xfId="3017" xr:uid="{00000000-0005-0000-0000-000050070000}"/>
    <cellStyle name="Normal 4 3 11" xfId="1082" xr:uid="{00000000-0005-0000-0000-000051070000}"/>
    <cellStyle name="Normal 4 3 11 2" xfId="3084" xr:uid="{00000000-0005-0000-0000-000052070000}"/>
    <cellStyle name="Normal 4 3 12" xfId="1266" xr:uid="{00000000-0005-0000-0000-000053070000}"/>
    <cellStyle name="Normal 4 3 12 2" xfId="3268" xr:uid="{00000000-0005-0000-0000-000054070000}"/>
    <cellStyle name="Normal 4 3 13" xfId="1313" xr:uid="{00000000-0005-0000-0000-000055070000}"/>
    <cellStyle name="Normal 4 3 13 2" xfId="3315" xr:uid="{00000000-0005-0000-0000-000056070000}"/>
    <cellStyle name="Normal 4 3 14" xfId="2126" xr:uid="{00000000-0005-0000-0000-000057070000}"/>
    <cellStyle name="Normal 4 3 15" xfId="4159" xr:uid="{00000000-0005-0000-0000-000058070000}"/>
    <cellStyle name="Normal 4 3 16" xfId="109" xr:uid="{00000000-0005-0000-0000-000059070000}"/>
    <cellStyle name="Normal 4 3 2" xfId="152" xr:uid="{00000000-0005-0000-0000-00005A070000}"/>
    <cellStyle name="Normal 4 3 2 2" xfId="372" xr:uid="{00000000-0005-0000-0000-00005B070000}"/>
    <cellStyle name="Normal 4 3 2 2 2" xfId="782" xr:uid="{00000000-0005-0000-0000-00005C070000}"/>
    <cellStyle name="Normal 4 3 2 2 2 2" xfId="1972" xr:uid="{00000000-0005-0000-0000-00005D070000}"/>
    <cellStyle name="Normal 4 3 2 2 2 2 2" xfId="3974" xr:uid="{00000000-0005-0000-0000-00005E070000}"/>
    <cellStyle name="Normal 4 3 2 2 2 3" xfId="2788" xr:uid="{00000000-0005-0000-0000-00005F070000}"/>
    <cellStyle name="Normal 4 3 2 2 3" xfId="1565" xr:uid="{00000000-0005-0000-0000-000060070000}"/>
    <cellStyle name="Normal 4 3 2 2 3 2" xfId="3567" xr:uid="{00000000-0005-0000-0000-000061070000}"/>
    <cellStyle name="Normal 4 3 2 2 4" xfId="2379" xr:uid="{00000000-0005-0000-0000-000062070000}"/>
    <cellStyle name="Normal 4 3 2 3" xfId="606" xr:uid="{00000000-0005-0000-0000-000063070000}"/>
    <cellStyle name="Normal 4 3 2 3 2" xfId="1798" xr:uid="{00000000-0005-0000-0000-000064070000}"/>
    <cellStyle name="Normal 4 3 2 3 2 2" xfId="3800" xr:uid="{00000000-0005-0000-0000-000065070000}"/>
    <cellStyle name="Normal 4 3 2 3 3" xfId="2614" xr:uid="{00000000-0005-0000-0000-000066070000}"/>
    <cellStyle name="Normal 4 3 2 4" xfId="975" xr:uid="{00000000-0005-0000-0000-000067070000}"/>
    <cellStyle name="Normal 4 3 2 4 2" xfId="2977" xr:uid="{00000000-0005-0000-0000-000068070000}"/>
    <cellStyle name="Normal 4 3 2 5" xfId="1165" xr:uid="{00000000-0005-0000-0000-000069070000}"/>
    <cellStyle name="Normal 4 3 2 5 2" xfId="3167" xr:uid="{00000000-0005-0000-0000-00006A070000}"/>
    <cellStyle name="Normal 4 3 2 6" xfId="1391" xr:uid="{00000000-0005-0000-0000-00006B070000}"/>
    <cellStyle name="Normal 4 3 2 6 2" xfId="3393" xr:uid="{00000000-0005-0000-0000-00006C070000}"/>
    <cellStyle name="Normal 4 3 2 7" xfId="2164" xr:uid="{00000000-0005-0000-0000-00006D070000}"/>
    <cellStyle name="Normal 4 3 2 8" xfId="4204" xr:uid="{00000000-0005-0000-0000-00006E070000}"/>
    <cellStyle name="Normal 4 3 3" xfId="184" xr:uid="{00000000-0005-0000-0000-00006F070000}"/>
    <cellStyle name="Normal 4 3 3 2" xfId="373" xr:uid="{00000000-0005-0000-0000-000070070000}"/>
    <cellStyle name="Normal 4 3 3 2 2" xfId="783" xr:uid="{00000000-0005-0000-0000-000071070000}"/>
    <cellStyle name="Normal 4 3 3 2 2 2" xfId="1973" xr:uid="{00000000-0005-0000-0000-000072070000}"/>
    <cellStyle name="Normal 4 3 3 2 2 2 2" xfId="3975" xr:uid="{00000000-0005-0000-0000-000073070000}"/>
    <cellStyle name="Normal 4 3 3 2 2 3" xfId="2789" xr:uid="{00000000-0005-0000-0000-000074070000}"/>
    <cellStyle name="Normal 4 3 3 2 3" xfId="1566" xr:uid="{00000000-0005-0000-0000-000075070000}"/>
    <cellStyle name="Normal 4 3 3 2 3 2" xfId="3568" xr:uid="{00000000-0005-0000-0000-000076070000}"/>
    <cellStyle name="Normal 4 3 3 2 4" xfId="2380" xr:uid="{00000000-0005-0000-0000-000077070000}"/>
    <cellStyle name="Normal 4 3 3 3" xfId="607" xr:uid="{00000000-0005-0000-0000-000078070000}"/>
    <cellStyle name="Normal 4 3 3 3 2" xfId="1799" xr:uid="{00000000-0005-0000-0000-000079070000}"/>
    <cellStyle name="Normal 4 3 3 3 2 2" xfId="3801" xr:uid="{00000000-0005-0000-0000-00007A070000}"/>
    <cellStyle name="Normal 4 3 3 3 3" xfId="2615" xr:uid="{00000000-0005-0000-0000-00007B070000}"/>
    <cellStyle name="Normal 4 3 3 4" xfId="1166" xr:uid="{00000000-0005-0000-0000-00007C070000}"/>
    <cellStyle name="Normal 4 3 3 4 2" xfId="3168" xr:uid="{00000000-0005-0000-0000-00007D070000}"/>
    <cellStyle name="Normal 4 3 3 5" xfId="1392" xr:uid="{00000000-0005-0000-0000-00007E070000}"/>
    <cellStyle name="Normal 4 3 3 5 2" xfId="3394" xr:uid="{00000000-0005-0000-0000-00007F070000}"/>
    <cellStyle name="Normal 4 3 3 6" xfId="2196" xr:uid="{00000000-0005-0000-0000-000080070000}"/>
    <cellStyle name="Normal 4 3 3 7" xfId="4290" xr:uid="{00000000-0005-0000-0000-000081070000}"/>
    <cellStyle name="Normal 4 3 4" xfId="237" xr:uid="{00000000-0005-0000-0000-000082070000}"/>
    <cellStyle name="Normal 4 3 4 2" xfId="374" xr:uid="{00000000-0005-0000-0000-000083070000}"/>
    <cellStyle name="Normal 4 3 4 2 2" xfId="784" xr:uid="{00000000-0005-0000-0000-000084070000}"/>
    <cellStyle name="Normal 4 3 4 2 2 2" xfId="1974" xr:uid="{00000000-0005-0000-0000-000085070000}"/>
    <cellStyle name="Normal 4 3 4 2 2 2 2" xfId="3976" xr:uid="{00000000-0005-0000-0000-000086070000}"/>
    <cellStyle name="Normal 4 3 4 2 2 3" xfId="2790" xr:uid="{00000000-0005-0000-0000-000087070000}"/>
    <cellStyle name="Normal 4 3 4 2 3" xfId="1567" xr:uid="{00000000-0005-0000-0000-000088070000}"/>
    <cellStyle name="Normal 4 3 4 2 3 2" xfId="3569" xr:uid="{00000000-0005-0000-0000-000089070000}"/>
    <cellStyle name="Normal 4 3 4 2 4" xfId="2381" xr:uid="{00000000-0005-0000-0000-00008A070000}"/>
    <cellStyle name="Normal 4 3 4 3" xfId="608" xr:uid="{00000000-0005-0000-0000-00008B070000}"/>
    <cellStyle name="Normal 4 3 4 3 2" xfId="1800" xr:uid="{00000000-0005-0000-0000-00008C070000}"/>
    <cellStyle name="Normal 4 3 4 3 2 2" xfId="3802" xr:uid="{00000000-0005-0000-0000-00008D070000}"/>
    <cellStyle name="Normal 4 3 4 3 3" xfId="2616" xr:uid="{00000000-0005-0000-0000-00008E070000}"/>
    <cellStyle name="Normal 4 3 4 4" xfId="1167" xr:uid="{00000000-0005-0000-0000-00008F070000}"/>
    <cellStyle name="Normal 4 3 4 4 2" xfId="3169" xr:uid="{00000000-0005-0000-0000-000090070000}"/>
    <cellStyle name="Normal 4 3 4 5" xfId="1393" xr:uid="{00000000-0005-0000-0000-000091070000}"/>
    <cellStyle name="Normal 4 3 4 5 2" xfId="3395" xr:uid="{00000000-0005-0000-0000-000092070000}"/>
    <cellStyle name="Normal 4 3 4 6" xfId="2245" xr:uid="{00000000-0005-0000-0000-000093070000}"/>
    <cellStyle name="Normal 4 3 4 7" xfId="4291" xr:uid="{00000000-0005-0000-0000-000094070000}"/>
    <cellStyle name="Normal 4 3 5" xfId="265" xr:uid="{00000000-0005-0000-0000-000095070000}"/>
    <cellStyle name="Normal 4 3 5 2" xfId="375" xr:uid="{00000000-0005-0000-0000-000096070000}"/>
    <cellStyle name="Normal 4 3 5 2 2" xfId="785" xr:uid="{00000000-0005-0000-0000-000097070000}"/>
    <cellStyle name="Normal 4 3 5 2 2 2" xfId="1975" xr:uid="{00000000-0005-0000-0000-000098070000}"/>
    <cellStyle name="Normal 4 3 5 2 2 2 2" xfId="3977" xr:uid="{00000000-0005-0000-0000-000099070000}"/>
    <cellStyle name="Normal 4 3 5 2 2 3" xfId="2791" xr:uid="{00000000-0005-0000-0000-00009A070000}"/>
    <cellStyle name="Normal 4 3 5 2 3" xfId="1568" xr:uid="{00000000-0005-0000-0000-00009B070000}"/>
    <cellStyle name="Normal 4 3 5 2 3 2" xfId="3570" xr:uid="{00000000-0005-0000-0000-00009C070000}"/>
    <cellStyle name="Normal 4 3 5 2 4" xfId="2382" xr:uid="{00000000-0005-0000-0000-00009D070000}"/>
    <cellStyle name="Normal 4 3 5 3" xfId="609" xr:uid="{00000000-0005-0000-0000-00009E070000}"/>
    <cellStyle name="Normal 4 3 5 3 2" xfId="1801" xr:uid="{00000000-0005-0000-0000-00009F070000}"/>
    <cellStyle name="Normal 4 3 5 3 2 2" xfId="3803" xr:uid="{00000000-0005-0000-0000-0000A0070000}"/>
    <cellStyle name="Normal 4 3 5 3 3" xfId="2617" xr:uid="{00000000-0005-0000-0000-0000A1070000}"/>
    <cellStyle name="Normal 4 3 5 4" xfId="1168" xr:uid="{00000000-0005-0000-0000-0000A2070000}"/>
    <cellStyle name="Normal 4 3 5 4 2" xfId="3170" xr:uid="{00000000-0005-0000-0000-0000A3070000}"/>
    <cellStyle name="Normal 4 3 5 5" xfId="1394" xr:uid="{00000000-0005-0000-0000-0000A4070000}"/>
    <cellStyle name="Normal 4 3 5 5 2" xfId="3396" xr:uid="{00000000-0005-0000-0000-0000A5070000}"/>
    <cellStyle name="Normal 4 3 5 6" xfId="2272" xr:uid="{00000000-0005-0000-0000-0000A6070000}"/>
    <cellStyle name="Normal 4 3 5 7" xfId="4292" xr:uid="{00000000-0005-0000-0000-0000A7070000}"/>
    <cellStyle name="Normal 4 3 6" xfId="371" xr:uid="{00000000-0005-0000-0000-0000A8070000}"/>
    <cellStyle name="Normal 4 3 6 2" xfId="781" xr:uid="{00000000-0005-0000-0000-0000A9070000}"/>
    <cellStyle name="Normal 4 3 6 2 2" xfId="1971" xr:uid="{00000000-0005-0000-0000-0000AA070000}"/>
    <cellStyle name="Normal 4 3 6 2 2 2" xfId="3973" xr:uid="{00000000-0005-0000-0000-0000AB070000}"/>
    <cellStyle name="Normal 4 3 6 2 3" xfId="2787" xr:uid="{00000000-0005-0000-0000-0000AC070000}"/>
    <cellStyle name="Normal 4 3 6 3" xfId="1564" xr:uid="{00000000-0005-0000-0000-0000AD070000}"/>
    <cellStyle name="Normal 4 3 6 3 2" xfId="3566" xr:uid="{00000000-0005-0000-0000-0000AE070000}"/>
    <cellStyle name="Normal 4 3 6 4" xfId="2378" xr:uid="{00000000-0005-0000-0000-0000AF070000}"/>
    <cellStyle name="Normal 4 3 7" xfId="505" xr:uid="{00000000-0005-0000-0000-0000B0070000}"/>
    <cellStyle name="Normal 4 3 7 2" xfId="913" xr:uid="{00000000-0005-0000-0000-0000B1070000}"/>
    <cellStyle name="Normal 4 3 7 2 2" xfId="2102" xr:uid="{00000000-0005-0000-0000-0000B2070000}"/>
    <cellStyle name="Normal 4 3 7 2 2 2" xfId="4104" xr:uid="{00000000-0005-0000-0000-0000B3070000}"/>
    <cellStyle name="Normal 4 3 7 2 3" xfId="2919" xr:uid="{00000000-0005-0000-0000-0000B4070000}"/>
    <cellStyle name="Normal 4 3 7 3" xfId="1696" xr:uid="{00000000-0005-0000-0000-0000B5070000}"/>
    <cellStyle name="Normal 4 3 7 3 2" xfId="3698" xr:uid="{00000000-0005-0000-0000-0000B6070000}"/>
    <cellStyle name="Normal 4 3 7 4" xfId="2512" xr:uid="{00000000-0005-0000-0000-0000B7070000}"/>
    <cellStyle name="Normal 4 3 8" xfId="528" xr:uid="{00000000-0005-0000-0000-0000B8070000}"/>
    <cellStyle name="Normal 4 3 8 2" xfId="1720" xr:uid="{00000000-0005-0000-0000-0000B9070000}"/>
    <cellStyle name="Normal 4 3 8 2 2" xfId="3722" xr:uid="{00000000-0005-0000-0000-0000BA070000}"/>
    <cellStyle name="Normal 4 3 8 3" xfId="2536" xr:uid="{00000000-0005-0000-0000-0000BB070000}"/>
    <cellStyle name="Normal 4 3 9" xfId="939" xr:uid="{00000000-0005-0000-0000-0000BC070000}"/>
    <cellStyle name="Normal 4 3 9 2" xfId="2941" xr:uid="{00000000-0005-0000-0000-0000BD070000}"/>
    <cellStyle name="Normal 4 4" xfId="29" xr:uid="{00000000-0005-0000-0000-0000BE070000}"/>
    <cellStyle name="Normal 4 4 10" xfId="1395" xr:uid="{00000000-0005-0000-0000-0000BF070000}"/>
    <cellStyle name="Normal 4 4 10 2" xfId="3397" xr:uid="{00000000-0005-0000-0000-0000C0070000}"/>
    <cellStyle name="Normal 4 4 11" xfId="2131" xr:uid="{00000000-0005-0000-0000-0000C1070000}"/>
    <cellStyle name="Normal 4 4 12" xfId="4165" xr:uid="{00000000-0005-0000-0000-0000C2070000}"/>
    <cellStyle name="Normal 4 4 13" xfId="102" xr:uid="{00000000-0005-0000-0000-0000C3070000}"/>
    <cellStyle name="Normal 4 4 2" xfId="194" xr:uid="{00000000-0005-0000-0000-0000C4070000}"/>
    <cellStyle name="Normal 4 4 2 2" xfId="377" xr:uid="{00000000-0005-0000-0000-0000C5070000}"/>
    <cellStyle name="Normal 4 4 2 2 2" xfId="787" xr:uid="{00000000-0005-0000-0000-0000C6070000}"/>
    <cellStyle name="Normal 4 4 2 2 2 2" xfId="1977" xr:uid="{00000000-0005-0000-0000-0000C7070000}"/>
    <cellStyle name="Normal 4 4 2 2 2 2 2" xfId="3979" xr:uid="{00000000-0005-0000-0000-0000C8070000}"/>
    <cellStyle name="Normal 4 4 2 2 2 3" xfId="2793" xr:uid="{00000000-0005-0000-0000-0000C9070000}"/>
    <cellStyle name="Normal 4 4 2 2 3" xfId="1570" xr:uid="{00000000-0005-0000-0000-0000CA070000}"/>
    <cellStyle name="Normal 4 4 2 2 3 2" xfId="3572" xr:uid="{00000000-0005-0000-0000-0000CB070000}"/>
    <cellStyle name="Normal 4 4 2 2 4" xfId="2384" xr:uid="{00000000-0005-0000-0000-0000CC070000}"/>
    <cellStyle name="Normal 4 4 2 3" xfId="611" xr:uid="{00000000-0005-0000-0000-0000CD070000}"/>
    <cellStyle name="Normal 4 4 2 3 2" xfId="1803" xr:uid="{00000000-0005-0000-0000-0000CE070000}"/>
    <cellStyle name="Normal 4 4 2 3 2 2" xfId="3805" xr:uid="{00000000-0005-0000-0000-0000CF070000}"/>
    <cellStyle name="Normal 4 4 2 3 3" xfId="2619" xr:uid="{00000000-0005-0000-0000-0000D0070000}"/>
    <cellStyle name="Normal 4 4 2 4" xfId="1169" xr:uid="{00000000-0005-0000-0000-0000D1070000}"/>
    <cellStyle name="Normal 4 4 2 4 2" xfId="3171" xr:uid="{00000000-0005-0000-0000-0000D2070000}"/>
    <cellStyle name="Normal 4 4 2 5" xfId="1396" xr:uid="{00000000-0005-0000-0000-0000D3070000}"/>
    <cellStyle name="Normal 4 4 2 5 2" xfId="3398" xr:uid="{00000000-0005-0000-0000-0000D4070000}"/>
    <cellStyle name="Normal 4 4 2 6" xfId="2206" xr:uid="{00000000-0005-0000-0000-0000D5070000}"/>
    <cellStyle name="Normal 4 4 2 7" xfId="4211" xr:uid="{00000000-0005-0000-0000-0000D6070000}"/>
    <cellStyle name="Normal 4 4 3" xfId="272" xr:uid="{00000000-0005-0000-0000-0000D7070000}"/>
    <cellStyle name="Normal 4 4 3 2" xfId="378" xr:uid="{00000000-0005-0000-0000-0000D8070000}"/>
    <cellStyle name="Normal 4 4 3 2 2" xfId="788" xr:uid="{00000000-0005-0000-0000-0000D9070000}"/>
    <cellStyle name="Normal 4 4 3 2 2 2" xfId="1978" xr:uid="{00000000-0005-0000-0000-0000DA070000}"/>
    <cellStyle name="Normal 4 4 3 2 2 2 2" xfId="3980" xr:uid="{00000000-0005-0000-0000-0000DB070000}"/>
    <cellStyle name="Normal 4 4 3 2 2 3" xfId="2794" xr:uid="{00000000-0005-0000-0000-0000DC070000}"/>
    <cellStyle name="Normal 4 4 3 2 3" xfId="1571" xr:uid="{00000000-0005-0000-0000-0000DD070000}"/>
    <cellStyle name="Normal 4 4 3 2 3 2" xfId="3573" xr:uid="{00000000-0005-0000-0000-0000DE070000}"/>
    <cellStyle name="Normal 4 4 3 2 4" xfId="2385" xr:uid="{00000000-0005-0000-0000-0000DF070000}"/>
    <cellStyle name="Normal 4 4 3 3" xfId="612" xr:uid="{00000000-0005-0000-0000-0000E0070000}"/>
    <cellStyle name="Normal 4 4 3 3 2" xfId="1804" xr:uid="{00000000-0005-0000-0000-0000E1070000}"/>
    <cellStyle name="Normal 4 4 3 3 2 2" xfId="3806" xr:uid="{00000000-0005-0000-0000-0000E2070000}"/>
    <cellStyle name="Normal 4 4 3 3 3" xfId="2620" xr:uid="{00000000-0005-0000-0000-0000E3070000}"/>
    <cellStyle name="Normal 4 4 3 4" xfId="1170" xr:uid="{00000000-0005-0000-0000-0000E4070000}"/>
    <cellStyle name="Normal 4 4 3 4 2" xfId="3172" xr:uid="{00000000-0005-0000-0000-0000E5070000}"/>
    <cellStyle name="Normal 4 4 3 5" xfId="1397" xr:uid="{00000000-0005-0000-0000-0000E6070000}"/>
    <cellStyle name="Normal 4 4 3 5 2" xfId="3399" xr:uid="{00000000-0005-0000-0000-0000E7070000}"/>
    <cellStyle name="Normal 4 4 3 6" xfId="2279" xr:uid="{00000000-0005-0000-0000-0000E8070000}"/>
    <cellStyle name="Normal 4 4 3 7" xfId="4293" xr:uid="{00000000-0005-0000-0000-0000E9070000}"/>
    <cellStyle name="Normal 4 4 4" xfId="376" xr:uid="{00000000-0005-0000-0000-0000EA070000}"/>
    <cellStyle name="Normal 4 4 4 2" xfId="786" xr:uid="{00000000-0005-0000-0000-0000EB070000}"/>
    <cellStyle name="Normal 4 4 4 2 2" xfId="1976" xr:uid="{00000000-0005-0000-0000-0000EC070000}"/>
    <cellStyle name="Normal 4 4 4 2 2 2" xfId="3978" xr:uid="{00000000-0005-0000-0000-0000ED070000}"/>
    <cellStyle name="Normal 4 4 4 2 3" xfId="2792" xr:uid="{00000000-0005-0000-0000-0000EE070000}"/>
    <cellStyle name="Normal 4 4 4 3" xfId="1569" xr:uid="{00000000-0005-0000-0000-0000EF070000}"/>
    <cellStyle name="Normal 4 4 4 3 2" xfId="3571" xr:uid="{00000000-0005-0000-0000-0000F0070000}"/>
    <cellStyle name="Normal 4 4 4 4" xfId="2383" xr:uid="{00000000-0005-0000-0000-0000F1070000}"/>
    <cellStyle name="Normal 4 4 5" xfId="610" xr:uid="{00000000-0005-0000-0000-0000F2070000}"/>
    <cellStyle name="Normal 4 4 5 2" xfId="1802" xr:uid="{00000000-0005-0000-0000-0000F3070000}"/>
    <cellStyle name="Normal 4 4 5 2 2" xfId="3804" xr:uid="{00000000-0005-0000-0000-0000F4070000}"/>
    <cellStyle name="Normal 4 4 5 3" xfId="2618" xr:uid="{00000000-0005-0000-0000-0000F5070000}"/>
    <cellStyle name="Normal 4 4 6" xfId="945" xr:uid="{00000000-0005-0000-0000-0000F6070000}"/>
    <cellStyle name="Normal 4 4 6 2" xfId="2947" xr:uid="{00000000-0005-0000-0000-0000F7070000}"/>
    <cellStyle name="Normal 4 4 7" xfId="1028" xr:uid="{00000000-0005-0000-0000-0000F8070000}"/>
    <cellStyle name="Normal 4 4 7 2" xfId="3030" xr:uid="{00000000-0005-0000-0000-0000F9070000}"/>
    <cellStyle name="Normal 4 4 8" xfId="1094" xr:uid="{00000000-0005-0000-0000-0000FA070000}"/>
    <cellStyle name="Normal 4 4 8 2" xfId="3096" xr:uid="{00000000-0005-0000-0000-0000FB070000}"/>
    <cellStyle name="Normal 4 4 9" xfId="1278" xr:uid="{00000000-0005-0000-0000-0000FC070000}"/>
    <cellStyle name="Normal 4 4 9 2" xfId="3280" xr:uid="{00000000-0005-0000-0000-0000FD070000}"/>
    <cellStyle name="Normal 4 5" xfId="44" xr:uid="{00000000-0005-0000-0000-0000FE070000}"/>
    <cellStyle name="Normal 4 5 10" xfId="4176" xr:uid="{00000000-0005-0000-0000-0000FF070000}"/>
    <cellStyle name="Normal 4 5 11" xfId="127" xr:uid="{00000000-0005-0000-0000-000000080000}"/>
    <cellStyle name="Normal 4 5 2" xfId="379" xr:uid="{00000000-0005-0000-0000-000001080000}"/>
    <cellStyle name="Normal 4 5 2 2" xfId="789" xr:uid="{00000000-0005-0000-0000-000002080000}"/>
    <cellStyle name="Normal 4 5 2 2 2" xfId="1979" xr:uid="{00000000-0005-0000-0000-000003080000}"/>
    <cellStyle name="Normal 4 5 2 2 2 2" xfId="3981" xr:uid="{00000000-0005-0000-0000-000004080000}"/>
    <cellStyle name="Normal 4 5 2 2 3" xfId="2795" xr:uid="{00000000-0005-0000-0000-000005080000}"/>
    <cellStyle name="Normal 4 5 2 3" xfId="1572" xr:uid="{00000000-0005-0000-0000-000006080000}"/>
    <cellStyle name="Normal 4 5 2 3 2" xfId="3574" xr:uid="{00000000-0005-0000-0000-000007080000}"/>
    <cellStyle name="Normal 4 5 2 4" xfId="2386" xr:uid="{00000000-0005-0000-0000-000008080000}"/>
    <cellStyle name="Normal 4 5 2 5" xfId="4231" xr:uid="{00000000-0005-0000-0000-000009080000}"/>
    <cellStyle name="Normal 4 5 3" xfId="613" xr:uid="{00000000-0005-0000-0000-00000A080000}"/>
    <cellStyle name="Normal 4 5 3 2" xfId="1805" xr:uid="{00000000-0005-0000-0000-00000B080000}"/>
    <cellStyle name="Normal 4 5 3 2 2" xfId="3807" xr:uid="{00000000-0005-0000-0000-00000C080000}"/>
    <cellStyle name="Normal 4 5 3 3" xfId="2621" xr:uid="{00000000-0005-0000-0000-00000D080000}"/>
    <cellStyle name="Normal 4 5 4" xfId="952" xr:uid="{00000000-0005-0000-0000-00000E080000}"/>
    <cellStyle name="Normal 4 5 4 2" xfId="2954" xr:uid="{00000000-0005-0000-0000-00000F080000}"/>
    <cellStyle name="Normal 4 5 5" xfId="1039" xr:uid="{00000000-0005-0000-0000-000010080000}"/>
    <cellStyle name="Normal 4 5 5 2" xfId="3041" xr:uid="{00000000-0005-0000-0000-000011080000}"/>
    <cellStyle name="Normal 4 5 6" xfId="1107" xr:uid="{00000000-0005-0000-0000-000012080000}"/>
    <cellStyle name="Normal 4 5 6 2" xfId="3109" xr:uid="{00000000-0005-0000-0000-000013080000}"/>
    <cellStyle name="Normal 4 5 7" xfId="1289" xr:uid="{00000000-0005-0000-0000-000014080000}"/>
    <cellStyle name="Normal 4 5 7 2" xfId="3291" xr:uid="{00000000-0005-0000-0000-000015080000}"/>
    <cellStyle name="Normal 4 5 8" xfId="1398" xr:uid="{00000000-0005-0000-0000-000016080000}"/>
    <cellStyle name="Normal 4 5 8 2" xfId="3400" xr:uid="{00000000-0005-0000-0000-000017080000}"/>
    <cellStyle name="Normal 4 5 9" xfId="2139" xr:uid="{00000000-0005-0000-0000-000018080000}"/>
    <cellStyle name="Normal 4 6" xfId="132" xr:uid="{00000000-0005-0000-0000-000019080000}"/>
    <cellStyle name="Normal 4 6 2" xfId="380" xr:uid="{00000000-0005-0000-0000-00001A080000}"/>
    <cellStyle name="Normal 4 6 2 2" xfId="790" xr:uid="{00000000-0005-0000-0000-00001B080000}"/>
    <cellStyle name="Normal 4 6 2 2 2" xfId="1980" xr:uid="{00000000-0005-0000-0000-00001C080000}"/>
    <cellStyle name="Normal 4 6 2 2 2 2" xfId="3982" xr:uid="{00000000-0005-0000-0000-00001D080000}"/>
    <cellStyle name="Normal 4 6 2 2 3" xfId="2796" xr:uid="{00000000-0005-0000-0000-00001E080000}"/>
    <cellStyle name="Normal 4 6 2 3" xfId="1573" xr:uid="{00000000-0005-0000-0000-00001F080000}"/>
    <cellStyle name="Normal 4 6 2 3 2" xfId="3575" xr:uid="{00000000-0005-0000-0000-000020080000}"/>
    <cellStyle name="Normal 4 6 2 4" xfId="2387" xr:uid="{00000000-0005-0000-0000-000021080000}"/>
    <cellStyle name="Normal 4 6 3" xfId="614" xr:uid="{00000000-0005-0000-0000-000022080000}"/>
    <cellStyle name="Normal 4 6 3 2" xfId="1806" xr:uid="{00000000-0005-0000-0000-000023080000}"/>
    <cellStyle name="Normal 4 6 3 2 2" xfId="3808" xr:uid="{00000000-0005-0000-0000-000024080000}"/>
    <cellStyle name="Normal 4 6 3 3" xfId="2622" xr:uid="{00000000-0005-0000-0000-000025080000}"/>
    <cellStyle name="Normal 4 6 4" xfId="957" xr:uid="{00000000-0005-0000-0000-000026080000}"/>
    <cellStyle name="Normal 4 6 4 2" xfId="2959" xr:uid="{00000000-0005-0000-0000-000027080000}"/>
    <cellStyle name="Normal 4 6 5" xfId="1171" xr:uid="{00000000-0005-0000-0000-000028080000}"/>
    <cellStyle name="Normal 4 6 5 2" xfId="3173" xr:uid="{00000000-0005-0000-0000-000029080000}"/>
    <cellStyle name="Normal 4 6 6" xfId="1399" xr:uid="{00000000-0005-0000-0000-00002A080000}"/>
    <cellStyle name="Normal 4 6 6 2" xfId="3401" xr:uid="{00000000-0005-0000-0000-00002B080000}"/>
    <cellStyle name="Normal 4 6 7" xfId="2144" xr:uid="{00000000-0005-0000-0000-00002C080000}"/>
    <cellStyle name="Normal 4 6 8" xfId="4207" xr:uid="{00000000-0005-0000-0000-00002D080000}"/>
    <cellStyle name="Normal 4 7" xfId="146" xr:uid="{00000000-0005-0000-0000-00002E080000}"/>
    <cellStyle name="Normal 4 7 2" xfId="381" xr:uid="{00000000-0005-0000-0000-00002F080000}"/>
    <cellStyle name="Normal 4 7 2 2" xfId="791" xr:uid="{00000000-0005-0000-0000-000030080000}"/>
    <cellStyle name="Normal 4 7 2 2 2" xfId="1981" xr:uid="{00000000-0005-0000-0000-000031080000}"/>
    <cellStyle name="Normal 4 7 2 2 2 2" xfId="3983" xr:uid="{00000000-0005-0000-0000-000032080000}"/>
    <cellStyle name="Normal 4 7 2 2 3" xfId="2797" xr:uid="{00000000-0005-0000-0000-000033080000}"/>
    <cellStyle name="Normal 4 7 2 3" xfId="1574" xr:uid="{00000000-0005-0000-0000-000034080000}"/>
    <cellStyle name="Normal 4 7 2 3 2" xfId="3576" xr:uid="{00000000-0005-0000-0000-000035080000}"/>
    <cellStyle name="Normal 4 7 2 4" xfId="2388" xr:uid="{00000000-0005-0000-0000-000036080000}"/>
    <cellStyle name="Normal 4 7 3" xfId="615" xr:uid="{00000000-0005-0000-0000-000037080000}"/>
    <cellStyle name="Normal 4 7 3 2" xfId="1807" xr:uid="{00000000-0005-0000-0000-000038080000}"/>
    <cellStyle name="Normal 4 7 3 2 2" xfId="3809" xr:uid="{00000000-0005-0000-0000-000039080000}"/>
    <cellStyle name="Normal 4 7 3 3" xfId="2623" xr:uid="{00000000-0005-0000-0000-00003A080000}"/>
    <cellStyle name="Normal 4 7 4" xfId="968" xr:uid="{00000000-0005-0000-0000-00003B080000}"/>
    <cellStyle name="Normal 4 7 4 2" xfId="2970" xr:uid="{00000000-0005-0000-0000-00003C080000}"/>
    <cellStyle name="Normal 4 7 5" xfId="1172" xr:uid="{00000000-0005-0000-0000-00003D080000}"/>
    <cellStyle name="Normal 4 7 5 2" xfId="3174" xr:uid="{00000000-0005-0000-0000-00003E080000}"/>
    <cellStyle name="Normal 4 7 6" xfId="1400" xr:uid="{00000000-0005-0000-0000-00003F080000}"/>
    <cellStyle name="Normal 4 7 6 2" xfId="3402" xr:uid="{00000000-0005-0000-0000-000040080000}"/>
    <cellStyle name="Normal 4 7 7" xfId="2158" xr:uid="{00000000-0005-0000-0000-000041080000}"/>
    <cellStyle name="Normal 4 7 8" xfId="4294" xr:uid="{00000000-0005-0000-0000-000042080000}"/>
    <cellStyle name="Normal 4 8" xfId="166" xr:uid="{00000000-0005-0000-0000-000043080000}"/>
    <cellStyle name="Normal 4 8 2" xfId="382" xr:uid="{00000000-0005-0000-0000-000044080000}"/>
    <cellStyle name="Normal 4 8 2 2" xfId="792" xr:uid="{00000000-0005-0000-0000-000045080000}"/>
    <cellStyle name="Normal 4 8 2 2 2" xfId="1982" xr:uid="{00000000-0005-0000-0000-000046080000}"/>
    <cellStyle name="Normal 4 8 2 2 2 2" xfId="3984" xr:uid="{00000000-0005-0000-0000-000047080000}"/>
    <cellStyle name="Normal 4 8 2 2 3" xfId="2798" xr:uid="{00000000-0005-0000-0000-000048080000}"/>
    <cellStyle name="Normal 4 8 2 3" xfId="1575" xr:uid="{00000000-0005-0000-0000-000049080000}"/>
    <cellStyle name="Normal 4 8 2 3 2" xfId="3577" xr:uid="{00000000-0005-0000-0000-00004A080000}"/>
    <cellStyle name="Normal 4 8 2 4" xfId="2389" xr:uid="{00000000-0005-0000-0000-00004B080000}"/>
    <cellStyle name="Normal 4 8 3" xfId="616" xr:uid="{00000000-0005-0000-0000-00004C080000}"/>
    <cellStyle name="Normal 4 8 3 2" xfId="1808" xr:uid="{00000000-0005-0000-0000-00004D080000}"/>
    <cellStyle name="Normal 4 8 3 2 2" xfId="3810" xr:uid="{00000000-0005-0000-0000-00004E080000}"/>
    <cellStyle name="Normal 4 8 3 3" xfId="2624" xr:uid="{00000000-0005-0000-0000-00004F080000}"/>
    <cellStyle name="Normal 4 8 4" xfId="991" xr:uid="{00000000-0005-0000-0000-000050080000}"/>
    <cellStyle name="Normal 4 8 4 2" xfId="2993" xr:uid="{00000000-0005-0000-0000-000051080000}"/>
    <cellStyle name="Normal 4 8 5" xfId="1173" xr:uid="{00000000-0005-0000-0000-000052080000}"/>
    <cellStyle name="Normal 4 8 5 2" xfId="3175" xr:uid="{00000000-0005-0000-0000-000053080000}"/>
    <cellStyle name="Normal 4 8 6" xfId="1401" xr:uid="{00000000-0005-0000-0000-000054080000}"/>
    <cellStyle name="Normal 4 8 6 2" xfId="3403" xr:uid="{00000000-0005-0000-0000-000055080000}"/>
    <cellStyle name="Normal 4 8 7" xfId="2178" xr:uid="{00000000-0005-0000-0000-000056080000}"/>
    <cellStyle name="Normal 4 8 8" xfId="4295" xr:uid="{00000000-0005-0000-0000-000057080000}"/>
    <cellStyle name="Normal 4 9" xfId="177" xr:uid="{00000000-0005-0000-0000-000058080000}"/>
    <cellStyle name="Normal 4 9 2" xfId="383" xr:uid="{00000000-0005-0000-0000-000059080000}"/>
    <cellStyle name="Normal 4 9 2 2" xfId="793" xr:uid="{00000000-0005-0000-0000-00005A080000}"/>
    <cellStyle name="Normal 4 9 2 2 2" xfId="1983" xr:uid="{00000000-0005-0000-0000-00005B080000}"/>
    <cellStyle name="Normal 4 9 2 2 2 2" xfId="3985" xr:uid="{00000000-0005-0000-0000-00005C080000}"/>
    <cellStyle name="Normal 4 9 2 2 3" xfId="2799" xr:uid="{00000000-0005-0000-0000-00005D080000}"/>
    <cellStyle name="Normal 4 9 2 3" xfId="1576" xr:uid="{00000000-0005-0000-0000-00005E080000}"/>
    <cellStyle name="Normal 4 9 2 3 2" xfId="3578" xr:uid="{00000000-0005-0000-0000-00005F080000}"/>
    <cellStyle name="Normal 4 9 2 4" xfId="2390" xr:uid="{00000000-0005-0000-0000-000060080000}"/>
    <cellStyle name="Normal 4 9 3" xfId="617" xr:uid="{00000000-0005-0000-0000-000061080000}"/>
    <cellStyle name="Normal 4 9 3 2" xfId="1809" xr:uid="{00000000-0005-0000-0000-000062080000}"/>
    <cellStyle name="Normal 4 9 3 2 2" xfId="3811" xr:uid="{00000000-0005-0000-0000-000063080000}"/>
    <cellStyle name="Normal 4 9 3 3" xfId="2625" xr:uid="{00000000-0005-0000-0000-000064080000}"/>
    <cellStyle name="Normal 4 9 4" xfId="1174" xr:uid="{00000000-0005-0000-0000-000065080000}"/>
    <cellStyle name="Normal 4 9 4 2" xfId="3176" xr:uid="{00000000-0005-0000-0000-000066080000}"/>
    <cellStyle name="Normal 4 9 5" xfId="1402" xr:uid="{00000000-0005-0000-0000-000067080000}"/>
    <cellStyle name="Normal 4 9 5 2" xfId="3404" xr:uid="{00000000-0005-0000-0000-000068080000}"/>
    <cellStyle name="Normal 4 9 6" xfId="2189" xr:uid="{00000000-0005-0000-0000-000069080000}"/>
    <cellStyle name="Normal 4 9 7" xfId="4296" xr:uid="{00000000-0005-0000-0000-00006A080000}"/>
    <cellStyle name="Normal 5" xfId="6" xr:uid="{00000000-0005-0000-0000-00006B080000}"/>
    <cellStyle name="Normal 5 10" xfId="212" xr:uid="{00000000-0005-0000-0000-00006C080000}"/>
    <cellStyle name="Normal 5 10 2" xfId="385" xr:uid="{00000000-0005-0000-0000-00006D080000}"/>
    <cellStyle name="Normal 5 10 2 2" xfId="795" xr:uid="{00000000-0005-0000-0000-00006E080000}"/>
    <cellStyle name="Normal 5 10 2 2 2" xfId="1985" xr:uid="{00000000-0005-0000-0000-00006F080000}"/>
    <cellStyle name="Normal 5 10 2 2 2 2" xfId="3987" xr:uid="{00000000-0005-0000-0000-000070080000}"/>
    <cellStyle name="Normal 5 10 2 2 3" xfId="2801" xr:uid="{00000000-0005-0000-0000-000071080000}"/>
    <cellStyle name="Normal 5 10 2 3" xfId="1578" xr:uid="{00000000-0005-0000-0000-000072080000}"/>
    <cellStyle name="Normal 5 10 2 3 2" xfId="3580" xr:uid="{00000000-0005-0000-0000-000073080000}"/>
    <cellStyle name="Normal 5 10 2 4" xfId="2392" xr:uid="{00000000-0005-0000-0000-000074080000}"/>
    <cellStyle name="Normal 5 10 3" xfId="618" xr:uid="{00000000-0005-0000-0000-000075080000}"/>
    <cellStyle name="Normal 5 10 3 2" xfId="1810" xr:uid="{00000000-0005-0000-0000-000076080000}"/>
    <cellStyle name="Normal 5 10 3 2 2" xfId="3812" xr:uid="{00000000-0005-0000-0000-000077080000}"/>
    <cellStyle name="Normal 5 10 3 3" xfId="2626" xr:uid="{00000000-0005-0000-0000-000078080000}"/>
    <cellStyle name="Normal 5 10 4" xfId="1175" xr:uid="{00000000-0005-0000-0000-000079080000}"/>
    <cellStyle name="Normal 5 10 4 2" xfId="3177" xr:uid="{00000000-0005-0000-0000-00007A080000}"/>
    <cellStyle name="Normal 5 10 5" xfId="1403" xr:uid="{00000000-0005-0000-0000-00007B080000}"/>
    <cellStyle name="Normal 5 10 5 2" xfId="3405" xr:uid="{00000000-0005-0000-0000-00007C080000}"/>
    <cellStyle name="Normal 5 10 6" xfId="2222" xr:uid="{00000000-0005-0000-0000-00007D080000}"/>
    <cellStyle name="Normal 5 10 7" xfId="4297" xr:uid="{00000000-0005-0000-0000-00007E080000}"/>
    <cellStyle name="Normal 5 11" xfId="222" xr:uid="{00000000-0005-0000-0000-00007F080000}"/>
    <cellStyle name="Normal 5 11 2" xfId="386" xr:uid="{00000000-0005-0000-0000-000080080000}"/>
    <cellStyle name="Normal 5 11 2 2" xfId="796" xr:uid="{00000000-0005-0000-0000-000081080000}"/>
    <cellStyle name="Normal 5 11 2 2 2" xfId="1986" xr:uid="{00000000-0005-0000-0000-000082080000}"/>
    <cellStyle name="Normal 5 11 2 2 2 2" xfId="3988" xr:uid="{00000000-0005-0000-0000-000083080000}"/>
    <cellStyle name="Normal 5 11 2 2 3" xfId="2802" xr:uid="{00000000-0005-0000-0000-000084080000}"/>
    <cellStyle name="Normal 5 11 2 3" xfId="1579" xr:uid="{00000000-0005-0000-0000-000085080000}"/>
    <cellStyle name="Normal 5 11 2 3 2" xfId="3581" xr:uid="{00000000-0005-0000-0000-000086080000}"/>
    <cellStyle name="Normal 5 11 2 4" xfId="2393" xr:uid="{00000000-0005-0000-0000-000087080000}"/>
    <cellStyle name="Normal 5 11 3" xfId="619" xr:uid="{00000000-0005-0000-0000-000088080000}"/>
    <cellStyle name="Normal 5 11 3 2" xfId="1811" xr:uid="{00000000-0005-0000-0000-000089080000}"/>
    <cellStyle name="Normal 5 11 3 2 2" xfId="3813" xr:uid="{00000000-0005-0000-0000-00008A080000}"/>
    <cellStyle name="Normal 5 11 3 3" xfId="2627" xr:uid="{00000000-0005-0000-0000-00008B080000}"/>
    <cellStyle name="Normal 5 11 4" xfId="1176" xr:uid="{00000000-0005-0000-0000-00008C080000}"/>
    <cellStyle name="Normal 5 11 4 2" xfId="3178" xr:uid="{00000000-0005-0000-0000-00008D080000}"/>
    <cellStyle name="Normal 5 11 5" xfId="1404" xr:uid="{00000000-0005-0000-0000-00008E080000}"/>
    <cellStyle name="Normal 5 11 5 2" xfId="3406" xr:uid="{00000000-0005-0000-0000-00008F080000}"/>
    <cellStyle name="Normal 5 11 6" xfId="2232" xr:uid="{00000000-0005-0000-0000-000090080000}"/>
    <cellStyle name="Normal 5 11 7" xfId="4298" xr:uid="{00000000-0005-0000-0000-000091080000}"/>
    <cellStyle name="Normal 5 12" xfId="253" xr:uid="{00000000-0005-0000-0000-000092080000}"/>
    <cellStyle name="Normal 5 12 2" xfId="387" xr:uid="{00000000-0005-0000-0000-000093080000}"/>
    <cellStyle name="Normal 5 12 2 2" xfId="797" xr:uid="{00000000-0005-0000-0000-000094080000}"/>
    <cellStyle name="Normal 5 12 2 2 2" xfId="1987" xr:uid="{00000000-0005-0000-0000-000095080000}"/>
    <cellStyle name="Normal 5 12 2 2 2 2" xfId="3989" xr:uid="{00000000-0005-0000-0000-000096080000}"/>
    <cellStyle name="Normal 5 12 2 2 3" xfId="2803" xr:uid="{00000000-0005-0000-0000-000097080000}"/>
    <cellStyle name="Normal 5 12 2 3" xfId="1580" xr:uid="{00000000-0005-0000-0000-000098080000}"/>
    <cellStyle name="Normal 5 12 2 3 2" xfId="3582" xr:uid="{00000000-0005-0000-0000-000099080000}"/>
    <cellStyle name="Normal 5 12 2 4" xfId="2394" xr:uid="{00000000-0005-0000-0000-00009A080000}"/>
    <cellStyle name="Normal 5 12 3" xfId="620" xr:uid="{00000000-0005-0000-0000-00009B080000}"/>
    <cellStyle name="Normal 5 12 3 2" xfId="1812" xr:uid="{00000000-0005-0000-0000-00009C080000}"/>
    <cellStyle name="Normal 5 12 3 2 2" xfId="3814" xr:uid="{00000000-0005-0000-0000-00009D080000}"/>
    <cellStyle name="Normal 5 12 3 3" xfId="2628" xr:uid="{00000000-0005-0000-0000-00009E080000}"/>
    <cellStyle name="Normal 5 12 4" xfId="1177" xr:uid="{00000000-0005-0000-0000-00009F080000}"/>
    <cellStyle name="Normal 5 12 4 2" xfId="3179" xr:uid="{00000000-0005-0000-0000-0000A0080000}"/>
    <cellStyle name="Normal 5 12 5" xfId="1405" xr:uid="{00000000-0005-0000-0000-0000A1080000}"/>
    <cellStyle name="Normal 5 12 5 2" xfId="3407" xr:uid="{00000000-0005-0000-0000-0000A2080000}"/>
    <cellStyle name="Normal 5 12 6" xfId="2260" xr:uid="{00000000-0005-0000-0000-0000A3080000}"/>
    <cellStyle name="Normal 5 12 7" xfId="4299" xr:uid="{00000000-0005-0000-0000-0000A4080000}"/>
    <cellStyle name="Normal 5 13" xfId="287" xr:uid="{00000000-0005-0000-0000-0000A5080000}"/>
    <cellStyle name="Normal 5 13 2" xfId="388" xr:uid="{00000000-0005-0000-0000-0000A6080000}"/>
    <cellStyle name="Normal 5 13 2 2" xfId="798" xr:uid="{00000000-0005-0000-0000-0000A7080000}"/>
    <cellStyle name="Normal 5 13 2 2 2" xfId="1988" xr:uid="{00000000-0005-0000-0000-0000A8080000}"/>
    <cellStyle name="Normal 5 13 2 2 2 2" xfId="3990" xr:uid="{00000000-0005-0000-0000-0000A9080000}"/>
    <cellStyle name="Normal 5 13 2 2 3" xfId="2804" xr:uid="{00000000-0005-0000-0000-0000AA080000}"/>
    <cellStyle name="Normal 5 13 2 3" xfId="1581" xr:uid="{00000000-0005-0000-0000-0000AB080000}"/>
    <cellStyle name="Normal 5 13 2 3 2" xfId="3583" xr:uid="{00000000-0005-0000-0000-0000AC080000}"/>
    <cellStyle name="Normal 5 13 2 4" xfId="2395" xr:uid="{00000000-0005-0000-0000-0000AD080000}"/>
    <cellStyle name="Normal 5 13 3" xfId="621" xr:uid="{00000000-0005-0000-0000-0000AE080000}"/>
    <cellStyle name="Normal 5 13 3 2" xfId="1813" xr:uid="{00000000-0005-0000-0000-0000AF080000}"/>
    <cellStyle name="Normal 5 13 3 2 2" xfId="3815" xr:uid="{00000000-0005-0000-0000-0000B0080000}"/>
    <cellStyle name="Normal 5 13 3 3" xfId="2629" xr:uid="{00000000-0005-0000-0000-0000B1080000}"/>
    <cellStyle name="Normal 5 13 4" xfId="1178" xr:uid="{00000000-0005-0000-0000-0000B2080000}"/>
    <cellStyle name="Normal 5 13 4 2" xfId="3180" xr:uid="{00000000-0005-0000-0000-0000B3080000}"/>
    <cellStyle name="Normal 5 13 5" xfId="1406" xr:uid="{00000000-0005-0000-0000-0000B4080000}"/>
    <cellStyle name="Normal 5 13 5 2" xfId="3408" xr:uid="{00000000-0005-0000-0000-0000B5080000}"/>
    <cellStyle name="Normal 5 13 6" xfId="2294" xr:uid="{00000000-0005-0000-0000-0000B6080000}"/>
    <cellStyle name="Normal 5 13 7" xfId="4300" xr:uid="{00000000-0005-0000-0000-0000B7080000}"/>
    <cellStyle name="Normal 5 14" xfId="384" xr:uid="{00000000-0005-0000-0000-0000B8080000}"/>
    <cellStyle name="Normal 5 14 2" xfId="794" xr:uid="{00000000-0005-0000-0000-0000B9080000}"/>
    <cellStyle name="Normal 5 14 2 2" xfId="1984" xr:uid="{00000000-0005-0000-0000-0000BA080000}"/>
    <cellStyle name="Normal 5 14 2 2 2" xfId="3986" xr:uid="{00000000-0005-0000-0000-0000BB080000}"/>
    <cellStyle name="Normal 5 14 2 3" xfId="2800" xr:uid="{00000000-0005-0000-0000-0000BC080000}"/>
    <cellStyle name="Normal 5 14 3" xfId="1577" xr:uid="{00000000-0005-0000-0000-0000BD080000}"/>
    <cellStyle name="Normal 5 14 3 2" xfId="3579" xr:uid="{00000000-0005-0000-0000-0000BE080000}"/>
    <cellStyle name="Normal 5 14 4" xfId="2391" xr:uid="{00000000-0005-0000-0000-0000BF080000}"/>
    <cellStyle name="Normal 5 15" xfId="485" xr:uid="{00000000-0005-0000-0000-0000C0080000}"/>
    <cellStyle name="Normal 5 15 2" xfId="893" xr:uid="{00000000-0005-0000-0000-0000C1080000}"/>
    <cellStyle name="Normal 5 15 2 2" xfId="2083" xr:uid="{00000000-0005-0000-0000-0000C2080000}"/>
    <cellStyle name="Normal 5 15 2 2 2" xfId="4085" xr:uid="{00000000-0005-0000-0000-0000C3080000}"/>
    <cellStyle name="Normal 5 15 2 3" xfId="2899" xr:uid="{00000000-0005-0000-0000-0000C4080000}"/>
    <cellStyle name="Normal 5 15 3" xfId="1676" xr:uid="{00000000-0005-0000-0000-0000C5080000}"/>
    <cellStyle name="Normal 5 15 3 2" xfId="3678" xr:uid="{00000000-0005-0000-0000-0000C6080000}"/>
    <cellStyle name="Normal 5 15 4" xfId="2492" xr:uid="{00000000-0005-0000-0000-0000C7080000}"/>
    <cellStyle name="Normal 5 16" xfId="495" xr:uid="{00000000-0005-0000-0000-0000C8080000}"/>
    <cellStyle name="Normal 5 16 2" xfId="903" xr:uid="{00000000-0005-0000-0000-0000C9080000}"/>
    <cellStyle name="Normal 5 16 2 2" xfId="2092" xr:uid="{00000000-0005-0000-0000-0000CA080000}"/>
    <cellStyle name="Normal 5 16 2 2 2" xfId="4094" xr:uid="{00000000-0005-0000-0000-0000CB080000}"/>
    <cellStyle name="Normal 5 16 2 3" xfId="2909" xr:uid="{00000000-0005-0000-0000-0000CC080000}"/>
    <cellStyle name="Normal 5 16 3" xfId="1686" xr:uid="{00000000-0005-0000-0000-0000CD080000}"/>
    <cellStyle name="Normal 5 16 3 2" xfId="3688" xr:uid="{00000000-0005-0000-0000-0000CE080000}"/>
    <cellStyle name="Normal 5 16 4" xfId="2502" xr:uid="{00000000-0005-0000-0000-0000CF080000}"/>
    <cellStyle name="Normal 5 17" xfId="515" xr:uid="{00000000-0005-0000-0000-0000D0080000}"/>
    <cellStyle name="Normal 5 17 2" xfId="1707" xr:uid="{00000000-0005-0000-0000-0000D1080000}"/>
    <cellStyle name="Normal 5 17 2 2" xfId="3709" xr:uid="{00000000-0005-0000-0000-0000D2080000}"/>
    <cellStyle name="Normal 5 17 3" xfId="2523" xr:uid="{00000000-0005-0000-0000-0000D3080000}"/>
    <cellStyle name="Normal 5 18" xfId="932" xr:uid="{00000000-0005-0000-0000-0000D4080000}"/>
    <cellStyle name="Normal 5 18 2" xfId="2934" xr:uid="{00000000-0005-0000-0000-0000D5080000}"/>
    <cellStyle name="Normal 5 19" xfId="1005" xr:uid="{00000000-0005-0000-0000-0000D6080000}"/>
    <cellStyle name="Normal 5 19 2" xfId="3007" xr:uid="{00000000-0005-0000-0000-0000D7080000}"/>
    <cellStyle name="Normal 5 2" xfId="11" xr:uid="{00000000-0005-0000-0000-0000D8080000}"/>
    <cellStyle name="Normal 5 2 10" xfId="288" xr:uid="{00000000-0005-0000-0000-0000D9080000}"/>
    <cellStyle name="Normal 5 2 10 2" xfId="390" xr:uid="{00000000-0005-0000-0000-0000DA080000}"/>
    <cellStyle name="Normal 5 2 10 2 2" xfId="800" xr:uid="{00000000-0005-0000-0000-0000DB080000}"/>
    <cellStyle name="Normal 5 2 10 2 2 2" xfId="1990" xr:uid="{00000000-0005-0000-0000-0000DC080000}"/>
    <cellStyle name="Normal 5 2 10 2 2 2 2" xfId="3992" xr:uid="{00000000-0005-0000-0000-0000DD080000}"/>
    <cellStyle name="Normal 5 2 10 2 2 3" xfId="2806" xr:uid="{00000000-0005-0000-0000-0000DE080000}"/>
    <cellStyle name="Normal 5 2 10 2 3" xfId="1583" xr:uid="{00000000-0005-0000-0000-0000DF080000}"/>
    <cellStyle name="Normal 5 2 10 2 3 2" xfId="3585" xr:uid="{00000000-0005-0000-0000-0000E0080000}"/>
    <cellStyle name="Normal 5 2 10 2 4" xfId="2397" xr:uid="{00000000-0005-0000-0000-0000E1080000}"/>
    <cellStyle name="Normal 5 2 10 3" xfId="622" xr:uid="{00000000-0005-0000-0000-0000E2080000}"/>
    <cellStyle name="Normal 5 2 10 3 2" xfId="1814" xr:uid="{00000000-0005-0000-0000-0000E3080000}"/>
    <cellStyle name="Normal 5 2 10 3 2 2" xfId="3816" xr:uid="{00000000-0005-0000-0000-0000E4080000}"/>
    <cellStyle name="Normal 5 2 10 3 3" xfId="2630" xr:uid="{00000000-0005-0000-0000-0000E5080000}"/>
    <cellStyle name="Normal 5 2 10 4" xfId="1179" xr:uid="{00000000-0005-0000-0000-0000E6080000}"/>
    <cellStyle name="Normal 5 2 10 4 2" xfId="3181" xr:uid="{00000000-0005-0000-0000-0000E7080000}"/>
    <cellStyle name="Normal 5 2 10 5" xfId="1407" xr:uid="{00000000-0005-0000-0000-0000E8080000}"/>
    <cellStyle name="Normal 5 2 10 5 2" xfId="3409" xr:uid="{00000000-0005-0000-0000-0000E9080000}"/>
    <cellStyle name="Normal 5 2 10 6" xfId="2295" xr:uid="{00000000-0005-0000-0000-0000EA080000}"/>
    <cellStyle name="Normal 5 2 10 7" xfId="4301" xr:uid="{00000000-0005-0000-0000-0000EB080000}"/>
    <cellStyle name="Normal 5 2 11" xfId="389" xr:uid="{00000000-0005-0000-0000-0000EC080000}"/>
    <cellStyle name="Normal 5 2 11 2" xfId="799" xr:uid="{00000000-0005-0000-0000-0000ED080000}"/>
    <cellStyle name="Normal 5 2 11 2 2" xfId="1989" xr:uid="{00000000-0005-0000-0000-0000EE080000}"/>
    <cellStyle name="Normal 5 2 11 2 2 2" xfId="3991" xr:uid="{00000000-0005-0000-0000-0000EF080000}"/>
    <cellStyle name="Normal 5 2 11 2 3" xfId="2805" xr:uid="{00000000-0005-0000-0000-0000F0080000}"/>
    <cellStyle name="Normal 5 2 11 3" xfId="1582" xr:uid="{00000000-0005-0000-0000-0000F1080000}"/>
    <cellStyle name="Normal 5 2 11 3 2" xfId="3584" xr:uid="{00000000-0005-0000-0000-0000F2080000}"/>
    <cellStyle name="Normal 5 2 11 4" xfId="2396" xr:uid="{00000000-0005-0000-0000-0000F3080000}"/>
    <cellStyle name="Normal 5 2 12" xfId="486" xr:uid="{00000000-0005-0000-0000-0000F4080000}"/>
    <cellStyle name="Normal 5 2 12 2" xfId="894" xr:uid="{00000000-0005-0000-0000-0000F5080000}"/>
    <cellStyle name="Normal 5 2 12 2 2" xfId="2084" xr:uid="{00000000-0005-0000-0000-0000F6080000}"/>
    <cellStyle name="Normal 5 2 12 2 2 2" xfId="4086" xr:uid="{00000000-0005-0000-0000-0000F7080000}"/>
    <cellStyle name="Normal 5 2 12 2 3" xfId="2900" xr:uid="{00000000-0005-0000-0000-0000F8080000}"/>
    <cellStyle name="Normal 5 2 12 3" xfId="1677" xr:uid="{00000000-0005-0000-0000-0000F9080000}"/>
    <cellStyle name="Normal 5 2 12 3 2" xfId="3679" xr:uid="{00000000-0005-0000-0000-0000FA080000}"/>
    <cellStyle name="Normal 5 2 12 4" xfId="2493" xr:uid="{00000000-0005-0000-0000-0000FB080000}"/>
    <cellStyle name="Normal 5 2 13" xfId="499" xr:uid="{00000000-0005-0000-0000-0000FC080000}"/>
    <cellStyle name="Normal 5 2 13 2" xfId="907" xr:uid="{00000000-0005-0000-0000-0000FD080000}"/>
    <cellStyle name="Normal 5 2 13 2 2" xfId="2096" xr:uid="{00000000-0005-0000-0000-0000FE080000}"/>
    <cellStyle name="Normal 5 2 13 2 2 2" xfId="4098" xr:uid="{00000000-0005-0000-0000-0000FF080000}"/>
    <cellStyle name="Normal 5 2 13 2 3" xfId="2913" xr:uid="{00000000-0005-0000-0000-000000090000}"/>
    <cellStyle name="Normal 5 2 13 3" xfId="1690" xr:uid="{00000000-0005-0000-0000-000001090000}"/>
    <cellStyle name="Normal 5 2 13 3 2" xfId="3692" xr:uid="{00000000-0005-0000-0000-000002090000}"/>
    <cellStyle name="Normal 5 2 13 4" xfId="2506" xr:uid="{00000000-0005-0000-0000-000003090000}"/>
    <cellStyle name="Normal 5 2 14" xfId="520" xr:uid="{00000000-0005-0000-0000-000004090000}"/>
    <cellStyle name="Normal 5 2 14 2" xfId="1712" xr:uid="{00000000-0005-0000-0000-000005090000}"/>
    <cellStyle name="Normal 5 2 14 2 2" xfId="3714" xr:uid="{00000000-0005-0000-0000-000006090000}"/>
    <cellStyle name="Normal 5 2 14 3" xfId="2528" xr:uid="{00000000-0005-0000-0000-000007090000}"/>
    <cellStyle name="Normal 5 2 15" xfId="936" xr:uid="{00000000-0005-0000-0000-000008090000}"/>
    <cellStyle name="Normal 5 2 15 2" xfId="2938" xr:uid="{00000000-0005-0000-0000-000009090000}"/>
    <cellStyle name="Normal 5 2 16" xfId="1010" xr:uid="{00000000-0005-0000-0000-00000A090000}"/>
    <cellStyle name="Normal 5 2 16 2" xfId="3012" xr:uid="{00000000-0005-0000-0000-00000B090000}"/>
    <cellStyle name="Normal 5 2 17" xfId="1054" xr:uid="{00000000-0005-0000-0000-00000C090000}"/>
    <cellStyle name="Normal 5 2 17 2" xfId="3056" xr:uid="{00000000-0005-0000-0000-00000D090000}"/>
    <cellStyle name="Normal 5 2 18" xfId="1068" xr:uid="{00000000-0005-0000-0000-00000E090000}"/>
    <cellStyle name="Normal 5 2 18 2" xfId="3070" xr:uid="{00000000-0005-0000-0000-00000F090000}"/>
    <cellStyle name="Normal 5 2 19" xfId="1260" xr:uid="{00000000-0005-0000-0000-000010090000}"/>
    <cellStyle name="Normal 5 2 19 2" xfId="3262" xr:uid="{00000000-0005-0000-0000-000011090000}"/>
    <cellStyle name="Normal 5 2 2" xfId="24" xr:uid="{00000000-0005-0000-0000-000012090000}"/>
    <cellStyle name="Normal 5 2 2 10" xfId="1021" xr:uid="{00000000-0005-0000-0000-000013090000}"/>
    <cellStyle name="Normal 5 2 2 10 2" xfId="3023" xr:uid="{00000000-0005-0000-0000-000014090000}"/>
    <cellStyle name="Normal 5 2 2 11" xfId="1100" xr:uid="{00000000-0005-0000-0000-000015090000}"/>
    <cellStyle name="Normal 5 2 2 11 2" xfId="3102" xr:uid="{00000000-0005-0000-0000-000016090000}"/>
    <cellStyle name="Normal 5 2 2 12" xfId="1272" xr:uid="{00000000-0005-0000-0000-000017090000}"/>
    <cellStyle name="Normal 5 2 2 12 2" xfId="3274" xr:uid="{00000000-0005-0000-0000-000018090000}"/>
    <cellStyle name="Normal 5 2 2 13" xfId="1319" xr:uid="{00000000-0005-0000-0000-000019090000}"/>
    <cellStyle name="Normal 5 2 2 13 2" xfId="3321" xr:uid="{00000000-0005-0000-0000-00001A090000}"/>
    <cellStyle name="Normal 5 2 2 14" xfId="2134" xr:uid="{00000000-0005-0000-0000-00001B090000}"/>
    <cellStyle name="Normal 5 2 2 15" xfId="4171" xr:uid="{00000000-0005-0000-0000-00001C090000}"/>
    <cellStyle name="Normal 5 2 2 16" xfId="121" xr:uid="{00000000-0005-0000-0000-00001D090000}"/>
    <cellStyle name="Normal 5 2 2 2" xfId="157" xr:uid="{00000000-0005-0000-0000-00001E090000}"/>
    <cellStyle name="Normal 5 2 2 2 2" xfId="392" xr:uid="{00000000-0005-0000-0000-00001F090000}"/>
    <cellStyle name="Normal 5 2 2 2 2 2" xfId="802" xr:uid="{00000000-0005-0000-0000-000020090000}"/>
    <cellStyle name="Normal 5 2 2 2 2 2 2" xfId="1992" xr:uid="{00000000-0005-0000-0000-000021090000}"/>
    <cellStyle name="Normal 5 2 2 2 2 2 2 2" xfId="3994" xr:uid="{00000000-0005-0000-0000-000022090000}"/>
    <cellStyle name="Normal 5 2 2 2 2 2 3" xfId="2808" xr:uid="{00000000-0005-0000-0000-000023090000}"/>
    <cellStyle name="Normal 5 2 2 2 2 3" xfId="1585" xr:uid="{00000000-0005-0000-0000-000024090000}"/>
    <cellStyle name="Normal 5 2 2 2 2 3 2" xfId="3587" xr:uid="{00000000-0005-0000-0000-000025090000}"/>
    <cellStyle name="Normal 5 2 2 2 2 4" xfId="2399" xr:uid="{00000000-0005-0000-0000-000026090000}"/>
    <cellStyle name="Normal 5 2 2 2 3" xfId="623" xr:uid="{00000000-0005-0000-0000-000027090000}"/>
    <cellStyle name="Normal 5 2 2 2 3 2" xfId="1815" xr:uid="{00000000-0005-0000-0000-000028090000}"/>
    <cellStyle name="Normal 5 2 2 2 3 2 2" xfId="3817" xr:uid="{00000000-0005-0000-0000-000029090000}"/>
    <cellStyle name="Normal 5 2 2 2 3 3" xfId="2631" xr:uid="{00000000-0005-0000-0000-00002A090000}"/>
    <cellStyle name="Normal 5 2 2 2 4" xfId="981" xr:uid="{00000000-0005-0000-0000-00002B090000}"/>
    <cellStyle name="Normal 5 2 2 2 4 2" xfId="2983" xr:uid="{00000000-0005-0000-0000-00002C090000}"/>
    <cellStyle name="Normal 5 2 2 2 5" xfId="1180" xr:uid="{00000000-0005-0000-0000-00002D090000}"/>
    <cellStyle name="Normal 5 2 2 2 5 2" xfId="3182" xr:uid="{00000000-0005-0000-0000-00002E090000}"/>
    <cellStyle name="Normal 5 2 2 2 6" xfId="1408" xr:uid="{00000000-0005-0000-0000-00002F090000}"/>
    <cellStyle name="Normal 5 2 2 2 6 2" xfId="3410" xr:uid="{00000000-0005-0000-0000-000030090000}"/>
    <cellStyle name="Normal 5 2 2 2 7" xfId="2169" xr:uid="{00000000-0005-0000-0000-000031090000}"/>
    <cellStyle name="Normal 5 2 2 2 8" xfId="4215" xr:uid="{00000000-0005-0000-0000-000032090000}"/>
    <cellStyle name="Normal 5 2 2 3" xfId="190" xr:uid="{00000000-0005-0000-0000-000033090000}"/>
    <cellStyle name="Normal 5 2 2 3 2" xfId="393" xr:uid="{00000000-0005-0000-0000-000034090000}"/>
    <cellStyle name="Normal 5 2 2 3 2 2" xfId="803" xr:uid="{00000000-0005-0000-0000-000035090000}"/>
    <cellStyle name="Normal 5 2 2 3 2 2 2" xfId="1993" xr:uid="{00000000-0005-0000-0000-000036090000}"/>
    <cellStyle name="Normal 5 2 2 3 2 2 2 2" xfId="3995" xr:uid="{00000000-0005-0000-0000-000037090000}"/>
    <cellStyle name="Normal 5 2 2 3 2 2 3" xfId="2809" xr:uid="{00000000-0005-0000-0000-000038090000}"/>
    <cellStyle name="Normal 5 2 2 3 2 3" xfId="1586" xr:uid="{00000000-0005-0000-0000-000039090000}"/>
    <cellStyle name="Normal 5 2 2 3 2 3 2" xfId="3588" xr:uid="{00000000-0005-0000-0000-00003A090000}"/>
    <cellStyle name="Normal 5 2 2 3 2 4" xfId="2400" xr:uid="{00000000-0005-0000-0000-00003B090000}"/>
    <cellStyle name="Normal 5 2 2 3 3" xfId="624" xr:uid="{00000000-0005-0000-0000-00003C090000}"/>
    <cellStyle name="Normal 5 2 2 3 3 2" xfId="1816" xr:uid="{00000000-0005-0000-0000-00003D090000}"/>
    <cellStyle name="Normal 5 2 2 3 3 2 2" xfId="3818" xr:uid="{00000000-0005-0000-0000-00003E090000}"/>
    <cellStyle name="Normal 5 2 2 3 3 3" xfId="2632" xr:uid="{00000000-0005-0000-0000-00003F090000}"/>
    <cellStyle name="Normal 5 2 2 3 4" xfId="1181" xr:uid="{00000000-0005-0000-0000-000040090000}"/>
    <cellStyle name="Normal 5 2 2 3 4 2" xfId="3183" xr:uid="{00000000-0005-0000-0000-000041090000}"/>
    <cellStyle name="Normal 5 2 2 3 5" xfId="1409" xr:uid="{00000000-0005-0000-0000-000042090000}"/>
    <cellStyle name="Normal 5 2 2 3 5 2" xfId="3411" xr:uid="{00000000-0005-0000-0000-000043090000}"/>
    <cellStyle name="Normal 5 2 2 3 6" xfId="2202" xr:uid="{00000000-0005-0000-0000-000044090000}"/>
    <cellStyle name="Normal 5 2 2 3 7" xfId="4302" xr:uid="{00000000-0005-0000-0000-000045090000}"/>
    <cellStyle name="Normal 5 2 2 4" xfId="243" xr:uid="{00000000-0005-0000-0000-000046090000}"/>
    <cellStyle name="Normal 5 2 2 4 2" xfId="394" xr:uid="{00000000-0005-0000-0000-000047090000}"/>
    <cellStyle name="Normal 5 2 2 4 2 2" xfId="804" xr:uid="{00000000-0005-0000-0000-000048090000}"/>
    <cellStyle name="Normal 5 2 2 4 2 2 2" xfId="1994" xr:uid="{00000000-0005-0000-0000-000049090000}"/>
    <cellStyle name="Normal 5 2 2 4 2 2 2 2" xfId="3996" xr:uid="{00000000-0005-0000-0000-00004A090000}"/>
    <cellStyle name="Normal 5 2 2 4 2 2 3" xfId="2810" xr:uid="{00000000-0005-0000-0000-00004B090000}"/>
    <cellStyle name="Normal 5 2 2 4 2 3" xfId="1587" xr:uid="{00000000-0005-0000-0000-00004C090000}"/>
    <cellStyle name="Normal 5 2 2 4 2 3 2" xfId="3589" xr:uid="{00000000-0005-0000-0000-00004D090000}"/>
    <cellStyle name="Normal 5 2 2 4 2 4" xfId="2401" xr:uid="{00000000-0005-0000-0000-00004E090000}"/>
    <cellStyle name="Normal 5 2 2 4 3" xfId="625" xr:uid="{00000000-0005-0000-0000-00004F090000}"/>
    <cellStyle name="Normal 5 2 2 4 3 2" xfId="1817" xr:uid="{00000000-0005-0000-0000-000050090000}"/>
    <cellStyle name="Normal 5 2 2 4 3 2 2" xfId="3819" xr:uid="{00000000-0005-0000-0000-000051090000}"/>
    <cellStyle name="Normal 5 2 2 4 3 3" xfId="2633" xr:uid="{00000000-0005-0000-0000-000052090000}"/>
    <cellStyle name="Normal 5 2 2 4 4" xfId="1182" xr:uid="{00000000-0005-0000-0000-000053090000}"/>
    <cellStyle name="Normal 5 2 2 4 4 2" xfId="3184" xr:uid="{00000000-0005-0000-0000-000054090000}"/>
    <cellStyle name="Normal 5 2 2 4 5" xfId="1410" xr:uid="{00000000-0005-0000-0000-000055090000}"/>
    <cellStyle name="Normal 5 2 2 4 5 2" xfId="3412" xr:uid="{00000000-0005-0000-0000-000056090000}"/>
    <cellStyle name="Normal 5 2 2 4 6" xfId="2251" xr:uid="{00000000-0005-0000-0000-000057090000}"/>
    <cellStyle name="Normal 5 2 2 4 7" xfId="4303" xr:uid="{00000000-0005-0000-0000-000058090000}"/>
    <cellStyle name="Normal 5 2 2 5" xfId="268" xr:uid="{00000000-0005-0000-0000-000059090000}"/>
    <cellStyle name="Normal 5 2 2 5 2" xfId="395" xr:uid="{00000000-0005-0000-0000-00005A090000}"/>
    <cellStyle name="Normal 5 2 2 5 2 2" xfId="805" xr:uid="{00000000-0005-0000-0000-00005B090000}"/>
    <cellStyle name="Normal 5 2 2 5 2 2 2" xfId="1995" xr:uid="{00000000-0005-0000-0000-00005C090000}"/>
    <cellStyle name="Normal 5 2 2 5 2 2 2 2" xfId="3997" xr:uid="{00000000-0005-0000-0000-00005D090000}"/>
    <cellStyle name="Normal 5 2 2 5 2 2 3" xfId="2811" xr:uid="{00000000-0005-0000-0000-00005E090000}"/>
    <cellStyle name="Normal 5 2 2 5 2 3" xfId="1588" xr:uid="{00000000-0005-0000-0000-00005F090000}"/>
    <cellStyle name="Normal 5 2 2 5 2 3 2" xfId="3590" xr:uid="{00000000-0005-0000-0000-000060090000}"/>
    <cellStyle name="Normal 5 2 2 5 2 4" xfId="2402" xr:uid="{00000000-0005-0000-0000-000061090000}"/>
    <cellStyle name="Normal 5 2 2 5 3" xfId="626" xr:uid="{00000000-0005-0000-0000-000062090000}"/>
    <cellStyle name="Normal 5 2 2 5 3 2" xfId="1818" xr:uid="{00000000-0005-0000-0000-000063090000}"/>
    <cellStyle name="Normal 5 2 2 5 3 2 2" xfId="3820" xr:uid="{00000000-0005-0000-0000-000064090000}"/>
    <cellStyle name="Normal 5 2 2 5 3 3" xfId="2634" xr:uid="{00000000-0005-0000-0000-000065090000}"/>
    <cellStyle name="Normal 5 2 2 5 4" xfId="1183" xr:uid="{00000000-0005-0000-0000-000066090000}"/>
    <cellStyle name="Normal 5 2 2 5 4 2" xfId="3185" xr:uid="{00000000-0005-0000-0000-000067090000}"/>
    <cellStyle name="Normal 5 2 2 5 5" xfId="1411" xr:uid="{00000000-0005-0000-0000-000068090000}"/>
    <cellStyle name="Normal 5 2 2 5 5 2" xfId="3413" xr:uid="{00000000-0005-0000-0000-000069090000}"/>
    <cellStyle name="Normal 5 2 2 5 6" xfId="2275" xr:uid="{00000000-0005-0000-0000-00006A090000}"/>
    <cellStyle name="Normal 5 2 2 5 7" xfId="4304" xr:uid="{00000000-0005-0000-0000-00006B090000}"/>
    <cellStyle name="Normal 5 2 2 6" xfId="391" xr:uid="{00000000-0005-0000-0000-00006C090000}"/>
    <cellStyle name="Normal 5 2 2 6 2" xfId="801" xr:uid="{00000000-0005-0000-0000-00006D090000}"/>
    <cellStyle name="Normal 5 2 2 6 2 2" xfId="1991" xr:uid="{00000000-0005-0000-0000-00006E090000}"/>
    <cellStyle name="Normal 5 2 2 6 2 2 2" xfId="3993" xr:uid="{00000000-0005-0000-0000-00006F090000}"/>
    <cellStyle name="Normal 5 2 2 6 2 3" xfId="2807" xr:uid="{00000000-0005-0000-0000-000070090000}"/>
    <cellStyle name="Normal 5 2 2 6 3" xfId="1584" xr:uid="{00000000-0005-0000-0000-000071090000}"/>
    <cellStyle name="Normal 5 2 2 6 3 2" xfId="3586" xr:uid="{00000000-0005-0000-0000-000072090000}"/>
    <cellStyle name="Normal 5 2 2 6 4" xfId="2398" xr:uid="{00000000-0005-0000-0000-000073090000}"/>
    <cellStyle name="Normal 5 2 2 7" xfId="511" xr:uid="{00000000-0005-0000-0000-000074090000}"/>
    <cellStyle name="Normal 5 2 2 7 2" xfId="919" xr:uid="{00000000-0005-0000-0000-000075090000}"/>
    <cellStyle name="Normal 5 2 2 7 2 2" xfId="2108" xr:uid="{00000000-0005-0000-0000-000076090000}"/>
    <cellStyle name="Normal 5 2 2 7 2 2 2" xfId="4110" xr:uid="{00000000-0005-0000-0000-000077090000}"/>
    <cellStyle name="Normal 5 2 2 7 2 3" xfId="2925" xr:uid="{00000000-0005-0000-0000-000078090000}"/>
    <cellStyle name="Normal 5 2 2 7 3" xfId="1702" xr:uid="{00000000-0005-0000-0000-000079090000}"/>
    <cellStyle name="Normal 5 2 2 7 3 2" xfId="3704" xr:uid="{00000000-0005-0000-0000-00007A090000}"/>
    <cellStyle name="Normal 5 2 2 7 4" xfId="2518" xr:uid="{00000000-0005-0000-0000-00007B090000}"/>
    <cellStyle name="Normal 5 2 2 8" xfId="534" xr:uid="{00000000-0005-0000-0000-00007C090000}"/>
    <cellStyle name="Normal 5 2 2 8 2" xfId="1726" xr:uid="{00000000-0005-0000-0000-00007D090000}"/>
    <cellStyle name="Normal 5 2 2 8 2 2" xfId="3728" xr:uid="{00000000-0005-0000-0000-00007E090000}"/>
    <cellStyle name="Normal 5 2 2 8 3" xfId="2542" xr:uid="{00000000-0005-0000-0000-00007F090000}"/>
    <cellStyle name="Normal 5 2 2 9" xfId="948" xr:uid="{00000000-0005-0000-0000-000080090000}"/>
    <cellStyle name="Normal 5 2 2 9 2" xfId="2950" xr:uid="{00000000-0005-0000-0000-000081090000}"/>
    <cellStyle name="Normal 5 2 20" xfId="1305" xr:uid="{00000000-0005-0000-0000-000082090000}"/>
    <cellStyle name="Normal 5 2 20 2" xfId="3307" xr:uid="{00000000-0005-0000-0000-000083090000}"/>
    <cellStyle name="Normal 5 2 21" xfId="2122" xr:uid="{00000000-0005-0000-0000-000084090000}"/>
    <cellStyle name="Normal 5 2 22" xfId="4151" xr:uid="{00000000-0005-0000-0000-000085090000}"/>
    <cellStyle name="Normal 5 2 23" xfId="4375" xr:uid="{00000000-0005-0000-0000-000086090000}"/>
    <cellStyle name="Normal 5 2 24" xfId="108" xr:uid="{00000000-0005-0000-0000-000087090000}"/>
    <cellStyle name="Normal 5 2 3" xfId="35" xr:uid="{00000000-0005-0000-0000-000088090000}"/>
    <cellStyle name="Normal 5 2 3 10" xfId="1412" xr:uid="{00000000-0005-0000-0000-000089090000}"/>
    <cellStyle name="Normal 5 2 3 10 2" xfId="3414" xr:uid="{00000000-0005-0000-0000-00008A090000}"/>
    <cellStyle name="Normal 5 2 3 11" xfId="2151" xr:uid="{00000000-0005-0000-0000-00008B090000}"/>
    <cellStyle name="Normal 5 2 3 12" xfId="4182" xr:uid="{00000000-0005-0000-0000-00008C090000}"/>
    <cellStyle name="Normal 5 2 3 13" xfId="139" xr:uid="{00000000-0005-0000-0000-00008D090000}"/>
    <cellStyle name="Normal 5 2 3 2" xfId="200" xr:uid="{00000000-0005-0000-0000-00008E090000}"/>
    <cellStyle name="Normal 5 2 3 2 2" xfId="397" xr:uid="{00000000-0005-0000-0000-00008F090000}"/>
    <cellStyle name="Normal 5 2 3 2 2 2" xfId="807" xr:uid="{00000000-0005-0000-0000-000090090000}"/>
    <cellStyle name="Normal 5 2 3 2 2 2 2" xfId="1997" xr:uid="{00000000-0005-0000-0000-000091090000}"/>
    <cellStyle name="Normal 5 2 3 2 2 2 2 2" xfId="3999" xr:uid="{00000000-0005-0000-0000-000092090000}"/>
    <cellStyle name="Normal 5 2 3 2 2 2 3" xfId="2813" xr:uid="{00000000-0005-0000-0000-000093090000}"/>
    <cellStyle name="Normal 5 2 3 2 2 3" xfId="1590" xr:uid="{00000000-0005-0000-0000-000094090000}"/>
    <cellStyle name="Normal 5 2 3 2 2 3 2" xfId="3592" xr:uid="{00000000-0005-0000-0000-000095090000}"/>
    <cellStyle name="Normal 5 2 3 2 2 4" xfId="2404" xr:uid="{00000000-0005-0000-0000-000096090000}"/>
    <cellStyle name="Normal 5 2 3 2 3" xfId="628" xr:uid="{00000000-0005-0000-0000-000097090000}"/>
    <cellStyle name="Normal 5 2 3 2 3 2" xfId="1820" xr:uid="{00000000-0005-0000-0000-000098090000}"/>
    <cellStyle name="Normal 5 2 3 2 3 2 2" xfId="3822" xr:uid="{00000000-0005-0000-0000-000099090000}"/>
    <cellStyle name="Normal 5 2 3 2 3 3" xfId="2636" xr:uid="{00000000-0005-0000-0000-00009A090000}"/>
    <cellStyle name="Normal 5 2 3 2 4" xfId="1184" xr:uid="{00000000-0005-0000-0000-00009B090000}"/>
    <cellStyle name="Normal 5 2 3 2 4 2" xfId="3186" xr:uid="{00000000-0005-0000-0000-00009C090000}"/>
    <cellStyle name="Normal 5 2 3 2 5" xfId="1413" xr:uid="{00000000-0005-0000-0000-00009D090000}"/>
    <cellStyle name="Normal 5 2 3 2 5 2" xfId="3415" xr:uid="{00000000-0005-0000-0000-00009E090000}"/>
    <cellStyle name="Normal 5 2 3 2 6" xfId="2212" xr:uid="{00000000-0005-0000-0000-00009F090000}"/>
    <cellStyle name="Normal 5 2 3 2 7" xfId="4237" xr:uid="{00000000-0005-0000-0000-0000A0090000}"/>
    <cellStyle name="Normal 5 2 3 3" xfId="278" xr:uid="{00000000-0005-0000-0000-0000A1090000}"/>
    <cellStyle name="Normal 5 2 3 3 2" xfId="398" xr:uid="{00000000-0005-0000-0000-0000A2090000}"/>
    <cellStyle name="Normal 5 2 3 3 2 2" xfId="808" xr:uid="{00000000-0005-0000-0000-0000A3090000}"/>
    <cellStyle name="Normal 5 2 3 3 2 2 2" xfId="1998" xr:uid="{00000000-0005-0000-0000-0000A4090000}"/>
    <cellStyle name="Normal 5 2 3 3 2 2 2 2" xfId="4000" xr:uid="{00000000-0005-0000-0000-0000A5090000}"/>
    <cellStyle name="Normal 5 2 3 3 2 2 3" xfId="2814" xr:uid="{00000000-0005-0000-0000-0000A6090000}"/>
    <cellStyle name="Normal 5 2 3 3 2 3" xfId="1591" xr:uid="{00000000-0005-0000-0000-0000A7090000}"/>
    <cellStyle name="Normal 5 2 3 3 2 3 2" xfId="3593" xr:uid="{00000000-0005-0000-0000-0000A8090000}"/>
    <cellStyle name="Normal 5 2 3 3 2 4" xfId="2405" xr:uid="{00000000-0005-0000-0000-0000A9090000}"/>
    <cellStyle name="Normal 5 2 3 3 3" xfId="629" xr:uid="{00000000-0005-0000-0000-0000AA090000}"/>
    <cellStyle name="Normal 5 2 3 3 3 2" xfId="1821" xr:uid="{00000000-0005-0000-0000-0000AB090000}"/>
    <cellStyle name="Normal 5 2 3 3 3 2 2" xfId="3823" xr:uid="{00000000-0005-0000-0000-0000AC090000}"/>
    <cellStyle name="Normal 5 2 3 3 3 3" xfId="2637" xr:uid="{00000000-0005-0000-0000-0000AD090000}"/>
    <cellStyle name="Normal 5 2 3 3 4" xfId="1185" xr:uid="{00000000-0005-0000-0000-0000AE090000}"/>
    <cellStyle name="Normal 5 2 3 3 4 2" xfId="3187" xr:uid="{00000000-0005-0000-0000-0000AF090000}"/>
    <cellStyle name="Normal 5 2 3 3 5" xfId="1414" xr:uid="{00000000-0005-0000-0000-0000B0090000}"/>
    <cellStyle name="Normal 5 2 3 3 5 2" xfId="3416" xr:uid="{00000000-0005-0000-0000-0000B1090000}"/>
    <cellStyle name="Normal 5 2 3 3 6" xfId="2285" xr:uid="{00000000-0005-0000-0000-0000B2090000}"/>
    <cellStyle name="Normal 5 2 3 3 7" xfId="4305" xr:uid="{00000000-0005-0000-0000-0000B3090000}"/>
    <cellStyle name="Normal 5 2 3 4" xfId="396" xr:uid="{00000000-0005-0000-0000-0000B4090000}"/>
    <cellStyle name="Normal 5 2 3 4 2" xfId="806" xr:uid="{00000000-0005-0000-0000-0000B5090000}"/>
    <cellStyle name="Normal 5 2 3 4 2 2" xfId="1996" xr:uid="{00000000-0005-0000-0000-0000B6090000}"/>
    <cellStyle name="Normal 5 2 3 4 2 2 2" xfId="3998" xr:uid="{00000000-0005-0000-0000-0000B7090000}"/>
    <cellStyle name="Normal 5 2 3 4 2 3" xfId="2812" xr:uid="{00000000-0005-0000-0000-0000B8090000}"/>
    <cellStyle name="Normal 5 2 3 4 3" xfId="1589" xr:uid="{00000000-0005-0000-0000-0000B9090000}"/>
    <cellStyle name="Normal 5 2 3 4 3 2" xfId="3591" xr:uid="{00000000-0005-0000-0000-0000BA090000}"/>
    <cellStyle name="Normal 5 2 3 4 4" xfId="2403" xr:uid="{00000000-0005-0000-0000-0000BB090000}"/>
    <cellStyle name="Normal 5 2 3 5" xfId="627" xr:uid="{00000000-0005-0000-0000-0000BC090000}"/>
    <cellStyle name="Normal 5 2 3 5 2" xfId="1819" xr:uid="{00000000-0005-0000-0000-0000BD090000}"/>
    <cellStyle name="Normal 5 2 3 5 2 2" xfId="3821" xr:uid="{00000000-0005-0000-0000-0000BE090000}"/>
    <cellStyle name="Normal 5 2 3 5 3" xfId="2635" xr:uid="{00000000-0005-0000-0000-0000BF090000}"/>
    <cellStyle name="Normal 5 2 3 6" xfId="964" xr:uid="{00000000-0005-0000-0000-0000C0090000}"/>
    <cellStyle name="Normal 5 2 3 6 2" xfId="2966" xr:uid="{00000000-0005-0000-0000-0000C1090000}"/>
    <cellStyle name="Normal 5 2 3 7" xfId="1034" xr:uid="{00000000-0005-0000-0000-0000C2090000}"/>
    <cellStyle name="Normal 5 2 3 7 2" xfId="3036" xr:uid="{00000000-0005-0000-0000-0000C3090000}"/>
    <cellStyle name="Normal 5 2 3 8" xfId="1113" xr:uid="{00000000-0005-0000-0000-0000C4090000}"/>
    <cellStyle name="Normal 5 2 3 8 2" xfId="3115" xr:uid="{00000000-0005-0000-0000-0000C5090000}"/>
    <cellStyle name="Normal 5 2 3 9" xfId="1283" xr:uid="{00000000-0005-0000-0000-0000C6090000}"/>
    <cellStyle name="Normal 5 2 3 9 2" xfId="3285" xr:uid="{00000000-0005-0000-0000-0000C7090000}"/>
    <cellStyle name="Normal 5 2 4" xfId="50" xr:uid="{00000000-0005-0000-0000-0000C8090000}"/>
    <cellStyle name="Normal 5 2 4 10" xfId="4228" xr:uid="{00000000-0005-0000-0000-0000C9090000}"/>
    <cellStyle name="Normal 5 2 4 11" xfId="150" xr:uid="{00000000-0005-0000-0000-0000CA090000}"/>
    <cellStyle name="Normal 5 2 4 2" xfId="399" xr:uid="{00000000-0005-0000-0000-0000CB090000}"/>
    <cellStyle name="Normal 5 2 4 2 2" xfId="809" xr:uid="{00000000-0005-0000-0000-0000CC090000}"/>
    <cellStyle name="Normal 5 2 4 2 2 2" xfId="1999" xr:uid="{00000000-0005-0000-0000-0000CD090000}"/>
    <cellStyle name="Normal 5 2 4 2 2 2 2" xfId="4001" xr:uid="{00000000-0005-0000-0000-0000CE090000}"/>
    <cellStyle name="Normal 5 2 4 2 2 3" xfId="2815" xr:uid="{00000000-0005-0000-0000-0000CF090000}"/>
    <cellStyle name="Normal 5 2 4 2 3" xfId="1592" xr:uid="{00000000-0005-0000-0000-0000D0090000}"/>
    <cellStyle name="Normal 5 2 4 2 3 2" xfId="3594" xr:uid="{00000000-0005-0000-0000-0000D1090000}"/>
    <cellStyle name="Normal 5 2 4 2 4" xfId="2406" xr:uid="{00000000-0005-0000-0000-0000D2090000}"/>
    <cellStyle name="Normal 5 2 4 3" xfId="630" xr:uid="{00000000-0005-0000-0000-0000D3090000}"/>
    <cellStyle name="Normal 5 2 4 3 2" xfId="1822" xr:uid="{00000000-0005-0000-0000-0000D4090000}"/>
    <cellStyle name="Normal 5 2 4 3 2 2" xfId="3824" xr:uid="{00000000-0005-0000-0000-0000D5090000}"/>
    <cellStyle name="Normal 5 2 4 3 3" xfId="2638" xr:uid="{00000000-0005-0000-0000-0000D6090000}"/>
    <cellStyle name="Normal 5 2 4 4" xfId="972" xr:uid="{00000000-0005-0000-0000-0000D7090000}"/>
    <cellStyle name="Normal 5 2 4 4 2" xfId="2974" xr:uid="{00000000-0005-0000-0000-0000D8090000}"/>
    <cellStyle name="Normal 5 2 4 5" xfId="1045" xr:uid="{00000000-0005-0000-0000-0000D9090000}"/>
    <cellStyle name="Normal 5 2 4 5 2" xfId="3047" xr:uid="{00000000-0005-0000-0000-0000DA090000}"/>
    <cellStyle name="Normal 5 2 4 6" xfId="1186" xr:uid="{00000000-0005-0000-0000-0000DB090000}"/>
    <cellStyle name="Normal 5 2 4 6 2" xfId="3188" xr:uid="{00000000-0005-0000-0000-0000DC090000}"/>
    <cellStyle name="Normal 5 2 4 7" xfId="1295" xr:uid="{00000000-0005-0000-0000-0000DD090000}"/>
    <cellStyle name="Normal 5 2 4 7 2" xfId="3297" xr:uid="{00000000-0005-0000-0000-0000DE090000}"/>
    <cellStyle name="Normal 5 2 4 8" xfId="1415" xr:uid="{00000000-0005-0000-0000-0000DF090000}"/>
    <cellStyle name="Normal 5 2 4 8 2" xfId="3417" xr:uid="{00000000-0005-0000-0000-0000E0090000}"/>
    <cellStyle name="Normal 5 2 4 9" xfId="2162" xr:uid="{00000000-0005-0000-0000-0000E1090000}"/>
    <cellStyle name="Normal 5 2 5" xfId="169" xr:uid="{00000000-0005-0000-0000-0000E2090000}"/>
    <cellStyle name="Normal 5 2 5 2" xfId="400" xr:uid="{00000000-0005-0000-0000-0000E3090000}"/>
    <cellStyle name="Normal 5 2 5 2 2" xfId="810" xr:uid="{00000000-0005-0000-0000-0000E4090000}"/>
    <cellStyle name="Normal 5 2 5 2 2 2" xfId="2000" xr:uid="{00000000-0005-0000-0000-0000E5090000}"/>
    <cellStyle name="Normal 5 2 5 2 2 2 2" xfId="4002" xr:uid="{00000000-0005-0000-0000-0000E6090000}"/>
    <cellStyle name="Normal 5 2 5 2 2 3" xfId="2816" xr:uid="{00000000-0005-0000-0000-0000E7090000}"/>
    <cellStyle name="Normal 5 2 5 2 3" xfId="1593" xr:uid="{00000000-0005-0000-0000-0000E8090000}"/>
    <cellStyle name="Normal 5 2 5 2 3 2" xfId="3595" xr:uid="{00000000-0005-0000-0000-0000E9090000}"/>
    <cellStyle name="Normal 5 2 5 2 4" xfId="2407" xr:uid="{00000000-0005-0000-0000-0000EA090000}"/>
    <cellStyle name="Normal 5 2 5 3" xfId="631" xr:uid="{00000000-0005-0000-0000-0000EB090000}"/>
    <cellStyle name="Normal 5 2 5 3 2" xfId="1823" xr:uid="{00000000-0005-0000-0000-0000EC090000}"/>
    <cellStyle name="Normal 5 2 5 3 2 2" xfId="3825" xr:uid="{00000000-0005-0000-0000-0000ED090000}"/>
    <cellStyle name="Normal 5 2 5 3 3" xfId="2639" xr:uid="{00000000-0005-0000-0000-0000EE090000}"/>
    <cellStyle name="Normal 5 2 5 4" xfId="994" xr:uid="{00000000-0005-0000-0000-0000EF090000}"/>
    <cellStyle name="Normal 5 2 5 4 2" xfId="2996" xr:uid="{00000000-0005-0000-0000-0000F0090000}"/>
    <cellStyle name="Normal 5 2 5 5" xfId="1187" xr:uid="{00000000-0005-0000-0000-0000F1090000}"/>
    <cellStyle name="Normal 5 2 5 5 2" xfId="3189" xr:uid="{00000000-0005-0000-0000-0000F2090000}"/>
    <cellStyle name="Normal 5 2 5 6" xfId="1416" xr:uid="{00000000-0005-0000-0000-0000F3090000}"/>
    <cellStyle name="Normal 5 2 5 6 2" xfId="3418" xr:uid="{00000000-0005-0000-0000-0000F4090000}"/>
    <cellStyle name="Normal 5 2 5 7" xfId="2181" xr:uid="{00000000-0005-0000-0000-0000F5090000}"/>
    <cellStyle name="Normal 5 2 5 8" xfId="4306" xr:uid="{00000000-0005-0000-0000-0000F6090000}"/>
    <cellStyle name="Normal 5 2 6" xfId="181" xr:uid="{00000000-0005-0000-0000-0000F7090000}"/>
    <cellStyle name="Normal 5 2 6 2" xfId="401" xr:uid="{00000000-0005-0000-0000-0000F8090000}"/>
    <cellStyle name="Normal 5 2 6 2 2" xfId="811" xr:uid="{00000000-0005-0000-0000-0000F9090000}"/>
    <cellStyle name="Normal 5 2 6 2 2 2" xfId="2001" xr:uid="{00000000-0005-0000-0000-0000FA090000}"/>
    <cellStyle name="Normal 5 2 6 2 2 2 2" xfId="4003" xr:uid="{00000000-0005-0000-0000-0000FB090000}"/>
    <cellStyle name="Normal 5 2 6 2 2 3" xfId="2817" xr:uid="{00000000-0005-0000-0000-0000FC090000}"/>
    <cellStyle name="Normal 5 2 6 2 3" xfId="1594" xr:uid="{00000000-0005-0000-0000-0000FD090000}"/>
    <cellStyle name="Normal 5 2 6 2 3 2" xfId="3596" xr:uid="{00000000-0005-0000-0000-0000FE090000}"/>
    <cellStyle name="Normal 5 2 6 2 4" xfId="2408" xr:uid="{00000000-0005-0000-0000-0000FF090000}"/>
    <cellStyle name="Normal 5 2 6 3" xfId="632" xr:uid="{00000000-0005-0000-0000-0000000A0000}"/>
    <cellStyle name="Normal 5 2 6 3 2" xfId="1824" xr:uid="{00000000-0005-0000-0000-0000010A0000}"/>
    <cellStyle name="Normal 5 2 6 3 2 2" xfId="3826" xr:uid="{00000000-0005-0000-0000-0000020A0000}"/>
    <cellStyle name="Normal 5 2 6 3 3" xfId="2640" xr:uid="{00000000-0005-0000-0000-0000030A0000}"/>
    <cellStyle name="Normal 5 2 6 4" xfId="1188" xr:uid="{00000000-0005-0000-0000-0000040A0000}"/>
    <cellStyle name="Normal 5 2 6 4 2" xfId="3190" xr:uid="{00000000-0005-0000-0000-0000050A0000}"/>
    <cellStyle name="Normal 5 2 6 5" xfId="1417" xr:uid="{00000000-0005-0000-0000-0000060A0000}"/>
    <cellStyle name="Normal 5 2 6 5 2" xfId="3419" xr:uid="{00000000-0005-0000-0000-0000070A0000}"/>
    <cellStyle name="Normal 5 2 6 6" xfId="2193" xr:uid="{00000000-0005-0000-0000-0000080A0000}"/>
    <cellStyle name="Normal 5 2 6 7" xfId="4307" xr:uid="{00000000-0005-0000-0000-0000090A0000}"/>
    <cellStyle name="Normal 5 2 7" xfId="218" xr:uid="{00000000-0005-0000-0000-00000A0A0000}"/>
    <cellStyle name="Normal 5 2 7 2" xfId="402" xr:uid="{00000000-0005-0000-0000-00000B0A0000}"/>
    <cellStyle name="Normal 5 2 7 2 2" xfId="812" xr:uid="{00000000-0005-0000-0000-00000C0A0000}"/>
    <cellStyle name="Normal 5 2 7 2 2 2" xfId="2002" xr:uid="{00000000-0005-0000-0000-00000D0A0000}"/>
    <cellStyle name="Normal 5 2 7 2 2 2 2" xfId="4004" xr:uid="{00000000-0005-0000-0000-00000E0A0000}"/>
    <cellStyle name="Normal 5 2 7 2 2 3" xfId="2818" xr:uid="{00000000-0005-0000-0000-00000F0A0000}"/>
    <cellStyle name="Normal 5 2 7 2 3" xfId="1595" xr:uid="{00000000-0005-0000-0000-0000100A0000}"/>
    <cellStyle name="Normal 5 2 7 2 3 2" xfId="3597" xr:uid="{00000000-0005-0000-0000-0000110A0000}"/>
    <cellStyle name="Normal 5 2 7 2 4" xfId="2409" xr:uid="{00000000-0005-0000-0000-0000120A0000}"/>
    <cellStyle name="Normal 5 2 7 3" xfId="633" xr:uid="{00000000-0005-0000-0000-0000130A0000}"/>
    <cellStyle name="Normal 5 2 7 3 2" xfId="1825" xr:uid="{00000000-0005-0000-0000-0000140A0000}"/>
    <cellStyle name="Normal 5 2 7 3 2 2" xfId="3827" xr:uid="{00000000-0005-0000-0000-0000150A0000}"/>
    <cellStyle name="Normal 5 2 7 3 3" xfId="2641" xr:uid="{00000000-0005-0000-0000-0000160A0000}"/>
    <cellStyle name="Normal 5 2 7 4" xfId="1189" xr:uid="{00000000-0005-0000-0000-0000170A0000}"/>
    <cellStyle name="Normal 5 2 7 4 2" xfId="3191" xr:uid="{00000000-0005-0000-0000-0000180A0000}"/>
    <cellStyle name="Normal 5 2 7 5" xfId="1418" xr:uid="{00000000-0005-0000-0000-0000190A0000}"/>
    <cellStyle name="Normal 5 2 7 5 2" xfId="3420" xr:uid="{00000000-0005-0000-0000-00001A0A0000}"/>
    <cellStyle name="Normal 5 2 7 6" xfId="2228" xr:uid="{00000000-0005-0000-0000-00001B0A0000}"/>
    <cellStyle name="Normal 5 2 7 7" xfId="4308" xr:uid="{00000000-0005-0000-0000-00001C0A0000}"/>
    <cellStyle name="Normal 5 2 8" xfId="227" xr:uid="{00000000-0005-0000-0000-00001D0A0000}"/>
    <cellStyle name="Normal 5 2 8 2" xfId="403" xr:uid="{00000000-0005-0000-0000-00001E0A0000}"/>
    <cellStyle name="Normal 5 2 8 2 2" xfId="813" xr:uid="{00000000-0005-0000-0000-00001F0A0000}"/>
    <cellStyle name="Normal 5 2 8 2 2 2" xfId="2003" xr:uid="{00000000-0005-0000-0000-0000200A0000}"/>
    <cellStyle name="Normal 5 2 8 2 2 2 2" xfId="4005" xr:uid="{00000000-0005-0000-0000-0000210A0000}"/>
    <cellStyle name="Normal 5 2 8 2 2 3" xfId="2819" xr:uid="{00000000-0005-0000-0000-0000220A0000}"/>
    <cellStyle name="Normal 5 2 8 2 3" xfId="1596" xr:uid="{00000000-0005-0000-0000-0000230A0000}"/>
    <cellStyle name="Normal 5 2 8 2 3 2" xfId="3598" xr:uid="{00000000-0005-0000-0000-0000240A0000}"/>
    <cellStyle name="Normal 5 2 8 2 4" xfId="2410" xr:uid="{00000000-0005-0000-0000-0000250A0000}"/>
    <cellStyle name="Normal 5 2 8 3" xfId="634" xr:uid="{00000000-0005-0000-0000-0000260A0000}"/>
    <cellStyle name="Normal 5 2 8 3 2" xfId="1826" xr:uid="{00000000-0005-0000-0000-0000270A0000}"/>
    <cellStyle name="Normal 5 2 8 3 2 2" xfId="3828" xr:uid="{00000000-0005-0000-0000-0000280A0000}"/>
    <cellStyle name="Normal 5 2 8 3 3" xfId="2642" xr:uid="{00000000-0005-0000-0000-0000290A0000}"/>
    <cellStyle name="Normal 5 2 8 4" xfId="1190" xr:uid="{00000000-0005-0000-0000-00002A0A0000}"/>
    <cellStyle name="Normal 5 2 8 4 2" xfId="3192" xr:uid="{00000000-0005-0000-0000-00002B0A0000}"/>
    <cellStyle name="Normal 5 2 8 5" xfId="1419" xr:uid="{00000000-0005-0000-0000-00002C0A0000}"/>
    <cellStyle name="Normal 5 2 8 5 2" xfId="3421" xr:uid="{00000000-0005-0000-0000-00002D0A0000}"/>
    <cellStyle name="Normal 5 2 8 6" xfId="2237" xr:uid="{00000000-0005-0000-0000-00002E0A0000}"/>
    <cellStyle name="Normal 5 2 8 7" xfId="4309" xr:uid="{00000000-0005-0000-0000-00002F0A0000}"/>
    <cellStyle name="Normal 5 2 9" xfId="254" xr:uid="{00000000-0005-0000-0000-0000300A0000}"/>
    <cellStyle name="Normal 5 2 9 2" xfId="404" xr:uid="{00000000-0005-0000-0000-0000310A0000}"/>
    <cellStyle name="Normal 5 2 9 2 2" xfId="814" xr:uid="{00000000-0005-0000-0000-0000320A0000}"/>
    <cellStyle name="Normal 5 2 9 2 2 2" xfId="2004" xr:uid="{00000000-0005-0000-0000-0000330A0000}"/>
    <cellStyle name="Normal 5 2 9 2 2 2 2" xfId="4006" xr:uid="{00000000-0005-0000-0000-0000340A0000}"/>
    <cellStyle name="Normal 5 2 9 2 2 3" xfId="2820" xr:uid="{00000000-0005-0000-0000-0000350A0000}"/>
    <cellStyle name="Normal 5 2 9 2 3" xfId="1597" xr:uid="{00000000-0005-0000-0000-0000360A0000}"/>
    <cellStyle name="Normal 5 2 9 2 3 2" xfId="3599" xr:uid="{00000000-0005-0000-0000-0000370A0000}"/>
    <cellStyle name="Normal 5 2 9 2 4" xfId="2411" xr:uid="{00000000-0005-0000-0000-0000380A0000}"/>
    <cellStyle name="Normal 5 2 9 3" xfId="635" xr:uid="{00000000-0005-0000-0000-0000390A0000}"/>
    <cellStyle name="Normal 5 2 9 3 2" xfId="1827" xr:uid="{00000000-0005-0000-0000-00003A0A0000}"/>
    <cellStyle name="Normal 5 2 9 3 2 2" xfId="3829" xr:uid="{00000000-0005-0000-0000-00003B0A0000}"/>
    <cellStyle name="Normal 5 2 9 3 3" xfId="2643" xr:uid="{00000000-0005-0000-0000-00003C0A0000}"/>
    <cellStyle name="Normal 5 2 9 4" xfId="1191" xr:uid="{00000000-0005-0000-0000-00003D0A0000}"/>
    <cellStyle name="Normal 5 2 9 4 2" xfId="3193" xr:uid="{00000000-0005-0000-0000-00003E0A0000}"/>
    <cellStyle name="Normal 5 2 9 5" xfId="1420" xr:uid="{00000000-0005-0000-0000-00003F0A0000}"/>
    <cellStyle name="Normal 5 2 9 5 2" xfId="3422" xr:uid="{00000000-0005-0000-0000-0000400A0000}"/>
    <cellStyle name="Normal 5 2 9 6" xfId="2261" xr:uid="{00000000-0005-0000-0000-0000410A0000}"/>
    <cellStyle name="Normal 5 2 9 7" xfId="4310" xr:uid="{00000000-0005-0000-0000-0000420A0000}"/>
    <cellStyle name="Normal 5 20" xfId="1053" xr:uid="{00000000-0005-0000-0000-0000430A0000}"/>
    <cellStyle name="Normal 5 20 2" xfId="3055" xr:uid="{00000000-0005-0000-0000-0000440A0000}"/>
    <cellStyle name="Normal 5 21" xfId="1067" xr:uid="{00000000-0005-0000-0000-0000450A0000}"/>
    <cellStyle name="Normal 5 21 2" xfId="3069" xr:uid="{00000000-0005-0000-0000-0000460A0000}"/>
    <cellStyle name="Normal 5 22" xfId="1256" xr:uid="{00000000-0005-0000-0000-0000470A0000}"/>
    <cellStyle name="Normal 5 22 2" xfId="3258" xr:uid="{00000000-0005-0000-0000-0000480A0000}"/>
    <cellStyle name="Normal 5 23" xfId="1300" xr:uid="{00000000-0005-0000-0000-0000490A0000}"/>
    <cellStyle name="Normal 5 23 2" xfId="3302" xr:uid="{00000000-0005-0000-0000-00004A0A0000}"/>
    <cellStyle name="Normal 5 24" xfId="2116" xr:uid="{00000000-0005-0000-0000-00004B0A0000}"/>
    <cellStyle name="Normal 5 25" xfId="4150" xr:uid="{00000000-0005-0000-0000-00004C0A0000}"/>
    <cellStyle name="Normal 5 26" xfId="4374" xr:uid="{00000000-0005-0000-0000-00004D0A0000}"/>
    <cellStyle name="Normal 5 27" xfId="96" xr:uid="{00000000-0005-0000-0000-00004E0A0000}"/>
    <cellStyle name="Normal 5 3" xfId="17" xr:uid="{00000000-0005-0000-0000-00004F0A0000}"/>
    <cellStyle name="Normal 5 3 10" xfId="940" xr:uid="{00000000-0005-0000-0000-0000500A0000}"/>
    <cellStyle name="Normal 5 3 10 2" xfId="2942" xr:uid="{00000000-0005-0000-0000-0000510A0000}"/>
    <cellStyle name="Normal 5 3 11" xfId="1016" xr:uid="{00000000-0005-0000-0000-0000520A0000}"/>
    <cellStyle name="Normal 5 3 11 2" xfId="3018" xr:uid="{00000000-0005-0000-0000-0000530A0000}"/>
    <cellStyle name="Normal 5 3 12" xfId="1055" xr:uid="{00000000-0005-0000-0000-0000540A0000}"/>
    <cellStyle name="Normal 5 3 12 2" xfId="3057" xr:uid="{00000000-0005-0000-0000-0000550A0000}"/>
    <cellStyle name="Normal 5 3 13" xfId="1083" xr:uid="{00000000-0005-0000-0000-0000560A0000}"/>
    <cellStyle name="Normal 5 3 13 2" xfId="3085" xr:uid="{00000000-0005-0000-0000-0000570A0000}"/>
    <cellStyle name="Normal 5 3 14" xfId="1262" xr:uid="{00000000-0005-0000-0000-0000580A0000}"/>
    <cellStyle name="Normal 5 3 14 2" xfId="3264" xr:uid="{00000000-0005-0000-0000-0000590A0000}"/>
    <cellStyle name="Normal 5 3 15" xfId="1314" xr:uid="{00000000-0005-0000-0000-00005A0A0000}"/>
    <cellStyle name="Normal 5 3 15 2" xfId="3316" xr:uid="{00000000-0005-0000-0000-00005B0A0000}"/>
    <cellStyle name="Normal 5 3 16" xfId="2127" xr:uid="{00000000-0005-0000-0000-00005C0A0000}"/>
    <cellStyle name="Normal 5 3 17" xfId="4160" xr:uid="{00000000-0005-0000-0000-00005D0A0000}"/>
    <cellStyle name="Normal 5 3 18" xfId="119" xr:uid="{00000000-0005-0000-0000-00005E0A0000}"/>
    <cellStyle name="Normal 5 3 2" xfId="153" xr:uid="{00000000-0005-0000-0000-00005F0A0000}"/>
    <cellStyle name="Normal 5 3 2 2" xfId="406" xr:uid="{00000000-0005-0000-0000-0000600A0000}"/>
    <cellStyle name="Normal 5 3 2 2 2" xfId="816" xr:uid="{00000000-0005-0000-0000-0000610A0000}"/>
    <cellStyle name="Normal 5 3 2 2 2 2" xfId="2006" xr:uid="{00000000-0005-0000-0000-0000620A0000}"/>
    <cellStyle name="Normal 5 3 2 2 2 2 2" xfId="4008" xr:uid="{00000000-0005-0000-0000-0000630A0000}"/>
    <cellStyle name="Normal 5 3 2 2 2 3" xfId="2822" xr:uid="{00000000-0005-0000-0000-0000640A0000}"/>
    <cellStyle name="Normal 5 3 2 2 3" xfId="1599" xr:uid="{00000000-0005-0000-0000-0000650A0000}"/>
    <cellStyle name="Normal 5 3 2 2 3 2" xfId="3601" xr:uid="{00000000-0005-0000-0000-0000660A0000}"/>
    <cellStyle name="Normal 5 3 2 2 4" xfId="2413" xr:uid="{00000000-0005-0000-0000-0000670A0000}"/>
    <cellStyle name="Normal 5 3 2 3" xfId="636" xr:uid="{00000000-0005-0000-0000-0000680A0000}"/>
    <cellStyle name="Normal 5 3 2 3 2" xfId="1828" xr:uid="{00000000-0005-0000-0000-0000690A0000}"/>
    <cellStyle name="Normal 5 3 2 3 2 2" xfId="3830" xr:uid="{00000000-0005-0000-0000-00006A0A0000}"/>
    <cellStyle name="Normal 5 3 2 3 3" xfId="2644" xr:uid="{00000000-0005-0000-0000-00006B0A0000}"/>
    <cellStyle name="Normal 5 3 2 4" xfId="976" xr:uid="{00000000-0005-0000-0000-00006C0A0000}"/>
    <cellStyle name="Normal 5 3 2 4 2" xfId="2978" xr:uid="{00000000-0005-0000-0000-00006D0A0000}"/>
    <cellStyle name="Normal 5 3 2 5" xfId="1192" xr:uid="{00000000-0005-0000-0000-00006E0A0000}"/>
    <cellStyle name="Normal 5 3 2 5 2" xfId="3194" xr:uid="{00000000-0005-0000-0000-00006F0A0000}"/>
    <cellStyle name="Normal 5 3 2 6" xfId="1285" xr:uid="{00000000-0005-0000-0000-0000700A0000}"/>
    <cellStyle name="Normal 5 3 2 6 2" xfId="3287" xr:uid="{00000000-0005-0000-0000-0000710A0000}"/>
    <cellStyle name="Normal 5 3 2 7" xfId="1421" xr:uid="{00000000-0005-0000-0000-0000720A0000}"/>
    <cellStyle name="Normal 5 3 2 7 2" xfId="3423" xr:uid="{00000000-0005-0000-0000-0000730A0000}"/>
    <cellStyle name="Normal 5 3 2 8" xfId="2165" xr:uid="{00000000-0005-0000-0000-0000740A0000}"/>
    <cellStyle name="Normal 5 3 2 9" xfId="4226" xr:uid="{00000000-0005-0000-0000-0000750A0000}"/>
    <cellStyle name="Normal 5 3 3" xfId="174" xr:uid="{00000000-0005-0000-0000-0000760A0000}"/>
    <cellStyle name="Normal 5 3 3 2" xfId="407" xr:uid="{00000000-0005-0000-0000-0000770A0000}"/>
    <cellStyle name="Normal 5 3 3 2 2" xfId="817" xr:uid="{00000000-0005-0000-0000-0000780A0000}"/>
    <cellStyle name="Normal 5 3 3 2 2 2" xfId="2007" xr:uid="{00000000-0005-0000-0000-0000790A0000}"/>
    <cellStyle name="Normal 5 3 3 2 2 2 2" xfId="4009" xr:uid="{00000000-0005-0000-0000-00007A0A0000}"/>
    <cellStyle name="Normal 5 3 3 2 2 3" xfId="2823" xr:uid="{00000000-0005-0000-0000-00007B0A0000}"/>
    <cellStyle name="Normal 5 3 3 2 3" xfId="1600" xr:uid="{00000000-0005-0000-0000-00007C0A0000}"/>
    <cellStyle name="Normal 5 3 3 2 3 2" xfId="3602" xr:uid="{00000000-0005-0000-0000-00007D0A0000}"/>
    <cellStyle name="Normal 5 3 3 2 4" xfId="2414" xr:uid="{00000000-0005-0000-0000-00007E0A0000}"/>
    <cellStyle name="Normal 5 3 3 3" xfId="637" xr:uid="{00000000-0005-0000-0000-00007F0A0000}"/>
    <cellStyle name="Normal 5 3 3 3 2" xfId="1829" xr:uid="{00000000-0005-0000-0000-0000800A0000}"/>
    <cellStyle name="Normal 5 3 3 3 2 2" xfId="3831" xr:uid="{00000000-0005-0000-0000-0000810A0000}"/>
    <cellStyle name="Normal 5 3 3 3 3" xfId="2645" xr:uid="{00000000-0005-0000-0000-0000820A0000}"/>
    <cellStyle name="Normal 5 3 3 4" xfId="999" xr:uid="{00000000-0005-0000-0000-0000830A0000}"/>
    <cellStyle name="Normal 5 3 3 4 2" xfId="3001" xr:uid="{00000000-0005-0000-0000-0000840A0000}"/>
    <cellStyle name="Normal 5 3 3 5" xfId="1193" xr:uid="{00000000-0005-0000-0000-0000850A0000}"/>
    <cellStyle name="Normal 5 3 3 5 2" xfId="3195" xr:uid="{00000000-0005-0000-0000-0000860A0000}"/>
    <cellStyle name="Normal 5 3 3 6" xfId="1422" xr:uid="{00000000-0005-0000-0000-0000870A0000}"/>
    <cellStyle name="Normal 5 3 3 6 2" xfId="3424" xr:uid="{00000000-0005-0000-0000-0000880A0000}"/>
    <cellStyle name="Normal 5 3 3 7" xfId="2186" xr:uid="{00000000-0005-0000-0000-0000890A0000}"/>
    <cellStyle name="Normal 5 3 3 8" xfId="4311" xr:uid="{00000000-0005-0000-0000-00008A0A0000}"/>
    <cellStyle name="Normal 5 3 4" xfId="185" xr:uid="{00000000-0005-0000-0000-00008B0A0000}"/>
    <cellStyle name="Normal 5 3 4 2" xfId="408" xr:uid="{00000000-0005-0000-0000-00008C0A0000}"/>
    <cellStyle name="Normal 5 3 4 2 2" xfId="818" xr:uid="{00000000-0005-0000-0000-00008D0A0000}"/>
    <cellStyle name="Normal 5 3 4 2 2 2" xfId="2008" xr:uid="{00000000-0005-0000-0000-00008E0A0000}"/>
    <cellStyle name="Normal 5 3 4 2 2 2 2" xfId="4010" xr:uid="{00000000-0005-0000-0000-00008F0A0000}"/>
    <cellStyle name="Normal 5 3 4 2 2 3" xfId="2824" xr:uid="{00000000-0005-0000-0000-0000900A0000}"/>
    <cellStyle name="Normal 5 3 4 2 3" xfId="1601" xr:uid="{00000000-0005-0000-0000-0000910A0000}"/>
    <cellStyle name="Normal 5 3 4 2 3 2" xfId="3603" xr:uid="{00000000-0005-0000-0000-0000920A0000}"/>
    <cellStyle name="Normal 5 3 4 2 4" xfId="2415" xr:uid="{00000000-0005-0000-0000-0000930A0000}"/>
    <cellStyle name="Normal 5 3 4 3" xfId="638" xr:uid="{00000000-0005-0000-0000-0000940A0000}"/>
    <cellStyle name="Normal 5 3 4 3 2" xfId="1830" xr:uid="{00000000-0005-0000-0000-0000950A0000}"/>
    <cellStyle name="Normal 5 3 4 3 2 2" xfId="3832" xr:uid="{00000000-0005-0000-0000-0000960A0000}"/>
    <cellStyle name="Normal 5 3 4 3 3" xfId="2646" xr:uid="{00000000-0005-0000-0000-0000970A0000}"/>
    <cellStyle name="Normal 5 3 4 4" xfId="1194" xr:uid="{00000000-0005-0000-0000-0000980A0000}"/>
    <cellStyle name="Normal 5 3 4 4 2" xfId="3196" xr:uid="{00000000-0005-0000-0000-0000990A0000}"/>
    <cellStyle name="Normal 5 3 4 5" xfId="1423" xr:uid="{00000000-0005-0000-0000-00009A0A0000}"/>
    <cellStyle name="Normal 5 3 4 5 2" xfId="3425" xr:uid="{00000000-0005-0000-0000-00009B0A0000}"/>
    <cellStyle name="Normal 5 3 4 6" xfId="2197" xr:uid="{00000000-0005-0000-0000-00009C0A0000}"/>
    <cellStyle name="Normal 5 3 4 7" xfId="4312" xr:uid="{00000000-0005-0000-0000-00009D0A0000}"/>
    <cellStyle name="Normal 5 3 5" xfId="238" xr:uid="{00000000-0005-0000-0000-00009E0A0000}"/>
    <cellStyle name="Normal 5 3 5 2" xfId="409" xr:uid="{00000000-0005-0000-0000-00009F0A0000}"/>
    <cellStyle name="Normal 5 3 5 2 2" xfId="819" xr:uid="{00000000-0005-0000-0000-0000A00A0000}"/>
    <cellStyle name="Normal 5 3 5 2 2 2" xfId="2009" xr:uid="{00000000-0005-0000-0000-0000A10A0000}"/>
    <cellStyle name="Normal 5 3 5 2 2 2 2" xfId="4011" xr:uid="{00000000-0005-0000-0000-0000A20A0000}"/>
    <cellStyle name="Normal 5 3 5 2 2 3" xfId="2825" xr:uid="{00000000-0005-0000-0000-0000A30A0000}"/>
    <cellStyle name="Normal 5 3 5 2 3" xfId="1602" xr:uid="{00000000-0005-0000-0000-0000A40A0000}"/>
    <cellStyle name="Normal 5 3 5 2 3 2" xfId="3604" xr:uid="{00000000-0005-0000-0000-0000A50A0000}"/>
    <cellStyle name="Normal 5 3 5 2 4" xfId="2416" xr:uid="{00000000-0005-0000-0000-0000A60A0000}"/>
    <cellStyle name="Normal 5 3 5 3" xfId="639" xr:uid="{00000000-0005-0000-0000-0000A70A0000}"/>
    <cellStyle name="Normal 5 3 5 3 2" xfId="1831" xr:uid="{00000000-0005-0000-0000-0000A80A0000}"/>
    <cellStyle name="Normal 5 3 5 3 2 2" xfId="3833" xr:uid="{00000000-0005-0000-0000-0000A90A0000}"/>
    <cellStyle name="Normal 5 3 5 3 3" xfId="2647" xr:uid="{00000000-0005-0000-0000-0000AA0A0000}"/>
    <cellStyle name="Normal 5 3 5 4" xfId="1195" xr:uid="{00000000-0005-0000-0000-0000AB0A0000}"/>
    <cellStyle name="Normal 5 3 5 4 2" xfId="3197" xr:uid="{00000000-0005-0000-0000-0000AC0A0000}"/>
    <cellStyle name="Normal 5 3 5 5" xfId="1424" xr:uid="{00000000-0005-0000-0000-0000AD0A0000}"/>
    <cellStyle name="Normal 5 3 5 5 2" xfId="3426" xr:uid="{00000000-0005-0000-0000-0000AE0A0000}"/>
    <cellStyle name="Normal 5 3 5 6" xfId="2246" xr:uid="{00000000-0005-0000-0000-0000AF0A0000}"/>
    <cellStyle name="Normal 5 3 5 7" xfId="4313" xr:uid="{00000000-0005-0000-0000-0000B00A0000}"/>
    <cellStyle name="Normal 5 3 6" xfId="255" xr:uid="{00000000-0005-0000-0000-0000B10A0000}"/>
    <cellStyle name="Normal 5 3 6 2" xfId="410" xr:uid="{00000000-0005-0000-0000-0000B20A0000}"/>
    <cellStyle name="Normal 5 3 6 2 2" xfId="820" xr:uid="{00000000-0005-0000-0000-0000B30A0000}"/>
    <cellStyle name="Normal 5 3 6 2 2 2" xfId="2010" xr:uid="{00000000-0005-0000-0000-0000B40A0000}"/>
    <cellStyle name="Normal 5 3 6 2 2 2 2" xfId="4012" xr:uid="{00000000-0005-0000-0000-0000B50A0000}"/>
    <cellStyle name="Normal 5 3 6 2 2 3" xfId="2826" xr:uid="{00000000-0005-0000-0000-0000B60A0000}"/>
    <cellStyle name="Normal 5 3 6 2 3" xfId="1603" xr:uid="{00000000-0005-0000-0000-0000B70A0000}"/>
    <cellStyle name="Normal 5 3 6 2 3 2" xfId="3605" xr:uid="{00000000-0005-0000-0000-0000B80A0000}"/>
    <cellStyle name="Normal 5 3 6 2 4" xfId="2417" xr:uid="{00000000-0005-0000-0000-0000B90A0000}"/>
    <cellStyle name="Normal 5 3 6 3" xfId="640" xr:uid="{00000000-0005-0000-0000-0000BA0A0000}"/>
    <cellStyle name="Normal 5 3 6 3 2" xfId="1832" xr:uid="{00000000-0005-0000-0000-0000BB0A0000}"/>
    <cellStyle name="Normal 5 3 6 3 2 2" xfId="3834" xr:uid="{00000000-0005-0000-0000-0000BC0A0000}"/>
    <cellStyle name="Normal 5 3 6 3 3" xfId="2648" xr:uid="{00000000-0005-0000-0000-0000BD0A0000}"/>
    <cellStyle name="Normal 5 3 6 4" xfId="1196" xr:uid="{00000000-0005-0000-0000-0000BE0A0000}"/>
    <cellStyle name="Normal 5 3 6 4 2" xfId="3198" xr:uid="{00000000-0005-0000-0000-0000BF0A0000}"/>
    <cellStyle name="Normal 5 3 6 5" xfId="1425" xr:uid="{00000000-0005-0000-0000-0000C00A0000}"/>
    <cellStyle name="Normal 5 3 6 5 2" xfId="3427" xr:uid="{00000000-0005-0000-0000-0000C10A0000}"/>
    <cellStyle name="Normal 5 3 6 6" xfId="2262" xr:uid="{00000000-0005-0000-0000-0000C20A0000}"/>
    <cellStyle name="Normal 5 3 6 7" xfId="4314" xr:uid="{00000000-0005-0000-0000-0000C30A0000}"/>
    <cellStyle name="Normal 5 3 7" xfId="405" xr:uid="{00000000-0005-0000-0000-0000C40A0000}"/>
    <cellStyle name="Normal 5 3 7 2" xfId="815" xr:uid="{00000000-0005-0000-0000-0000C50A0000}"/>
    <cellStyle name="Normal 5 3 7 2 2" xfId="2005" xr:uid="{00000000-0005-0000-0000-0000C60A0000}"/>
    <cellStyle name="Normal 5 3 7 2 2 2" xfId="4007" xr:uid="{00000000-0005-0000-0000-0000C70A0000}"/>
    <cellStyle name="Normal 5 3 7 2 3" xfId="2821" xr:uid="{00000000-0005-0000-0000-0000C80A0000}"/>
    <cellStyle name="Normal 5 3 7 3" xfId="1598" xr:uid="{00000000-0005-0000-0000-0000C90A0000}"/>
    <cellStyle name="Normal 5 3 7 3 2" xfId="3600" xr:uid="{00000000-0005-0000-0000-0000CA0A0000}"/>
    <cellStyle name="Normal 5 3 7 4" xfId="2412" xr:uid="{00000000-0005-0000-0000-0000CB0A0000}"/>
    <cellStyle name="Normal 5 3 8" xfId="501" xr:uid="{00000000-0005-0000-0000-0000CC0A0000}"/>
    <cellStyle name="Normal 5 3 8 2" xfId="909" xr:uid="{00000000-0005-0000-0000-0000CD0A0000}"/>
    <cellStyle name="Normal 5 3 8 2 2" xfId="2098" xr:uid="{00000000-0005-0000-0000-0000CE0A0000}"/>
    <cellStyle name="Normal 5 3 8 2 2 2" xfId="4100" xr:uid="{00000000-0005-0000-0000-0000CF0A0000}"/>
    <cellStyle name="Normal 5 3 8 2 3" xfId="2915" xr:uid="{00000000-0005-0000-0000-0000D00A0000}"/>
    <cellStyle name="Normal 5 3 8 3" xfId="1692" xr:uid="{00000000-0005-0000-0000-0000D10A0000}"/>
    <cellStyle name="Normal 5 3 8 3 2" xfId="3694" xr:uid="{00000000-0005-0000-0000-0000D20A0000}"/>
    <cellStyle name="Normal 5 3 8 4" xfId="2508" xr:uid="{00000000-0005-0000-0000-0000D30A0000}"/>
    <cellStyle name="Normal 5 3 9" xfId="529" xr:uid="{00000000-0005-0000-0000-0000D40A0000}"/>
    <cellStyle name="Normal 5 3 9 2" xfId="1721" xr:uid="{00000000-0005-0000-0000-0000D50A0000}"/>
    <cellStyle name="Normal 5 3 9 2 2" xfId="3723" xr:uid="{00000000-0005-0000-0000-0000D60A0000}"/>
    <cellStyle name="Normal 5 3 9 3" xfId="2537" xr:uid="{00000000-0005-0000-0000-0000D70A0000}"/>
    <cellStyle name="Normal 5 4" xfId="30" xr:uid="{00000000-0005-0000-0000-0000D80A0000}"/>
    <cellStyle name="Normal 5 4 10" xfId="1267" xr:uid="{00000000-0005-0000-0000-0000D90A0000}"/>
    <cellStyle name="Normal 5 4 10 2" xfId="3269" xr:uid="{00000000-0005-0000-0000-0000DA0A0000}"/>
    <cellStyle name="Normal 5 4 11" xfId="1426" xr:uid="{00000000-0005-0000-0000-0000DB0A0000}"/>
    <cellStyle name="Normal 5 4 11 2" xfId="3428" xr:uid="{00000000-0005-0000-0000-0000DC0A0000}"/>
    <cellStyle name="Normal 5 4 12" xfId="2129" xr:uid="{00000000-0005-0000-0000-0000DD0A0000}"/>
    <cellStyle name="Normal 5 4 13" xfId="4166" xr:uid="{00000000-0005-0000-0000-0000DE0A0000}"/>
    <cellStyle name="Normal 5 4 14" xfId="113" xr:uid="{00000000-0005-0000-0000-0000DF0A0000}"/>
    <cellStyle name="Normal 5 4 2" xfId="195" xr:uid="{00000000-0005-0000-0000-0000E00A0000}"/>
    <cellStyle name="Normal 5 4 2 2" xfId="412" xr:uid="{00000000-0005-0000-0000-0000E10A0000}"/>
    <cellStyle name="Normal 5 4 2 2 2" xfId="822" xr:uid="{00000000-0005-0000-0000-0000E20A0000}"/>
    <cellStyle name="Normal 5 4 2 2 2 2" xfId="2012" xr:uid="{00000000-0005-0000-0000-0000E30A0000}"/>
    <cellStyle name="Normal 5 4 2 2 2 2 2" xfId="4014" xr:uid="{00000000-0005-0000-0000-0000E40A0000}"/>
    <cellStyle name="Normal 5 4 2 2 2 3" xfId="2828" xr:uid="{00000000-0005-0000-0000-0000E50A0000}"/>
    <cellStyle name="Normal 5 4 2 2 3" xfId="1605" xr:uid="{00000000-0005-0000-0000-0000E60A0000}"/>
    <cellStyle name="Normal 5 4 2 2 3 2" xfId="3607" xr:uid="{00000000-0005-0000-0000-0000E70A0000}"/>
    <cellStyle name="Normal 5 4 2 2 4" xfId="2419" xr:uid="{00000000-0005-0000-0000-0000E80A0000}"/>
    <cellStyle name="Normal 5 4 2 3" xfId="642" xr:uid="{00000000-0005-0000-0000-0000E90A0000}"/>
    <cellStyle name="Normal 5 4 2 3 2" xfId="1834" xr:uid="{00000000-0005-0000-0000-0000EA0A0000}"/>
    <cellStyle name="Normal 5 4 2 3 2 2" xfId="3836" xr:uid="{00000000-0005-0000-0000-0000EB0A0000}"/>
    <cellStyle name="Normal 5 4 2 3 3" xfId="2650" xr:uid="{00000000-0005-0000-0000-0000EC0A0000}"/>
    <cellStyle name="Normal 5 4 2 4" xfId="1197" xr:uid="{00000000-0005-0000-0000-0000ED0A0000}"/>
    <cellStyle name="Normal 5 4 2 4 2" xfId="3199" xr:uid="{00000000-0005-0000-0000-0000EE0A0000}"/>
    <cellStyle name="Normal 5 4 2 5" xfId="1427" xr:uid="{00000000-0005-0000-0000-0000EF0A0000}"/>
    <cellStyle name="Normal 5 4 2 5 2" xfId="3429" xr:uid="{00000000-0005-0000-0000-0000F00A0000}"/>
    <cellStyle name="Normal 5 4 2 6" xfId="2207" xr:uid="{00000000-0005-0000-0000-0000F10A0000}"/>
    <cellStyle name="Normal 5 4 2 7" xfId="4229" xr:uid="{00000000-0005-0000-0000-0000F20A0000}"/>
    <cellStyle name="Normal 5 4 3" xfId="273" xr:uid="{00000000-0005-0000-0000-0000F30A0000}"/>
    <cellStyle name="Normal 5 4 3 2" xfId="413" xr:uid="{00000000-0005-0000-0000-0000F40A0000}"/>
    <cellStyle name="Normal 5 4 3 2 2" xfId="823" xr:uid="{00000000-0005-0000-0000-0000F50A0000}"/>
    <cellStyle name="Normal 5 4 3 2 2 2" xfId="2013" xr:uid="{00000000-0005-0000-0000-0000F60A0000}"/>
    <cellStyle name="Normal 5 4 3 2 2 2 2" xfId="4015" xr:uid="{00000000-0005-0000-0000-0000F70A0000}"/>
    <cellStyle name="Normal 5 4 3 2 2 3" xfId="2829" xr:uid="{00000000-0005-0000-0000-0000F80A0000}"/>
    <cellStyle name="Normal 5 4 3 2 3" xfId="1606" xr:uid="{00000000-0005-0000-0000-0000F90A0000}"/>
    <cellStyle name="Normal 5 4 3 2 3 2" xfId="3608" xr:uid="{00000000-0005-0000-0000-0000FA0A0000}"/>
    <cellStyle name="Normal 5 4 3 2 4" xfId="2420" xr:uid="{00000000-0005-0000-0000-0000FB0A0000}"/>
    <cellStyle name="Normal 5 4 3 3" xfId="643" xr:uid="{00000000-0005-0000-0000-0000FC0A0000}"/>
    <cellStyle name="Normal 5 4 3 3 2" xfId="1835" xr:uid="{00000000-0005-0000-0000-0000FD0A0000}"/>
    <cellStyle name="Normal 5 4 3 3 2 2" xfId="3837" xr:uid="{00000000-0005-0000-0000-0000FE0A0000}"/>
    <cellStyle name="Normal 5 4 3 3 3" xfId="2651" xr:uid="{00000000-0005-0000-0000-0000FF0A0000}"/>
    <cellStyle name="Normal 5 4 3 4" xfId="1198" xr:uid="{00000000-0005-0000-0000-0000000B0000}"/>
    <cellStyle name="Normal 5 4 3 4 2" xfId="3200" xr:uid="{00000000-0005-0000-0000-0000010B0000}"/>
    <cellStyle name="Normal 5 4 3 5" xfId="1428" xr:uid="{00000000-0005-0000-0000-0000020B0000}"/>
    <cellStyle name="Normal 5 4 3 5 2" xfId="3430" xr:uid="{00000000-0005-0000-0000-0000030B0000}"/>
    <cellStyle name="Normal 5 4 3 6" xfId="2280" xr:uid="{00000000-0005-0000-0000-0000040B0000}"/>
    <cellStyle name="Normal 5 4 3 7" xfId="4315" xr:uid="{00000000-0005-0000-0000-0000050B0000}"/>
    <cellStyle name="Normal 5 4 4" xfId="411" xr:uid="{00000000-0005-0000-0000-0000060B0000}"/>
    <cellStyle name="Normal 5 4 4 2" xfId="821" xr:uid="{00000000-0005-0000-0000-0000070B0000}"/>
    <cellStyle name="Normal 5 4 4 2 2" xfId="2011" xr:uid="{00000000-0005-0000-0000-0000080B0000}"/>
    <cellStyle name="Normal 5 4 4 2 2 2" xfId="4013" xr:uid="{00000000-0005-0000-0000-0000090B0000}"/>
    <cellStyle name="Normal 5 4 4 2 3" xfId="2827" xr:uid="{00000000-0005-0000-0000-00000A0B0000}"/>
    <cellStyle name="Normal 5 4 4 3" xfId="1604" xr:uid="{00000000-0005-0000-0000-00000B0B0000}"/>
    <cellStyle name="Normal 5 4 4 3 2" xfId="3606" xr:uid="{00000000-0005-0000-0000-00000C0B0000}"/>
    <cellStyle name="Normal 5 4 4 4" xfId="2418" xr:uid="{00000000-0005-0000-0000-00000D0B0000}"/>
    <cellStyle name="Normal 5 4 5" xfId="506" xr:uid="{00000000-0005-0000-0000-00000E0B0000}"/>
    <cellStyle name="Normal 5 4 5 2" xfId="914" xr:uid="{00000000-0005-0000-0000-00000F0B0000}"/>
    <cellStyle name="Normal 5 4 5 2 2" xfId="2103" xr:uid="{00000000-0005-0000-0000-0000100B0000}"/>
    <cellStyle name="Normal 5 4 5 2 2 2" xfId="4105" xr:uid="{00000000-0005-0000-0000-0000110B0000}"/>
    <cellStyle name="Normal 5 4 5 2 3" xfId="2920" xr:uid="{00000000-0005-0000-0000-0000120B0000}"/>
    <cellStyle name="Normal 5 4 5 3" xfId="1697" xr:uid="{00000000-0005-0000-0000-0000130B0000}"/>
    <cellStyle name="Normal 5 4 5 3 2" xfId="3699" xr:uid="{00000000-0005-0000-0000-0000140B0000}"/>
    <cellStyle name="Normal 5 4 5 4" xfId="2513" xr:uid="{00000000-0005-0000-0000-0000150B0000}"/>
    <cellStyle name="Normal 5 4 6" xfId="641" xr:uid="{00000000-0005-0000-0000-0000160B0000}"/>
    <cellStyle name="Normal 5 4 6 2" xfId="1833" xr:uid="{00000000-0005-0000-0000-0000170B0000}"/>
    <cellStyle name="Normal 5 4 6 2 2" xfId="3835" xr:uid="{00000000-0005-0000-0000-0000180B0000}"/>
    <cellStyle name="Normal 5 4 6 3" xfId="2649" xr:uid="{00000000-0005-0000-0000-0000190B0000}"/>
    <cellStyle name="Normal 5 4 7" xfId="943" xr:uid="{00000000-0005-0000-0000-00001A0B0000}"/>
    <cellStyle name="Normal 5 4 7 2" xfId="2945" xr:uid="{00000000-0005-0000-0000-00001B0B0000}"/>
    <cellStyle name="Normal 5 4 8" xfId="1029" xr:uid="{00000000-0005-0000-0000-00001C0B0000}"/>
    <cellStyle name="Normal 5 4 8 2" xfId="3031" xr:uid="{00000000-0005-0000-0000-00001D0B0000}"/>
    <cellStyle name="Normal 5 4 9" xfId="1095" xr:uid="{00000000-0005-0000-0000-00001E0B0000}"/>
    <cellStyle name="Normal 5 4 9 2" xfId="3097" xr:uid="{00000000-0005-0000-0000-00001F0B0000}"/>
    <cellStyle name="Normal 5 5" xfId="45" xr:uid="{00000000-0005-0000-0000-0000200B0000}"/>
    <cellStyle name="Normal 5 5 10" xfId="4177" xr:uid="{00000000-0005-0000-0000-0000210B0000}"/>
    <cellStyle name="Normal 5 5 11" xfId="128" xr:uid="{00000000-0005-0000-0000-0000220B0000}"/>
    <cellStyle name="Normal 5 5 2" xfId="414" xr:uid="{00000000-0005-0000-0000-0000230B0000}"/>
    <cellStyle name="Normal 5 5 2 2" xfId="824" xr:uid="{00000000-0005-0000-0000-0000240B0000}"/>
    <cellStyle name="Normal 5 5 2 2 2" xfId="2014" xr:uid="{00000000-0005-0000-0000-0000250B0000}"/>
    <cellStyle name="Normal 5 5 2 2 2 2" xfId="4016" xr:uid="{00000000-0005-0000-0000-0000260B0000}"/>
    <cellStyle name="Normal 5 5 2 2 3" xfId="2830" xr:uid="{00000000-0005-0000-0000-0000270B0000}"/>
    <cellStyle name="Normal 5 5 2 3" xfId="1607" xr:uid="{00000000-0005-0000-0000-0000280B0000}"/>
    <cellStyle name="Normal 5 5 2 3 2" xfId="3609" xr:uid="{00000000-0005-0000-0000-0000290B0000}"/>
    <cellStyle name="Normal 5 5 2 4" xfId="2421" xr:uid="{00000000-0005-0000-0000-00002A0B0000}"/>
    <cellStyle name="Normal 5 5 2 5" xfId="4232" xr:uid="{00000000-0005-0000-0000-00002B0B0000}"/>
    <cellStyle name="Normal 5 5 3" xfId="644" xr:uid="{00000000-0005-0000-0000-00002C0B0000}"/>
    <cellStyle name="Normal 5 5 3 2" xfId="1836" xr:uid="{00000000-0005-0000-0000-00002D0B0000}"/>
    <cellStyle name="Normal 5 5 3 2 2" xfId="3838" xr:uid="{00000000-0005-0000-0000-00002E0B0000}"/>
    <cellStyle name="Normal 5 5 3 3" xfId="2652" xr:uid="{00000000-0005-0000-0000-00002F0B0000}"/>
    <cellStyle name="Normal 5 5 4" xfId="953" xr:uid="{00000000-0005-0000-0000-0000300B0000}"/>
    <cellStyle name="Normal 5 5 4 2" xfId="2955" xr:uid="{00000000-0005-0000-0000-0000310B0000}"/>
    <cellStyle name="Normal 5 5 5" xfId="1040" xr:uid="{00000000-0005-0000-0000-0000320B0000}"/>
    <cellStyle name="Normal 5 5 5 2" xfId="3042" xr:uid="{00000000-0005-0000-0000-0000330B0000}"/>
    <cellStyle name="Normal 5 5 6" xfId="1108" xr:uid="{00000000-0005-0000-0000-0000340B0000}"/>
    <cellStyle name="Normal 5 5 6 2" xfId="3110" xr:uid="{00000000-0005-0000-0000-0000350B0000}"/>
    <cellStyle name="Normal 5 5 7" xfId="1279" xr:uid="{00000000-0005-0000-0000-0000360B0000}"/>
    <cellStyle name="Normal 5 5 7 2" xfId="3281" xr:uid="{00000000-0005-0000-0000-0000370B0000}"/>
    <cellStyle name="Normal 5 5 8" xfId="1429" xr:uid="{00000000-0005-0000-0000-0000380B0000}"/>
    <cellStyle name="Normal 5 5 8 2" xfId="3431" xr:uid="{00000000-0005-0000-0000-0000390B0000}"/>
    <cellStyle name="Normal 5 5 9" xfId="2140" xr:uid="{00000000-0005-0000-0000-00003A0B0000}"/>
    <cellStyle name="Normal 5 6" xfId="133" xr:uid="{00000000-0005-0000-0000-00003B0B0000}"/>
    <cellStyle name="Normal 5 6 2" xfId="415" xr:uid="{00000000-0005-0000-0000-00003C0B0000}"/>
    <cellStyle name="Normal 5 6 2 2" xfId="825" xr:uid="{00000000-0005-0000-0000-00003D0B0000}"/>
    <cellStyle name="Normal 5 6 2 2 2" xfId="2015" xr:uid="{00000000-0005-0000-0000-00003E0B0000}"/>
    <cellStyle name="Normal 5 6 2 2 2 2" xfId="4017" xr:uid="{00000000-0005-0000-0000-00003F0B0000}"/>
    <cellStyle name="Normal 5 6 2 2 3" xfId="2831" xr:uid="{00000000-0005-0000-0000-0000400B0000}"/>
    <cellStyle name="Normal 5 6 2 3" xfId="1608" xr:uid="{00000000-0005-0000-0000-0000410B0000}"/>
    <cellStyle name="Normal 5 6 2 3 2" xfId="3610" xr:uid="{00000000-0005-0000-0000-0000420B0000}"/>
    <cellStyle name="Normal 5 6 2 4" xfId="2422" xr:uid="{00000000-0005-0000-0000-0000430B0000}"/>
    <cellStyle name="Normal 5 6 3" xfId="645" xr:uid="{00000000-0005-0000-0000-0000440B0000}"/>
    <cellStyle name="Normal 5 6 3 2" xfId="1837" xr:uid="{00000000-0005-0000-0000-0000450B0000}"/>
    <cellStyle name="Normal 5 6 3 2 2" xfId="3839" xr:uid="{00000000-0005-0000-0000-0000460B0000}"/>
    <cellStyle name="Normal 5 6 3 3" xfId="2653" xr:uid="{00000000-0005-0000-0000-0000470B0000}"/>
    <cellStyle name="Normal 5 6 4" xfId="958" xr:uid="{00000000-0005-0000-0000-0000480B0000}"/>
    <cellStyle name="Normal 5 6 4 2" xfId="2960" xr:uid="{00000000-0005-0000-0000-0000490B0000}"/>
    <cellStyle name="Normal 5 6 5" xfId="1199" xr:uid="{00000000-0005-0000-0000-00004A0B0000}"/>
    <cellStyle name="Normal 5 6 5 2" xfId="3201" xr:uid="{00000000-0005-0000-0000-00004B0B0000}"/>
    <cellStyle name="Normal 5 6 6" xfId="1290" xr:uid="{00000000-0005-0000-0000-00004C0B0000}"/>
    <cellStyle name="Normal 5 6 6 2" xfId="3292" xr:uid="{00000000-0005-0000-0000-00004D0B0000}"/>
    <cellStyle name="Normal 5 6 7" xfId="1430" xr:uid="{00000000-0005-0000-0000-00004E0B0000}"/>
    <cellStyle name="Normal 5 6 7 2" xfId="3432" xr:uid="{00000000-0005-0000-0000-00004F0B0000}"/>
    <cellStyle name="Normal 5 6 8" xfId="2145" xr:uid="{00000000-0005-0000-0000-0000500B0000}"/>
    <cellStyle name="Normal 5 6 9" xfId="4209" xr:uid="{00000000-0005-0000-0000-0000510B0000}"/>
    <cellStyle name="Normal 5 7" xfId="147" xr:uid="{00000000-0005-0000-0000-0000520B0000}"/>
    <cellStyle name="Normal 5 7 2" xfId="416" xr:uid="{00000000-0005-0000-0000-0000530B0000}"/>
    <cellStyle name="Normal 5 7 2 2" xfId="826" xr:uid="{00000000-0005-0000-0000-0000540B0000}"/>
    <cellStyle name="Normal 5 7 2 2 2" xfId="2016" xr:uid="{00000000-0005-0000-0000-0000550B0000}"/>
    <cellStyle name="Normal 5 7 2 2 2 2" xfId="4018" xr:uid="{00000000-0005-0000-0000-0000560B0000}"/>
    <cellStyle name="Normal 5 7 2 2 3" xfId="2832" xr:uid="{00000000-0005-0000-0000-0000570B0000}"/>
    <cellStyle name="Normal 5 7 2 3" xfId="1609" xr:uid="{00000000-0005-0000-0000-0000580B0000}"/>
    <cellStyle name="Normal 5 7 2 3 2" xfId="3611" xr:uid="{00000000-0005-0000-0000-0000590B0000}"/>
    <cellStyle name="Normal 5 7 2 4" xfId="2423" xr:uid="{00000000-0005-0000-0000-00005A0B0000}"/>
    <cellStyle name="Normal 5 7 3" xfId="646" xr:uid="{00000000-0005-0000-0000-00005B0B0000}"/>
    <cellStyle name="Normal 5 7 3 2" xfId="1838" xr:uid="{00000000-0005-0000-0000-00005C0B0000}"/>
    <cellStyle name="Normal 5 7 3 2 2" xfId="3840" xr:uid="{00000000-0005-0000-0000-00005D0B0000}"/>
    <cellStyle name="Normal 5 7 3 3" xfId="2654" xr:uid="{00000000-0005-0000-0000-00005E0B0000}"/>
    <cellStyle name="Normal 5 7 4" xfId="969" xr:uid="{00000000-0005-0000-0000-00005F0B0000}"/>
    <cellStyle name="Normal 5 7 4 2" xfId="2971" xr:uid="{00000000-0005-0000-0000-0000600B0000}"/>
    <cellStyle name="Normal 5 7 5" xfId="1200" xr:uid="{00000000-0005-0000-0000-0000610B0000}"/>
    <cellStyle name="Normal 5 7 5 2" xfId="3202" xr:uid="{00000000-0005-0000-0000-0000620B0000}"/>
    <cellStyle name="Normal 5 7 6" xfId="1431" xr:uid="{00000000-0005-0000-0000-0000630B0000}"/>
    <cellStyle name="Normal 5 7 6 2" xfId="3433" xr:uid="{00000000-0005-0000-0000-0000640B0000}"/>
    <cellStyle name="Normal 5 7 7" xfId="2159" xr:uid="{00000000-0005-0000-0000-0000650B0000}"/>
    <cellStyle name="Normal 5 7 8" xfId="4316" xr:uid="{00000000-0005-0000-0000-0000660B0000}"/>
    <cellStyle name="Normal 5 8" xfId="168" xr:uid="{00000000-0005-0000-0000-0000670B0000}"/>
    <cellStyle name="Normal 5 8 2" xfId="417" xr:uid="{00000000-0005-0000-0000-0000680B0000}"/>
    <cellStyle name="Normal 5 8 2 2" xfId="827" xr:uid="{00000000-0005-0000-0000-0000690B0000}"/>
    <cellStyle name="Normal 5 8 2 2 2" xfId="2017" xr:uid="{00000000-0005-0000-0000-00006A0B0000}"/>
    <cellStyle name="Normal 5 8 2 2 2 2" xfId="4019" xr:uid="{00000000-0005-0000-0000-00006B0B0000}"/>
    <cellStyle name="Normal 5 8 2 2 3" xfId="2833" xr:uid="{00000000-0005-0000-0000-00006C0B0000}"/>
    <cellStyle name="Normal 5 8 2 3" xfId="1610" xr:uid="{00000000-0005-0000-0000-00006D0B0000}"/>
    <cellStyle name="Normal 5 8 2 3 2" xfId="3612" xr:uid="{00000000-0005-0000-0000-00006E0B0000}"/>
    <cellStyle name="Normal 5 8 2 4" xfId="2424" xr:uid="{00000000-0005-0000-0000-00006F0B0000}"/>
    <cellStyle name="Normal 5 8 3" xfId="647" xr:uid="{00000000-0005-0000-0000-0000700B0000}"/>
    <cellStyle name="Normal 5 8 3 2" xfId="1839" xr:uid="{00000000-0005-0000-0000-0000710B0000}"/>
    <cellStyle name="Normal 5 8 3 2 2" xfId="3841" xr:uid="{00000000-0005-0000-0000-0000720B0000}"/>
    <cellStyle name="Normal 5 8 3 3" xfId="2655" xr:uid="{00000000-0005-0000-0000-0000730B0000}"/>
    <cellStyle name="Normal 5 8 4" xfId="993" xr:uid="{00000000-0005-0000-0000-0000740B0000}"/>
    <cellStyle name="Normal 5 8 4 2" xfId="2995" xr:uid="{00000000-0005-0000-0000-0000750B0000}"/>
    <cellStyle name="Normal 5 8 5" xfId="1201" xr:uid="{00000000-0005-0000-0000-0000760B0000}"/>
    <cellStyle name="Normal 5 8 5 2" xfId="3203" xr:uid="{00000000-0005-0000-0000-0000770B0000}"/>
    <cellStyle name="Normal 5 8 6" xfId="1432" xr:uid="{00000000-0005-0000-0000-0000780B0000}"/>
    <cellStyle name="Normal 5 8 6 2" xfId="3434" xr:uid="{00000000-0005-0000-0000-0000790B0000}"/>
    <cellStyle name="Normal 5 8 7" xfId="2180" xr:uid="{00000000-0005-0000-0000-00007A0B0000}"/>
    <cellStyle name="Normal 5 8 8" xfId="4317" xr:uid="{00000000-0005-0000-0000-00007B0B0000}"/>
    <cellStyle name="Normal 5 9" xfId="178" xr:uid="{00000000-0005-0000-0000-00007C0B0000}"/>
    <cellStyle name="Normal 5 9 2" xfId="418" xr:uid="{00000000-0005-0000-0000-00007D0B0000}"/>
    <cellStyle name="Normal 5 9 2 2" xfId="828" xr:uid="{00000000-0005-0000-0000-00007E0B0000}"/>
    <cellStyle name="Normal 5 9 2 2 2" xfId="2018" xr:uid="{00000000-0005-0000-0000-00007F0B0000}"/>
    <cellStyle name="Normal 5 9 2 2 2 2" xfId="4020" xr:uid="{00000000-0005-0000-0000-0000800B0000}"/>
    <cellStyle name="Normal 5 9 2 2 3" xfId="2834" xr:uid="{00000000-0005-0000-0000-0000810B0000}"/>
    <cellStyle name="Normal 5 9 2 3" xfId="1611" xr:uid="{00000000-0005-0000-0000-0000820B0000}"/>
    <cellStyle name="Normal 5 9 2 3 2" xfId="3613" xr:uid="{00000000-0005-0000-0000-0000830B0000}"/>
    <cellStyle name="Normal 5 9 2 4" xfId="2425" xr:uid="{00000000-0005-0000-0000-0000840B0000}"/>
    <cellStyle name="Normal 5 9 3" xfId="648" xr:uid="{00000000-0005-0000-0000-0000850B0000}"/>
    <cellStyle name="Normal 5 9 3 2" xfId="1840" xr:uid="{00000000-0005-0000-0000-0000860B0000}"/>
    <cellStyle name="Normal 5 9 3 2 2" xfId="3842" xr:uid="{00000000-0005-0000-0000-0000870B0000}"/>
    <cellStyle name="Normal 5 9 3 3" xfId="2656" xr:uid="{00000000-0005-0000-0000-0000880B0000}"/>
    <cellStyle name="Normal 5 9 4" xfId="1202" xr:uid="{00000000-0005-0000-0000-0000890B0000}"/>
    <cellStyle name="Normal 5 9 4 2" xfId="3204" xr:uid="{00000000-0005-0000-0000-00008A0B0000}"/>
    <cellStyle name="Normal 5 9 5" xfId="1433" xr:uid="{00000000-0005-0000-0000-00008B0B0000}"/>
    <cellStyle name="Normal 5 9 5 2" xfId="3435" xr:uid="{00000000-0005-0000-0000-00008C0B0000}"/>
    <cellStyle name="Normal 5 9 6" xfId="2190" xr:uid="{00000000-0005-0000-0000-00008D0B0000}"/>
    <cellStyle name="Normal 5 9 7" xfId="4318" xr:uid="{00000000-0005-0000-0000-00008E0B0000}"/>
    <cellStyle name="Normal 6" xfId="1" xr:uid="{00000000-0005-0000-0000-00008F0B0000}"/>
    <cellStyle name="Normal 6 10" xfId="213" xr:uid="{00000000-0005-0000-0000-0000900B0000}"/>
    <cellStyle name="Normal 6 10 2" xfId="420" xr:uid="{00000000-0005-0000-0000-0000910B0000}"/>
    <cellStyle name="Normal 6 10 2 2" xfId="830" xr:uid="{00000000-0005-0000-0000-0000920B0000}"/>
    <cellStyle name="Normal 6 10 2 2 2" xfId="2020" xr:uid="{00000000-0005-0000-0000-0000930B0000}"/>
    <cellStyle name="Normal 6 10 2 2 2 2" xfId="4022" xr:uid="{00000000-0005-0000-0000-0000940B0000}"/>
    <cellStyle name="Normal 6 10 2 2 3" xfId="2836" xr:uid="{00000000-0005-0000-0000-0000950B0000}"/>
    <cellStyle name="Normal 6 10 2 3" xfId="1613" xr:uid="{00000000-0005-0000-0000-0000960B0000}"/>
    <cellStyle name="Normal 6 10 2 3 2" xfId="3615" xr:uid="{00000000-0005-0000-0000-0000970B0000}"/>
    <cellStyle name="Normal 6 10 2 4" xfId="2427" xr:uid="{00000000-0005-0000-0000-0000980B0000}"/>
    <cellStyle name="Normal 6 10 3" xfId="649" xr:uid="{00000000-0005-0000-0000-0000990B0000}"/>
    <cellStyle name="Normal 6 10 3 2" xfId="1841" xr:uid="{00000000-0005-0000-0000-00009A0B0000}"/>
    <cellStyle name="Normal 6 10 3 2 2" xfId="3843" xr:uid="{00000000-0005-0000-0000-00009B0B0000}"/>
    <cellStyle name="Normal 6 10 3 3" xfId="2657" xr:uid="{00000000-0005-0000-0000-00009C0B0000}"/>
    <cellStyle name="Normal 6 10 4" xfId="1203" xr:uid="{00000000-0005-0000-0000-00009D0B0000}"/>
    <cellStyle name="Normal 6 10 4 2" xfId="3205" xr:uid="{00000000-0005-0000-0000-00009E0B0000}"/>
    <cellStyle name="Normal 6 10 5" xfId="1434" xr:uid="{00000000-0005-0000-0000-00009F0B0000}"/>
    <cellStyle name="Normal 6 10 5 2" xfId="3436" xr:uid="{00000000-0005-0000-0000-0000A00B0000}"/>
    <cellStyle name="Normal 6 10 6" xfId="2223" xr:uid="{00000000-0005-0000-0000-0000A10B0000}"/>
    <cellStyle name="Normal 6 10 7" xfId="4319" xr:uid="{00000000-0005-0000-0000-0000A20B0000}"/>
    <cellStyle name="Normal 6 11" xfId="228" xr:uid="{00000000-0005-0000-0000-0000A30B0000}"/>
    <cellStyle name="Normal 6 11 2" xfId="421" xr:uid="{00000000-0005-0000-0000-0000A40B0000}"/>
    <cellStyle name="Normal 6 11 2 2" xfId="831" xr:uid="{00000000-0005-0000-0000-0000A50B0000}"/>
    <cellStyle name="Normal 6 11 2 2 2" xfId="2021" xr:uid="{00000000-0005-0000-0000-0000A60B0000}"/>
    <cellStyle name="Normal 6 11 2 2 2 2" xfId="4023" xr:uid="{00000000-0005-0000-0000-0000A70B0000}"/>
    <cellStyle name="Normal 6 11 2 2 3" xfId="2837" xr:uid="{00000000-0005-0000-0000-0000A80B0000}"/>
    <cellStyle name="Normal 6 11 2 3" xfId="1614" xr:uid="{00000000-0005-0000-0000-0000A90B0000}"/>
    <cellStyle name="Normal 6 11 2 3 2" xfId="3616" xr:uid="{00000000-0005-0000-0000-0000AA0B0000}"/>
    <cellStyle name="Normal 6 11 2 4" xfId="2428" xr:uid="{00000000-0005-0000-0000-0000AB0B0000}"/>
    <cellStyle name="Normal 6 11 3" xfId="650" xr:uid="{00000000-0005-0000-0000-0000AC0B0000}"/>
    <cellStyle name="Normal 6 11 3 2" xfId="1842" xr:uid="{00000000-0005-0000-0000-0000AD0B0000}"/>
    <cellStyle name="Normal 6 11 3 2 2" xfId="3844" xr:uid="{00000000-0005-0000-0000-0000AE0B0000}"/>
    <cellStyle name="Normal 6 11 3 3" xfId="2658" xr:uid="{00000000-0005-0000-0000-0000AF0B0000}"/>
    <cellStyle name="Normal 6 11 4" xfId="1204" xr:uid="{00000000-0005-0000-0000-0000B00B0000}"/>
    <cellStyle name="Normal 6 11 4 2" xfId="3206" xr:uid="{00000000-0005-0000-0000-0000B10B0000}"/>
    <cellStyle name="Normal 6 11 5" xfId="1435" xr:uid="{00000000-0005-0000-0000-0000B20B0000}"/>
    <cellStyle name="Normal 6 11 5 2" xfId="3437" xr:uid="{00000000-0005-0000-0000-0000B30B0000}"/>
    <cellStyle name="Normal 6 11 6" xfId="2238" xr:uid="{00000000-0005-0000-0000-0000B40B0000}"/>
    <cellStyle name="Normal 6 11 7" xfId="4320" xr:uid="{00000000-0005-0000-0000-0000B50B0000}"/>
    <cellStyle name="Normal 6 12" xfId="256" xr:uid="{00000000-0005-0000-0000-0000B60B0000}"/>
    <cellStyle name="Normal 6 12 2" xfId="422" xr:uid="{00000000-0005-0000-0000-0000B70B0000}"/>
    <cellStyle name="Normal 6 12 2 2" xfId="832" xr:uid="{00000000-0005-0000-0000-0000B80B0000}"/>
    <cellStyle name="Normal 6 12 2 2 2" xfId="2022" xr:uid="{00000000-0005-0000-0000-0000B90B0000}"/>
    <cellStyle name="Normal 6 12 2 2 2 2" xfId="4024" xr:uid="{00000000-0005-0000-0000-0000BA0B0000}"/>
    <cellStyle name="Normal 6 12 2 2 3" xfId="2838" xr:uid="{00000000-0005-0000-0000-0000BB0B0000}"/>
    <cellStyle name="Normal 6 12 2 3" xfId="1615" xr:uid="{00000000-0005-0000-0000-0000BC0B0000}"/>
    <cellStyle name="Normal 6 12 2 3 2" xfId="3617" xr:uid="{00000000-0005-0000-0000-0000BD0B0000}"/>
    <cellStyle name="Normal 6 12 2 4" xfId="2429" xr:uid="{00000000-0005-0000-0000-0000BE0B0000}"/>
    <cellStyle name="Normal 6 12 3" xfId="651" xr:uid="{00000000-0005-0000-0000-0000BF0B0000}"/>
    <cellStyle name="Normal 6 12 3 2" xfId="1843" xr:uid="{00000000-0005-0000-0000-0000C00B0000}"/>
    <cellStyle name="Normal 6 12 3 2 2" xfId="3845" xr:uid="{00000000-0005-0000-0000-0000C10B0000}"/>
    <cellStyle name="Normal 6 12 3 3" xfId="2659" xr:uid="{00000000-0005-0000-0000-0000C20B0000}"/>
    <cellStyle name="Normal 6 12 4" xfId="1205" xr:uid="{00000000-0005-0000-0000-0000C30B0000}"/>
    <cellStyle name="Normal 6 12 4 2" xfId="3207" xr:uid="{00000000-0005-0000-0000-0000C40B0000}"/>
    <cellStyle name="Normal 6 12 5" xfId="1436" xr:uid="{00000000-0005-0000-0000-0000C50B0000}"/>
    <cellStyle name="Normal 6 12 5 2" xfId="3438" xr:uid="{00000000-0005-0000-0000-0000C60B0000}"/>
    <cellStyle name="Normal 6 12 6" xfId="2263" xr:uid="{00000000-0005-0000-0000-0000C70B0000}"/>
    <cellStyle name="Normal 6 12 7" xfId="4321" xr:uid="{00000000-0005-0000-0000-0000C80B0000}"/>
    <cellStyle name="Normal 6 13" xfId="289" xr:uid="{00000000-0005-0000-0000-0000C90B0000}"/>
    <cellStyle name="Normal 6 13 2" xfId="423" xr:uid="{00000000-0005-0000-0000-0000CA0B0000}"/>
    <cellStyle name="Normal 6 13 2 2" xfId="833" xr:uid="{00000000-0005-0000-0000-0000CB0B0000}"/>
    <cellStyle name="Normal 6 13 2 2 2" xfId="2023" xr:uid="{00000000-0005-0000-0000-0000CC0B0000}"/>
    <cellStyle name="Normal 6 13 2 2 2 2" xfId="4025" xr:uid="{00000000-0005-0000-0000-0000CD0B0000}"/>
    <cellStyle name="Normal 6 13 2 2 3" xfId="2839" xr:uid="{00000000-0005-0000-0000-0000CE0B0000}"/>
    <cellStyle name="Normal 6 13 2 3" xfId="1616" xr:uid="{00000000-0005-0000-0000-0000CF0B0000}"/>
    <cellStyle name="Normal 6 13 2 3 2" xfId="3618" xr:uid="{00000000-0005-0000-0000-0000D00B0000}"/>
    <cellStyle name="Normal 6 13 2 4" xfId="2430" xr:uid="{00000000-0005-0000-0000-0000D10B0000}"/>
    <cellStyle name="Normal 6 13 3" xfId="652" xr:uid="{00000000-0005-0000-0000-0000D20B0000}"/>
    <cellStyle name="Normal 6 13 3 2" xfId="1844" xr:uid="{00000000-0005-0000-0000-0000D30B0000}"/>
    <cellStyle name="Normal 6 13 3 2 2" xfId="3846" xr:uid="{00000000-0005-0000-0000-0000D40B0000}"/>
    <cellStyle name="Normal 6 13 3 3" xfId="2660" xr:uid="{00000000-0005-0000-0000-0000D50B0000}"/>
    <cellStyle name="Normal 6 13 4" xfId="1206" xr:uid="{00000000-0005-0000-0000-0000D60B0000}"/>
    <cellStyle name="Normal 6 13 4 2" xfId="3208" xr:uid="{00000000-0005-0000-0000-0000D70B0000}"/>
    <cellStyle name="Normal 6 13 5" xfId="1437" xr:uid="{00000000-0005-0000-0000-0000D80B0000}"/>
    <cellStyle name="Normal 6 13 5 2" xfId="3439" xr:uid="{00000000-0005-0000-0000-0000D90B0000}"/>
    <cellStyle name="Normal 6 13 6" xfId="2296" xr:uid="{00000000-0005-0000-0000-0000DA0B0000}"/>
    <cellStyle name="Normal 6 13 7" xfId="4322" xr:uid="{00000000-0005-0000-0000-0000DB0B0000}"/>
    <cellStyle name="Normal 6 14" xfId="419" xr:uid="{00000000-0005-0000-0000-0000DC0B0000}"/>
    <cellStyle name="Normal 6 14 2" xfId="829" xr:uid="{00000000-0005-0000-0000-0000DD0B0000}"/>
    <cellStyle name="Normal 6 14 2 2" xfId="2019" xr:uid="{00000000-0005-0000-0000-0000DE0B0000}"/>
    <cellStyle name="Normal 6 14 2 2 2" xfId="4021" xr:uid="{00000000-0005-0000-0000-0000DF0B0000}"/>
    <cellStyle name="Normal 6 14 2 3" xfId="2835" xr:uid="{00000000-0005-0000-0000-0000E00B0000}"/>
    <cellStyle name="Normal 6 14 3" xfId="1612" xr:uid="{00000000-0005-0000-0000-0000E10B0000}"/>
    <cellStyle name="Normal 6 14 3 2" xfId="3614" xr:uid="{00000000-0005-0000-0000-0000E20B0000}"/>
    <cellStyle name="Normal 6 14 4" xfId="2426" xr:uid="{00000000-0005-0000-0000-0000E30B0000}"/>
    <cellStyle name="Normal 6 15" xfId="487" xr:uid="{00000000-0005-0000-0000-0000E40B0000}"/>
    <cellStyle name="Normal 6 15 2" xfId="895" xr:uid="{00000000-0005-0000-0000-0000E50B0000}"/>
    <cellStyle name="Normal 6 15 2 2" xfId="2085" xr:uid="{00000000-0005-0000-0000-0000E60B0000}"/>
    <cellStyle name="Normal 6 15 2 2 2" xfId="4087" xr:uid="{00000000-0005-0000-0000-0000E70B0000}"/>
    <cellStyle name="Normal 6 15 2 3" xfId="2901" xr:uid="{00000000-0005-0000-0000-0000E80B0000}"/>
    <cellStyle name="Normal 6 15 3" xfId="1678" xr:uid="{00000000-0005-0000-0000-0000E90B0000}"/>
    <cellStyle name="Normal 6 15 3 2" xfId="3680" xr:uid="{00000000-0005-0000-0000-0000EA0B0000}"/>
    <cellStyle name="Normal 6 15 4" xfId="2494" xr:uid="{00000000-0005-0000-0000-0000EB0B0000}"/>
    <cellStyle name="Normal 6 16" xfId="492" xr:uid="{00000000-0005-0000-0000-0000EC0B0000}"/>
    <cellStyle name="Normal 6 16 2" xfId="900" xr:uid="{00000000-0005-0000-0000-0000ED0B0000}"/>
    <cellStyle name="Normal 6 16 2 2" xfId="2089" xr:uid="{00000000-0005-0000-0000-0000EE0B0000}"/>
    <cellStyle name="Normal 6 16 2 2 2" xfId="4091" xr:uid="{00000000-0005-0000-0000-0000EF0B0000}"/>
    <cellStyle name="Normal 6 16 2 3" xfId="2906" xr:uid="{00000000-0005-0000-0000-0000F00B0000}"/>
    <cellStyle name="Normal 6 16 3" xfId="1683" xr:uid="{00000000-0005-0000-0000-0000F10B0000}"/>
    <cellStyle name="Normal 6 16 3 2" xfId="3685" xr:uid="{00000000-0005-0000-0000-0000F20B0000}"/>
    <cellStyle name="Normal 6 16 4" xfId="2499" xr:uid="{00000000-0005-0000-0000-0000F30B0000}"/>
    <cellStyle name="Normal 6 17" xfId="521" xr:uid="{00000000-0005-0000-0000-0000F40B0000}"/>
    <cellStyle name="Normal 6 17 2" xfId="1713" xr:uid="{00000000-0005-0000-0000-0000F50B0000}"/>
    <cellStyle name="Normal 6 17 2 2" xfId="3715" xr:uid="{00000000-0005-0000-0000-0000F60B0000}"/>
    <cellStyle name="Normal 6 17 3" xfId="2529" xr:uid="{00000000-0005-0000-0000-0000F70B0000}"/>
    <cellStyle name="Normal 6 18" xfId="930" xr:uid="{00000000-0005-0000-0000-0000F80B0000}"/>
    <cellStyle name="Normal 6 18 2" xfId="2932" xr:uid="{00000000-0005-0000-0000-0000F90B0000}"/>
    <cellStyle name="Normal 6 19" xfId="1006" xr:uid="{00000000-0005-0000-0000-0000FA0B0000}"/>
    <cellStyle name="Normal 6 19 2" xfId="3008" xr:uid="{00000000-0005-0000-0000-0000FB0B0000}"/>
    <cellStyle name="Normal 6 2" xfId="18" xr:uid="{00000000-0005-0000-0000-0000FC0B0000}"/>
    <cellStyle name="Normal 6 2 10" xfId="490" xr:uid="{00000000-0005-0000-0000-0000FD0B0000}"/>
    <cellStyle name="Normal 6 2 10 2" xfId="898" xr:uid="{00000000-0005-0000-0000-0000FE0B0000}"/>
    <cellStyle name="Normal 6 2 10 2 2" xfId="2088" xr:uid="{00000000-0005-0000-0000-0000FF0B0000}"/>
    <cellStyle name="Normal 6 2 10 2 2 2" xfId="4090" xr:uid="{00000000-0005-0000-0000-0000000C0000}"/>
    <cellStyle name="Normal 6 2 10 2 3" xfId="2904" xr:uid="{00000000-0005-0000-0000-0000010C0000}"/>
    <cellStyle name="Normal 6 2 10 3" xfId="1681" xr:uid="{00000000-0005-0000-0000-0000020C0000}"/>
    <cellStyle name="Normal 6 2 10 3 2" xfId="3683" xr:uid="{00000000-0005-0000-0000-0000030C0000}"/>
    <cellStyle name="Normal 6 2 10 4" xfId="2497" xr:uid="{00000000-0005-0000-0000-0000040C0000}"/>
    <cellStyle name="Normal 6 2 11" xfId="496" xr:uid="{00000000-0005-0000-0000-0000050C0000}"/>
    <cellStyle name="Normal 6 2 11 2" xfId="904" xr:uid="{00000000-0005-0000-0000-0000060C0000}"/>
    <cellStyle name="Normal 6 2 11 2 2" xfId="2093" xr:uid="{00000000-0005-0000-0000-0000070C0000}"/>
    <cellStyle name="Normal 6 2 11 2 2 2" xfId="4095" xr:uid="{00000000-0005-0000-0000-0000080C0000}"/>
    <cellStyle name="Normal 6 2 11 2 3" xfId="2910" xr:uid="{00000000-0005-0000-0000-0000090C0000}"/>
    <cellStyle name="Normal 6 2 11 3" xfId="1687" xr:uid="{00000000-0005-0000-0000-00000A0C0000}"/>
    <cellStyle name="Normal 6 2 11 3 2" xfId="3689" xr:uid="{00000000-0005-0000-0000-00000B0C0000}"/>
    <cellStyle name="Normal 6 2 11 4" xfId="2503" xr:uid="{00000000-0005-0000-0000-00000C0C0000}"/>
    <cellStyle name="Normal 6 2 12" xfId="524" xr:uid="{00000000-0005-0000-0000-00000D0C0000}"/>
    <cellStyle name="Normal 6 2 12 2" xfId="1716" xr:uid="{00000000-0005-0000-0000-00000E0C0000}"/>
    <cellStyle name="Normal 6 2 12 2 2" xfId="3718" xr:uid="{00000000-0005-0000-0000-00000F0C0000}"/>
    <cellStyle name="Normal 6 2 12 3" xfId="2532" xr:uid="{00000000-0005-0000-0000-0000100C0000}"/>
    <cellStyle name="Normal 6 2 13" xfId="937" xr:uid="{00000000-0005-0000-0000-0000110C0000}"/>
    <cellStyle name="Normal 6 2 13 2" xfId="2939" xr:uid="{00000000-0005-0000-0000-0000120C0000}"/>
    <cellStyle name="Normal 6 2 14" xfId="1011" xr:uid="{00000000-0005-0000-0000-0000130C0000}"/>
    <cellStyle name="Normal 6 2 14 2" xfId="3013" xr:uid="{00000000-0005-0000-0000-0000140C0000}"/>
    <cellStyle name="Normal 6 2 15" xfId="1057" xr:uid="{00000000-0005-0000-0000-0000150C0000}"/>
    <cellStyle name="Normal 6 2 15 2" xfId="3059" xr:uid="{00000000-0005-0000-0000-0000160C0000}"/>
    <cellStyle name="Normal 6 2 16" xfId="1070" xr:uid="{00000000-0005-0000-0000-0000170C0000}"/>
    <cellStyle name="Normal 6 2 16 2" xfId="3072" xr:uid="{00000000-0005-0000-0000-0000180C0000}"/>
    <cellStyle name="Normal 6 2 17" xfId="1257" xr:uid="{00000000-0005-0000-0000-0000190C0000}"/>
    <cellStyle name="Normal 6 2 17 2" xfId="3259" xr:uid="{00000000-0005-0000-0000-00001A0C0000}"/>
    <cellStyle name="Normal 6 2 18" xfId="1309" xr:uid="{00000000-0005-0000-0000-00001B0C0000}"/>
    <cellStyle name="Normal 6 2 18 2" xfId="3311" xr:uid="{00000000-0005-0000-0000-00001C0C0000}"/>
    <cellStyle name="Normal 6 2 19" xfId="2123" xr:uid="{00000000-0005-0000-0000-00001D0C0000}"/>
    <cellStyle name="Normal 6 2 2" xfId="40" xr:uid="{00000000-0005-0000-0000-00001E0C0000}"/>
    <cellStyle name="Normal 6 2 2 10" xfId="1275" xr:uid="{00000000-0005-0000-0000-00001F0C0000}"/>
    <cellStyle name="Normal 6 2 2 10 2" xfId="3277" xr:uid="{00000000-0005-0000-0000-0000200C0000}"/>
    <cellStyle name="Normal 6 2 2 11" xfId="1322" xr:uid="{00000000-0005-0000-0000-0000210C0000}"/>
    <cellStyle name="Normal 6 2 2 11 2" xfId="3324" xr:uid="{00000000-0005-0000-0000-0000220C0000}"/>
    <cellStyle name="Normal 6 2 2 12" xfId="2154" xr:uid="{00000000-0005-0000-0000-0000230C0000}"/>
    <cellStyle name="Normal 6 2 2 13" xfId="4172" xr:uid="{00000000-0005-0000-0000-0000240C0000}"/>
    <cellStyle name="Normal 6 2 2 14" xfId="142" xr:uid="{00000000-0005-0000-0000-0000250C0000}"/>
    <cellStyle name="Normal 6 2 2 2" xfId="203" xr:uid="{00000000-0005-0000-0000-0000260C0000}"/>
    <cellStyle name="Normal 6 2 2 2 2" xfId="426" xr:uid="{00000000-0005-0000-0000-0000270C0000}"/>
    <cellStyle name="Normal 6 2 2 2 2 2" xfId="836" xr:uid="{00000000-0005-0000-0000-0000280C0000}"/>
    <cellStyle name="Normal 6 2 2 2 2 2 2" xfId="2026" xr:uid="{00000000-0005-0000-0000-0000290C0000}"/>
    <cellStyle name="Normal 6 2 2 2 2 2 2 2" xfId="4028" xr:uid="{00000000-0005-0000-0000-00002A0C0000}"/>
    <cellStyle name="Normal 6 2 2 2 2 2 3" xfId="2842" xr:uid="{00000000-0005-0000-0000-00002B0C0000}"/>
    <cellStyle name="Normal 6 2 2 2 2 3" xfId="1619" xr:uid="{00000000-0005-0000-0000-00002C0C0000}"/>
    <cellStyle name="Normal 6 2 2 2 2 3 2" xfId="3621" xr:uid="{00000000-0005-0000-0000-00002D0C0000}"/>
    <cellStyle name="Normal 6 2 2 2 2 4" xfId="2433" xr:uid="{00000000-0005-0000-0000-00002E0C0000}"/>
    <cellStyle name="Normal 6 2 2 2 3" xfId="653" xr:uid="{00000000-0005-0000-0000-00002F0C0000}"/>
    <cellStyle name="Normal 6 2 2 2 3 2" xfId="1845" xr:uid="{00000000-0005-0000-0000-0000300C0000}"/>
    <cellStyle name="Normal 6 2 2 2 3 2 2" xfId="3847" xr:uid="{00000000-0005-0000-0000-0000310C0000}"/>
    <cellStyle name="Normal 6 2 2 2 3 3" xfId="2661" xr:uid="{00000000-0005-0000-0000-0000320C0000}"/>
    <cellStyle name="Normal 6 2 2 2 4" xfId="1207" xr:uid="{00000000-0005-0000-0000-0000330C0000}"/>
    <cellStyle name="Normal 6 2 2 2 4 2" xfId="3209" xr:uid="{00000000-0005-0000-0000-0000340C0000}"/>
    <cellStyle name="Normal 6 2 2 2 5" xfId="1438" xr:uid="{00000000-0005-0000-0000-0000350C0000}"/>
    <cellStyle name="Normal 6 2 2 2 5 2" xfId="3440" xr:uid="{00000000-0005-0000-0000-0000360C0000}"/>
    <cellStyle name="Normal 6 2 2 2 6" xfId="2215" xr:uid="{00000000-0005-0000-0000-0000370C0000}"/>
    <cellStyle name="Normal 6 2 2 2 7" xfId="4214" xr:uid="{00000000-0005-0000-0000-0000380C0000}"/>
    <cellStyle name="Normal 6 2 2 3" xfId="269" xr:uid="{00000000-0005-0000-0000-0000390C0000}"/>
    <cellStyle name="Normal 6 2 2 3 2" xfId="427" xr:uid="{00000000-0005-0000-0000-00003A0C0000}"/>
    <cellStyle name="Normal 6 2 2 3 2 2" xfId="837" xr:uid="{00000000-0005-0000-0000-00003B0C0000}"/>
    <cellStyle name="Normal 6 2 2 3 2 2 2" xfId="2027" xr:uid="{00000000-0005-0000-0000-00003C0C0000}"/>
    <cellStyle name="Normal 6 2 2 3 2 2 2 2" xfId="4029" xr:uid="{00000000-0005-0000-0000-00003D0C0000}"/>
    <cellStyle name="Normal 6 2 2 3 2 2 3" xfId="2843" xr:uid="{00000000-0005-0000-0000-00003E0C0000}"/>
    <cellStyle name="Normal 6 2 2 3 2 3" xfId="1620" xr:uid="{00000000-0005-0000-0000-00003F0C0000}"/>
    <cellStyle name="Normal 6 2 2 3 2 3 2" xfId="3622" xr:uid="{00000000-0005-0000-0000-0000400C0000}"/>
    <cellStyle name="Normal 6 2 2 3 2 4" xfId="2434" xr:uid="{00000000-0005-0000-0000-0000410C0000}"/>
    <cellStyle name="Normal 6 2 2 3 3" xfId="654" xr:uid="{00000000-0005-0000-0000-0000420C0000}"/>
    <cellStyle name="Normal 6 2 2 3 3 2" xfId="1846" xr:uid="{00000000-0005-0000-0000-0000430C0000}"/>
    <cellStyle name="Normal 6 2 2 3 3 2 2" xfId="3848" xr:uid="{00000000-0005-0000-0000-0000440C0000}"/>
    <cellStyle name="Normal 6 2 2 3 3 3" xfId="2662" xr:uid="{00000000-0005-0000-0000-0000450C0000}"/>
    <cellStyle name="Normal 6 2 2 3 4" xfId="1208" xr:uid="{00000000-0005-0000-0000-0000460C0000}"/>
    <cellStyle name="Normal 6 2 2 3 4 2" xfId="3210" xr:uid="{00000000-0005-0000-0000-0000470C0000}"/>
    <cellStyle name="Normal 6 2 2 3 5" xfId="1439" xr:uid="{00000000-0005-0000-0000-0000480C0000}"/>
    <cellStyle name="Normal 6 2 2 3 5 2" xfId="3441" xr:uid="{00000000-0005-0000-0000-0000490C0000}"/>
    <cellStyle name="Normal 6 2 2 3 6" xfId="2276" xr:uid="{00000000-0005-0000-0000-00004A0C0000}"/>
    <cellStyle name="Normal 6 2 2 3 7" xfId="4323" xr:uid="{00000000-0005-0000-0000-00004B0C0000}"/>
    <cellStyle name="Normal 6 2 2 4" xfId="425" xr:uid="{00000000-0005-0000-0000-00004C0C0000}"/>
    <cellStyle name="Normal 6 2 2 4 2" xfId="835" xr:uid="{00000000-0005-0000-0000-00004D0C0000}"/>
    <cellStyle name="Normal 6 2 2 4 2 2" xfId="2025" xr:uid="{00000000-0005-0000-0000-00004E0C0000}"/>
    <cellStyle name="Normal 6 2 2 4 2 2 2" xfId="4027" xr:uid="{00000000-0005-0000-0000-00004F0C0000}"/>
    <cellStyle name="Normal 6 2 2 4 2 3" xfId="2841" xr:uid="{00000000-0005-0000-0000-0000500C0000}"/>
    <cellStyle name="Normal 6 2 2 4 3" xfId="1618" xr:uid="{00000000-0005-0000-0000-0000510C0000}"/>
    <cellStyle name="Normal 6 2 2 4 3 2" xfId="3620" xr:uid="{00000000-0005-0000-0000-0000520C0000}"/>
    <cellStyle name="Normal 6 2 2 4 4" xfId="2432" xr:uid="{00000000-0005-0000-0000-0000530C0000}"/>
    <cellStyle name="Normal 6 2 2 5" xfId="514" xr:uid="{00000000-0005-0000-0000-0000540C0000}"/>
    <cellStyle name="Normal 6 2 2 5 2" xfId="922" xr:uid="{00000000-0005-0000-0000-0000550C0000}"/>
    <cellStyle name="Normal 6 2 2 5 2 2" xfId="2111" xr:uid="{00000000-0005-0000-0000-0000560C0000}"/>
    <cellStyle name="Normal 6 2 2 5 2 2 2" xfId="4113" xr:uid="{00000000-0005-0000-0000-0000570C0000}"/>
    <cellStyle name="Normal 6 2 2 5 2 3" xfId="2928" xr:uid="{00000000-0005-0000-0000-0000580C0000}"/>
    <cellStyle name="Normal 6 2 2 5 3" xfId="1705" xr:uid="{00000000-0005-0000-0000-0000590C0000}"/>
    <cellStyle name="Normal 6 2 2 5 3 2" xfId="3707" xr:uid="{00000000-0005-0000-0000-00005A0C0000}"/>
    <cellStyle name="Normal 6 2 2 5 4" xfId="2521" xr:uid="{00000000-0005-0000-0000-00005B0C0000}"/>
    <cellStyle name="Normal 6 2 2 6" xfId="537" xr:uid="{00000000-0005-0000-0000-00005C0C0000}"/>
    <cellStyle name="Normal 6 2 2 6 2" xfId="1729" xr:uid="{00000000-0005-0000-0000-00005D0C0000}"/>
    <cellStyle name="Normal 6 2 2 6 2 2" xfId="3731" xr:uid="{00000000-0005-0000-0000-00005E0C0000}"/>
    <cellStyle name="Normal 6 2 2 6 3" xfId="2545" xr:uid="{00000000-0005-0000-0000-00005F0C0000}"/>
    <cellStyle name="Normal 6 2 2 7" xfId="977" xr:uid="{00000000-0005-0000-0000-0000600C0000}"/>
    <cellStyle name="Normal 6 2 2 7 2" xfId="2979" xr:uid="{00000000-0005-0000-0000-0000610C0000}"/>
    <cellStyle name="Normal 6 2 2 8" xfId="1024" xr:uid="{00000000-0005-0000-0000-0000620C0000}"/>
    <cellStyle name="Normal 6 2 2 8 2" xfId="3026" xr:uid="{00000000-0005-0000-0000-0000630C0000}"/>
    <cellStyle name="Normal 6 2 2 9" xfId="1103" xr:uid="{00000000-0005-0000-0000-0000640C0000}"/>
    <cellStyle name="Normal 6 2 2 9 2" xfId="3105" xr:uid="{00000000-0005-0000-0000-0000650C0000}"/>
    <cellStyle name="Normal 6 2 20" xfId="4153" xr:uid="{00000000-0005-0000-0000-0000660C0000}"/>
    <cellStyle name="Normal 6 2 21" xfId="4379" xr:uid="{00000000-0005-0000-0000-0000670C0000}"/>
    <cellStyle name="Normal 6 2 22" xfId="115" xr:uid="{00000000-0005-0000-0000-0000680C0000}"/>
    <cellStyle name="Normal 6 2 3" xfId="53" xr:uid="{00000000-0005-0000-0000-0000690C0000}"/>
    <cellStyle name="Normal 6 2 3 10" xfId="2175" xr:uid="{00000000-0005-0000-0000-00006A0C0000}"/>
    <cellStyle name="Normal 6 2 3 11" xfId="4185" xr:uid="{00000000-0005-0000-0000-00006B0C0000}"/>
    <cellStyle name="Normal 6 2 3 12" xfId="163" xr:uid="{00000000-0005-0000-0000-00006C0C0000}"/>
    <cellStyle name="Normal 6 2 3 2" xfId="281" xr:uid="{00000000-0005-0000-0000-00006D0C0000}"/>
    <cellStyle name="Normal 6 2 3 2 2" xfId="429" xr:uid="{00000000-0005-0000-0000-00006E0C0000}"/>
    <cellStyle name="Normal 6 2 3 2 2 2" xfId="839" xr:uid="{00000000-0005-0000-0000-00006F0C0000}"/>
    <cellStyle name="Normal 6 2 3 2 2 2 2" xfId="2029" xr:uid="{00000000-0005-0000-0000-0000700C0000}"/>
    <cellStyle name="Normal 6 2 3 2 2 2 2 2" xfId="4031" xr:uid="{00000000-0005-0000-0000-0000710C0000}"/>
    <cellStyle name="Normal 6 2 3 2 2 2 3" xfId="2845" xr:uid="{00000000-0005-0000-0000-0000720C0000}"/>
    <cellStyle name="Normal 6 2 3 2 2 3" xfId="1622" xr:uid="{00000000-0005-0000-0000-0000730C0000}"/>
    <cellStyle name="Normal 6 2 3 2 2 3 2" xfId="3624" xr:uid="{00000000-0005-0000-0000-0000740C0000}"/>
    <cellStyle name="Normal 6 2 3 2 2 4" xfId="2436" xr:uid="{00000000-0005-0000-0000-0000750C0000}"/>
    <cellStyle name="Normal 6 2 3 2 3" xfId="656" xr:uid="{00000000-0005-0000-0000-0000760C0000}"/>
    <cellStyle name="Normal 6 2 3 2 3 2" xfId="1848" xr:uid="{00000000-0005-0000-0000-0000770C0000}"/>
    <cellStyle name="Normal 6 2 3 2 3 2 2" xfId="3850" xr:uid="{00000000-0005-0000-0000-0000780C0000}"/>
    <cellStyle name="Normal 6 2 3 2 3 3" xfId="2664" xr:uid="{00000000-0005-0000-0000-0000790C0000}"/>
    <cellStyle name="Normal 6 2 3 2 4" xfId="1209" xr:uid="{00000000-0005-0000-0000-00007A0C0000}"/>
    <cellStyle name="Normal 6 2 3 2 4 2" xfId="3211" xr:uid="{00000000-0005-0000-0000-00007B0C0000}"/>
    <cellStyle name="Normal 6 2 3 2 5" xfId="1441" xr:uid="{00000000-0005-0000-0000-00007C0C0000}"/>
    <cellStyle name="Normal 6 2 3 2 5 2" xfId="3443" xr:uid="{00000000-0005-0000-0000-00007D0C0000}"/>
    <cellStyle name="Normal 6 2 3 2 6" xfId="2288" xr:uid="{00000000-0005-0000-0000-00007E0C0000}"/>
    <cellStyle name="Normal 6 2 3 2 7" xfId="4240" xr:uid="{00000000-0005-0000-0000-00007F0C0000}"/>
    <cellStyle name="Normal 6 2 3 3" xfId="428" xr:uid="{00000000-0005-0000-0000-0000800C0000}"/>
    <cellStyle name="Normal 6 2 3 3 2" xfId="838" xr:uid="{00000000-0005-0000-0000-0000810C0000}"/>
    <cellStyle name="Normal 6 2 3 3 2 2" xfId="2028" xr:uid="{00000000-0005-0000-0000-0000820C0000}"/>
    <cellStyle name="Normal 6 2 3 3 2 2 2" xfId="4030" xr:uid="{00000000-0005-0000-0000-0000830C0000}"/>
    <cellStyle name="Normal 6 2 3 3 2 3" xfId="2844" xr:uid="{00000000-0005-0000-0000-0000840C0000}"/>
    <cellStyle name="Normal 6 2 3 3 3" xfId="1621" xr:uid="{00000000-0005-0000-0000-0000850C0000}"/>
    <cellStyle name="Normal 6 2 3 3 3 2" xfId="3623" xr:uid="{00000000-0005-0000-0000-0000860C0000}"/>
    <cellStyle name="Normal 6 2 3 3 4" xfId="2435" xr:uid="{00000000-0005-0000-0000-0000870C0000}"/>
    <cellStyle name="Normal 6 2 3 4" xfId="655" xr:uid="{00000000-0005-0000-0000-0000880C0000}"/>
    <cellStyle name="Normal 6 2 3 4 2" xfId="1847" xr:uid="{00000000-0005-0000-0000-0000890C0000}"/>
    <cellStyle name="Normal 6 2 3 4 2 2" xfId="3849" xr:uid="{00000000-0005-0000-0000-00008A0C0000}"/>
    <cellStyle name="Normal 6 2 3 4 3" xfId="2663" xr:uid="{00000000-0005-0000-0000-00008B0C0000}"/>
    <cellStyle name="Normal 6 2 3 5" xfId="987" xr:uid="{00000000-0005-0000-0000-00008C0C0000}"/>
    <cellStyle name="Normal 6 2 3 5 2" xfId="2989" xr:uid="{00000000-0005-0000-0000-00008D0C0000}"/>
    <cellStyle name="Normal 6 2 3 6" xfId="1036" xr:uid="{00000000-0005-0000-0000-00008E0C0000}"/>
    <cellStyle name="Normal 6 2 3 6 2" xfId="3038" xr:uid="{00000000-0005-0000-0000-00008F0C0000}"/>
    <cellStyle name="Normal 6 2 3 7" xfId="1116" xr:uid="{00000000-0005-0000-0000-0000900C0000}"/>
    <cellStyle name="Normal 6 2 3 7 2" xfId="3118" xr:uid="{00000000-0005-0000-0000-0000910C0000}"/>
    <cellStyle name="Normal 6 2 3 8" xfId="1280" xr:uid="{00000000-0005-0000-0000-0000920C0000}"/>
    <cellStyle name="Normal 6 2 3 8 2" xfId="3282" xr:uid="{00000000-0005-0000-0000-0000930C0000}"/>
    <cellStyle name="Normal 6 2 3 9" xfId="1440" xr:uid="{00000000-0005-0000-0000-0000940C0000}"/>
    <cellStyle name="Normal 6 2 3 9 2" xfId="3442" xr:uid="{00000000-0005-0000-0000-0000950C0000}"/>
    <cellStyle name="Normal 6 2 4" xfId="186" xr:uid="{00000000-0005-0000-0000-0000960C0000}"/>
    <cellStyle name="Normal 6 2 4 2" xfId="430" xr:uid="{00000000-0005-0000-0000-0000970C0000}"/>
    <cellStyle name="Normal 6 2 4 2 2" xfId="840" xr:uid="{00000000-0005-0000-0000-0000980C0000}"/>
    <cellStyle name="Normal 6 2 4 2 2 2" xfId="2030" xr:uid="{00000000-0005-0000-0000-0000990C0000}"/>
    <cellStyle name="Normal 6 2 4 2 2 2 2" xfId="4032" xr:uid="{00000000-0005-0000-0000-00009A0C0000}"/>
    <cellStyle name="Normal 6 2 4 2 2 3" xfId="2846" xr:uid="{00000000-0005-0000-0000-00009B0C0000}"/>
    <cellStyle name="Normal 6 2 4 2 3" xfId="1623" xr:uid="{00000000-0005-0000-0000-00009C0C0000}"/>
    <cellStyle name="Normal 6 2 4 2 3 2" xfId="3625" xr:uid="{00000000-0005-0000-0000-00009D0C0000}"/>
    <cellStyle name="Normal 6 2 4 2 4" xfId="2437" xr:uid="{00000000-0005-0000-0000-00009E0C0000}"/>
    <cellStyle name="Normal 6 2 4 3" xfId="657" xr:uid="{00000000-0005-0000-0000-00009F0C0000}"/>
    <cellStyle name="Normal 6 2 4 3 2" xfId="1849" xr:uid="{00000000-0005-0000-0000-0000A00C0000}"/>
    <cellStyle name="Normal 6 2 4 3 2 2" xfId="3851" xr:uid="{00000000-0005-0000-0000-0000A10C0000}"/>
    <cellStyle name="Normal 6 2 4 3 3" xfId="2665" xr:uid="{00000000-0005-0000-0000-0000A20C0000}"/>
    <cellStyle name="Normal 6 2 4 4" xfId="1047" xr:uid="{00000000-0005-0000-0000-0000A30C0000}"/>
    <cellStyle name="Normal 6 2 4 4 2" xfId="3049" xr:uid="{00000000-0005-0000-0000-0000A40C0000}"/>
    <cellStyle name="Normal 6 2 4 5" xfId="1210" xr:uid="{00000000-0005-0000-0000-0000A50C0000}"/>
    <cellStyle name="Normal 6 2 4 5 2" xfId="3212" xr:uid="{00000000-0005-0000-0000-0000A60C0000}"/>
    <cellStyle name="Normal 6 2 4 6" xfId="1298" xr:uid="{00000000-0005-0000-0000-0000A70C0000}"/>
    <cellStyle name="Normal 6 2 4 6 2" xfId="3300" xr:uid="{00000000-0005-0000-0000-0000A80C0000}"/>
    <cellStyle name="Normal 6 2 4 7" xfId="1442" xr:uid="{00000000-0005-0000-0000-0000A90C0000}"/>
    <cellStyle name="Normal 6 2 4 7 2" xfId="3444" xr:uid="{00000000-0005-0000-0000-0000AA0C0000}"/>
    <cellStyle name="Normal 6 2 4 8" xfId="2198" xr:uid="{00000000-0005-0000-0000-0000AB0C0000}"/>
    <cellStyle name="Normal 6 2 4 9" xfId="4206" xr:uid="{00000000-0005-0000-0000-0000AC0C0000}"/>
    <cellStyle name="Normal 6 2 5" xfId="221" xr:uid="{00000000-0005-0000-0000-0000AD0C0000}"/>
    <cellStyle name="Normal 6 2 5 2" xfId="431" xr:uid="{00000000-0005-0000-0000-0000AE0C0000}"/>
    <cellStyle name="Normal 6 2 5 2 2" xfId="841" xr:uid="{00000000-0005-0000-0000-0000AF0C0000}"/>
    <cellStyle name="Normal 6 2 5 2 2 2" xfId="2031" xr:uid="{00000000-0005-0000-0000-0000B00C0000}"/>
    <cellStyle name="Normal 6 2 5 2 2 2 2" xfId="4033" xr:uid="{00000000-0005-0000-0000-0000B10C0000}"/>
    <cellStyle name="Normal 6 2 5 2 2 3" xfId="2847" xr:uid="{00000000-0005-0000-0000-0000B20C0000}"/>
    <cellStyle name="Normal 6 2 5 2 3" xfId="1624" xr:uid="{00000000-0005-0000-0000-0000B30C0000}"/>
    <cellStyle name="Normal 6 2 5 2 3 2" xfId="3626" xr:uid="{00000000-0005-0000-0000-0000B40C0000}"/>
    <cellStyle name="Normal 6 2 5 2 4" xfId="2438" xr:uid="{00000000-0005-0000-0000-0000B50C0000}"/>
    <cellStyle name="Normal 6 2 5 3" xfId="658" xr:uid="{00000000-0005-0000-0000-0000B60C0000}"/>
    <cellStyle name="Normal 6 2 5 3 2" xfId="1850" xr:uid="{00000000-0005-0000-0000-0000B70C0000}"/>
    <cellStyle name="Normal 6 2 5 3 2 2" xfId="3852" xr:uid="{00000000-0005-0000-0000-0000B80C0000}"/>
    <cellStyle name="Normal 6 2 5 3 3" xfId="2666" xr:uid="{00000000-0005-0000-0000-0000B90C0000}"/>
    <cellStyle name="Normal 6 2 5 4" xfId="1211" xr:uid="{00000000-0005-0000-0000-0000BA0C0000}"/>
    <cellStyle name="Normal 6 2 5 4 2" xfId="3213" xr:uid="{00000000-0005-0000-0000-0000BB0C0000}"/>
    <cellStyle name="Normal 6 2 5 5" xfId="1443" xr:uid="{00000000-0005-0000-0000-0000BC0C0000}"/>
    <cellStyle name="Normal 6 2 5 5 2" xfId="3445" xr:uid="{00000000-0005-0000-0000-0000BD0C0000}"/>
    <cellStyle name="Normal 6 2 5 6" xfId="2231" xr:uid="{00000000-0005-0000-0000-0000BE0C0000}"/>
    <cellStyle name="Normal 6 2 5 7" xfId="4324" xr:uid="{00000000-0005-0000-0000-0000BF0C0000}"/>
    <cellStyle name="Normal 6 2 6" xfId="247" xr:uid="{00000000-0005-0000-0000-0000C00C0000}"/>
    <cellStyle name="Normal 6 2 6 2" xfId="432" xr:uid="{00000000-0005-0000-0000-0000C10C0000}"/>
    <cellStyle name="Normal 6 2 6 2 2" xfId="842" xr:uid="{00000000-0005-0000-0000-0000C20C0000}"/>
    <cellStyle name="Normal 6 2 6 2 2 2" xfId="2032" xr:uid="{00000000-0005-0000-0000-0000C30C0000}"/>
    <cellStyle name="Normal 6 2 6 2 2 2 2" xfId="4034" xr:uid="{00000000-0005-0000-0000-0000C40C0000}"/>
    <cellStyle name="Normal 6 2 6 2 2 3" xfId="2848" xr:uid="{00000000-0005-0000-0000-0000C50C0000}"/>
    <cellStyle name="Normal 6 2 6 2 3" xfId="1625" xr:uid="{00000000-0005-0000-0000-0000C60C0000}"/>
    <cellStyle name="Normal 6 2 6 2 3 2" xfId="3627" xr:uid="{00000000-0005-0000-0000-0000C70C0000}"/>
    <cellStyle name="Normal 6 2 6 2 4" xfId="2439" xr:uid="{00000000-0005-0000-0000-0000C80C0000}"/>
    <cellStyle name="Normal 6 2 6 3" xfId="659" xr:uid="{00000000-0005-0000-0000-0000C90C0000}"/>
    <cellStyle name="Normal 6 2 6 3 2" xfId="1851" xr:uid="{00000000-0005-0000-0000-0000CA0C0000}"/>
    <cellStyle name="Normal 6 2 6 3 2 2" xfId="3853" xr:uid="{00000000-0005-0000-0000-0000CB0C0000}"/>
    <cellStyle name="Normal 6 2 6 3 3" xfId="2667" xr:uid="{00000000-0005-0000-0000-0000CC0C0000}"/>
    <cellStyle name="Normal 6 2 6 4" xfId="1212" xr:uid="{00000000-0005-0000-0000-0000CD0C0000}"/>
    <cellStyle name="Normal 6 2 6 4 2" xfId="3214" xr:uid="{00000000-0005-0000-0000-0000CE0C0000}"/>
    <cellStyle name="Normal 6 2 6 5" xfId="1444" xr:uid="{00000000-0005-0000-0000-0000CF0C0000}"/>
    <cellStyle name="Normal 6 2 6 5 2" xfId="3446" xr:uid="{00000000-0005-0000-0000-0000D00C0000}"/>
    <cellStyle name="Normal 6 2 6 6" xfId="2254" xr:uid="{00000000-0005-0000-0000-0000D10C0000}"/>
    <cellStyle name="Normal 6 2 6 7" xfId="4325" xr:uid="{00000000-0005-0000-0000-0000D20C0000}"/>
    <cellStyle name="Normal 6 2 7" xfId="257" xr:uid="{00000000-0005-0000-0000-0000D30C0000}"/>
    <cellStyle name="Normal 6 2 7 2" xfId="433" xr:uid="{00000000-0005-0000-0000-0000D40C0000}"/>
    <cellStyle name="Normal 6 2 7 2 2" xfId="843" xr:uid="{00000000-0005-0000-0000-0000D50C0000}"/>
    <cellStyle name="Normal 6 2 7 2 2 2" xfId="2033" xr:uid="{00000000-0005-0000-0000-0000D60C0000}"/>
    <cellStyle name="Normal 6 2 7 2 2 2 2" xfId="4035" xr:uid="{00000000-0005-0000-0000-0000D70C0000}"/>
    <cellStyle name="Normal 6 2 7 2 2 3" xfId="2849" xr:uid="{00000000-0005-0000-0000-0000D80C0000}"/>
    <cellStyle name="Normal 6 2 7 2 3" xfId="1626" xr:uid="{00000000-0005-0000-0000-0000D90C0000}"/>
    <cellStyle name="Normal 6 2 7 2 3 2" xfId="3628" xr:uid="{00000000-0005-0000-0000-0000DA0C0000}"/>
    <cellStyle name="Normal 6 2 7 2 4" xfId="2440" xr:uid="{00000000-0005-0000-0000-0000DB0C0000}"/>
    <cellStyle name="Normal 6 2 7 3" xfId="660" xr:uid="{00000000-0005-0000-0000-0000DC0C0000}"/>
    <cellStyle name="Normal 6 2 7 3 2" xfId="1852" xr:uid="{00000000-0005-0000-0000-0000DD0C0000}"/>
    <cellStyle name="Normal 6 2 7 3 2 2" xfId="3854" xr:uid="{00000000-0005-0000-0000-0000DE0C0000}"/>
    <cellStyle name="Normal 6 2 7 3 3" xfId="2668" xr:uid="{00000000-0005-0000-0000-0000DF0C0000}"/>
    <cellStyle name="Normal 6 2 7 4" xfId="1213" xr:uid="{00000000-0005-0000-0000-0000E00C0000}"/>
    <cellStyle name="Normal 6 2 7 4 2" xfId="3215" xr:uid="{00000000-0005-0000-0000-0000E10C0000}"/>
    <cellStyle name="Normal 6 2 7 5" xfId="1445" xr:uid="{00000000-0005-0000-0000-0000E20C0000}"/>
    <cellStyle name="Normal 6 2 7 5 2" xfId="3447" xr:uid="{00000000-0005-0000-0000-0000E30C0000}"/>
    <cellStyle name="Normal 6 2 7 6" xfId="2264" xr:uid="{00000000-0005-0000-0000-0000E40C0000}"/>
    <cellStyle name="Normal 6 2 7 7" xfId="4326" xr:uid="{00000000-0005-0000-0000-0000E50C0000}"/>
    <cellStyle name="Normal 6 2 8" xfId="293" xr:uid="{00000000-0005-0000-0000-0000E60C0000}"/>
    <cellStyle name="Normal 6 2 8 2" xfId="434" xr:uid="{00000000-0005-0000-0000-0000E70C0000}"/>
    <cellStyle name="Normal 6 2 8 2 2" xfId="844" xr:uid="{00000000-0005-0000-0000-0000E80C0000}"/>
    <cellStyle name="Normal 6 2 8 2 2 2" xfId="2034" xr:uid="{00000000-0005-0000-0000-0000E90C0000}"/>
    <cellStyle name="Normal 6 2 8 2 2 2 2" xfId="4036" xr:uid="{00000000-0005-0000-0000-0000EA0C0000}"/>
    <cellStyle name="Normal 6 2 8 2 2 3" xfId="2850" xr:uid="{00000000-0005-0000-0000-0000EB0C0000}"/>
    <cellStyle name="Normal 6 2 8 2 3" xfId="1627" xr:uid="{00000000-0005-0000-0000-0000EC0C0000}"/>
    <cellStyle name="Normal 6 2 8 2 3 2" xfId="3629" xr:uid="{00000000-0005-0000-0000-0000ED0C0000}"/>
    <cellStyle name="Normal 6 2 8 2 4" xfId="2441" xr:uid="{00000000-0005-0000-0000-0000EE0C0000}"/>
    <cellStyle name="Normal 6 2 8 3" xfId="661" xr:uid="{00000000-0005-0000-0000-0000EF0C0000}"/>
    <cellStyle name="Normal 6 2 8 3 2" xfId="1853" xr:uid="{00000000-0005-0000-0000-0000F00C0000}"/>
    <cellStyle name="Normal 6 2 8 3 2 2" xfId="3855" xr:uid="{00000000-0005-0000-0000-0000F10C0000}"/>
    <cellStyle name="Normal 6 2 8 3 3" xfId="2669" xr:uid="{00000000-0005-0000-0000-0000F20C0000}"/>
    <cellStyle name="Normal 6 2 8 4" xfId="1214" xr:uid="{00000000-0005-0000-0000-0000F30C0000}"/>
    <cellStyle name="Normal 6 2 8 4 2" xfId="3216" xr:uid="{00000000-0005-0000-0000-0000F40C0000}"/>
    <cellStyle name="Normal 6 2 8 5" xfId="1446" xr:uid="{00000000-0005-0000-0000-0000F50C0000}"/>
    <cellStyle name="Normal 6 2 8 5 2" xfId="3448" xr:uid="{00000000-0005-0000-0000-0000F60C0000}"/>
    <cellStyle name="Normal 6 2 8 6" xfId="2300" xr:uid="{00000000-0005-0000-0000-0000F70C0000}"/>
    <cellStyle name="Normal 6 2 8 7" xfId="4327" xr:uid="{00000000-0005-0000-0000-0000F80C0000}"/>
    <cellStyle name="Normal 6 2 9" xfId="424" xr:uid="{00000000-0005-0000-0000-0000F90C0000}"/>
    <cellStyle name="Normal 6 2 9 2" xfId="834" xr:uid="{00000000-0005-0000-0000-0000FA0C0000}"/>
    <cellStyle name="Normal 6 2 9 2 2" xfId="2024" xr:uid="{00000000-0005-0000-0000-0000FB0C0000}"/>
    <cellStyle name="Normal 6 2 9 2 2 2" xfId="4026" xr:uid="{00000000-0005-0000-0000-0000FC0C0000}"/>
    <cellStyle name="Normal 6 2 9 2 3" xfId="2840" xr:uid="{00000000-0005-0000-0000-0000FD0C0000}"/>
    <cellStyle name="Normal 6 2 9 3" xfId="1617" xr:uid="{00000000-0005-0000-0000-0000FE0C0000}"/>
    <cellStyle name="Normal 6 2 9 3 2" xfId="3619" xr:uid="{00000000-0005-0000-0000-0000FF0C0000}"/>
    <cellStyle name="Normal 6 2 9 4" xfId="2431" xr:uid="{00000000-0005-0000-0000-0000000D0000}"/>
    <cellStyle name="Normal 6 20" xfId="1056" xr:uid="{00000000-0005-0000-0000-0000010D0000}"/>
    <cellStyle name="Normal 6 20 2" xfId="3058" xr:uid="{00000000-0005-0000-0000-0000020D0000}"/>
    <cellStyle name="Normal 6 21" xfId="1069" xr:uid="{00000000-0005-0000-0000-0000030D0000}"/>
    <cellStyle name="Normal 6 21 2" xfId="3071" xr:uid="{00000000-0005-0000-0000-0000040D0000}"/>
    <cellStyle name="Normal 6 22" xfId="1253" xr:uid="{00000000-0005-0000-0000-0000050D0000}"/>
    <cellStyle name="Normal 6 22 2" xfId="3255" xr:uid="{00000000-0005-0000-0000-0000060D0000}"/>
    <cellStyle name="Normal 6 23" xfId="1306" xr:uid="{00000000-0005-0000-0000-0000070D0000}"/>
    <cellStyle name="Normal 6 23 2" xfId="3308" xr:uid="{00000000-0005-0000-0000-0000080D0000}"/>
    <cellStyle name="Normal 6 24" xfId="2117" xr:uid="{00000000-0005-0000-0000-0000090D0000}"/>
    <cellStyle name="Normal 6 25" xfId="4152" xr:uid="{00000000-0005-0000-0000-00000A0D0000}"/>
    <cellStyle name="Normal 6 26" xfId="4376" xr:uid="{00000000-0005-0000-0000-00000B0D0000}"/>
    <cellStyle name="Normal 6 27" xfId="112" xr:uid="{00000000-0005-0000-0000-00000C0D0000}"/>
    <cellStyle name="Normal 6 3" xfId="31" xr:uid="{00000000-0005-0000-0000-00000D0D0000}"/>
    <cellStyle name="Normal 6 3 10" xfId="941" xr:uid="{00000000-0005-0000-0000-00000E0D0000}"/>
    <cellStyle name="Normal 6 3 10 2" xfId="2943" xr:uid="{00000000-0005-0000-0000-00000F0D0000}"/>
    <cellStyle name="Normal 6 3 11" xfId="1017" xr:uid="{00000000-0005-0000-0000-0000100D0000}"/>
    <cellStyle name="Normal 6 3 11 2" xfId="3019" xr:uid="{00000000-0005-0000-0000-0000110D0000}"/>
    <cellStyle name="Normal 6 3 12" xfId="1058" xr:uid="{00000000-0005-0000-0000-0000120D0000}"/>
    <cellStyle name="Normal 6 3 12 2" xfId="3060" xr:uid="{00000000-0005-0000-0000-0000130D0000}"/>
    <cellStyle name="Normal 6 3 13" xfId="1096" xr:uid="{00000000-0005-0000-0000-0000140D0000}"/>
    <cellStyle name="Normal 6 3 13 2" xfId="3098" xr:uid="{00000000-0005-0000-0000-0000150D0000}"/>
    <cellStyle name="Normal 6 3 14" xfId="1261" xr:uid="{00000000-0005-0000-0000-0000160D0000}"/>
    <cellStyle name="Normal 6 3 14 2" xfId="3263" xr:uid="{00000000-0005-0000-0000-0000170D0000}"/>
    <cellStyle name="Normal 6 3 15" xfId="1315" xr:uid="{00000000-0005-0000-0000-0000180D0000}"/>
    <cellStyle name="Normal 6 3 15 2" xfId="3317" xr:uid="{00000000-0005-0000-0000-0000190D0000}"/>
    <cellStyle name="Normal 6 3 16" xfId="2128" xr:uid="{00000000-0005-0000-0000-00001A0D0000}"/>
    <cellStyle name="Normal 6 3 17" xfId="4167" xr:uid="{00000000-0005-0000-0000-00001B0D0000}"/>
    <cellStyle name="Normal 6 3 18" xfId="116" xr:uid="{00000000-0005-0000-0000-00001C0D0000}"/>
    <cellStyle name="Normal 6 3 2" xfId="160" xr:uid="{00000000-0005-0000-0000-00001D0D0000}"/>
    <cellStyle name="Normal 6 3 2 2" xfId="436" xr:uid="{00000000-0005-0000-0000-00001E0D0000}"/>
    <cellStyle name="Normal 6 3 2 2 2" xfId="846" xr:uid="{00000000-0005-0000-0000-00001F0D0000}"/>
    <cellStyle name="Normal 6 3 2 2 2 2" xfId="2036" xr:uid="{00000000-0005-0000-0000-0000200D0000}"/>
    <cellStyle name="Normal 6 3 2 2 2 2 2" xfId="4038" xr:uid="{00000000-0005-0000-0000-0000210D0000}"/>
    <cellStyle name="Normal 6 3 2 2 2 3" xfId="2852" xr:uid="{00000000-0005-0000-0000-0000220D0000}"/>
    <cellStyle name="Normal 6 3 2 2 3" xfId="1629" xr:uid="{00000000-0005-0000-0000-0000230D0000}"/>
    <cellStyle name="Normal 6 3 2 2 3 2" xfId="3631" xr:uid="{00000000-0005-0000-0000-0000240D0000}"/>
    <cellStyle name="Normal 6 3 2 2 4" xfId="2443" xr:uid="{00000000-0005-0000-0000-0000250D0000}"/>
    <cellStyle name="Normal 6 3 2 3" xfId="662" xr:uid="{00000000-0005-0000-0000-0000260D0000}"/>
    <cellStyle name="Normal 6 3 2 3 2" xfId="1854" xr:uid="{00000000-0005-0000-0000-0000270D0000}"/>
    <cellStyle name="Normal 6 3 2 3 2 2" xfId="3856" xr:uid="{00000000-0005-0000-0000-0000280D0000}"/>
    <cellStyle name="Normal 6 3 2 3 3" xfId="2670" xr:uid="{00000000-0005-0000-0000-0000290D0000}"/>
    <cellStyle name="Normal 6 3 2 4" xfId="984" xr:uid="{00000000-0005-0000-0000-00002A0D0000}"/>
    <cellStyle name="Normal 6 3 2 4 2" xfId="2986" xr:uid="{00000000-0005-0000-0000-00002B0D0000}"/>
    <cellStyle name="Normal 6 3 2 5" xfId="1215" xr:uid="{00000000-0005-0000-0000-00002C0D0000}"/>
    <cellStyle name="Normal 6 3 2 5 2" xfId="3217" xr:uid="{00000000-0005-0000-0000-00002D0D0000}"/>
    <cellStyle name="Normal 6 3 2 6" xfId="1284" xr:uid="{00000000-0005-0000-0000-00002E0D0000}"/>
    <cellStyle name="Normal 6 3 2 6 2" xfId="3286" xr:uid="{00000000-0005-0000-0000-00002F0D0000}"/>
    <cellStyle name="Normal 6 3 2 7" xfId="1447" xr:uid="{00000000-0005-0000-0000-0000300D0000}"/>
    <cellStyle name="Normal 6 3 2 7 2" xfId="3449" xr:uid="{00000000-0005-0000-0000-0000310D0000}"/>
    <cellStyle name="Normal 6 3 2 8" xfId="2172" xr:uid="{00000000-0005-0000-0000-0000320D0000}"/>
    <cellStyle name="Normal 6 3 2 9" xfId="4220" xr:uid="{00000000-0005-0000-0000-0000330D0000}"/>
    <cellStyle name="Normal 6 3 3" xfId="173" xr:uid="{00000000-0005-0000-0000-0000340D0000}"/>
    <cellStyle name="Normal 6 3 3 2" xfId="437" xr:uid="{00000000-0005-0000-0000-0000350D0000}"/>
    <cellStyle name="Normal 6 3 3 2 2" xfId="847" xr:uid="{00000000-0005-0000-0000-0000360D0000}"/>
    <cellStyle name="Normal 6 3 3 2 2 2" xfId="2037" xr:uid="{00000000-0005-0000-0000-0000370D0000}"/>
    <cellStyle name="Normal 6 3 3 2 2 2 2" xfId="4039" xr:uid="{00000000-0005-0000-0000-0000380D0000}"/>
    <cellStyle name="Normal 6 3 3 2 2 3" xfId="2853" xr:uid="{00000000-0005-0000-0000-0000390D0000}"/>
    <cellStyle name="Normal 6 3 3 2 3" xfId="1630" xr:uid="{00000000-0005-0000-0000-00003A0D0000}"/>
    <cellStyle name="Normal 6 3 3 2 3 2" xfId="3632" xr:uid="{00000000-0005-0000-0000-00003B0D0000}"/>
    <cellStyle name="Normal 6 3 3 2 4" xfId="2444" xr:uid="{00000000-0005-0000-0000-00003C0D0000}"/>
    <cellStyle name="Normal 6 3 3 3" xfId="663" xr:uid="{00000000-0005-0000-0000-00003D0D0000}"/>
    <cellStyle name="Normal 6 3 3 3 2" xfId="1855" xr:uid="{00000000-0005-0000-0000-00003E0D0000}"/>
    <cellStyle name="Normal 6 3 3 3 2 2" xfId="3857" xr:uid="{00000000-0005-0000-0000-00003F0D0000}"/>
    <cellStyle name="Normal 6 3 3 3 3" xfId="2671" xr:uid="{00000000-0005-0000-0000-0000400D0000}"/>
    <cellStyle name="Normal 6 3 3 4" xfId="998" xr:uid="{00000000-0005-0000-0000-0000410D0000}"/>
    <cellStyle name="Normal 6 3 3 4 2" xfId="3000" xr:uid="{00000000-0005-0000-0000-0000420D0000}"/>
    <cellStyle name="Normal 6 3 3 5" xfId="1216" xr:uid="{00000000-0005-0000-0000-0000430D0000}"/>
    <cellStyle name="Normal 6 3 3 5 2" xfId="3218" xr:uid="{00000000-0005-0000-0000-0000440D0000}"/>
    <cellStyle name="Normal 6 3 3 6" xfId="1448" xr:uid="{00000000-0005-0000-0000-0000450D0000}"/>
    <cellStyle name="Normal 6 3 3 6 2" xfId="3450" xr:uid="{00000000-0005-0000-0000-0000460D0000}"/>
    <cellStyle name="Normal 6 3 3 7" xfId="2185" xr:uid="{00000000-0005-0000-0000-0000470D0000}"/>
    <cellStyle name="Normal 6 3 3 8" xfId="4328" xr:uid="{00000000-0005-0000-0000-0000480D0000}"/>
    <cellStyle name="Normal 6 3 4" xfId="196" xr:uid="{00000000-0005-0000-0000-0000490D0000}"/>
    <cellStyle name="Normal 6 3 4 2" xfId="438" xr:uid="{00000000-0005-0000-0000-00004A0D0000}"/>
    <cellStyle name="Normal 6 3 4 2 2" xfId="848" xr:uid="{00000000-0005-0000-0000-00004B0D0000}"/>
    <cellStyle name="Normal 6 3 4 2 2 2" xfId="2038" xr:uid="{00000000-0005-0000-0000-00004C0D0000}"/>
    <cellStyle name="Normal 6 3 4 2 2 2 2" xfId="4040" xr:uid="{00000000-0005-0000-0000-00004D0D0000}"/>
    <cellStyle name="Normal 6 3 4 2 2 3" xfId="2854" xr:uid="{00000000-0005-0000-0000-00004E0D0000}"/>
    <cellStyle name="Normal 6 3 4 2 3" xfId="1631" xr:uid="{00000000-0005-0000-0000-00004F0D0000}"/>
    <cellStyle name="Normal 6 3 4 2 3 2" xfId="3633" xr:uid="{00000000-0005-0000-0000-0000500D0000}"/>
    <cellStyle name="Normal 6 3 4 2 4" xfId="2445" xr:uid="{00000000-0005-0000-0000-0000510D0000}"/>
    <cellStyle name="Normal 6 3 4 3" xfId="664" xr:uid="{00000000-0005-0000-0000-0000520D0000}"/>
    <cellStyle name="Normal 6 3 4 3 2" xfId="1856" xr:uid="{00000000-0005-0000-0000-0000530D0000}"/>
    <cellStyle name="Normal 6 3 4 3 2 2" xfId="3858" xr:uid="{00000000-0005-0000-0000-0000540D0000}"/>
    <cellStyle name="Normal 6 3 4 3 3" xfId="2672" xr:uid="{00000000-0005-0000-0000-0000550D0000}"/>
    <cellStyle name="Normal 6 3 4 4" xfId="1217" xr:uid="{00000000-0005-0000-0000-0000560D0000}"/>
    <cellStyle name="Normal 6 3 4 4 2" xfId="3219" xr:uid="{00000000-0005-0000-0000-0000570D0000}"/>
    <cellStyle name="Normal 6 3 4 5" xfId="1449" xr:uid="{00000000-0005-0000-0000-0000580D0000}"/>
    <cellStyle name="Normal 6 3 4 5 2" xfId="3451" xr:uid="{00000000-0005-0000-0000-0000590D0000}"/>
    <cellStyle name="Normal 6 3 4 6" xfId="2208" xr:uid="{00000000-0005-0000-0000-00005A0D0000}"/>
    <cellStyle name="Normal 6 3 4 7" xfId="4329" xr:uid="{00000000-0005-0000-0000-00005B0D0000}"/>
    <cellStyle name="Normal 6 3 5" xfId="239" xr:uid="{00000000-0005-0000-0000-00005C0D0000}"/>
    <cellStyle name="Normal 6 3 5 2" xfId="439" xr:uid="{00000000-0005-0000-0000-00005D0D0000}"/>
    <cellStyle name="Normal 6 3 5 2 2" xfId="849" xr:uid="{00000000-0005-0000-0000-00005E0D0000}"/>
    <cellStyle name="Normal 6 3 5 2 2 2" xfId="2039" xr:uid="{00000000-0005-0000-0000-00005F0D0000}"/>
    <cellStyle name="Normal 6 3 5 2 2 2 2" xfId="4041" xr:uid="{00000000-0005-0000-0000-0000600D0000}"/>
    <cellStyle name="Normal 6 3 5 2 2 3" xfId="2855" xr:uid="{00000000-0005-0000-0000-0000610D0000}"/>
    <cellStyle name="Normal 6 3 5 2 3" xfId="1632" xr:uid="{00000000-0005-0000-0000-0000620D0000}"/>
    <cellStyle name="Normal 6 3 5 2 3 2" xfId="3634" xr:uid="{00000000-0005-0000-0000-0000630D0000}"/>
    <cellStyle name="Normal 6 3 5 2 4" xfId="2446" xr:uid="{00000000-0005-0000-0000-0000640D0000}"/>
    <cellStyle name="Normal 6 3 5 3" xfId="665" xr:uid="{00000000-0005-0000-0000-0000650D0000}"/>
    <cellStyle name="Normal 6 3 5 3 2" xfId="1857" xr:uid="{00000000-0005-0000-0000-0000660D0000}"/>
    <cellStyle name="Normal 6 3 5 3 2 2" xfId="3859" xr:uid="{00000000-0005-0000-0000-0000670D0000}"/>
    <cellStyle name="Normal 6 3 5 3 3" xfId="2673" xr:uid="{00000000-0005-0000-0000-0000680D0000}"/>
    <cellStyle name="Normal 6 3 5 4" xfId="1218" xr:uid="{00000000-0005-0000-0000-0000690D0000}"/>
    <cellStyle name="Normal 6 3 5 4 2" xfId="3220" xr:uid="{00000000-0005-0000-0000-00006A0D0000}"/>
    <cellStyle name="Normal 6 3 5 5" xfId="1450" xr:uid="{00000000-0005-0000-0000-00006B0D0000}"/>
    <cellStyle name="Normal 6 3 5 5 2" xfId="3452" xr:uid="{00000000-0005-0000-0000-00006C0D0000}"/>
    <cellStyle name="Normal 6 3 5 6" xfId="2247" xr:uid="{00000000-0005-0000-0000-00006D0D0000}"/>
    <cellStyle name="Normal 6 3 5 7" xfId="4330" xr:uid="{00000000-0005-0000-0000-00006E0D0000}"/>
    <cellStyle name="Normal 6 3 6" xfId="258" xr:uid="{00000000-0005-0000-0000-00006F0D0000}"/>
    <cellStyle name="Normal 6 3 6 2" xfId="440" xr:uid="{00000000-0005-0000-0000-0000700D0000}"/>
    <cellStyle name="Normal 6 3 6 2 2" xfId="850" xr:uid="{00000000-0005-0000-0000-0000710D0000}"/>
    <cellStyle name="Normal 6 3 6 2 2 2" xfId="2040" xr:uid="{00000000-0005-0000-0000-0000720D0000}"/>
    <cellStyle name="Normal 6 3 6 2 2 2 2" xfId="4042" xr:uid="{00000000-0005-0000-0000-0000730D0000}"/>
    <cellStyle name="Normal 6 3 6 2 2 3" xfId="2856" xr:uid="{00000000-0005-0000-0000-0000740D0000}"/>
    <cellStyle name="Normal 6 3 6 2 3" xfId="1633" xr:uid="{00000000-0005-0000-0000-0000750D0000}"/>
    <cellStyle name="Normal 6 3 6 2 3 2" xfId="3635" xr:uid="{00000000-0005-0000-0000-0000760D0000}"/>
    <cellStyle name="Normal 6 3 6 2 4" xfId="2447" xr:uid="{00000000-0005-0000-0000-0000770D0000}"/>
    <cellStyle name="Normal 6 3 6 3" xfId="666" xr:uid="{00000000-0005-0000-0000-0000780D0000}"/>
    <cellStyle name="Normal 6 3 6 3 2" xfId="1858" xr:uid="{00000000-0005-0000-0000-0000790D0000}"/>
    <cellStyle name="Normal 6 3 6 3 2 2" xfId="3860" xr:uid="{00000000-0005-0000-0000-00007A0D0000}"/>
    <cellStyle name="Normal 6 3 6 3 3" xfId="2674" xr:uid="{00000000-0005-0000-0000-00007B0D0000}"/>
    <cellStyle name="Normal 6 3 6 4" xfId="1219" xr:uid="{00000000-0005-0000-0000-00007C0D0000}"/>
    <cellStyle name="Normal 6 3 6 4 2" xfId="3221" xr:uid="{00000000-0005-0000-0000-00007D0D0000}"/>
    <cellStyle name="Normal 6 3 6 5" xfId="1451" xr:uid="{00000000-0005-0000-0000-00007E0D0000}"/>
    <cellStyle name="Normal 6 3 6 5 2" xfId="3453" xr:uid="{00000000-0005-0000-0000-00007F0D0000}"/>
    <cellStyle name="Normal 6 3 6 6" xfId="2265" xr:uid="{00000000-0005-0000-0000-0000800D0000}"/>
    <cellStyle name="Normal 6 3 6 7" xfId="4331" xr:uid="{00000000-0005-0000-0000-0000810D0000}"/>
    <cellStyle name="Normal 6 3 7" xfId="435" xr:uid="{00000000-0005-0000-0000-0000820D0000}"/>
    <cellStyle name="Normal 6 3 7 2" xfId="845" xr:uid="{00000000-0005-0000-0000-0000830D0000}"/>
    <cellStyle name="Normal 6 3 7 2 2" xfId="2035" xr:uid="{00000000-0005-0000-0000-0000840D0000}"/>
    <cellStyle name="Normal 6 3 7 2 2 2" xfId="4037" xr:uid="{00000000-0005-0000-0000-0000850D0000}"/>
    <cellStyle name="Normal 6 3 7 2 3" xfId="2851" xr:uid="{00000000-0005-0000-0000-0000860D0000}"/>
    <cellStyle name="Normal 6 3 7 3" xfId="1628" xr:uid="{00000000-0005-0000-0000-0000870D0000}"/>
    <cellStyle name="Normal 6 3 7 3 2" xfId="3630" xr:uid="{00000000-0005-0000-0000-0000880D0000}"/>
    <cellStyle name="Normal 6 3 7 4" xfId="2442" xr:uid="{00000000-0005-0000-0000-0000890D0000}"/>
    <cellStyle name="Normal 6 3 8" xfId="500" xr:uid="{00000000-0005-0000-0000-00008A0D0000}"/>
    <cellStyle name="Normal 6 3 8 2" xfId="908" xr:uid="{00000000-0005-0000-0000-00008B0D0000}"/>
    <cellStyle name="Normal 6 3 8 2 2" xfId="2097" xr:uid="{00000000-0005-0000-0000-00008C0D0000}"/>
    <cellStyle name="Normal 6 3 8 2 2 2" xfId="4099" xr:uid="{00000000-0005-0000-0000-00008D0D0000}"/>
    <cellStyle name="Normal 6 3 8 2 3" xfId="2914" xr:uid="{00000000-0005-0000-0000-00008E0D0000}"/>
    <cellStyle name="Normal 6 3 8 3" xfId="1691" xr:uid="{00000000-0005-0000-0000-00008F0D0000}"/>
    <cellStyle name="Normal 6 3 8 3 2" xfId="3693" xr:uid="{00000000-0005-0000-0000-0000900D0000}"/>
    <cellStyle name="Normal 6 3 8 4" xfId="2507" xr:uid="{00000000-0005-0000-0000-0000910D0000}"/>
    <cellStyle name="Normal 6 3 9" xfId="530" xr:uid="{00000000-0005-0000-0000-0000920D0000}"/>
    <cellStyle name="Normal 6 3 9 2" xfId="1722" xr:uid="{00000000-0005-0000-0000-0000930D0000}"/>
    <cellStyle name="Normal 6 3 9 2 2" xfId="3724" xr:uid="{00000000-0005-0000-0000-0000940D0000}"/>
    <cellStyle name="Normal 6 3 9 3" xfId="2538" xr:uid="{00000000-0005-0000-0000-0000950D0000}"/>
    <cellStyle name="Normal 6 4" xfId="46" xr:uid="{00000000-0005-0000-0000-0000960D0000}"/>
    <cellStyle name="Normal 6 4 10" xfId="1452" xr:uid="{00000000-0005-0000-0000-0000970D0000}"/>
    <cellStyle name="Normal 6 4 10 2" xfId="3454" xr:uid="{00000000-0005-0000-0000-0000980D0000}"/>
    <cellStyle name="Normal 6 4 11" xfId="2135" xr:uid="{00000000-0005-0000-0000-0000990D0000}"/>
    <cellStyle name="Normal 6 4 12" xfId="4178" xr:uid="{00000000-0005-0000-0000-00009A0D0000}"/>
    <cellStyle name="Normal 6 4 13" xfId="122" xr:uid="{00000000-0005-0000-0000-00009B0D0000}"/>
    <cellStyle name="Normal 6 4 2" xfId="274" xr:uid="{00000000-0005-0000-0000-00009C0D0000}"/>
    <cellStyle name="Normal 6 4 2 2" xfId="442" xr:uid="{00000000-0005-0000-0000-00009D0D0000}"/>
    <cellStyle name="Normal 6 4 2 2 2" xfId="852" xr:uid="{00000000-0005-0000-0000-00009E0D0000}"/>
    <cellStyle name="Normal 6 4 2 2 2 2" xfId="2042" xr:uid="{00000000-0005-0000-0000-00009F0D0000}"/>
    <cellStyle name="Normal 6 4 2 2 2 2 2" xfId="4044" xr:uid="{00000000-0005-0000-0000-0000A00D0000}"/>
    <cellStyle name="Normal 6 4 2 2 2 3" xfId="2858" xr:uid="{00000000-0005-0000-0000-0000A10D0000}"/>
    <cellStyle name="Normal 6 4 2 2 3" xfId="1635" xr:uid="{00000000-0005-0000-0000-0000A20D0000}"/>
    <cellStyle name="Normal 6 4 2 2 3 2" xfId="3637" xr:uid="{00000000-0005-0000-0000-0000A30D0000}"/>
    <cellStyle name="Normal 6 4 2 2 4" xfId="2449" xr:uid="{00000000-0005-0000-0000-0000A40D0000}"/>
    <cellStyle name="Normal 6 4 2 3" xfId="668" xr:uid="{00000000-0005-0000-0000-0000A50D0000}"/>
    <cellStyle name="Normal 6 4 2 3 2" xfId="1860" xr:uid="{00000000-0005-0000-0000-0000A60D0000}"/>
    <cellStyle name="Normal 6 4 2 3 2 2" xfId="3862" xr:uid="{00000000-0005-0000-0000-0000A70D0000}"/>
    <cellStyle name="Normal 6 4 2 3 3" xfId="2676" xr:uid="{00000000-0005-0000-0000-0000A80D0000}"/>
    <cellStyle name="Normal 6 4 2 4" xfId="1220" xr:uid="{00000000-0005-0000-0000-0000A90D0000}"/>
    <cellStyle name="Normal 6 4 2 4 2" xfId="3222" xr:uid="{00000000-0005-0000-0000-0000AA0D0000}"/>
    <cellStyle name="Normal 6 4 2 5" xfId="1453" xr:uid="{00000000-0005-0000-0000-0000AB0D0000}"/>
    <cellStyle name="Normal 6 4 2 5 2" xfId="3455" xr:uid="{00000000-0005-0000-0000-0000AC0D0000}"/>
    <cellStyle name="Normal 6 4 2 6" xfId="2281" xr:uid="{00000000-0005-0000-0000-0000AD0D0000}"/>
    <cellStyle name="Normal 6 4 2 7" xfId="4233" xr:uid="{00000000-0005-0000-0000-0000AE0D0000}"/>
    <cellStyle name="Normal 6 4 3" xfId="441" xr:uid="{00000000-0005-0000-0000-0000AF0D0000}"/>
    <cellStyle name="Normal 6 4 3 2" xfId="851" xr:uid="{00000000-0005-0000-0000-0000B00D0000}"/>
    <cellStyle name="Normal 6 4 3 2 2" xfId="2041" xr:uid="{00000000-0005-0000-0000-0000B10D0000}"/>
    <cellStyle name="Normal 6 4 3 2 2 2" xfId="4043" xr:uid="{00000000-0005-0000-0000-0000B20D0000}"/>
    <cellStyle name="Normal 6 4 3 2 3" xfId="2857" xr:uid="{00000000-0005-0000-0000-0000B30D0000}"/>
    <cellStyle name="Normal 6 4 3 3" xfId="1634" xr:uid="{00000000-0005-0000-0000-0000B40D0000}"/>
    <cellStyle name="Normal 6 4 3 3 2" xfId="3636" xr:uid="{00000000-0005-0000-0000-0000B50D0000}"/>
    <cellStyle name="Normal 6 4 3 4" xfId="2448" xr:uid="{00000000-0005-0000-0000-0000B60D0000}"/>
    <cellStyle name="Normal 6 4 4" xfId="507" xr:uid="{00000000-0005-0000-0000-0000B70D0000}"/>
    <cellStyle name="Normal 6 4 4 2" xfId="915" xr:uid="{00000000-0005-0000-0000-0000B80D0000}"/>
    <cellStyle name="Normal 6 4 4 2 2" xfId="2104" xr:uid="{00000000-0005-0000-0000-0000B90D0000}"/>
    <cellStyle name="Normal 6 4 4 2 2 2" xfId="4106" xr:uid="{00000000-0005-0000-0000-0000BA0D0000}"/>
    <cellStyle name="Normal 6 4 4 2 3" xfId="2921" xr:uid="{00000000-0005-0000-0000-0000BB0D0000}"/>
    <cellStyle name="Normal 6 4 4 3" xfId="1698" xr:uid="{00000000-0005-0000-0000-0000BC0D0000}"/>
    <cellStyle name="Normal 6 4 4 3 2" xfId="3700" xr:uid="{00000000-0005-0000-0000-0000BD0D0000}"/>
    <cellStyle name="Normal 6 4 4 4" xfId="2514" xr:uid="{00000000-0005-0000-0000-0000BE0D0000}"/>
    <cellStyle name="Normal 6 4 5" xfId="667" xr:uid="{00000000-0005-0000-0000-0000BF0D0000}"/>
    <cellStyle name="Normal 6 4 5 2" xfId="1859" xr:uid="{00000000-0005-0000-0000-0000C00D0000}"/>
    <cellStyle name="Normal 6 4 5 2 2" xfId="3861" xr:uid="{00000000-0005-0000-0000-0000C10D0000}"/>
    <cellStyle name="Normal 6 4 5 3" xfId="2675" xr:uid="{00000000-0005-0000-0000-0000C20D0000}"/>
    <cellStyle name="Normal 6 4 6" xfId="949" xr:uid="{00000000-0005-0000-0000-0000C30D0000}"/>
    <cellStyle name="Normal 6 4 6 2" xfId="2951" xr:uid="{00000000-0005-0000-0000-0000C40D0000}"/>
    <cellStyle name="Normal 6 4 7" xfId="1030" xr:uid="{00000000-0005-0000-0000-0000C50D0000}"/>
    <cellStyle name="Normal 6 4 7 2" xfId="3032" xr:uid="{00000000-0005-0000-0000-0000C60D0000}"/>
    <cellStyle name="Normal 6 4 8" xfId="1109" xr:uid="{00000000-0005-0000-0000-0000C70D0000}"/>
    <cellStyle name="Normal 6 4 8 2" xfId="3111" xr:uid="{00000000-0005-0000-0000-0000C80D0000}"/>
    <cellStyle name="Normal 6 4 9" xfId="1268" xr:uid="{00000000-0005-0000-0000-0000C90D0000}"/>
    <cellStyle name="Normal 6 4 9 2" xfId="3270" xr:uid="{00000000-0005-0000-0000-0000CA0D0000}"/>
    <cellStyle name="Normal 6 5" xfId="129" xr:uid="{00000000-0005-0000-0000-0000CB0D0000}"/>
    <cellStyle name="Normal 6 5 10" xfId="4200" xr:uid="{00000000-0005-0000-0000-0000CC0D0000}"/>
    <cellStyle name="Normal 6 5 2" xfId="443" xr:uid="{00000000-0005-0000-0000-0000CD0D0000}"/>
    <cellStyle name="Normal 6 5 2 2" xfId="853" xr:uid="{00000000-0005-0000-0000-0000CE0D0000}"/>
    <cellStyle name="Normal 6 5 2 2 2" xfId="2043" xr:uid="{00000000-0005-0000-0000-0000CF0D0000}"/>
    <cellStyle name="Normal 6 5 2 2 2 2" xfId="4045" xr:uid="{00000000-0005-0000-0000-0000D00D0000}"/>
    <cellStyle name="Normal 6 5 2 2 3" xfId="2859" xr:uid="{00000000-0005-0000-0000-0000D10D0000}"/>
    <cellStyle name="Normal 6 5 2 3" xfId="1636" xr:uid="{00000000-0005-0000-0000-0000D20D0000}"/>
    <cellStyle name="Normal 6 5 2 3 2" xfId="3638" xr:uid="{00000000-0005-0000-0000-0000D30D0000}"/>
    <cellStyle name="Normal 6 5 2 4" xfId="2450" xr:uid="{00000000-0005-0000-0000-0000D40D0000}"/>
    <cellStyle name="Normal 6 5 3" xfId="669" xr:uid="{00000000-0005-0000-0000-0000D50D0000}"/>
    <cellStyle name="Normal 6 5 3 2" xfId="1861" xr:uid="{00000000-0005-0000-0000-0000D60D0000}"/>
    <cellStyle name="Normal 6 5 3 2 2" xfId="3863" xr:uid="{00000000-0005-0000-0000-0000D70D0000}"/>
    <cellStyle name="Normal 6 5 3 3" xfId="2677" xr:uid="{00000000-0005-0000-0000-0000D80D0000}"/>
    <cellStyle name="Normal 6 5 4" xfId="954" xr:uid="{00000000-0005-0000-0000-0000D90D0000}"/>
    <cellStyle name="Normal 6 5 4 2" xfId="2956" xr:uid="{00000000-0005-0000-0000-0000DA0D0000}"/>
    <cellStyle name="Normal 6 5 5" xfId="1041" xr:uid="{00000000-0005-0000-0000-0000DB0D0000}"/>
    <cellStyle name="Normal 6 5 5 2" xfId="3043" xr:uid="{00000000-0005-0000-0000-0000DC0D0000}"/>
    <cellStyle name="Normal 6 5 6" xfId="1221" xr:uid="{00000000-0005-0000-0000-0000DD0D0000}"/>
    <cellStyle name="Normal 6 5 6 2" xfId="3223" xr:uid="{00000000-0005-0000-0000-0000DE0D0000}"/>
    <cellStyle name="Normal 6 5 7" xfId="1276" xr:uid="{00000000-0005-0000-0000-0000DF0D0000}"/>
    <cellStyle name="Normal 6 5 7 2" xfId="3278" xr:uid="{00000000-0005-0000-0000-0000E00D0000}"/>
    <cellStyle name="Normal 6 5 8" xfId="1454" xr:uid="{00000000-0005-0000-0000-0000E10D0000}"/>
    <cellStyle name="Normal 6 5 8 2" xfId="3456" xr:uid="{00000000-0005-0000-0000-0000E20D0000}"/>
    <cellStyle name="Normal 6 5 9" xfId="2141" xr:uid="{00000000-0005-0000-0000-0000E30D0000}"/>
    <cellStyle name="Normal 6 6" xfId="134" xr:uid="{00000000-0005-0000-0000-0000E40D0000}"/>
    <cellStyle name="Normal 6 6 2" xfId="444" xr:uid="{00000000-0005-0000-0000-0000E50D0000}"/>
    <cellStyle name="Normal 6 6 2 2" xfId="854" xr:uid="{00000000-0005-0000-0000-0000E60D0000}"/>
    <cellStyle name="Normal 6 6 2 2 2" xfId="2044" xr:uid="{00000000-0005-0000-0000-0000E70D0000}"/>
    <cellStyle name="Normal 6 6 2 2 2 2" xfId="4046" xr:uid="{00000000-0005-0000-0000-0000E80D0000}"/>
    <cellStyle name="Normal 6 6 2 2 3" xfId="2860" xr:uid="{00000000-0005-0000-0000-0000E90D0000}"/>
    <cellStyle name="Normal 6 6 2 3" xfId="1637" xr:uid="{00000000-0005-0000-0000-0000EA0D0000}"/>
    <cellStyle name="Normal 6 6 2 3 2" xfId="3639" xr:uid="{00000000-0005-0000-0000-0000EB0D0000}"/>
    <cellStyle name="Normal 6 6 2 4" xfId="2451" xr:uid="{00000000-0005-0000-0000-0000EC0D0000}"/>
    <cellStyle name="Normal 6 6 3" xfId="670" xr:uid="{00000000-0005-0000-0000-0000ED0D0000}"/>
    <cellStyle name="Normal 6 6 3 2" xfId="1862" xr:uid="{00000000-0005-0000-0000-0000EE0D0000}"/>
    <cellStyle name="Normal 6 6 3 2 2" xfId="3864" xr:uid="{00000000-0005-0000-0000-0000EF0D0000}"/>
    <cellStyle name="Normal 6 6 3 3" xfId="2678" xr:uid="{00000000-0005-0000-0000-0000F00D0000}"/>
    <cellStyle name="Normal 6 6 4" xfId="959" xr:uid="{00000000-0005-0000-0000-0000F10D0000}"/>
    <cellStyle name="Normal 6 6 4 2" xfId="2961" xr:uid="{00000000-0005-0000-0000-0000F20D0000}"/>
    <cellStyle name="Normal 6 6 5" xfId="1222" xr:uid="{00000000-0005-0000-0000-0000F30D0000}"/>
    <cellStyle name="Normal 6 6 5 2" xfId="3224" xr:uid="{00000000-0005-0000-0000-0000F40D0000}"/>
    <cellStyle name="Normal 6 6 6" xfId="1291" xr:uid="{00000000-0005-0000-0000-0000F50D0000}"/>
    <cellStyle name="Normal 6 6 6 2" xfId="3293" xr:uid="{00000000-0005-0000-0000-0000F60D0000}"/>
    <cellStyle name="Normal 6 6 7" xfId="1455" xr:uid="{00000000-0005-0000-0000-0000F70D0000}"/>
    <cellStyle name="Normal 6 6 7 2" xfId="3457" xr:uid="{00000000-0005-0000-0000-0000F80D0000}"/>
    <cellStyle name="Normal 6 6 8" xfId="2146" xr:uid="{00000000-0005-0000-0000-0000F90D0000}"/>
    <cellStyle name="Normal 6 6 9" xfId="4332" xr:uid="{00000000-0005-0000-0000-0000FA0D0000}"/>
    <cellStyle name="Normal 6 7" xfId="144" xr:uid="{00000000-0005-0000-0000-0000FB0D0000}"/>
    <cellStyle name="Normal 6 7 2" xfId="445" xr:uid="{00000000-0005-0000-0000-0000FC0D0000}"/>
    <cellStyle name="Normal 6 7 2 2" xfId="855" xr:uid="{00000000-0005-0000-0000-0000FD0D0000}"/>
    <cellStyle name="Normal 6 7 2 2 2" xfId="2045" xr:uid="{00000000-0005-0000-0000-0000FE0D0000}"/>
    <cellStyle name="Normal 6 7 2 2 2 2" xfId="4047" xr:uid="{00000000-0005-0000-0000-0000FF0D0000}"/>
    <cellStyle name="Normal 6 7 2 2 3" xfId="2861" xr:uid="{00000000-0005-0000-0000-0000000E0000}"/>
    <cellStyle name="Normal 6 7 2 3" xfId="1638" xr:uid="{00000000-0005-0000-0000-0000010E0000}"/>
    <cellStyle name="Normal 6 7 2 3 2" xfId="3640" xr:uid="{00000000-0005-0000-0000-0000020E0000}"/>
    <cellStyle name="Normal 6 7 2 4" xfId="2452" xr:uid="{00000000-0005-0000-0000-0000030E0000}"/>
    <cellStyle name="Normal 6 7 3" xfId="671" xr:uid="{00000000-0005-0000-0000-0000040E0000}"/>
    <cellStyle name="Normal 6 7 3 2" xfId="1863" xr:uid="{00000000-0005-0000-0000-0000050E0000}"/>
    <cellStyle name="Normal 6 7 3 2 2" xfId="3865" xr:uid="{00000000-0005-0000-0000-0000060E0000}"/>
    <cellStyle name="Normal 6 7 3 3" xfId="2679" xr:uid="{00000000-0005-0000-0000-0000070E0000}"/>
    <cellStyle name="Normal 6 7 4" xfId="966" xr:uid="{00000000-0005-0000-0000-0000080E0000}"/>
    <cellStyle name="Normal 6 7 4 2" xfId="2968" xr:uid="{00000000-0005-0000-0000-0000090E0000}"/>
    <cellStyle name="Normal 6 7 5" xfId="1223" xr:uid="{00000000-0005-0000-0000-00000A0E0000}"/>
    <cellStyle name="Normal 6 7 5 2" xfId="3225" xr:uid="{00000000-0005-0000-0000-00000B0E0000}"/>
    <cellStyle name="Normal 6 7 6" xfId="1456" xr:uid="{00000000-0005-0000-0000-00000C0E0000}"/>
    <cellStyle name="Normal 6 7 6 2" xfId="3458" xr:uid="{00000000-0005-0000-0000-00000D0E0000}"/>
    <cellStyle name="Normal 6 7 7" xfId="2156" xr:uid="{00000000-0005-0000-0000-00000E0E0000}"/>
    <cellStyle name="Normal 6 7 8" xfId="4333" xr:uid="{00000000-0005-0000-0000-00000F0E0000}"/>
    <cellStyle name="Normal 6 8" xfId="170" xr:uid="{00000000-0005-0000-0000-0000100E0000}"/>
    <cellStyle name="Normal 6 8 2" xfId="446" xr:uid="{00000000-0005-0000-0000-0000110E0000}"/>
    <cellStyle name="Normal 6 8 2 2" xfId="856" xr:uid="{00000000-0005-0000-0000-0000120E0000}"/>
    <cellStyle name="Normal 6 8 2 2 2" xfId="2046" xr:uid="{00000000-0005-0000-0000-0000130E0000}"/>
    <cellStyle name="Normal 6 8 2 2 2 2" xfId="4048" xr:uid="{00000000-0005-0000-0000-0000140E0000}"/>
    <cellStyle name="Normal 6 8 2 2 3" xfId="2862" xr:uid="{00000000-0005-0000-0000-0000150E0000}"/>
    <cellStyle name="Normal 6 8 2 3" xfId="1639" xr:uid="{00000000-0005-0000-0000-0000160E0000}"/>
    <cellStyle name="Normal 6 8 2 3 2" xfId="3641" xr:uid="{00000000-0005-0000-0000-0000170E0000}"/>
    <cellStyle name="Normal 6 8 2 4" xfId="2453" xr:uid="{00000000-0005-0000-0000-0000180E0000}"/>
    <cellStyle name="Normal 6 8 3" xfId="672" xr:uid="{00000000-0005-0000-0000-0000190E0000}"/>
    <cellStyle name="Normal 6 8 3 2" xfId="1864" xr:uid="{00000000-0005-0000-0000-00001A0E0000}"/>
    <cellStyle name="Normal 6 8 3 2 2" xfId="3866" xr:uid="{00000000-0005-0000-0000-00001B0E0000}"/>
    <cellStyle name="Normal 6 8 3 3" xfId="2680" xr:uid="{00000000-0005-0000-0000-00001C0E0000}"/>
    <cellStyle name="Normal 6 8 4" xfId="995" xr:uid="{00000000-0005-0000-0000-00001D0E0000}"/>
    <cellStyle name="Normal 6 8 4 2" xfId="2997" xr:uid="{00000000-0005-0000-0000-00001E0E0000}"/>
    <cellStyle name="Normal 6 8 5" xfId="1224" xr:uid="{00000000-0005-0000-0000-00001F0E0000}"/>
    <cellStyle name="Normal 6 8 5 2" xfId="3226" xr:uid="{00000000-0005-0000-0000-0000200E0000}"/>
    <cellStyle name="Normal 6 8 6" xfId="1457" xr:uid="{00000000-0005-0000-0000-0000210E0000}"/>
    <cellStyle name="Normal 6 8 6 2" xfId="3459" xr:uid="{00000000-0005-0000-0000-0000220E0000}"/>
    <cellStyle name="Normal 6 8 7" xfId="2182" xr:uid="{00000000-0005-0000-0000-0000230E0000}"/>
    <cellStyle name="Normal 6 8 8" xfId="4334" xr:uid="{00000000-0005-0000-0000-0000240E0000}"/>
    <cellStyle name="Normal 6 9" xfId="175" xr:uid="{00000000-0005-0000-0000-0000250E0000}"/>
    <cellStyle name="Normal 6 9 2" xfId="447" xr:uid="{00000000-0005-0000-0000-0000260E0000}"/>
    <cellStyle name="Normal 6 9 2 2" xfId="857" xr:uid="{00000000-0005-0000-0000-0000270E0000}"/>
    <cellStyle name="Normal 6 9 2 2 2" xfId="2047" xr:uid="{00000000-0005-0000-0000-0000280E0000}"/>
    <cellStyle name="Normal 6 9 2 2 2 2" xfId="4049" xr:uid="{00000000-0005-0000-0000-0000290E0000}"/>
    <cellStyle name="Normal 6 9 2 2 3" xfId="2863" xr:uid="{00000000-0005-0000-0000-00002A0E0000}"/>
    <cellStyle name="Normal 6 9 2 3" xfId="1640" xr:uid="{00000000-0005-0000-0000-00002B0E0000}"/>
    <cellStyle name="Normal 6 9 2 3 2" xfId="3642" xr:uid="{00000000-0005-0000-0000-00002C0E0000}"/>
    <cellStyle name="Normal 6 9 2 4" xfId="2454" xr:uid="{00000000-0005-0000-0000-00002D0E0000}"/>
    <cellStyle name="Normal 6 9 3" xfId="673" xr:uid="{00000000-0005-0000-0000-00002E0E0000}"/>
    <cellStyle name="Normal 6 9 3 2" xfId="1865" xr:uid="{00000000-0005-0000-0000-00002F0E0000}"/>
    <cellStyle name="Normal 6 9 3 2 2" xfId="3867" xr:uid="{00000000-0005-0000-0000-0000300E0000}"/>
    <cellStyle name="Normal 6 9 3 3" xfId="2681" xr:uid="{00000000-0005-0000-0000-0000310E0000}"/>
    <cellStyle name="Normal 6 9 4" xfId="1225" xr:uid="{00000000-0005-0000-0000-0000320E0000}"/>
    <cellStyle name="Normal 6 9 4 2" xfId="3227" xr:uid="{00000000-0005-0000-0000-0000330E0000}"/>
    <cellStyle name="Normal 6 9 5" xfId="1458" xr:uid="{00000000-0005-0000-0000-0000340E0000}"/>
    <cellStyle name="Normal 6 9 5 2" xfId="3460" xr:uid="{00000000-0005-0000-0000-0000350E0000}"/>
    <cellStyle name="Normal 6 9 6" xfId="2187" xr:uid="{00000000-0005-0000-0000-0000360E0000}"/>
    <cellStyle name="Normal 6 9 7" xfId="4335" xr:uid="{00000000-0005-0000-0000-0000370E0000}"/>
    <cellStyle name="Normal 7" xfId="7" xr:uid="{00000000-0005-0000-0000-0000380E0000}"/>
    <cellStyle name="Normal 7 10" xfId="290" xr:uid="{00000000-0005-0000-0000-0000390E0000}"/>
    <cellStyle name="Normal 7 10 2" xfId="449" xr:uid="{00000000-0005-0000-0000-00003A0E0000}"/>
    <cellStyle name="Normal 7 10 2 2" xfId="859" xr:uid="{00000000-0005-0000-0000-00003B0E0000}"/>
    <cellStyle name="Normal 7 10 2 2 2" xfId="2049" xr:uid="{00000000-0005-0000-0000-00003C0E0000}"/>
    <cellStyle name="Normal 7 10 2 2 2 2" xfId="4051" xr:uid="{00000000-0005-0000-0000-00003D0E0000}"/>
    <cellStyle name="Normal 7 10 2 2 3" xfId="2865" xr:uid="{00000000-0005-0000-0000-00003E0E0000}"/>
    <cellStyle name="Normal 7 10 2 3" xfId="1642" xr:uid="{00000000-0005-0000-0000-00003F0E0000}"/>
    <cellStyle name="Normal 7 10 2 3 2" xfId="3644" xr:uid="{00000000-0005-0000-0000-0000400E0000}"/>
    <cellStyle name="Normal 7 10 2 4" xfId="2456" xr:uid="{00000000-0005-0000-0000-0000410E0000}"/>
    <cellStyle name="Normal 7 10 3" xfId="674" xr:uid="{00000000-0005-0000-0000-0000420E0000}"/>
    <cellStyle name="Normal 7 10 3 2" xfId="1866" xr:uid="{00000000-0005-0000-0000-0000430E0000}"/>
    <cellStyle name="Normal 7 10 3 2 2" xfId="3868" xr:uid="{00000000-0005-0000-0000-0000440E0000}"/>
    <cellStyle name="Normal 7 10 3 3" xfId="2682" xr:uid="{00000000-0005-0000-0000-0000450E0000}"/>
    <cellStyle name="Normal 7 10 4" xfId="1226" xr:uid="{00000000-0005-0000-0000-0000460E0000}"/>
    <cellStyle name="Normal 7 10 4 2" xfId="3228" xr:uid="{00000000-0005-0000-0000-0000470E0000}"/>
    <cellStyle name="Normal 7 10 5" xfId="1459" xr:uid="{00000000-0005-0000-0000-0000480E0000}"/>
    <cellStyle name="Normal 7 10 5 2" xfId="3461" xr:uid="{00000000-0005-0000-0000-0000490E0000}"/>
    <cellStyle name="Normal 7 10 6" xfId="2297" xr:uid="{00000000-0005-0000-0000-00004A0E0000}"/>
    <cellStyle name="Normal 7 10 7" xfId="4336" xr:uid="{00000000-0005-0000-0000-00004B0E0000}"/>
    <cellStyle name="Normal 7 11" xfId="448" xr:uid="{00000000-0005-0000-0000-00004C0E0000}"/>
    <cellStyle name="Normal 7 11 2" xfId="858" xr:uid="{00000000-0005-0000-0000-00004D0E0000}"/>
    <cellStyle name="Normal 7 11 2 2" xfId="2048" xr:uid="{00000000-0005-0000-0000-00004E0E0000}"/>
    <cellStyle name="Normal 7 11 2 2 2" xfId="4050" xr:uid="{00000000-0005-0000-0000-00004F0E0000}"/>
    <cellStyle name="Normal 7 11 2 3" xfId="2864" xr:uid="{00000000-0005-0000-0000-0000500E0000}"/>
    <cellStyle name="Normal 7 11 3" xfId="1641" xr:uid="{00000000-0005-0000-0000-0000510E0000}"/>
    <cellStyle name="Normal 7 11 3 2" xfId="3643" xr:uid="{00000000-0005-0000-0000-0000520E0000}"/>
    <cellStyle name="Normal 7 11 4" xfId="2455" xr:uid="{00000000-0005-0000-0000-0000530E0000}"/>
    <cellStyle name="Normal 7 12" xfId="488" xr:uid="{00000000-0005-0000-0000-0000540E0000}"/>
    <cellStyle name="Normal 7 12 2" xfId="896" xr:uid="{00000000-0005-0000-0000-0000550E0000}"/>
    <cellStyle name="Normal 7 12 2 2" xfId="2086" xr:uid="{00000000-0005-0000-0000-0000560E0000}"/>
    <cellStyle name="Normal 7 12 2 2 2" xfId="4088" xr:uid="{00000000-0005-0000-0000-0000570E0000}"/>
    <cellStyle name="Normal 7 12 2 3" xfId="2902" xr:uid="{00000000-0005-0000-0000-0000580E0000}"/>
    <cellStyle name="Normal 7 12 3" xfId="1679" xr:uid="{00000000-0005-0000-0000-0000590E0000}"/>
    <cellStyle name="Normal 7 12 3 2" xfId="3681" xr:uid="{00000000-0005-0000-0000-00005A0E0000}"/>
    <cellStyle name="Normal 7 12 4" xfId="2495" xr:uid="{00000000-0005-0000-0000-00005B0E0000}"/>
    <cellStyle name="Normal 7 13" xfId="508" xr:uid="{00000000-0005-0000-0000-00005C0E0000}"/>
    <cellStyle name="Normal 7 13 2" xfId="916" xr:uid="{00000000-0005-0000-0000-00005D0E0000}"/>
    <cellStyle name="Normal 7 13 2 2" xfId="2105" xr:uid="{00000000-0005-0000-0000-00005E0E0000}"/>
    <cellStyle name="Normal 7 13 2 2 2" xfId="4107" xr:uid="{00000000-0005-0000-0000-00005F0E0000}"/>
    <cellStyle name="Normal 7 13 2 3" xfId="2922" xr:uid="{00000000-0005-0000-0000-0000600E0000}"/>
    <cellStyle name="Normal 7 13 3" xfId="1699" xr:uid="{00000000-0005-0000-0000-0000610E0000}"/>
    <cellStyle name="Normal 7 13 3 2" xfId="3701" xr:uid="{00000000-0005-0000-0000-0000620E0000}"/>
    <cellStyle name="Normal 7 13 4" xfId="2515" xr:uid="{00000000-0005-0000-0000-0000630E0000}"/>
    <cellStyle name="Normal 7 14" xfId="522" xr:uid="{00000000-0005-0000-0000-0000640E0000}"/>
    <cellStyle name="Normal 7 14 2" xfId="1714" xr:uid="{00000000-0005-0000-0000-0000650E0000}"/>
    <cellStyle name="Normal 7 14 2 2" xfId="3716" xr:uid="{00000000-0005-0000-0000-0000660E0000}"/>
    <cellStyle name="Normal 7 14 3" xfId="2530" xr:uid="{00000000-0005-0000-0000-0000670E0000}"/>
    <cellStyle name="Normal 7 15" xfId="931" xr:uid="{00000000-0005-0000-0000-0000680E0000}"/>
    <cellStyle name="Normal 7 15 2" xfId="2933" xr:uid="{00000000-0005-0000-0000-0000690E0000}"/>
    <cellStyle name="Normal 7 16" xfId="1002" xr:uid="{00000000-0005-0000-0000-00006A0E0000}"/>
    <cellStyle name="Normal 7 16 2" xfId="3004" xr:uid="{00000000-0005-0000-0000-00006B0E0000}"/>
    <cellStyle name="Normal 7 17" xfId="1071" xr:uid="{00000000-0005-0000-0000-00006C0E0000}"/>
    <cellStyle name="Normal 7 17 2" xfId="3073" xr:uid="{00000000-0005-0000-0000-00006D0E0000}"/>
    <cellStyle name="Normal 7 18" xfId="1269" xr:uid="{00000000-0005-0000-0000-00006E0E0000}"/>
    <cellStyle name="Normal 7 18 2" xfId="3271" xr:uid="{00000000-0005-0000-0000-00006F0E0000}"/>
    <cellStyle name="Normal 7 19" xfId="1307" xr:uid="{00000000-0005-0000-0000-0000700E0000}"/>
    <cellStyle name="Normal 7 19 2" xfId="3309" xr:uid="{00000000-0005-0000-0000-0000710E0000}"/>
    <cellStyle name="Normal 7 2" xfId="21" xr:uid="{00000000-0005-0000-0000-0000720E0000}"/>
    <cellStyle name="Normal 7 2 2" xfId="111" xr:uid="{00000000-0005-0000-0000-0000730E0000}"/>
    <cellStyle name="Normal 7 2 3" xfId="450" xr:uid="{00000000-0005-0000-0000-0000740E0000}"/>
    <cellStyle name="Normal 7 2 3 2" xfId="675" xr:uid="{00000000-0005-0000-0000-0000750E0000}"/>
    <cellStyle name="Normal 7 2 3 2 2" xfId="1867" xr:uid="{00000000-0005-0000-0000-0000760E0000}"/>
    <cellStyle name="Normal 7 2 3 2 2 2" xfId="3869" xr:uid="{00000000-0005-0000-0000-0000770E0000}"/>
    <cellStyle name="Normal 7 2 3 2 3" xfId="2683" xr:uid="{00000000-0005-0000-0000-0000780E0000}"/>
    <cellStyle name="Normal 7 2 3 3" xfId="1227" xr:uid="{00000000-0005-0000-0000-0000790E0000}"/>
    <cellStyle name="Normal 7 2 3 3 2" xfId="3229" xr:uid="{00000000-0005-0000-0000-00007A0E0000}"/>
    <cellStyle name="Normal 7 2 3 4" xfId="1460" xr:uid="{00000000-0005-0000-0000-00007B0E0000}"/>
    <cellStyle name="Normal 7 2 3 4 2" xfId="3462" xr:uid="{00000000-0005-0000-0000-00007C0E0000}"/>
    <cellStyle name="Normal 7 2 3 5" xfId="2457" xr:uid="{00000000-0005-0000-0000-00007D0E0000}"/>
    <cellStyle name="Normal 7 2 3 6" xfId="4337" xr:uid="{00000000-0005-0000-0000-00007E0E0000}"/>
    <cellStyle name="Normal 7 2 4" xfId="942" xr:uid="{00000000-0005-0000-0000-00007F0E0000}"/>
    <cellStyle name="Normal 7 2 4 2" xfId="2944" xr:uid="{00000000-0005-0000-0000-0000800E0000}"/>
    <cellStyle name="Normal 7 2 5" xfId="2118" xr:uid="{00000000-0005-0000-0000-0000810E0000}"/>
    <cellStyle name="Normal 7 2 6" xfId="120" xr:uid="{00000000-0005-0000-0000-0000820E0000}"/>
    <cellStyle name="Normal 7 20" xfId="4154" xr:uid="{00000000-0005-0000-0000-0000830E0000}"/>
    <cellStyle name="Normal 7 21" xfId="4377" xr:uid="{00000000-0005-0000-0000-0000840E0000}"/>
    <cellStyle name="Normal 7 3" xfId="19" xr:uid="{00000000-0005-0000-0000-0000850E0000}"/>
    <cellStyle name="Normal 7 3 10" xfId="1059" xr:uid="{00000000-0005-0000-0000-0000860E0000}"/>
    <cellStyle name="Normal 7 3 10 2" xfId="3061" xr:uid="{00000000-0005-0000-0000-0000870E0000}"/>
    <cellStyle name="Normal 7 3 11" xfId="1085" xr:uid="{00000000-0005-0000-0000-0000880E0000}"/>
    <cellStyle name="Normal 7 3 11 2" xfId="3087" xr:uid="{00000000-0005-0000-0000-0000890E0000}"/>
    <cellStyle name="Normal 7 3 12" xfId="1292" xr:uid="{00000000-0005-0000-0000-00008A0E0000}"/>
    <cellStyle name="Normal 7 3 12 2" xfId="3294" xr:uid="{00000000-0005-0000-0000-00008B0E0000}"/>
    <cellStyle name="Normal 7 3 13" xfId="1316" xr:uid="{00000000-0005-0000-0000-00008C0E0000}"/>
    <cellStyle name="Normal 7 3 13 2" xfId="3318" xr:uid="{00000000-0005-0000-0000-00008D0E0000}"/>
    <cellStyle name="Normal 7 3 14" xfId="2136" xr:uid="{00000000-0005-0000-0000-00008E0E0000}"/>
    <cellStyle name="Normal 7 3 15" xfId="4161" xr:uid="{00000000-0005-0000-0000-00008F0E0000}"/>
    <cellStyle name="Normal 7 3 16" xfId="123" xr:uid="{00000000-0005-0000-0000-0000900E0000}"/>
    <cellStyle name="Normal 7 3 2" xfId="154" xr:uid="{00000000-0005-0000-0000-0000910E0000}"/>
    <cellStyle name="Normal 7 3 2 2" xfId="452" xr:uid="{00000000-0005-0000-0000-0000920E0000}"/>
    <cellStyle name="Normal 7 3 2 2 2" xfId="861" xr:uid="{00000000-0005-0000-0000-0000930E0000}"/>
    <cellStyle name="Normal 7 3 2 2 2 2" xfId="2051" xr:uid="{00000000-0005-0000-0000-0000940E0000}"/>
    <cellStyle name="Normal 7 3 2 2 2 2 2" xfId="4053" xr:uid="{00000000-0005-0000-0000-0000950E0000}"/>
    <cellStyle name="Normal 7 3 2 2 2 3" xfId="2867" xr:uid="{00000000-0005-0000-0000-0000960E0000}"/>
    <cellStyle name="Normal 7 3 2 2 3" xfId="1644" xr:uid="{00000000-0005-0000-0000-0000970E0000}"/>
    <cellStyle name="Normal 7 3 2 2 3 2" xfId="3646" xr:uid="{00000000-0005-0000-0000-0000980E0000}"/>
    <cellStyle name="Normal 7 3 2 2 4" xfId="2459" xr:uid="{00000000-0005-0000-0000-0000990E0000}"/>
    <cellStyle name="Normal 7 3 2 3" xfId="676" xr:uid="{00000000-0005-0000-0000-00009A0E0000}"/>
    <cellStyle name="Normal 7 3 2 3 2" xfId="1868" xr:uid="{00000000-0005-0000-0000-00009B0E0000}"/>
    <cellStyle name="Normal 7 3 2 3 2 2" xfId="3870" xr:uid="{00000000-0005-0000-0000-00009C0E0000}"/>
    <cellStyle name="Normal 7 3 2 3 3" xfId="2684" xr:uid="{00000000-0005-0000-0000-00009D0E0000}"/>
    <cellStyle name="Normal 7 3 2 4" xfId="978" xr:uid="{00000000-0005-0000-0000-00009E0E0000}"/>
    <cellStyle name="Normal 7 3 2 4 2" xfId="2980" xr:uid="{00000000-0005-0000-0000-00009F0E0000}"/>
    <cellStyle name="Normal 7 3 2 5" xfId="1228" xr:uid="{00000000-0005-0000-0000-0000A00E0000}"/>
    <cellStyle name="Normal 7 3 2 5 2" xfId="3230" xr:uid="{00000000-0005-0000-0000-0000A10E0000}"/>
    <cellStyle name="Normal 7 3 2 6" xfId="1461" xr:uid="{00000000-0005-0000-0000-0000A20E0000}"/>
    <cellStyle name="Normal 7 3 2 6 2" xfId="3463" xr:uid="{00000000-0005-0000-0000-0000A30E0000}"/>
    <cellStyle name="Normal 7 3 2 7" xfId="2166" xr:uid="{00000000-0005-0000-0000-0000A40E0000}"/>
    <cellStyle name="Normal 7 3 2 8" xfId="4201" xr:uid="{00000000-0005-0000-0000-0000A50E0000}"/>
    <cellStyle name="Normal 7 3 3" xfId="187" xr:uid="{00000000-0005-0000-0000-0000A60E0000}"/>
    <cellStyle name="Normal 7 3 3 2" xfId="453" xr:uid="{00000000-0005-0000-0000-0000A70E0000}"/>
    <cellStyle name="Normal 7 3 3 2 2" xfId="862" xr:uid="{00000000-0005-0000-0000-0000A80E0000}"/>
    <cellStyle name="Normal 7 3 3 2 2 2" xfId="2052" xr:uid="{00000000-0005-0000-0000-0000A90E0000}"/>
    <cellStyle name="Normal 7 3 3 2 2 2 2" xfId="4054" xr:uid="{00000000-0005-0000-0000-0000AA0E0000}"/>
    <cellStyle name="Normal 7 3 3 2 2 3" xfId="2868" xr:uid="{00000000-0005-0000-0000-0000AB0E0000}"/>
    <cellStyle name="Normal 7 3 3 2 3" xfId="1645" xr:uid="{00000000-0005-0000-0000-0000AC0E0000}"/>
    <cellStyle name="Normal 7 3 3 2 3 2" xfId="3647" xr:uid="{00000000-0005-0000-0000-0000AD0E0000}"/>
    <cellStyle name="Normal 7 3 3 2 4" xfId="2460" xr:uid="{00000000-0005-0000-0000-0000AE0E0000}"/>
    <cellStyle name="Normal 7 3 3 3" xfId="677" xr:uid="{00000000-0005-0000-0000-0000AF0E0000}"/>
    <cellStyle name="Normal 7 3 3 3 2" xfId="1869" xr:uid="{00000000-0005-0000-0000-0000B00E0000}"/>
    <cellStyle name="Normal 7 3 3 3 2 2" xfId="3871" xr:uid="{00000000-0005-0000-0000-0000B10E0000}"/>
    <cellStyle name="Normal 7 3 3 3 3" xfId="2685" xr:uid="{00000000-0005-0000-0000-0000B20E0000}"/>
    <cellStyle name="Normal 7 3 3 4" xfId="1229" xr:uid="{00000000-0005-0000-0000-0000B30E0000}"/>
    <cellStyle name="Normal 7 3 3 4 2" xfId="3231" xr:uid="{00000000-0005-0000-0000-0000B40E0000}"/>
    <cellStyle name="Normal 7 3 3 5" xfId="1462" xr:uid="{00000000-0005-0000-0000-0000B50E0000}"/>
    <cellStyle name="Normal 7 3 3 5 2" xfId="3464" xr:uid="{00000000-0005-0000-0000-0000B60E0000}"/>
    <cellStyle name="Normal 7 3 3 6" xfId="2199" xr:uid="{00000000-0005-0000-0000-0000B70E0000}"/>
    <cellStyle name="Normal 7 3 3 7" xfId="4338" xr:uid="{00000000-0005-0000-0000-0000B80E0000}"/>
    <cellStyle name="Normal 7 3 4" xfId="240" xr:uid="{00000000-0005-0000-0000-0000B90E0000}"/>
    <cellStyle name="Normal 7 3 4 2" xfId="454" xr:uid="{00000000-0005-0000-0000-0000BA0E0000}"/>
    <cellStyle name="Normal 7 3 4 2 2" xfId="863" xr:uid="{00000000-0005-0000-0000-0000BB0E0000}"/>
    <cellStyle name="Normal 7 3 4 2 2 2" xfId="2053" xr:uid="{00000000-0005-0000-0000-0000BC0E0000}"/>
    <cellStyle name="Normal 7 3 4 2 2 2 2" xfId="4055" xr:uid="{00000000-0005-0000-0000-0000BD0E0000}"/>
    <cellStyle name="Normal 7 3 4 2 2 3" xfId="2869" xr:uid="{00000000-0005-0000-0000-0000BE0E0000}"/>
    <cellStyle name="Normal 7 3 4 2 3" xfId="1646" xr:uid="{00000000-0005-0000-0000-0000BF0E0000}"/>
    <cellStyle name="Normal 7 3 4 2 3 2" xfId="3648" xr:uid="{00000000-0005-0000-0000-0000C00E0000}"/>
    <cellStyle name="Normal 7 3 4 2 4" xfId="2461" xr:uid="{00000000-0005-0000-0000-0000C10E0000}"/>
    <cellStyle name="Normal 7 3 4 3" xfId="678" xr:uid="{00000000-0005-0000-0000-0000C20E0000}"/>
    <cellStyle name="Normal 7 3 4 3 2" xfId="1870" xr:uid="{00000000-0005-0000-0000-0000C30E0000}"/>
    <cellStyle name="Normal 7 3 4 3 2 2" xfId="3872" xr:uid="{00000000-0005-0000-0000-0000C40E0000}"/>
    <cellStyle name="Normal 7 3 4 3 3" xfId="2686" xr:uid="{00000000-0005-0000-0000-0000C50E0000}"/>
    <cellStyle name="Normal 7 3 4 4" xfId="1230" xr:uid="{00000000-0005-0000-0000-0000C60E0000}"/>
    <cellStyle name="Normal 7 3 4 4 2" xfId="3232" xr:uid="{00000000-0005-0000-0000-0000C70E0000}"/>
    <cellStyle name="Normal 7 3 4 5" xfId="1463" xr:uid="{00000000-0005-0000-0000-0000C80E0000}"/>
    <cellStyle name="Normal 7 3 4 5 2" xfId="3465" xr:uid="{00000000-0005-0000-0000-0000C90E0000}"/>
    <cellStyle name="Normal 7 3 4 6" xfId="2248" xr:uid="{00000000-0005-0000-0000-0000CA0E0000}"/>
    <cellStyle name="Normal 7 3 4 7" xfId="4339" xr:uid="{00000000-0005-0000-0000-0000CB0E0000}"/>
    <cellStyle name="Normal 7 3 5" xfId="259" xr:uid="{00000000-0005-0000-0000-0000CC0E0000}"/>
    <cellStyle name="Normal 7 3 5 2" xfId="455" xr:uid="{00000000-0005-0000-0000-0000CD0E0000}"/>
    <cellStyle name="Normal 7 3 5 2 2" xfId="864" xr:uid="{00000000-0005-0000-0000-0000CE0E0000}"/>
    <cellStyle name="Normal 7 3 5 2 2 2" xfId="2054" xr:uid="{00000000-0005-0000-0000-0000CF0E0000}"/>
    <cellStyle name="Normal 7 3 5 2 2 2 2" xfId="4056" xr:uid="{00000000-0005-0000-0000-0000D00E0000}"/>
    <cellStyle name="Normal 7 3 5 2 2 3" xfId="2870" xr:uid="{00000000-0005-0000-0000-0000D10E0000}"/>
    <cellStyle name="Normal 7 3 5 2 3" xfId="1647" xr:uid="{00000000-0005-0000-0000-0000D20E0000}"/>
    <cellStyle name="Normal 7 3 5 2 3 2" xfId="3649" xr:uid="{00000000-0005-0000-0000-0000D30E0000}"/>
    <cellStyle name="Normal 7 3 5 2 4" xfId="2462" xr:uid="{00000000-0005-0000-0000-0000D40E0000}"/>
    <cellStyle name="Normal 7 3 5 3" xfId="679" xr:uid="{00000000-0005-0000-0000-0000D50E0000}"/>
    <cellStyle name="Normal 7 3 5 3 2" xfId="1871" xr:uid="{00000000-0005-0000-0000-0000D60E0000}"/>
    <cellStyle name="Normal 7 3 5 3 2 2" xfId="3873" xr:uid="{00000000-0005-0000-0000-0000D70E0000}"/>
    <cellStyle name="Normal 7 3 5 3 3" xfId="2687" xr:uid="{00000000-0005-0000-0000-0000D80E0000}"/>
    <cellStyle name="Normal 7 3 5 4" xfId="1231" xr:uid="{00000000-0005-0000-0000-0000D90E0000}"/>
    <cellStyle name="Normal 7 3 5 4 2" xfId="3233" xr:uid="{00000000-0005-0000-0000-0000DA0E0000}"/>
    <cellStyle name="Normal 7 3 5 5" xfId="1464" xr:uid="{00000000-0005-0000-0000-0000DB0E0000}"/>
    <cellStyle name="Normal 7 3 5 5 2" xfId="3466" xr:uid="{00000000-0005-0000-0000-0000DC0E0000}"/>
    <cellStyle name="Normal 7 3 5 6" xfId="2266" xr:uid="{00000000-0005-0000-0000-0000DD0E0000}"/>
    <cellStyle name="Normal 7 3 5 7" xfId="4340" xr:uid="{00000000-0005-0000-0000-0000DE0E0000}"/>
    <cellStyle name="Normal 7 3 6" xfId="451" xr:uid="{00000000-0005-0000-0000-0000DF0E0000}"/>
    <cellStyle name="Normal 7 3 6 2" xfId="860" xr:uid="{00000000-0005-0000-0000-0000E00E0000}"/>
    <cellStyle name="Normal 7 3 6 2 2" xfId="2050" xr:uid="{00000000-0005-0000-0000-0000E10E0000}"/>
    <cellStyle name="Normal 7 3 6 2 2 2" xfId="4052" xr:uid="{00000000-0005-0000-0000-0000E20E0000}"/>
    <cellStyle name="Normal 7 3 6 2 3" xfId="2866" xr:uid="{00000000-0005-0000-0000-0000E30E0000}"/>
    <cellStyle name="Normal 7 3 6 3" xfId="1643" xr:uid="{00000000-0005-0000-0000-0000E40E0000}"/>
    <cellStyle name="Normal 7 3 6 3 2" xfId="3645" xr:uid="{00000000-0005-0000-0000-0000E50E0000}"/>
    <cellStyle name="Normal 7 3 6 4" xfId="2458" xr:uid="{00000000-0005-0000-0000-0000E60E0000}"/>
    <cellStyle name="Normal 7 3 7" xfId="531" xr:uid="{00000000-0005-0000-0000-0000E70E0000}"/>
    <cellStyle name="Normal 7 3 7 2" xfId="1723" xr:uid="{00000000-0005-0000-0000-0000E80E0000}"/>
    <cellStyle name="Normal 7 3 7 2 2" xfId="3725" xr:uid="{00000000-0005-0000-0000-0000E90E0000}"/>
    <cellStyle name="Normal 7 3 7 3" xfId="2539" xr:uid="{00000000-0005-0000-0000-0000EA0E0000}"/>
    <cellStyle name="Normal 7 3 8" xfId="950" xr:uid="{00000000-0005-0000-0000-0000EB0E0000}"/>
    <cellStyle name="Normal 7 3 8 2" xfId="2952" xr:uid="{00000000-0005-0000-0000-0000EC0E0000}"/>
    <cellStyle name="Normal 7 3 9" xfId="1018" xr:uid="{00000000-0005-0000-0000-0000ED0E0000}"/>
    <cellStyle name="Normal 7 3 9 2" xfId="3020" xr:uid="{00000000-0005-0000-0000-0000EE0E0000}"/>
    <cellStyle name="Normal 7 4" xfId="32" xr:uid="{00000000-0005-0000-0000-0000EF0E0000}"/>
    <cellStyle name="Normal 7 4 2" xfId="197" xr:uid="{00000000-0005-0000-0000-0000F00E0000}"/>
    <cellStyle name="Normal 7 4 2 2" xfId="456" xr:uid="{00000000-0005-0000-0000-0000F10E0000}"/>
    <cellStyle name="Normal 7 4 2 2 2" xfId="865" xr:uid="{00000000-0005-0000-0000-0000F20E0000}"/>
    <cellStyle name="Normal 7 4 2 2 2 2" xfId="2055" xr:uid="{00000000-0005-0000-0000-0000F30E0000}"/>
    <cellStyle name="Normal 7 4 2 2 2 2 2" xfId="4057" xr:uid="{00000000-0005-0000-0000-0000F40E0000}"/>
    <cellStyle name="Normal 7 4 2 2 2 3" xfId="2871" xr:uid="{00000000-0005-0000-0000-0000F50E0000}"/>
    <cellStyle name="Normal 7 4 2 2 3" xfId="1648" xr:uid="{00000000-0005-0000-0000-0000F60E0000}"/>
    <cellStyle name="Normal 7 4 2 2 3 2" xfId="3650" xr:uid="{00000000-0005-0000-0000-0000F70E0000}"/>
    <cellStyle name="Normal 7 4 2 2 4" xfId="2463" xr:uid="{00000000-0005-0000-0000-0000F80E0000}"/>
    <cellStyle name="Normal 7 4 2 3" xfId="680" xr:uid="{00000000-0005-0000-0000-0000F90E0000}"/>
    <cellStyle name="Normal 7 4 2 3 2" xfId="1872" xr:uid="{00000000-0005-0000-0000-0000FA0E0000}"/>
    <cellStyle name="Normal 7 4 2 3 2 2" xfId="3874" xr:uid="{00000000-0005-0000-0000-0000FB0E0000}"/>
    <cellStyle name="Normal 7 4 2 3 3" xfId="2688" xr:uid="{00000000-0005-0000-0000-0000FC0E0000}"/>
    <cellStyle name="Normal 7 4 2 4" xfId="1232" xr:uid="{00000000-0005-0000-0000-0000FD0E0000}"/>
    <cellStyle name="Normal 7 4 2 4 2" xfId="3234" xr:uid="{00000000-0005-0000-0000-0000FE0E0000}"/>
    <cellStyle name="Normal 7 4 2 5" xfId="1465" xr:uid="{00000000-0005-0000-0000-0000FF0E0000}"/>
    <cellStyle name="Normal 7 4 2 5 2" xfId="3467" xr:uid="{00000000-0005-0000-0000-0000000F0000}"/>
    <cellStyle name="Normal 7 4 2 6" xfId="2209" xr:uid="{00000000-0005-0000-0000-0000010F0000}"/>
    <cellStyle name="Normal 7 4 2 7" xfId="4216" xr:uid="{00000000-0005-0000-0000-0000020F0000}"/>
    <cellStyle name="Normal 7 4 3" xfId="275" xr:uid="{00000000-0005-0000-0000-0000030F0000}"/>
    <cellStyle name="Normal 7 4 3 2" xfId="457" xr:uid="{00000000-0005-0000-0000-0000040F0000}"/>
    <cellStyle name="Normal 7 4 3 2 2" xfId="866" xr:uid="{00000000-0005-0000-0000-0000050F0000}"/>
    <cellStyle name="Normal 7 4 3 2 2 2" xfId="2056" xr:uid="{00000000-0005-0000-0000-0000060F0000}"/>
    <cellStyle name="Normal 7 4 3 2 2 2 2" xfId="4058" xr:uid="{00000000-0005-0000-0000-0000070F0000}"/>
    <cellStyle name="Normal 7 4 3 2 2 3" xfId="2872" xr:uid="{00000000-0005-0000-0000-0000080F0000}"/>
    <cellStyle name="Normal 7 4 3 2 3" xfId="1649" xr:uid="{00000000-0005-0000-0000-0000090F0000}"/>
    <cellStyle name="Normal 7 4 3 2 3 2" xfId="3651" xr:uid="{00000000-0005-0000-0000-00000A0F0000}"/>
    <cellStyle name="Normal 7 4 3 2 4" xfId="2464" xr:uid="{00000000-0005-0000-0000-00000B0F0000}"/>
    <cellStyle name="Normal 7 4 3 3" xfId="681" xr:uid="{00000000-0005-0000-0000-00000C0F0000}"/>
    <cellStyle name="Normal 7 4 3 3 2" xfId="1873" xr:uid="{00000000-0005-0000-0000-00000D0F0000}"/>
    <cellStyle name="Normal 7 4 3 3 2 2" xfId="3875" xr:uid="{00000000-0005-0000-0000-00000E0F0000}"/>
    <cellStyle name="Normal 7 4 3 3 3" xfId="2689" xr:uid="{00000000-0005-0000-0000-00000F0F0000}"/>
    <cellStyle name="Normal 7 4 3 4" xfId="1233" xr:uid="{00000000-0005-0000-0000-0000100F0000}"/>
    <cellStyle name="Normal 7 4 3 4 2" xfId="3235" xr:uid="{00000000-0005-0000-0000-0000110F0000}"/>
    <cellStyle name="Normal 7 4 3 5" xfId="1466" xr:uid="{00000000-0005-0000-0000-0000120F0000}"/>
    <cellStyle name="Normal 7 4 3 5 2" xfId="3468" xr:uid="{00000000-0005-0000-0000-0000130F0000}"/>
    <cellStyle name="Normal 7 4 3 6" xfId="2282" xr:uid="{00000000-0005-0000-0000-0000140F0000}"/>
    <cellStyle name="Normal 7 4 3 7" xfId="4341" xr:uid="{00000000-0005-0000-0000-0000150F0000}"/>
    <cellStyle name="Normal 7 4 4" xfId="1031" xr:uid="{00000000-0005-0000-0000-0000160F0000}"/>
    <cellStyle name="Normal 7 4 4 2" xfId="3033" xr:uid="{00000000-0005-0000-0000-0000170F0000}"/>
    <cellStyle name="Normal 7 4 5" xfId="1097" xr:uid="{00000000-0005-0000-0000-0000180F0000}"/>
    <cellStyle name="Normal 7 4 5 2" xfId="3099" xr:uid="{00000000-0005-0000-0000-0000190F0000}"/>
    <cellStyle name="Normal 7 4 6" xfId="4168" xr:uid="{00000000-0005-0000-0000-00001A0F0000}"/>
    <cellStyle name="Normal 7 4 7" xfId="125" xr:uid="{00000000-0005-0000-0000-00001B0F0000}"/>
    <cellStyle name="Normal 7 5" xfId="47" xr:uid="{00000000-0005-0000-0000-00001C0F0000}"/>
    <cellStyle name="Normal 7 5 10" xfId="130" xr:uid="{00000000-0005-0000-0000-00001D0F0000}"/>
    <cellStyle name="Normal 7 5 2" xfId="458" xr:uid="{00000000-0005-0000-0000-00001E0F0000}"/>
    <cellStyle name="Normal 7 5 2 2" xfId="867" xr:uid="{00000000-0005-0000-0000-00001F0F0000}"/>
    <cellStyle name="Normal 7 5 2 2 2" xfId="2057" xr:uid="{00000000-0005-0000-0000-0000200F0000}"/>
    <cellStyle name="Normal 7 5 2 2 2 2" xfId="4059" xr:uid="{00000000-0005-0000-0000-0000210F0000}"/>
    <cellStyle name="Normal 7 5 2 2 3" xfId="2873" xr:uid="{00000000-0005-0000-0000-0000220F0000}"/>
    <cellStyle name="Normal 7 5 2 3" xfId="1650" xr:uid="{00000000-0005-0000-0000-0000230F0000}"/>
    <cellStyle name="Normal 7 5 2 3 2" xfId="3652" xr:uid="{00000000-0005-0000-0000-0000240F0000}"/>
    <cellStyle name="Normal 7 5 2 4" xfId="2465" xr:uid="{00000000-0005-0000-0000-0000250F0000}"/>
    <cellStyle name="Normal 7 5 2 5" xfId="4234" xr:uid="{00000000-0005-0000-0000-0000260F0000}"/>
    <cellStyle name="Normal 7 5 3" xfId="682" xr:uid="{00000000-0005-0000-0000-0000270F0000}"/>
    <cellStyle name="Normal 7 5 3 2" xfId="1874" xr:uid="{00000000-0005-0000-0000-0000280F0000}"/>
    <cellStyle name="Normal 7 5 3 2 2" xfId="3876" xr:uid="{00000000-0005-0000-0000-0000290F0000}"/>
    <cellStyle name="Normal 7 5 3 3" xfId="2690" xr:uid="{00000000-0005-0000-0000-00002A0F0000}"/>
    <cellStyle name="Normal 7 5 4" xfId="955" xr:uid="{00000000-0005-0000-0000-00002B0F0000}"/>
    <cellStyle name="Normal 7 5 4 2" xfId="2957" xr:uid="{00000000-0005-0000-0000-00002C0F0000}"/>
    <cellStyle name="Normal 7 5 5" xfId="1042" xr:uid="{00000000-0005-0000-0000-00002D0F0000}"/>
    <cellStyle name="Normal 7 5 5 2" xfId="3044" xr:uid="{00000000-0005-0000-0000-00002E0F0000}"/>
    <cellStyle name="Normal 7 5 6" xfId="1110" xr:uid="{00000000-0005-0000-0000-00002F0F0000}"/>
    <cellStyle name="Normal 7 5 6 2" xfId="3112" xr:uid="{00000000-0005-0000-0000-0000300F0000}"/>
    <cellStyle name="Normal 7 5 7" xfId="1467" xr:uid="{00000000-0005-0000-0000-0000310F0000}"/>
    <cellStyle name="Normal 7 5 7 2" xfId="3469" xr:uid="{00000000-0005-0000-0000-0000320F0000}"/>
    <cellStyle name="Normal 7 5 8" xfId="2142" xr:uid="{00000000-0005-0000-0000-0000330F0000}"/>
    <cellStyle name="Normal 7 5 9" xfId="4179" xr:uid="{00000000-0005-0000-0000-0000340F0000}"/>
    <cellStyle name="Normal 7 6" xfId="135" xr:uid="{00000000-0005-0000-0000-0000350F0000}"/>
    <cellStyle name="Normal 7 6 2" xfId="459" xr:uid="{00000000-0005-0000-0000-0000360F0000}"/>
    <cellStyle name="Normal 7 6 2 2" xfId="868" xr:uid="{00000000-0005-0000-0000-0000370F0000}"/>
    <cellStyle name="Normal 7 6 2 2 2" xfId="2058" xr:uid="{00000000-0005-0000-0000-0000380F0000}"/>
    <cellStyle name="Normal 7 6 2 2 2 2" xfId="4060" xr:uid="{00000000-0005-0000-0000-0000390F0000}"/>
    <cellStyle name="Normal 7 6 2 2 3" xfId="2874" xr:uid="{00000000-0005-0000-0000-00003A0F0000}"/>
    <cellStyle name="Normal 7 6 2 3" xfId="1651" xr:uid="{00000000-0005-0000-0000-00003B0F0000}"/>
    <cellStyle name="Normal 7 6 2 3 2" xfId="3653" xr:uid="{00000000-0005-0000-0000-00003C0F0000}"/>
    <cellStyle name="Normal 7 6 2 4" xfId="2466" xr:uid="{00000000-0005-0000-0000-00003D0F0000}"/>
    <cellStyle name="Normal 7 6 3" xfId="683" xr:uid="{00000000-0005-0000-0000-00003E0F0000}"/>
    <cellStyle name="Normal 7 6 3 2" xfId="1875" xr:uid="{00000000-0005-0000-0000-00003F0F0000}"/>
    <cellStyle name="Normal 7 6 3 2 2" xfId="3877" xr:uid="{00000000-0005-0000-0000-0000400F0000}"/>
    <cellStyle name="Normal 7 6 3 3" xfId="2691" xr:uid="{00000000-0005-0000-0000-0000410F0000}"/>
    <cellStyle name="Normal 7 6 4" xfId="960" xr:uid="{00000000-0005-0000-0000-0000420F0000}"/>
    <cellStyle name="Normal 7 6 4 2" xfId="2962" xr:uid="{00000000-0005-0000-0000-0000430F0000}"/>
    <cellStyle name="Normal 7 6 5" xfId="1234" xr:uid="{00000000-0005-0000-0000-0000440F0000}"/>
    <cellStyle name="Normal 7 6 5 2" xfId="3236" xr:uid="{00000000-0005-0000-0000-0000450F0000}"/>
    <cellStyle name="Normal 7 6 6" xfId="1468" xr:uid="{00000000-0005-0000-0000-0000460F0000}"/>
    <cellStyle name="Normal 7 6 6 2" xfId="3470" xr:uid="{00000000-0005-0000-0000-0000470F0000}"/>
    <cellStyle name="Normal 7 6 7" xfId="2147" xr:uid="{00000000-0005-0000-0000-0000480F0000}"/>
    <cellStyle name="Normal 7 6 8" xfId="4210" xr:uid="{00000000-0005-0000-0000-0000490F0000}"/>
    <cellStyle name="Normal 7 7" xfId="171" xr:uid="{00000000-0005-0000-0000-00004A0F0000}"/>
    <cellStyle name="Normal 7 7 2" xfId="460" xr:uid="{00000000-0005-0000-0000-00004B0F0000}"/>
    <cellStyle name="Normal 7 7 2 2" xfId="869" xr:uid="{00000000-0005-0000-0000-00004C0F0000}"/>
    <cellStyle name="Normal 7 7 2 2 2" xfId="2059" xr:uid="{00000000-0005-0000-0000-00004D0F0000}"/>
    <cellStyle name="Normal 7 7 2 2 2 2" xfId="4061" xr:uid="{00000000-0005-0000-0000-00004E0F0000}"/>
    <cellStyle name="Normal 7 7 2 2 3" xfId="2875" xr:uid="{00000000-0005-0000-0000-00004F0F0000}"/>
    <cellStyle name="Normal 7 7 2 3" xfId="1652" xr:uid="{00000000-0005-0000-0000-0000500F0000}"/>
    <cellStyle name="Normal 7 7 2 3 2" xfId="3654" xr:uid="{00000000-0005-0000-0000-0000510F0000}"/>
    <cellStyle name="Normal 7 7 2 4" xfId="2467" xr:uid="{00000000-0005-0000-0000-0000520F0000}"/>
    <cellStyle name="Normal 7 7 3" xfId="684" xr:uid="{00000000-0005-0000-0000-0000530F0000}"/>
    <cellStyle name="Normal 7 7 3 2" xfId="1876" xr:uid="{00000000-0005-0000-0000-0000540F0000}"/>
    <cellStyle name="Normal 7 7 3 2 2" xfId="3878" xr:uid="{00000000-0005-0000-0000-0000550F0000}"/>
    <cellStyle name="Normal 7 7 3 3" xfId="2692" xr:uid="{00000000-0005-0000-0000-0000560F0000}"/>
    <cellStyle name="Normal 7 7 4" xfId="996" xr:uid="{00000000-0005-0000-0000-0000570F0000}"/>
    <cellStyle name="Normal 7 7 4 2" xfId="2998" xr:uid="{00000000-0005-0000-0000-0000580F0000}"/>
    <cellStyle name="Normal 7 7 5" xfId="1235" xr:uid="{00000000-0005-0000-0000-0000590F0000}"/>
    <cellStyle name="Normal 7 7 5 2" xfId="3237" xr:uid="{00000000-0005-0000-0000-00005A0F0000}"/>
    <cellStyle name="Normal 7 7 6" xfId="1469" xr:uid="{00000000-0005-0000-0000-00005B0F0000}"/>
    <cellStyle name="Normal 7 7 6 2" xfId="3471" xr:uid="{00000000-0005-0000-0000-00005C0F0000}"/>
    <cellStyle name="Normal 7 7 7" xfId="2183" xr:uid="{00000000-0005-0000-0000-00005D0F0000}"/>
    <cellStyle name="Normal 7 7 8" xfId="4342" xr:uid="{00000000-0005-0000-0000-00005E0F0000}"/>
    <cellStyle name="Normal 7 8" xfId="214" xr:uid="{00000000-0005-0000-0000-00005F0F0000}"/>
    <cellStyle name="Normal 7 8 2" xfId="461" xr:uid="{00000000-0005-0000-0000-0000600F0000}"/>
    <cellStyle name="Normal 7 8 2 2" xfId="870" xr:uid="{00000000-0005-0000-0000-0000610F0000}"/>
    <cellStyle name="Normal 7 8 2 2 2" xfId="2060" xr:uid="{00000000-0005-0000-0000-0000620F0000}"/>
    <cellStyle name="Normal 7 8 2 2 2 2" xfId="4062" xr:uid="{00000000-0005-0000-0000-0000630F0000}"/>
    <cellStyle name="Normal 7 8 2 2 3" xfId="2876" xr:uid="{00000000-0005-0000-0000-0000640F0000}"/>
    <cellStyle name="Normal 7 8 2 3" xfId="1653" xr:uid="{00000000-0005-0000-0000-0000650F0000}"/>
    <cellStyle name="Normal 7 8 2 3 2" xfId="3655" xr:uid="{00000000-0005-0000-0000-0000660F0000}"/>
    <cellStyle name="Normal 7 8 2 4" xfId="2468" xr:uid="{00000000-0005-0000-0000-0000670F0000}"/>
    <cellStyle name="Normal 7 8 3" xfId="685" xr:uid="{00000000-0005-0000-0000-0000680F0000}"/>
    <cellStyle name="Normal 7 8 3 2" xfId="1877" xr:uid="{00000000-0005-0000-0000-0000690F0000}"/>
    <cellStyle name="Normal 7 8 3 2 2" xfId="3879" xr:uid="{00000000-0005-0000-0000-00006A0F0000}"/>
    <cellStyle name="Normal 7 8 3 3" xfId="2693" xr:uid="{00000000-0005-0000-0000-00006B0F0000}"/>
    <cellStyle name="Normal 7 8 4" xfId="1236" xr:uid="{00000000-0005-0000-0000-00006C0F0000}"/>
    <cellStyle name="Normal 7 8 4 2" xfId="3238" xr:uid="{00000000-0005-0000-0000-00006D0F0000}"/>
    <cellStyle name="Normal 7 8 5" xfId="1470" xr:uid="{00000000-0005-0000-0000-00006E0F0000}"/>
    <cellStyle name="Normal 7 8 5 2" xfId="3472" xr:uid="{00000000-0005-0000-0000-00006F0F0000}"/>
    <cellStyle name="Normal 7 8 6" xfId="2224" xr:uid="{00000000-0005-0000-0000-0000700F0000}"/>
    <cellStyle name="Normal 7 8 7" xfId="4343" xr:uid="{00000000-0005-0000-0000-0000710F0000}"/>
    <cellStyle name="Normal 7 9" xfId="229" xr:uid="{00000000-0005-0000-0000-0000720F0000}"/>
    <cellStyle name="Normal 7 9 2" xfId="462" xr:uid="{00000000-0005-0000-0000-0000730F0000}"/>
    <cellStyle name="Normal 7 9 2 2" xfId="871" xr:uid="{00000000-0005-0000-0000-0000740F0000}"/>
    <cellStyle name="Normal 7 9 2 2 2" xfId="2061" xr:uid="{00000000-0005-0000-0000-0000750F0000}"/>
    <cellStyle name="Normal 7 9 2 2 2 2" xfId="4063" xr:uid="{00000000-0005-0000-0000-0000760F0000}"/>
    <cellStyle name="Normal 7 9 2 2 3" xfId="2877" xr:uid="{00000000-0005-0000-0000-0000770F0000}"/>
    <cellStyle name="Normal 7 9 2 3" xfId="1654" xr:uid="{00000000-0005-0000-0000-0000780F0000}"/>
    <cellStyle name="Normal 7 9 2 3 2" xfId="3656" xr:uid="{00000000-0005-0000-0000-0000790F0000}"/>
    <cellStyle name="Normal 7 9 2 4" xfId="2469" xr:uid="{00000000-0005-0000-0000-00007A0F0000}"/>
    <cellStyle name="Normal 7 9 3" xfId="686" xr:uid="{00000000-0005-0000-0000-00007B0F0000}"/>
    <cellStyle name="Normal 7 9 3 2" xfId="1878" xr:uid="{00000000-0005-0000-0000-00007C0F0000}"/>
    <cellStyle name="Normal 7 9 3 2 2" xfId="3880" xr:uid="{00000000-0005-0000-0000-00007D0F0000}"/>
    <cellStyle name="Normal 7 9 3 3" xfId="2694" xr:uid="{00000000-0005-0000-0000-00007E0F0000}"/>
    <cellStyle name="Normal 7 9 4" xfId="1237" xr:uid="{00000000-0005-0000-0000-00007F0F0000}"/>
    <cellStyle name="Normal 7 9 4 2" xfId="3239" xr:uid="{00000000-0005-0000-0000-0000800F0000}"/>
    <cellStyle name="Normal 7 9 5" xfId="1471" xr:uid="{00000000-0005-0000-0000-0000810F0000}"/>
    <cellStyle name="Normal 7 9 5 2" xfId="3473" xr:uid="{00000000-0005-0000-0000-0000820F0000}"/>
    <cellStyle name="Normal 7 9 6" xfId="2239" xr:uid="{00000000-0005-0000-0000-0000830F0000}"/>
    <cellStyle name="Normal 7 9 7" xfId="4344" xr:uid="{00000000-0005-0000-0000-0000840F0000}"/>
    <cellStyle name="Normal 8" xfId="12" xr:uid="{00000000-0005-0000-0000-0000850F0000}"/>
    <cellStyle name="Normal 9" xfId="20" xr:uid="{00000000-0005-0000-0000-0000860F0000}"/>
    <cellStyle name="Normal 9 2" xfId="39" xr:uid="{00000000-0005-0000-0000-0000870F0000}"/>
    <cellStyle name="Normal 9 2 10" xfId="536" xr:uid="{00000000-0005-0000-0000-0000880F0000}"/>
    <cellStyle name="Normal 9 2 10 2" xfId="1728" xr:uid="{00000000-0005-0000-0000-0000890F0000}"/>
    <cellStyle name="Normal 9 2 10 2 2" xfId="3730" xr:uid="{00000000-0005-0000-0000-00008A0F0000}"/>
    <cellStyle name="Normal 9 2 10 3" xfId="2544" xr:uid="{00000000-0005-0000-0000-00008B0F0000}"/>
    <cellStyle name="Normal 9 2 11" xfId="1023" xr:uid="{00000000-0005-0000-0000-00008C0F0000}"/>
    <cellStyle name="Normal 9 2 11 2" xfId="3025" xr:uid="{00000000-0005-0000-0000-00008D0F0000}"/>
    <cellStyle name="Normal 9 2 12" xfId="1060" xr:uid="{00000000-0005-0000-0000-00008E0F0000}"/>
    <cellStyle name="Normal 9 2 12 2" xfId="3062" xr:uid="{00000000-0005-0000-0000-00008F0F0000}"/>
    <cellStyle name="Normal 9 2 13" xfId="1072" xr:uid="{00000000-0005-0000-0000-0000900F0000}"/>
    <cellStyle name="Normal 9 2 13 2" xfId="3074" xr:uid="{00000000-0005-0000-0000-0000910F0000}"/>
    <cellStyle name="Normal 9 2 14" xfId="1274" xr:uid="{00000000-0005-0000-0000-0000920F0000}"/>
    <cellStyle name="Normal 9 2 14 2" xfId="3276" xr:uid="{00000000-0005-0000-0000-0000930F0000}"/>
    <cellStyle name="Normal 9 2 15" xfId="1321" xr:uid="{00000000-0005-0000-0000-0000940F0000}"/>
    <cellStyle name="Normal 9 2 15 2" xfId="3323" xr:uid="{00000000-0005-0000-0000-0000950F0000}"/>
    <cellStyle name="Normal 9 2 16" xfId="2124" xr:uid="{00000000-0005-0000-0000-0000960F0000}"/>
    <cellStyle name="Normal 9 2 17" xfId="4155" xr:uid="{00000000-0005-0000-0000-0000970F0000}"/>
    <cellStyle name="Normal 9 2 18" xfId="4380" xr:uid="{00000000-0005-0000-0000-0000980F0000}"/>
    <cellStyle name="Normal 9 2 19" xfId="107" xr:uid="{00000000-0005-0000-0000-0000990F0000}"/>
    <cellStyle name="Normal 9 2 2" xfId="52" xr:uid="{00000000-0005-0000-0000-00009A0F0000}"/>
    <cellStyle name="Normal 9 2 2 10" xfId="2137" xr:uid="{00000000-0005-0000-0000-00009B0F0000}"/>
    <cellStyle name="Normal 9 2 2 11" xfId="4184" xr:uid="{00000000-0005-0000-0000-00009C0F0000}"/>
    <cellStyle name="Normal 9 2 2 12" xfId="124" xr:uid="{00000000-0005-0000-0000-00009D0F0000}"/>
    <cellStyle name="Normal 9 2 2 2" xfId="280" xr:uid="{00000000-0005-0000-0000-00009E0F0000}"/>
    <cellStyle name="Normal 9 2 2 2 2" xfId="464" xr:uid="{00000000-0005-0000-0000-00009F0F0000}"/>
    <cellStyle name="Normal 9 2 2 2 2 2" xfId="873" xr:uid="{00000000-0005-0000-0000-0000A00F0000}"/>
    <cellStyle name="Normal 9 2 2 2 2 2 2" xfId="2063" xr:uid="{00000000-0005-0000-0000-0000A10F0000}"/>
    <cellStyle name="Normal 9 2 2 2 2 2 2 2" xfId="4065" xr:uid="{00000000-0005-0000-0000-0000A20F0000}"/>
    <cellStyle name="Normal 9 2 2 2 2 2 3" xfId="2879" xr:uid="{00000000-0005-0000-0000-0000A30F0000}"/>
    <cellStyle name="Normal 9 2 2 2 2 3" xfId="1656" xr:uid="{00000000-0005-0000-0000-0000A40F0000}"/>
    <cellStyle name="Normal 9 2 2 2 2 3 2" xfId="3658" xr:uid="{00000000-0005-0000-0000-0000A50F0000}"/>
    <cellStyle name="Normal 9 2 2 2 2 4" xfId="2471" xr:uid="{00000000-0005-0000-0000-0000A60F0000}"/>
    <cellStyle name="Normal 9 2 2 2 3" xfId="689" xr:uid="{00000000-0005-0000-0000-0000A70F0000}"/>
    <cellStyle name="Normal 9 2 2 2 3 2" xfId="1880" xr:uid="{00000000-0005-0000-0000-0000A80F0000}"/>
    <cellStyle name="Normal 9 2 2 2 3 2 2" xfId="3882" xr:uid="{00000000-0005-0000-0000-0000A90F0000}"/>
    <cellStyle name="Normal 9 2 2 2 3 3" xfId="2696" xr:uid="{00000000-0005-0000-0000-0000AA0F0000}"/>
    <cellStyle name="Normal 9 2 2 2 4" xfId="1238" xr:uid="{00000000-0005-0000-0000-0000AB0F0000}"/>
    <cellStyle name="Normal 9 2 2 2 4 2" xfId="3240" xr:uid="{00000000-0005-0000-0000-0000AC0F0000}"/>
    <cellStyle name="Normal 9 2 2 2 5" xfId="1473" xr:uid="{00000000-0005-0000-0000-0000AD0F0000}"/>
    <cellStyle name="Normal 9 2 2 2 5 2" xfId="3475" xr:uid="{00000000-0005-0000-0000-0000AE0F0000}"/>
    <cellStyle name="Normal 9 2 2 2 6" xfId="2287" xr:uid="{00000000-0005-0000-0000-0000AF0F0000}"/>
    <cellStyle name="Normal 9 2 2 2 7" xfId="4239" xr:uid="{00000000-0005-0000-0000-0000B00F0000}"/>
    <cellStyle name="Normal 9 2 2 3" xfId="463" xr:uid="{00000000-0005-0000-0000-0000B10F0000}"/>
    <cellStyle name="Normal 9 2 2 3 2" xfId="872" xr:uid="{00000000-0005-0000-0000-0000B20F0000}"/>
    <cellStyle name="Normal 9 2 2 3 2 2" xfId="2062" xr:uid="{00000000-0005-0000-0000-0000B30F0000}"/>
    <cellStyle name="Normal 9 2 2 3 2 2 2" xfId="4064" xr:uid="{00000000-0005-0000-0000-0000B40F0000}"/>
    <cellStyle name="Normal 9 2 2 3 2 3" xfId="2878" xr:uid="{00000000-0005-0000-0000-0000B50F0000}"/>
    <cellStyle name="Normal 9 2 2 3 3" xfId="1655" xr:uid="{00000000-0005-0000-0000-0000B60F0000}"/>
    <cellStyle name="Normal 9 2 2 3 3 2" xfId="3657" xr:uid="{00000000-0005-0000-0000-0000B70F0000}"/>
    <cellStyle name="Normal 9 2 2 3 4" xfId="2470" xr:uid="{00000000-0005-0000-0000-0000B80F0000}"/>
    <cellStyle name="Normal 9 2 2 4" xfId="688" xr:uid="{00000000-0005-0000-0000-0000B90F0000}"/>
    <cellStyle name="Normal 9 2 2 4 2" xfId="1879" xr:uid="{00000000-0005-0000-0000-0000BA0F0000}"/>
    <cellStyle name="Normal 9 2 2 4 2 2" xfId="3881" xr:uid="{00000000-0005-0000-0000-0000BB0F0000}"/>
    <cellStyle name="Normal 9 2 2 4 3" xfId="2695" xr:uid="{00000000-0005-0000-0000-0000BC0F0000}"/>
    <cellStyle name="Normal 9 2 2 5" xfId="986" xr:uid="{00000000-0005-0000-0000-0000BD0F0000}"/>
    <cellStyle name="Normal 9 2 2 5 2" xfId="2988" xr:uid="{00000000-0005-0000-0000-0000BE0F0000}"/>
    <cellStyle name="Normal 9 2 2 6" xfId="162" xr:uid="{00000000-0005-0000-0000-0000BF0F0000}"/>
    <cellStyle name="Normal 9 2 2 6 2" xfId="2174" xr:uid="{00000000-0005-0000-0000-0000C00F0000}"/>
    <cellStyle name="Normal 9 2 2 7" xfId="1115" xr:uid="{00000000-0005-0000-0000-0000C10F0000}"/>
    <cellStyle name="Normal 9 2 2 7 2" xfId="3117" xr:uid="{00000000-0005-0000-0000-0000C20F0000}"/>
    <cellStyle name="Normal 9 2 2 8" xfId="1297" xr:uid="{00000000-0005-0000-0000-0000C30F0000}"/>
    <cellStyle name="Normal 9 2 2 8 2" xfId="3299" xr:uid="{00000000-0005-0000-0000-0000C40F0000}"/>
    <cellStyle name="Normal 9 2 2 9" xfId="1472" xr:uid="{00000000-0005-0000-0000-0000C50F0000}"/>
    <cellStyle name="Normal 9 2 2 9 2" xfId="3474" xr:uid="{00000000-0005-0000-0000-0000C60F0000}"/>
    <cellStyle name="Normal 9 2 3" xfId="202" xr:uid="{00000000-0005-0000-0000-0000C70F0000}"/>
    <cellStyle name="Normal 9 2 3 2" xfId="465" xr:uid="{00000000-0005-0000-0000-0000C80F0000}"/>
    <cellStyle name="Normal 9 2 3 2 2" xfId="874" xr:uid="{00000000-0005-0000-0000-0000C90F0000}"/>
    <cellStyle name="Normal 9 2 3 2 2 2" xfId="2064" xr:uid="{00000000-0005-0000-0000-0000CA0F0000}"/>
    <cellStyle name="Normal 9 2 3 2 2 2 2" xfId="4066" xr:uid="{00000000-0005-0000-0000-0000CB0F0000}"/>
    <cellStyle name="Normal 9 2 3 2 2 3" xfId="2880" xr:uid="{00000000-0005-0000-0000-0000CC0F0000}"/>
    <cellStyle name="Normal 9 2 3 2 3" xfId="1657" xr:uid="{00000000-0005-0000-0000-0000CD0F0000}"/>
    <cellStyle name="Normal 9 2 3 2 3 2" xfId="3659" xr:uid="{00000000-0005-0000-0000-0000CE0F0000}"/>
    <cellStyle name="Normal 9 2 3 2 4" xfId="2472" xr:uid="{00000000-0005-0000-0000-0000CF0F0000}"/>
    <cellStyle name="Normal 9 2 3 3" xfId="690" xr:uid="{00000000-0005-0000-0000-0000D00F0000}"/>
    <cellStyle name="Normal 9 2 3 3 2" xfId="1881" xr:uid="{00000000-0005-0000-0000-0000D10F0000}"/>
    <cellStyle name="Normal 9 2 3 3 2 2" xfId="3883" xr:uid="{00000000-0005-0000-0000-0000D20F0000}"/>
    <cellStyle name="Normal 9 2 3 3 3" xfId="2697" xr:uid="{00000000-0005-0000-0000-0000D30F0000}"/>
    <cellStyle name="Normal 9 2 3 4" xfId="1046" xr:uid="{00000000-0005-0000-0000-0000D40F0000}"/>
    <cellStyle name="Normal 9 2 3 4 2" xfId="3048" xr:uid="{00000000-0005-0000-0000-0000D50F0000}"/>
    <cellStyle name="Normal 9 2 3 5" xfId="1239" xr:uid="{00000000-0005-0000-0000-0000D60F0000}"/>
    <cellStyle name="Normal 9 2 3 5 2" xfId="3241" xr:uid="{00000000-0005-0000-0000-0000D70F0000}"/>
    <cellStyle name="Normal 9 2 3 6" xfId="1474" xr:uid="{00000000-0005-0000-0000-0000D80F0000}"/>
    <cellStyle name="Normal 9 2 3 6 2" xfId="3476" xr:uid="{00000000-0005-0000-0000-0000D90F0000}"/>
    <cellStyle name="Normal 9 2 3 7" xfId="2214" xr:uid="{00000000-0005-0000-0000-0000DA0F0000}"/>
    <cellStyle name="Normal 9 2 3 8" xfId="4223" xr:uid="{00000000-0005-0000-0000-0000DB0F0000}"/>
    <cellStyle name="Normal 9 2 4" xfId="220" xr:uid="{00000000-0005-0000-0000-0000DC0F0000}"/>
    <cellStyle name="Normal 9 2 4 2" xfId="466" xr:uid="{00000000-0005-0000-0000-0000DD0F0000}"/>
    <cellStyle name="Normal 9 2 4 2 2" xfId="875" xr:uid="{00000000-0005-0000-0000-0000DE0F0000}"/>
    <cellStyle name="Normal 9 2 4 2 2 2" xfId="2065" xr:uid="{00000000-0005-0000-0000-0000DF0F0000}"/>
    <cellStyle name="Normal 9 2 4 2 2 2 2" xfId="4067" xr:uid="{00000000-0005-0000-0000-0000E00F0000}"/>
    <cellStyle name="Normal 9 2 4 2 2 3" xfId="2881" xr:uid="{00000000-0005-0000-0000-0000E10F0000}"/>
    <cellStyle name="Normal 9 2 4 2 3" xfId="1658" xr:uid="{00000000-0005-0000-0000-0000E20F0000}"/>
    <cellStyle name="Normal 9 2 4 2 3 2" xfId="3660" xr:uid="{00000000-0005-0000-0000-0000E30F0000}"/>
    <cellStyle name="Normal 9 2 4 2 4" xfId="2473" xr:uid="{00000000-0005-0000-0000-0000E40F0000}"/>
    <cellStyle name="Normal 9 2 4 3" xfId="691" xr:uid="{00000000-0005-0000-0000-0000E50F0000}"/>
    <cellStyle name="Normal 9 2 4 3 2" xfId="1882" xr:uid="{00000000-0005-0000-0000-0000E60F0000}"/>
    <cellStyle name="Normal 9 2 4 3 2 2" xfId="3884" xr:uid="{00000000-0005-0000-0000-0000E70F0000}"/>
    <cellStyle name="Normal 9 2 4 3 3" xfId="2698" xr:uid="{00000000-0005-0000-0000-0000E80F0000}"/>
    <cellStyle name="Normal 9 2 4 4" xfId="1240" xr:uid="{00000000-0005-0000-0000-0000E90F0000}"/>
    <cellStyle name="Normal 9 2 4 4 2" xfId="3242" xr:uid="{00000000-0005-0000-0000-0000EA0F0000}"/>
    <cellStyle name="Normal 9 2 4 5" xfId="1475" xr:uid="{00000000-0005-0000-0000-0000EB0F0000}"/>
    <cellStyle name="Normal 9 2 4 5 2" xfId="3477" xr:uid="{00000000-0005-0000-0000-0000EC0F0000}"/>
    <cellStyle name="Normal 9 2 4 6" xfId="2230" xr:uid="{00000000-0005-0000-0000-0000ED0F0000}"/>
    <cellStyle name="Normal 9 2 4 7" xfId="4345" xr:uid="{00000000-0005-0000-0000-0000EE0F0000}"/>
    <cellStyle name="Normal 9 2 5" xfId="246" xr:uid="{00000000-0005-0000-0000-0000EF0F0000}"/>
    <cellStyle name="Normal 9 2 5 2" xfId="467" xr:uid="{00000000-0005-0000-0000-0000F00F0000}"/>
    <cellStyle name="Normal 9 2 5 2 2" xfId="876" xr:uid="{00000000-0005-0000-0000-0000F10F0000}"/>
    <cellStyle name="Normal 9 2 5 2 2 2" xfId="2066" xr:uid="{00000000-0005-0000-0000-0000F20F0000}"/>
    <cellStyle name="Normal 9 2 5 2 2 2 2" xfId="4068" xr:uid="{00000000-0005-0000-0000-0000F30F0000}"/>
    <cellStyle name="Normal 9 2 5 2 2 3" xfId="2882" xr:uid="{00000000-0005-0000-0000-0000F40F0000}"/>
    <cellStyle name="Normal 9 2 5 2 3" xfId="1659" xr:uid="{00000000-0005-0000-0000-0000F50F0000}"/>
    <cellStyle name="Normal 9 2 5 2 3 2" xfId="3661" xr:uid="{00000000-0005-0000-0000-0000F60F0000}"/>
    <cellStyle name="Normal 9 2 5 2 4" xfId="2474" xr:uid="{00000000-0005-0000-0000-0000F70F0000}"/>
    <cellStyle name="Normal 9 2 5 3" xfId="692" xr:uid="{00000000-0005-0000-0000-0000F80F0000}"/>
    <cellStyle name="Normal 9 2 5 3 2" xfId="1883" xr:uid="{00000000-0005-0000-0000-0000F90F0000}"/>
    <cellStyle name="Normal 9 2 5 3 2 2" xfId="3885" xr:uid="{00000000-0005-0000-0000-0000FA0F0000}"/>
    <cellStyle name="Normal 9 2 5 3 3" xfId="2699" xr:uid="{00000000-0005-0000-0000-0000FB0F0000}"/>
    <cellStyle name="Normal 9 2 5 4" xfId="1241" xr:uid="{00000000-0005-0000-0000-0000FC0F0000}"/>
    <cellStyle name="Normal 9 2 5 4 2" xfId="3243" xr:uid="{00000000-0005-0000-0000-0000FD0F0000}"/>
    <cellStyle name="Normal 9 2 5 5" xfId="1476" xr:uid="{00000000-0005-0000-0000-0000FE0F0000}"/>
    <cellStyle name="Normal 9 2 5 5 2" xfId="3478" xr:uid="{00000000-0005-0000-0000-0000FF0F0000}"/>
    <cellStyle name="Normal 9 2 5 6" xfId="2253" xr:uid="{00000000-0005-0000-0000-000000100000}"/>
    <cellStyle name="Normal 9 2 5 7" xfId="4346" xr:uid="{00000000-0005-0000-0000-000001100000}"/>
    <cellStyle name="Normal 9 2 6" xfId="260" xr:uid="{00000000-0005-0000-0000-000002100000}"/>
    <cellStyle name="Normal 9 2 6 2" xfId="468" xr:uid="{00000000-0005-0000-0000-000003100000}"/>
    <cellStyle name="Normal 9 2 6 2 2" xfId="877" xr:uid="{00000000-0005-0000-0000-000004100000}"/>
    <cellStyle name="Normal 9 2 6 2 2 2" xfId="2067" xr:uid="{00000000-0005-0000-0000-000005100000}"/>
    <cellStyle name="Normal 9 2 6 2 2 2 2" xfId="4069" xr:uid="{00000000-0005-0000-0000-000006100000}"/>
    <cellStyle name="Normal 9 2 6 2 2 3" xfId="2883" xr:uid="{00000000-0005-0000-0000-000007100000}"/>
    <cellStyle name="Normal 9 2 6 2 3" xfId="1660" xr:uid="{00000000-0005-0000-0000-000008100000}"/>
    <cellStyle name="Normal 9 2 6 2 3 2" xfId="3662" xr:uid="{00000000-0005-0000-0000-000009100000}"/>
    <cellStyle name="Normal 9 2 6 2 4" xfId="2475" xr:uid="{00000000-0005-0000-0000-00000A100000}"/>
    <cellStyle name="Normal 9 2 6 3" xfId="693" xr:uid="{00000000-0005-0000-0000-00000B100000}"/>
    <cellStyle name="Normal 9 2 6 3 2" xfId="1884" xr:uid="{00000000-0005-0000-0000-00000C100000}"/>
    <cellStyle name="Normal 9 2 6 3 2 2" xfId="3886" xr:uid="{00000000-0005-0000-0000-00000D100000}"/>
    <cellStyle name="Normal 9 2 6 3 3" xfId="2700" xr:uid="{00000000-0005-0000-0000-00000E100000}"/>
    <cellStyle name="Normal 9 2 6 4" xfId="1242" xr:uid="{00000000-0005-0000-0000-00000F100000}"/>
    <cellStyle name="Normal 9 2 6 4 2" xfId="3244" xr:uid="{00000000-0005-0000-0000-000010100000}"/>
    <cellStyle name="Normal 9 2 6 5" xfId="1477" xr:uid="{00000000-0005-0000-0000-000011100000}"/>
    <cellStyle name="Normal 9 2 6 5 2" xfId="3479" xr:uid="{00000000-0005-0000-0000-000012100000}"/>
    <cellStyle name="Normal 9 2 6 6" xfId="2267" xr:uid="{00000000-0005-0000-0000-000013100000}"/>
    <cellStyle name="Normal 9 2 6 7" xfId="4347" xr:uid="{00000000-0005-0000-0000-000014100000}"/>
    <cellStyle name="Normal 9 2 7" xfId="292" xr:uid="{00000000-0005-0000-0000-000015100000}"/>
    <cellStyle name="Normal 9 2 7 2" xfId="469" xr:uid="{00000000-0005-0000-0000-000016100000}"/>
    <cellStyle name="Normal 9 2 7 2 2" xfId="878" xr:uid="{00000000-0005-0000-0000-000017100000}"/>
    <cellStyle name="Normal 9 2 7 2 2 2" xfId="2068" xr:uid="{00000000-0005-0000-0000-000018100000}"/>
    <cellStyle name="Normal 9 2 7 2 2 2 2" xfId="4070" xr:uid="{00000000-0005-0000-0000-000019100000}"/>
    <cellStyle name="Normal 9 2 7 2 2 3" xfId="2884" xr:uid="{00000000-0005-0000-0000-00001A100000}"/>
    <cellStyle name="Normal 9 2 7 2 3" xfId="1661" xr:uid="{00000000-0005-0000-0000-00001B100000}"/>
    <cellStyle name="Normal 9 2 7 2 3 2" xfId="3663" xr:uid="{00000000-0005-0000-0000-00001C100000}"/>
    <cellStyle name="Normal 9 2 7 2 4" xfId="2476" xr:uid="{00000000-0005-0000-0000-00001D100000}"/>
    <cellStyle name="Normal 9 2 7 3" xfId="694" xr:uid="{00000000-0005-0000-0000-00001E100000}"/>
    <cellStyle name="Normal 9 2 7 3 2" xfId="1885" xr:uid="{00000000-0005-0000-0000-00001F100000}"/>
    <cellStyle name="Normal 9 2 7 3 2 2" xfId="3887" xr:uid="{00000000-0005-0000-0000-000020100000}"/>
    <cellStyle name="Normal 9 2 7 3 3" xfId="2701" xr:uid="{00000000-0005-0000-0000-000021100000}"/>
    <cellStyle name="Normal 9 2 7 4" xfId="1243" xr:uid="{00000000-0005-0000-0000-000022100000}"/>
    <cellStyle name="Normal 9 2 7 4 2" xfId="3245" xr:uid="{00000000-0005-0000-0000-000023100000}"/>
    <cellStyle name="Normal 9 2 7 5" xfId="1478" xr:uid="{00000000-0005-0000-0000-000024100000}"/>
    <cellStyle name="Normal 9 2 7 5 2" xfId="3480" xr:uid="{00000000-0005-0000-0000-000025100000}"/>
    <cellStyle name="Normal 9 2 7 6" xfId="2299" xr:uid="{00000000-0005-0000-0000-000026100000}"/>
    <cellStyle name="Normal 9 2 7 7" xfId="4348" xr:uid="{00000000-0005-0000-0000-000027100000}"/>
    <cellStyle name="Normal 9 2 8" xfId="491" xr:uid="{00000000-0005-0000-0000-000028100000}"/>
    <cellStyle name="Normal 9 2 8 2" xfId="899" xr:uid="{00000000-0005-0000-0000-000029100000}"/>
    <cellStyle name="Normal 9 2 8 2 2" xfId="1682" xr:uid="{00000000-0005-0000-0000-00002A100000}"/>
    <cellStyle name="Normal 9 2 8 2 2 2" xfId="3684" xr:uid="{00000000-0005-0000-0000-00002B100000}"/>
    <cellStyle name="Normal 9 2 8 2 3" xfId="2905" xr:uid="{00000000-0005-0000-0000-00002C100000}"/>
    <cellStyle name="Normal 9 2 8 3" xfId="687" xr:uid="{00000000-0005-0000-0000-00002D100000}"/>
    <cellStyle name="Normal 9 2 8 4" xfId="2498" xr:uid="{00000000-0005-0000-0000-00002E100000}"/>
    <cellStyle name="Normal 9 2 9" xfId="513" xr:uid="{00000000-0005-0000-0000-00002F100000}"/>
    <cellStyle name="Normal 9 2 9 2" xfId="921" xr:uid="{00000000-0005-0000-0000-000030100000}"/>
    <cellStyle name="Normal 9 2 9 2 2" xfId="2110" xr:uid="{00000000-0005-0000-0000-000031100000}"/>
    <cellStyle name="Normal 9 2 9 2 2 2" xfId="4112" xr:uid="{00000000-0005-0000-0000-000032100000}"/>
    <cellStyle name="Normal 9 2 9 2 3" xfId="2927" xr:uid="{00000000-0005-0000-0000-000033100000}"/>
    <cellStyle name="Normal 9 2 9 3" xfId="1704" xr:uid="{00000000-0005-0000-0000-000034100000}"/>
    <cellStyle name="Normal 9 2 9 3 2" xfId="3706" xr:uid="{00000000-0005-0000-0000-000035100000}"/>
    <cellStyle name="Normal 9 2 9 4" xfId="2520" xr:uid="{00000000-0005-0000-0000-000036100000}"/>
    <cellStyle name="Normal 9 3" xfId="104" xr:uid="{00000000-0005-0000-0000-000037100000}"/>
    <cellStyle name="Normal 9 4" xfId="158" xr:uid="{00000000-0005-0000-0000-000038100000}"/>
    <cellStyle name="Normal 9 4 2" xfId="470" xr:uid="{00000000-0005-0000-0000-000039100000}"/>
    <cellStyle name="Normal 9 4 2 2" xfId="879" xr:uid="{00000000-0005-0000-0000-00003A100000}"/>
    <cellStyle name="Normal 9 4 2 2 2" xfId="2069" xr:uid="{00000000-0005-0000-0000-00003B100000}"/>
    <cellStyle name="Normal 9 4 2 2 2 2" xfId="4071" xr:uid="{00000000-0005-0000-0000-00003C100000}"/>
    <cellStyle name="Normal 9 4 2 2 3" xfId="2885" xr:uid="{00000000-0005-0000-0000-00003D100000}"/>
    <cellStyle name="Normal 9 4 2 3" xfId="1662" xr:uid="{00000000-0005-0000-0000-00003E100000}"/>
    <cellStyle name="Normal 9 4 2 3 2" xfId="3664" xr:uid="{00000000-0005-0000-0000-00003F100000}"/>
    <cellStyle name="Normal 9 4 2 4" xfId="2477" xr:uid="{00000000-0005-0000-0000-000040100000}"/>
    <cellStyle name="Normal 9 4 3" xfId="523" xr:uid="{00000000-0005-0000-0000-000041100000}"/>
    <cellStyle name="Normal 9 4 3 2" xfId="1715" xr:uid="{00000000-0005-0000-0000-000042100000}"/>
    <cellStyle name="Normal 9 4 3 2 2" xfId="3717" xr:uid="{00000000-0005-0000-0000-000043100000}"/>
    <cellStyle name="Normal 9 4 3 3" xfId="2531" xr:uid="{00000000-0005-0000-0000-000044100000}"/>
    <cellStyle name="Normal 9 4 4" xfId="982" xr:uid="{00000000-0005-0000-0000-000045100000}"/>
    <cellStyle name="Normal 9 4 4 2" xfId="2984" xr:uid="{00000000-0005-0000-0000-000046100000}"/>
    <cellStyle name="Normal 9 4 5" xfId="1244" xr:uid="{00000000-0005-0000-0000-000047100000}"/>
    <cellStyle name="Normal 9 4 5 2" xfId="3246" xr:uid="{00000000-0005-0000-0000-000048100000}"/>
    <cellStyle name="Normal 9 4 6" xfId="1308" xr:uid="{00000000-0005-0000-0000-000049100000}"/>
    <cellStyle name="Normal 9 4 6 2" xfId="3310" xr:uid="{00000000-0005-0000-0000-00004A100000}"/>
    <cellStyle name="Normal 9 4 7" xfId="2170" xr:uid="{00000000-0005-0000-0000-00004B100000}"/>
    <cellStyle name="Normal 9 4 8" xfId="4349" xr:uid="{00000000-0005-0000-0000-00004C100000}"/>
    <cellStyle name="Normal 9 5" xfId="471" xr:uid="{00000000-0005-0000-0000-00004D100000}"/>
    <cellStyle name="Normal 9 5 2" xfId="695" xr:uid="{00000000-0005-0000-0000-00004E100000}"/>
    <cellStyle name="Normal 9 5 2 2" xfId="1886" xr:uid="{00000000-0005-0000-0000-00004F100000}"/>
    <cellStyle name="Normal 9 5 2 2 2" xfId="3888" xr:uid="{00000000-0005-0000-0000-000050100000}"/>
    <cellStyle name="Normal 9 5 2 3" xfId="2702" xr:uid="{00000000-0005-0000-0000-000051100000}"/>
    <cellStyle name="Normal 9 5 3" xfId="1245" xr:uid="{00000000-0005-0000-0000-000052100000}"/>
    <cellStyle name="Normal 9 5 3 2" xfId="3247" xr:uid="{00000000-0005-0000-0000-000053100000}"/>
    <cellStyle name="Normal 9 5 4" xfId="1479" xr:uid="{00000000-0005-0000-0000-000054100000}"/>
    <cellStyle name="Normal 9 5 4 2" xfId="3481" xr:uid="{00000000-0005-0000-0000-000055100000}"/>
    <cellStyle name="Normal 9 5 5" xfId="2478" xr:uid="{00000000-0005-0000-0000-000056100000}"/>
    <cellStyle name="Normal 9 5 6" xfId="4350" xr:uid="{00000000-0005-0000-0000-000057100000}"/>
    <cellStyle name="Normal 9 6" xfId="933" xr:uid="{00000000-0005-0000-0000-000058100000}"/>
    <cellStyle name="Normal 9 6 2" xfId="2935" xr:uid="{00000000-0005-0000-0000-000059100000}"/>
    <cellStyle name="Normal 9 7" xfId="1007" xr:uid="{00000000-0005-0000-0000-00005A100000}"/>
    <cellStyle name="Normal 9 7 2" xfId="3009" xr:uid="{00000000-0005-0000-0000-00005B100000}"/>
    <cellStyle name="Normal 9 8" xfId="2119" xr:uid="{00000000-0005-0000-0000-00005C100000}"/>
    <cellStyle name="Normal 9 9" xfId="118" xr:uid="{00000000-0005-0000-0000-00005D100000}"/>
    <cellStyle name="Note 2" xfId="100" xr:uid="{00000000-0005-0000-0000-00005E100000}"/>
    <cellStyle name="Note 2 2" xfId="4208" xr:uid="{00000000-0005-0000-0000-00005F100000}"/>
    <cellStyle name="Note 2 3" xfId="4378" xr:uid="{00000000-0005-0000-0000-000060100000}"/>
    <cellStyle name="Note 3" xfId="4116" xr:uid="{00000000-0005-0000-0000-000061100000}"/>
    <cellStyle name="Note 4" xfId="4130" xr:uid="{00000000-0005-0000-0000-000062100000}"/>
    <cellStyle name="Note 5" xfId="4384" xr:uid="{00000000-0005-0000-0000-000063100000}"/>
    <cellStyle name="Output" xfId="64" builtinId="21" customBuiltin="1"/>
    <cellStyle name="Percent" xfId="25" builtinId="5"/>
    <cellStyle name="Percent 2" xfId="36" xr:uid="{00000000-0005-0000-0000-000066100000}"/>
    <cellStyle name="Percent 3" xfId="38" xr:uid="{00000000-0005-0000-0000-000067100000}"/>
    <cellStyle name="Percent 3 10" xfId="512" xr:uid="{00000000-0005-0000-0000-000068100000}"/>
    <cellStyle name="Percent 3 10 2" xfId="920" xr:uid="{00000000-0005-0000-0000-000069100000}"/>
    <cellStyle name="Percent 3 10 2 2" xfId="2109" xr:uid="{00000000-0005-0000-0000-00006A100000}"/>
    <cellStyle name="Percent 3 10 2 2 2" xfId="4111" xr:uid="{00000000-0005-0000-0000-00006B100000}"/>
    <cellStyle name="Percent 3 10 2 3" xfId="2926" xr:uid="{00000000-0005-0000-0000-00006C100000}"/>
    <cellStyle name="Percent 3 10 3" xfId="1703" xr:uid="{00000000-0005-0000-0000-00006D100000}"/>
    <cellStyle name="Percent 3 10 3 2" xfId="3705" xr:uid="{00000000-0005-0000-0000-00006E100000}"/>
    <cellStyle name="Percent 3 10 4" xfId="2519" xr:uid="{00000000-0005-0000-0000-00006F100000}"/>
    <cellStyle name="Percent 3 11" xfId="535" xr:uid="{00000000-0005-0000-0000-000070100000}"/>
    <cellStyle name="Percent 3 11 2" xfId="1727" xr:uid="{00000000-0005-0000-0000-000071100000}"/>
    <cellStyle name="Percent 3 11 2 2" xfId="3729" xr:uid="{00000000-0005-0000-0000-000072100000}"/>
    <cellStyle name="Percent 3 11 3" xfId="2543" xr:uid="{00000000-0005-0000-0000-000073100000}"/>
    <cellStyle name="Percent 3 12" xfId="965" xr:uid="{00000000-0005-0000-0000-000074100000}"/>
    <cellStyle name="Percent 3 12 2" xfId="2967" xr:uid="{00000000-0005-0000-0000-000075100000}"/>
    <cellStyle name="Percent 3 13" xfId="1022" xr:uid="{00000000-0005-0000-0000-000076100000}"/>
    <cellStyle name="Percent 3 13 2" xfId="3024" xr:uid="{00000000-0005-0000-0000-000077100000}"/>
    <cellStyle name="Percent 3 14" xfId="1061" xr:uid="{00000000-0005-0000-0000-000078100000}"/>
    <cellStyle name="Percent 3 14 2" xfId="3063" xr:uid="{00000000-0005-0000-0000-000079100000}"/>
    <cellStyle name="Percent 3 15" xfId="1073" xr:uid="{00000000-0005-0000-0000-00007A100000}"/>
    <cellStyle name="Percent 3 15 2" xfId="3075" xr:uid="{00000000-0005-0000-0000-00007B100000}"/>
    <cellStyle name="Percent 3 16" xfId="1273" xr:uid="{00000000-0005-0000-0000-00007C100000}"/>
    <cellStyle name="Percent 3 16 2" xfId="3275" xr:uid="{00000000-0005-0000-0000-00007D100000}"/>
    <cellStyle name="Percent 3 17" xfId="1320" xr:uid="{00000000-0005-0000-0000-00007E100000}"/>
    <cellStyle name="Percent 3 17 2" xfId="3322" xr:uid="{00000000-0005-0000-0000-00007F100000}"/>
    <cellStyle name="Percent 3 18" xfId="2152" xr:uid="{00000000-0005-0000-0000-000080100000}"/>
    <cellStyle name="Percent 3 19" xfId="4157" xr:uid="{00000000-0005-0000-0000-000081100000}"/>
    <cellStyle name="Percent 3 2" xfId="161" xr:uid="{00000000-0005-0000-0000-000082100000}"/>
    <cellStyle name="Percent 3 2 2" xfId="473" xr:uid="{00000000-0005-0000-0000-000083100000}"/>
    <cellStyle name="Percent 3 2 2 2" xfId="881" xr:uid="{00000000-0005-0000-0000-000084100000}"/>
    <cellStyle name="Percent 3 2 2 2 2" xfId="2071" xr:uid="{00000000-0005-0000-0000-000085100000}"/>
    <cellStyle name="Percent 3 2 2 2 2 2" xfId="4073" xr:uid="{00000000-0005-0000-0000-000086100000}"/>
    <cellStyle name="Percent 3 2 2 2 3" xfId="2887" xr:uid="{00000000-0005-0000-0000-000087100000}"/>
    <cellStyle name="Percent 3 2 2 3" xfId="1664" xr:uid="{00000000-0005-0000-0000-000088100000}"/>
    <cellStyle name="Percent 3 2 2 3 2" xfId="3666" xr:uid="{00000000-0005-0000-0000-000089100000}"/>
    <cellStyle name="Percent 3 2 2 4" xfId="2480" xr:uid="{00000000-0005-0000-0000-00008A100000}"/>
    <cellStyle name="Percent 3 2 3" xfId="697" xr:uid="{00000000-0005-0000-0000-00008B100000}"/>
    <cellStyle name="Percent 3 2 3 2" xfId="1887" xr:uid="{00000000-0005-0000-0000-00008C100000}"/>
    <cellStyle name="Percent 3 2 3 2 2" xfId="3889" xr:uid="{00000000-0005-0000-0000-00008D100000}"/>
    <cellStyle name="Percent 3 2 3 3" xfId="2703" xr:uid="{00000000-0005-0000-0000-00008E100000}"/>
    <cellStyle name="Percent 3 2 4" xfId="985" xr:uid="{00000000-0005-0000-0000-00008F100000}"/>
    <cellStyle name="Percent 3 2 4 2" xfId="2987" xr:uid="{00000000-0005-0000-0000-000090100000}"/>
    <cellStyle name="Percent 3 2 5" xfId="1246" xr:uid="{00000000-0005-0000-0000-000091100000}"/>
    <cellStyle name="Percent 3 2 5 2" xfId="3248" xr:uid="{00000000-0005-0000-0000-000092100000}"/>
    <cellStyle name="Percent 3 2 6" xfId="1480" xr:uid="{00000000-0005-0000-0000-000093100000}"/>
    <cellStyle name="Percent 3 2 6 2" xfId="3482" xr:uid="{00000000-0005-0000-0000-000094100000}"/>
    <cellStyle name="Percent 3 2 7" xfId="2173" xr:uid="{00000000-0005-0000-0000-000095100000}"/>
    <cellStyle name="Percent 3 2 8" xfId="4212" xr:uid="{00000000-0005-0000-0000-000096100000}"/>
    <cellStyle name="Percent 3 20" xfId="4381" xr:uid="{00000000-0005-0000-0000-000097100000}"/>
    <cellStyle name="Percent 3 21" xfId="140" xr:uid="{00000000-0005-0000-0000-000098100000}"/>
    <cellStyle name="Percent 3 3" xfId="201" xr:uid="{00000000-0005-0000-0000-000099100000}"/>
    <cellStyle name="Percent 3 3 2" xfId="474" xr:uid="{00000000-0005-0000-0000-00009A100000}"/>
    <cellStyle name="Percent 3 3 2 2" xfId="882" xr:uid="{00000000-0005-0000-0000-00009B100000}"/>
    <cellStyle name="Percent 3 3 2 2 2" xfId="2072" xr:uid="{00000000-0005-0000-0000-00009C100000}"/>
    <cellStyle name="Percent 3 3 2 2 2 2" xfId="4074" xr:uid="{00000000-0005-0000-0000-00009D100000}"/>
    <cellStyle name="Percent 3 3 2 2 3" xfId="2888" xr:uid="{00000000-0005-0000-0000-00009E100000}"/>
    <cellStyle name="Percent 3 3 2 3" xfId="1665" xr:uid="{00000000-0005-0000-0000-00009F100000}"/>
    <cellStyle name="Percent 3 3 2 3 2" xfId="3667" xr:uid="{00000000-0005-0000-0000-0000A0100000}"/>
    <cellStyle name="Percent 3 3 2 4" xfId="2481" xr:uid="{00000000-0005-0000-0000-0000A1100000}"/>
    <cellStyle name="Percent 3 3 3" xfId="698" xr:uid="{00000000-0005-0000-0000-0000A2100000}"/>
    <cellStyle name="Percent 3 3 3 2" xfId="1888" xr:uid="{00000000-0005-0000-0000-0000A3100000}"/>
    <cellStyle name="Percent 3 3 3 2 2" xfId="3890" xr:uid="{00000000-0005-0000-0000-0000A4100000}"/>
    <cellStyle name="Percent 3 3 3 3" xfId="2704" xr:uid="{00000000-0005-0000-0000-0000A5100000}"/>
    <cellStyle name="Percent 3 3 4" xfId="1247" xr:uid="{00000000-0005-0000-0000-0000A6100000}"/>
    <cellStyle name="Percent 3 3 4 2" xfId="3249" xr:uid="{00000000-0005-0000-0000-0000A7100000}"/>
    <cellStyle name="Percent 3 3 5" xfId="1481" xr:uid="{00000000-0005-0000-0000-0000A8100000}"/>
    <cellStyle name="Percent 3 3 5 2" xfId="3483" xr:uid="{00000000-0005-0000-0000-0000A9100000}"/>
    <cellStyle name="Percent 3 3 6" xfId="2213" xr:uid="{00000000-0005-0000-0000-0000AA100000}"/>
    <cellStyle name="Percent 3 3 7" xfId="4351" xr:uid="{00000000-0005-0000-0000-0000AB100000}"/>
    <cellStyle name="Percent 3 4" xfId="219" xr:uid="{00000000-0005-0000-0000-0000AC100000}"/>
    <cellStyle name="Percent 3 4 2" xfId="475" xr:uid="{00000000-0005-0000-0000-0000AD100000}"/>
    <cellStyle name="Percent 3 4 2 2" xfId="883" xr:uid="{00000000-0005-0000-0000-0000AE100000}"/>
    <cellStyle name="Percent 3 4 2 2 2" xfId="2073" xr:uid="{00000000-0005-0000-0000-0000AF100000}"/>
    <cellStyle name="Percent 3 4 2 2 2 2" xfId="4075" xr:uid="{00000000-0005-0000-0000-0000B0100000}"/>
    <cellStyle name="Percent 3 4 2 2 3" xfId="2889" xr:uid="{00000000-0005-0000-0000-0000B1100000}"/>
    <cellStyle name="Percent 3 4 2 3" xfId="1666" xr:uid="{00000000-0005-0000-0000-0000B2100000}"/>
    <cellStyle name="Percent 3 4 2 3 2" xfId="3668" xr:uid="{00000000-0005-0000-0000-0000B3100000}"/>
    <cellStyle name="Percent 3 4 2 4" xfId="2482" xr:uid="{00000000-0005-0000-0000-0000B4100000}"/>
    <cellStyle name="Percent 3 4 3" xfId="699" xr:uid="{00000000-0005-0000-0000-0000B5100000}"/>
    <cellStyle name="Percent 3 4 3 2" xfId="1889" xr:uid="{00000000-0005-0000-0000-0000B6100000}"/>
    <cellStyle name="Percent 3 4 3 2 2" xfId="3891" xr:uid="{00000000-0005-0000-0000-0000B7100000}"/>
    <cellStyle name="Percent 3 4 3 3" xfId="2705" xr:uid="{00000000-0005-0000-0000-0000B8100000}"/>
    <cellStyle name="Percent 3 4 4" xfId="1248" xr:uid="{00000000-0005-0000-0000-0000B9100000}"/>
    <cellStyle name="Percent 3 4 4 2" xfId="3250" xr:uid="{00000000-0005-0000-0000-0000BA100000}"/>
    <cellStyle name="Percent 3 4 5" xfId="1482" xr:uid="{00000000-0005-0000-0000-0000BB100000}"/>
    <cellStyle name="Percent 3 4 5 2" xfId="3484" xr:uid="{00000000-0005-0000-0000-0000BC100000}"/>
    <cellStyle name="Percent 3 4 6" xfId="2229" xr:uid="{00000000-0005-0000-0000-0000BD100000}"/>
    <cellStyle name="Percent 3 4 7" xfId="4352" xr:uid="{00000000-0005-0000-0000-0000BE100000}"/>
    <cellStyle name="Percent 3 5" xfId="245" xr:uid="{00000000-0005-0000-0000-0000BF100000}"/>
    <cellStyle name="Percent 3 5 2" xfId="476" xr:uid="{00000000-0005-0000-0000-0000C0100000}"/>
    <cellStyle name="Percent 3 5 2 2" xfId="884" xr:uid="{00000000-0005-0000-0000-0000C1100000}"/>
    <cellStyle name="Percent 3 5 2 2 2" xfId="2074" xr:uid="{00000000-0005-0000-0000-0000C2100000}"/>
    <cellStyle name="Percent 3 5 2 2 2 2" xfId="4076" xr:uid="{00000000-0005-0000-0000-0000C3100000}"/>
    <cellStyle name="Percent 3 5 2 2 3" xfId="2890" xr:uid="{00000000-0005-0000-0000-0000C4100000}"/>
    <cellStyle name="Percent 3 5 2 3" xfId="1667" xr:uid="{00000000-0005-0000-0000-0000C5100000}"/>
    <cellStyle name="Percent 3 5 2 3 2" xfId="3669" xr:uid="{00000000-0005-0000-0000-0000C6100000}"/>
    <cellStyle name="Percent 3 5 2 4" xfId="2483" xr:uid="{00000000-0005-0000-0000-0000C7100000}"/>
    <cellStyle name="Percent 3 5 3" xfId="700" xr:uid="{00000000-0005-0000-0000-0000C8100000}"/>
    <cellStyle name="Percent 3 5 3 2" xfId="1890" xr:uid="{00000000-0005-0000-0000-0000C9100000}"/>
    <cellStyle name="Percent 3 5 3 2 2" xfId="3892" xr:uid="{00000000-0005-0000-0000-0000CA100000}"/>
    <cellStyle name="Percent 3 5 3 3" xfId="2706" xr:uid="{00000000-0005-0000-0000-0000CB100000}"/>
    <cellStyle name="Percent 3 5 4" xfId="1249" xr:uid="{00000000-0005-0000-0000-0000CC100000}"/>
    <cellStyle name="Percent 3 5 4 2" xfId="3251" xr:uid="{00000000-0005-0000-0000-0000CD100000}"/>
    <cellStyle name="Percent 3 5 5" xfId="1483" xr:uid="{00000000-0005-0000-0000-0000CE100000}"/>
    <cellStyle name="Percent 3 5 5 2" xfId="3485" xr:uid="{00000000-0005-0000-0000-0000CF100000}"/>
    <cellStyle name="Percent 3 5 6" xfId="2252" xr:uid="{00000000-0005-0000-0000-0000D0100000}"/>
    <cellStyle name="Percent 3 5 7" xfId="4353" xr:uid="{00000000-0005-0000-0000-0000D1100000}"/>
    <cellStyle name="Percent 3 6" xfId="261" xr:uid="{00000000-0005-0000-0000-0000D2100000}"/>
    <cellStyle name="Percent 3 6 2" xfId="477" xr:uid="{00000000-0005-0000-0000-0000D3100000}"/>
    <cellStyle name="Percent 3 6 2 2" xfId="885" xr:uid="{00000000-0005-0000-0000-0000D4100000}"/>
    <cellStyle name="Percent 3 6 2 2 2" xfId="2075" xr:uid="{00000000-0005-0000-0000-0000D5100000}"/>
    <cellStyle name="Percent 3 6 2 2 2 2" xfId="4077" xr:uid="{00000000-0005-0000-0000-0000D6100000}"/>
    <cellStyle name="Percent 3 6 2 2 3" xfId="2891" xr:uid="{00000000-0005-0000-0000-0000D7100000}"/>
    <cellStyle name="Percent 3 6 2 3" xfId="1668" xr:uid="{00000000-0005-0000-0000-0000D8100000}"/>
    <cellStyle name="Percent 3 6 2 3 2" xfId="3670" xr:uid="{00000000-0005-0000-0000-0000D9100000}"/>
    <cellStyle name="Percent 3 6 2 4" xfId="2484" xr:uid="{00000000-0005-0000-0000-0000DA100000}"/>
    <cellStyle name="Percent 3 6 3" xfId="701" xr:uid="{00000000-0005-0000-0000-0000DB100000}"/>
    <cellStyle name="Percent 3 6 3 2" xfId="1891" xr:uid="{00000000-0005-0000-0000-0000DC100000}"/>
    <cellStyle name="Percent 3 6 3 2 2" xfId="3893" xr:uid="{00000000-0005-0000-0000-0000DD100000}"/>
    <cellStyle name="Percent 3 6 3 3" xfId="2707" xr:uid="{00000000-0005-0000-0000-0000DE100000}"/>
    <cellStyle name="Percent 3 6 4" xfId="1250" xr:uid="{00000000-0005-0000-0000-0000DF100000}"/>
    <cellStyle name="Percent 3 6 4 2" xfId="3252" xr:uid="{00000000-0005-0000-0000-0000E0100000}"/>
    <cellStyle name="Percent 3 6 5" xfId="1484" xr:uid="{00000000-0005-0000-0000-0000E1100000}"/>
    <cellStyle name="Percent 3 6 5 2" xfId="3486" xr:uid="{00000000-0005-0000-0000-0000E2100000}"/>
    <cellStyle name="Percent 3 6 6" xfId="2268" xr:uid="{00000000-0005-0000-0000-0000E3100000}"/>
    <cellStyle name="Percent 3 6 7" xfId="4354" xr:uid="{00000000-0005-0000-0000-0000E4100000}"/>
    <cellStyle name="Percent 3 7" xfId="291" xr:uid="{00000000-0005-0000-0000-0000E5100000}"/>
    <cellStyle name="Percent 3 7 2" xfId="478" xr:uid="{00000000-0005-0000-0000-0000E6100000}"/>
    <cellStyle name="Percent 3 7 2 2" xfId="886" xr:uid="{00000000-0005-0000-0000-0000E7100000}"/>
    <cellStyle name="Percent 3 7 2 2 2" xfId="2076" xr:uid="{00000000-0005-0000-0000-0000E8100000}"/>
    <cellStyle name="Percent 3 7 2 2 2 2" xfId="4078" xr:uid="{00000000-0005-0000-0000-0000E9100000}"/>
    <cellStyle name="Percent 3 7 2 2 3" xfId="2892" xr:uid="{00000000-0005-0000-0000-0000EA100000}"/>
    <cellStyle name="Percent 3 7 2 3" xfId="1669" xr:uid="{00000000-0005-0000-0000-0000EB100000}"/>
    <cellStyle name="Percent 3 7 2 3 2" xfId="3671" xr:uid="{00000000-0005-0000-0000-0000EC100000}"/>
    <cellStyle name="Percent 3 7 2 4" xfId="2485" xr:uid="{00000000-0005-0000-0000-0000ED100000}"/>
    <cellStyle name="Percent 3 7 3" xfId="702" xr:uid="{00000000-0005-0000-0000-0000EE100000}"/>
    <cellStyle name="Percent 3 7 3 2" xfId="1892" xr:uid="{00000000-0005-0000-0000-0000EF100000}"/>
    <cellStyle name="Percent 3 7 3 2 2" xfId="3894" xr:uid="{00000000-0005-0000-0000-0000F0100000}"/>
    <cellStyle name="Percent 3 7 3 3" xfId="2708" xr:uid="{00000000-0005-0000-0000-0000F1100000}"/>
    <cellStyle name="Percent 3 7 4" xfId="1251" xr:uid="{00000000-0005-0000-0000-0000F2100000}"/>
    <cellStyle name="Percent 3 7 4 2" xfId="3253" xr:uid="{00000000-0005-0000-0000-0000F3100000}"/>
    <cellStyle name="Percent 3 7 5" xfId="1485" xr:uid="{00000000-0005-0000-0000-0000F4100000}"/>
    <cellStyle name="Percent 3 7 5 2" xfId="3487" xr:uid="{00000000-0005-0000-0000-0000F5100000}"/>
    <cellStyle name="Percent 3 7 6" xfId="2298" xr:uid="{00000000-0005-0000-0000-0000F6100000}"/>
    <cellStyle name="Percent 3 7 7" xfId="4355" xr:uid="{00000000-0005-0000-0000-0000F7100000}"/>
    <cellStyle name="Percent 3 8" xfId="472" xr:uid="{00000000-0005-0000-0000-0000F8100000}"/>
    <cellStyle name="Percent 3 8 2" xfId="880" xr:uid="{00000000-0005-0000-0000-0000F9100000}"/>
    <cellStyle name="Percent 3 8 2 2" xfId="2070" xr:uid="{00000000-0005-0000-0000-0000FA100000}"/>
    <cellStyle name="Percent 3 8 2 2 2" xfId="4072" xr:uid="{00000000-0005-0000-0000-0000FB100000}"/>
    <cellStyle name="Percent 3 8 2 3" xfId="2886" xr:uid="{00000000-0005-0000-0000-0000FC100000}"/>
    <cellStyle name="Percent 3 8 3" xfId="1663" xr:uid="{00000000-0005-0000-0000-0000FD100000}"/>
    <cellStyle name="Percent 3 8 3 2" xfId="3665" xr:uid="{00000000-0005-0000-0000-0000FE100000}"/>
    <cellStyle name="Percent 3 8 4" xfId="2479" xr:uid="{00000000-0005-0000-0000-0000FF100000}"/>
    <cellStyle name="Percent 3 9" xfId="489" xr:uid="{00000000-0005-0000-0000-000000110000}"/>
    <cellStyle name="Percent 3 9 2" xfId="897" xr:uid="{00000000-0005-0000-0000-000001110000}"/>
    <cellStyle name="Percent 3 9 2 2" xfId="2087" xr:uid="{00000000-0005-0000-0000-000002110000}"/>
    <cellStyle name="Percent 3 9 2 2 2" xfId="4089" xr:uid="{00000000-0005-0000-0000-000003110000}"/>
    <cellStyle name="Percent 3 9 2 3" xfId="2903" xr:uid="{00000000-0005-0000-0000-000004110000}"/>
    <cellStyle name="Percent 3 9 3" xfId="1680" xr:uid="{00000000-0005-0000-0000-000005110000}"/>
    <cellStyle name="Percent 3 9 3 2" xfId="3682" xr:uid="{00000000-0005-0000-0000-000006110000}"/>
    <cellStyle name="Percent 3 9 4" xfId="2496" xr:uid="{00000000-0005-0000-0000-000007110000}"/>
    <cellStyle name="Percent 4" xfId="51" xr:uid="{00000000-0005-0000-0000-000008110000}"/>
    <cellStyle name="Percent 4 2" xfId="279" xr:uid="{00000000-0005-0000-0000-000009110000}"/>
    <cellStyle name="Percent 4 2 2" xfId="479" xr:uid="{00000000-0005-0000-0000-00000A110000}"/>
    <cellStyle name="Percent 4 2 2 2" xfId="887" xr:uid="{00000000-0005-0000-0000-00000B110000}"/>
    <cellStyle name="Percent 4 2 2 2 2" xfId="2077" xr:uid="{00000000-0005-0000-0000-00000C110000}"/>
    <cellStyle name="Percent 4 2 2 2 2 2" xfId="4079" xr:uid="{00000000-0005-0000-0000-00000D110000}"/>
    <cellStyle name="Percent 4 2 2 2 3" xfId="2893" xr:uid="{00000000-0005-0000-0000-00000E110000}"/>
    <cellStyle name="Percent 4 2 2 3" xfId="1670" xr:uid="{00000000-0005-0000-0000-00000F110000}"/>
    <cellStyle name="Percent 4 2 2 3 2" xfId="3672" xr:uid="{00000000-0005-0000-0000-000010110000}"/>
    <cellStyle name="Percent 4 2 2 4" xfId="2486" xr:uid="{00000000-0005-0000-0000-000011110000}"/>
    <cellStyle name="Percent 4 2 3" xfId="703" xr:uid="{00000000-0005-0000-0000-000012110000}"/>
    <cellStyle name="Percent 4 2 3 2" xfId="1893" xr:uid="{00000000-0005-0000-0000-000013110000}"/>
    <cellStyle name="Percent 4 2 3 2 2" xfId="3895" xr:uid="{00000000-0005-0000-0000-000014110000}"/>
    <cellStyle name="Percent 4 2 3 3" xfId="2709" xr:uid="{00000000-0005-0000-0000-000015110000}"/>
    <cellStyle name="Percent 4 2 4" xfId="1252" xr:uid="{00000000-0005-0000-0000-000016110000}"/>
    <cellStyle name="Percent 4 2 4 2" xfId="3254" xr:uid="{00000000-0005-0000-0000-000017110000}"/>
    <cellStyle name="Percent 4 2 5" xfId="1486" xr:uid="{00000000-0005-0000-0000-000018110000}"/>
    <cellStyle name="Percent 4 2 5 2" xfId="3488" xr:uid="{00000000-0005-0000-0000-000019110000}"/>
    <cellStyle name="Percent 4 2 6" xfId="2286" xr:uid="{00000000-0005-0000-0000-00001A110000}"/>
    <cellStyle name="Percent 4 2 7" xfId="4238" xr:uid="{00000000-0005-0000-0000-00001B110000}"/>
    <cellStyle name="Percent 4 3" xfId="1035" xr:uid="{00000000-0005-0000-0000-00001C110000}"/>
    <cellStyle name="Percent 4 3 2" xfId="3037" xr:uid="{00000000-0005-0000-0000-00001D110000}"/>
    <cellStyle name="Percent 4 4" xfId="1114" xr:uid="{00000000-0005-0000-0000-00001E110000}"/>
    <cellStyle name="Percent 4 4 2" xfId="3116" xr:uid="{00000000-0005-0000-0000-00001F110000}"/>
    <cellStyle name="Percent 4 5" xfId="1296" xr:uid="{00000000-0005-0000-0000-000020110000}"/>
    <cellStyle name="Percent 4 5 2" xfId="3298" xr:uid="{00000000-0005-0000-0000-000021110000}"/>
    <cellStyle name="Percent 4 6" xfId="4183" xr:uid="{00000000-0005-0000-0000-000022110000}"/>
    <cellStyle name="Percent 4 7" xfId="209" xr:uid="{00000000-0005-0000-0000-000023110000}"/>
    <cellStyle name="Percent 5" xfId="696" xr:uid="{00000000-0005-0000-0000-000024110000}"/>
    <cellStyle name="Percent 5 2" xfId="926" xr:uid="{00000000-0005-0000-0000-000025110000}"/>
    <cellStyle name="Percent 5 3" xfId="1001" xr:uid="{00000000-0005-0000-0000-000026110000}"/>
    <cellStyle name="Percent 5 3 2" xfId="3003" xr:uid="{00000000-0005-0000-0000-000027110000}"/>
    <cellStyle name="Percent 6" xfId="4156" xr:uid="{00000000-0005-0000-0000-000028110000}"/>
    <cellStyle name="Percent 7" xfId="4382" xr:uid="{00000000-0005-0000-0000-000029110000}"/>
    <cellStyle name="Title" xfId="55" builtinId="15" customBuiltin="1"/>
    <cellStyle name="Total" xfId="70" builtinId="25" customBuiltin="1"/>
    <cellStyle name="Warning Text" xfId="6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4"/>
  <sheetViews>
    <sheetView tabSelected="1" topLeftCell="D1" workbookViewId="0">
      <selection activeCell="AC34" sqref="AC34:AD34"/>
    </sheetView>
  </sheetViews>
  <sheetFormatPr defaultRowHeight="13.2" x14ac:dyDescent="0.25"/>
  <cols>
    <col min="1" max="1" width="9.33203125" customWidth="1"/>
    <col min="2" max="2" width="7.5546875" customWidth="1"/>
    <col min="3" max="3" width="6" customWidth="1"/>
    <col min="4" max="4" width="6.6640625" customWidth="1"/>
    <col min="5" max="5" width="6.33203125" customWidth="1"/>
    <col min="6" max="6" width="2" customWidth="1"/>
    <col min="8" max="8" width="9.6640625" customWidth="1"/>
    <col min="9" max="9" width="11.5546875" customWidth="1"/>
    <col min="10" max="11" width="7.33203125" customWidth="1"/>
    <col min="12" max="12" width="9.109375" customWidth="1"/>
    <col min="13" max="13" width="13.44140625" customWidth="1"/>
    <col min="14" max="14" width="10.88671875" customWidth="1"/>
    <col min="15" max="15" width="10.33203125" customWidth="1"/>
    <col min="16" max="16" width="10.5546875" customWidth="1"/>
    <col min="17" max="17" width="12" bestFit="1" customWidth="1"/>
    <col min="20" max="20" width="14" customWidth="1"/>
    <col min="24" max="24" width="7.33203125" customWidth="1"/>
    <col min="27" max="27" width="7.6640625" customWidth="1"/>
    <col min="28" max="28" width="11.5546875" customWidth="1"/>
    <col min="29" max="29" width="13.88671875" customWidth="1"/>
    <col min="34" max="34" width="19.5546875" customWidth="1"/>
  </cols>
  <sheetData>
    <row r="1" spans="1:37" ht="15" thickBot="1" x14ac:dyDescent="0.35">
      <c r="A1" s="22" t="s">
        <v>37</v>
      </c>
      <c r="B1" s="57" t="s">
        <v>71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7" t="s">
        <v>19</v>
      </c>
      <c r="O1" s="22"/>
      <c r="P1" s="22"/>
      <c r="Q1" s="22"/>
      <c r="R1" s="22"/>
      <c r="S1" s="28" t="s">
        <v>38</v>
      </c>
    </row>
    <row r="2" spans="1:37" ht="14.4" x14ac:dyDescent="0.3">
      <c r="A2" s="22" t="s">
        <v>39</v>
      </c>
      <c r="B2" s="22" t="s">
        <v>44</v>
      </c>
      <c r="C2" s="22"/>
      <c r="D2" s="22"/>
      <c r="E2" s="22"/>
      <c r="F2" s="22"/>
      <c r="G2" s="22"/>
      <c r="H2" s="22"/>
      <c r="I2" s="74">
        <v>44503</v>
      </c>
      <c r="J2" s="22"/>
      <c r="K2" s="22"/>
      <c r="L2" s="22"/>
      <c r="M2" s="22"/>
      <c r="N2" s="25" t="s">
        <v>40</v>
      </c>
      <c r="O2" s="23">
        <f>+P2/1000000</f>
        <v>2.3581440322752468E-4</v>
      </c>
      <c r="P2" s="37">
        <v>235.81440322752468</v>
      </c>
      <c r="Q2" s="22"/>
      <c r="R2" s="22"/>
      <c r="S2" s="24">
        <f>SUM(Y14:Y34)</f>
        <v>79.261882840594012</v>
      </c>
      <c r="AA2" s="47" t="s">
        <v>80</v>
      </c>
    </row>
    <row r="3" spans="1:37" ht="14.4" x14ac:dyDescent="0.3">
      <c r="A3" s="22" t="s">
        <v>1</v>
      </c>
      <c r="B3" s="22">
        <v>2021</v>
      </c>
      <c r="C3" s="57" t="s">
        <v>70</v>
      </c>
      <c r="D3" s="22"/>
      <c r="E3" s="82" t="s">
        <v>87</v>
      </c>
      <c r="F3" s="22"/>
      <c r="G3" s="22"/>
      <c r="H3" s="22"/>
      <c r="I3" s="22"/>
      <c r="J3" s="22"/>
      <c r="K3" s="22"/>
      <c r="L3" s="22"/>
      <c r="M3" s="22"/>
      <c r="N3" s="25" t="s">
        <v>41</v>
      </c>
      <c r="O3" s="23">
        <f>P3/100</f>
        <v>0.48558549463589384</v>
      </c>
      <c r="P3" s="26">
        <v>48.558549463589387</v>
      </c>
      <c r="Q3" s="22"/>
      <c r="R3" s="22"/>
      <c r="S3" s="22"/>
      <c r="Y3" s="47" t="s">
        <v>81</v>
      </c>
      <c r="AA3" s="47" t="s">
        <v>82</v>
      </c>
      <c r="AB3" s="5">
        <f>AVERAGE(AB14:AB23)</f>
        <v>78805.979111582943</v>
      </c>
      <c r="AC3" s="5">
        <f t="shared" ref="AC3" si="0">AVERAGE(AC14:AC23)</f>
        <v>103876.29688582291</v>
      </c>
      <c r="AD3" s="5">
        <f>AVERAGE(AD14:AD23)</f>
        <v>182682.27599740587</v>
      </c>
    </row>
    <row r="4" spans="1:37" ht="14.4" x14ac:dyDescent="0.3">
      <c r="A4" s="29" t="s">
        <v>42</v>
      </c>
      <c r="B4" s="22">
        <v>5</v>
      </c>
      <c r="C4" s="53" t="s">
        <v>67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5" t="s">
        <v>43</v>
      </c>
      <c r="O4" s="22">
        <v>-0.3</v>
      </c>
      <c r="P4" s="22">
        <f>+EXP(O4)</f>
        <v>0.74081822068171788</v>
      </c>
      <c r="Q4" s="22"/>
      <c r="R4" s="22"/>
      <c r="S4" s="22"/>
    </row>
    <row r="5" spans="1:37" ht="14.4" x14ac:dyDescent="0.3">
      <c r="A5" s="29" t="s">
        <v>72</v>
      </c>
      <c r="B5" s="47" t="s">
        <v>73</v>
      </c>
      <c r="AB5" s="33" t="s">
        <v>46</v>
      </c>
    </row>
    <row r="6" spans="1:37" ht="13.8" thickBot="1" x14ac:dyDescent="0.3">
      <c r="Q6" s="32" t="s">
        <v>20</v>
      </c>
    </row>
    <row r="7" spans="1:37" ht="12.75" customHeight="1" x14ac:dyDescent="0.25">
      <c r="A7" s="76" t="s">
        <v>2</v>
      </c>
      <c r="B7" s="76" t="s">
        <v>3</v>
      </c>
      <c r="C7" s="76" t="s">
        <v>4</v>
      </c>
      <c r="D7" s="76" t="s">
        <v>0</v>
      </c>
      <c r="E7" s="76" t="s">
        <v>5</v>
      </c>
      <c r="G7" s="76" t="s">
        <v>6</v>
      </c>
      <c r="H7" s="79" t="s">
        <v>7</v>
      </c>
      <c r="I7" s="79" t="s">
        <v>8</v>
      </c>
      <c r="J7" s="76" t="s">
        <v>9</v>
      </c>
      <c r="K7" s="76" t="s">
        <v>10</v>
      </c>
      <c r="L7" s="76" t="s">
        <v>11</v>
      </c>
      <c r="M7" s="76" t="s">
        <v>12</v>
      </c>
      <c r="N7" s="76" t="s">
        <v>13</v>
      </c>
      <c r="O7" s="36" t="s">
        <v>14</v>
      </c>
      <c r="P7" s="36">
        <v>-0.3</v>
      </c>
      <c r="Q7" s="36">
        <f>+EXP(P7)</f>
        <v>0.74081822068171788</v>
      </c>
      <c r="AB7" s="81" t="s">
        <v>15</v>
      </c>
      <c r="AC7" s="81" t="s">
        <v>16</v>
      </c>
      <c r="AD7" s="81" t="s">
        <v>17</v>
      </c>
      <c r="AE7" s="81" t="s">
        <v>18</v>
      </c>
      <c r="AF7" s="45"/>
      <c r="AI7" s="78" t="s">
        <v>45</v>
      </c>
      <c r="AK7" s="47" t="s">
        <v>61</v>
      </c>
    </row>
    <row r="8" spans="1:37" s="32" customFormat="1" ht="12.75" customHeight="1" thickBot="1" x14ac:dyDescent="0.3">
      <c r="A8" s="77"/>
      <c r="B8" s="77"/>
      <c r="C8" s="77"/>
      <c r="D8" s="77"/>
      <c r="E8" s="77"/>
      <c r="F8" s="8"/>
      <c r="G8" s="77"/>
      <c r="H8" s="80"/>
      <c r="I8" s="80"/>
      <c r="J8" s="77"/>
      <c r="K8" s="77"/>
      <c r="L8" s="77"/>
      <c r="M8" s="77"/>
      <c r="N8" s="77"/>
      <c r="O8" s="32" t="s">
        <v>19</v>
      </c>
      <c r="P8" s="8"/>
      <c r="Q8" s="40" t="s">
        <v>48</v>
      </c>
      <c r="R8" s="40" t="s">
        <v>49</v>
      </c>
      <c r="S8" s="40" t="s">
        <v>50</v>
      </c>
      <c r="T8" s="43" t="s">
        <v>51</v>
      </c>
      <c r="U8" s="43" t="s">
        <v>52</v>
      </c>
      <c r="V8" s="42"/>
      <c r="W8" s="42"/>
      <c r="AB8" s="81"/>
      <c r="AC8" s="81"/>
      <c r="AD8" s="81"/>
      <c r="AE8" s="81"/>
      <c r="AF8" s="44"/>
      <c r="AI8" s="78"/>
    </row>
    <row r="9" spans="1:37" ht="14.4" x14ac:dyDescent="0.3">
      <c r="A9">
        <v>1996</v>
      </c>
      <c r="B9" t="s">
        <v>23</v>
      </c>
      <c r="G9" s="54">
        <v>19737</v>
      </c>
      <c r="H9" s="20">
        <v>35480</v>
      </c>
      <c r="I9" s="4">
        <v>35261.606770833336</v>
      </c>
      <c r="J9" s="6"/>
      <c r="K9" s="6"/>
      <c r="L9" s="6"/>
      <c r="M9" s="1"/>
      <c r="N9" s="1"/>
      <c r="T9" s="41"/>
      <c r="AA9">
        <f t="shared" ref="AA9:AA21" si="1">+A9</f>
        <v>1996</v>
      </c>
      <c r="AB9" s="5">
        <f t="shared" ref="AB9:AB13" si="2">+(Q9/O$2)*L9</f>
        <v>0</v>
      </c>
      <c r="AC9" s="5">
        <f t="shared" ref="AC9:AC13" si="3">+((R9+S9)/O$2)*K9</f>
        <v>0</v>
      </c>
      <c r="AD9" s="5">
        <f t="shared" ref="AD9:AD23" si="4">+AC9+AB9</f>
        <v>0</v>
      </c>
      <c r="AE9" s="5">
        <f t="shared" ref="AE9:AE21" si="5">+AD9*0.2</f>
        <v>0</v>
      </c>
      <c r="AI9" s="30">
        <f t="shared" ref="AI9:AI26" si="6">G9*K9</f>
        <v>0</v>
      </c>
    </row>
    <row r="10" spans="1:37" ht="14.4" x14ac:dyDescent="0.3">
      <c r="A10">
        <v>1997</v>
      </c>
      <c r="B10" t="s">
        <v>24</v>
      </c>
      <c r="C10" s="14"/>
      <c r="D10" s="14"/>
      <c r="E10" s="14"/>
      <c r="G10" s="54">
        <v>10027</v>
      </c>
      <c r="H10" s="20">
        <v>35845</v>
      </c>
      <c r="I10" s="10"/>
      <c r="J10" s="16"/>
      <c r="K10" s="16">
        <f>AVERAGE(K14:K21)</f>
        <v>2.552051445</v>
      </c>
      <c r="L10" s="16"/>
      <c r="M10" s="1"/>
      <c r="N10" s="1"/>
      <c r="T10" s="41"/>
      <c r="AA10">
        <f t="shared" si="1"/>
        <v>1997</v>
      </c>
      <c r="AB10" s="5">
        <f t="shared" si="2"/>
        <v>0</v>
      </c>
      <c r="AC10" s="5">
        <f t="shared" si="3"/>
        <v>0</v>
      </c>
      <c r="AD10" s="5">
        <f t="shared" si="4"/>
        <v>0</v>
      </c>
      <c r="AE10" s="5">
        <f t="shared" si="5"/>
        <v>0</v>
      </c>
      <c r="AI10" s="5">
        <f t="shared" si="6"/>
        <v>25589.419839015001</v>
      </c>
      <c r="AK10" s="52">
        <v>25033</v>
      </c>
    </row>
    <row r="11" spans="1:37" ht="14.4" x14ac:dyDescent="0.3">
      <c r="A11">
        <v>1998</v>
      </c>
      <c r="B11" t="s">
        <v>25</v>
      </c>
      <c r="C11" s="14"/>
      <c r="D11" s="14"/>
      <c r="E11" s="14"/>
      <c r="G11" s="54">
        <v>31890</v>
      </c>
      <c r="H11" s="20">
        <v>36210</v>
      </c>
      <c r="I11" s="10"/>
      <c r="J11" s="16"/>
      <c r="K11" s="16">
        <f>AVERAGE(K14:K21)</f>
        <v>2.552051445</v>
      </c>
      <c r="L11" s="16"/>
      <c r="M11" s="1"/>
      <c r="N11" s="1"/>
      <c r="T11" s="41"/>
      <c r="AA11">
        <f t="shared" si="1"/>
        <v>1998</v>
      </c>
      <c r="AB11" s="5">
        <f t="shared" si="2"/>
        <v>0</v>
      </c>
      <c r="AC11" s="5">
        <f t="shared" si="3"/>
        <v>0</v>
      </c>
      <c r="AD11" s="5">
        <f t="shared" si="4"/>
        <v>0</v>
      </c>
      <c r="AE11" s="5">
        <f t="shared" si="5"/>
        <v>0</v>
      </c>
      <c r="AH11" s="13" t="e">
        <f t="shared" ref="AH11:AH25" si="7">(AC11-AC10)/AC10</f>
        <v>#DIV/0!</v>
      </c>
      <c r="AI11" s="5">
        <f t="shared" si="6"/>
        <v>81384.920581049999</v>
      </c>
      <c r="AK11" s="52">
        <v>75170</v>
      </c>
    </row>
    <row r="12" spans="1:37" ht="14.4" x14ac:dyDescent="0.3">
      <c r="A12">
        <v>1999</v>
      </c>
      <c r="B12" t="s">
        <v>26</v>
      </c>
      <c r="C12" s="14"/>
      <c r="D12" s="14"/>
      <c r="E12" s="14"/>
      <c r="G12" s="54">
        <v>20531</v>
      </c>
      <c r="H12" s="20">
        <v>36574</v>
      </c>
      <c r="I12" s="10"/>
      <c r="J12" s="16"/>
      <c r="K12" s="16">
        <f>AVERAGE(K14:K21)</f>
        <v>2.552051445</v>
      </c>
      <c r="L12" s="16"/>
      <c r="M12" s="1"/>
      <c r="N12" s="1"/>
      <c r="O12">
        <f t="shared" ref="O12:O24" si="8">+P12</f>
        <v>2.7541299029544706</v>
      </c>
      <c r="P12" s="37">
        <v>2.7541299029544706</v>
      </c>
      <c r="T12" s="41"/>
      <c r="AA12">
        <f t="shared" si="1"/>
        <v>1999</v>
      </c>
      <c r="AB12" s="5">
        <f t="shared" si="2"/>
        <v>0</v>
      </c>
      <c r="AC12" s="5">
        <f t="shared" si="3"/>
        <v>0</v>
      </c>
      <c r="AD12" s="5">
        <f t="shared" si="4"/>
        <v>0</v>
      </c>
      <c r="AE12" s="5">
        <f t="shared" si="5"/>
        <v>0</v>
      </c>
      <c r="AH12" s="13" t="e">
        <f t="shared" si="7"/>
        <v>#DIV/0!</v>
      </c>
      <c r="AI12" s="5">
        <f t="shared" si="6"/>
        <v>52396.168217295002</v>
      </c>
      <c r="AK12" s="52">
        <v>56247</v>
      </c>
    </row>
    <row r="13" spans="1:37" ht="14.4" x14ac:dyDescent="0.3">
      <c r="A13">
        <v>2000</v>
      </c>
      <c r="B13" t="s">
        <v>27</v>
      </c>
      <c r="C13" s="14"/>
      <c r="D13" s="14"/>
      <c r="E13" s="14"/>
      <c r="G13" s="54">
        <v>20230</v>
      </c>
      <c r="H13" s="20">
        <v>36940</v>
      </c>
      <c r="I13" s="10"/>
      <c r="J13" s="16"/>
      <c r="K13" s="16">
        <f>AVERAGE(K14:K21)</f>
        <v>2.552051445</v>
      </c>
      <c r="L13" s="16"/>
      <c r="M13" s="1"/>
      <c r="N13" s="1"/>
      <c r="O13">
        <f t="shared" si="8"/>
        <v>3.4137193930084186</v>
      </c>
      <c r="P13" s="37">
        <v>3.4137193930084186</v>
      </c>
      <c r="T13" s="41"/>
      <c r="AA13">
        <f t="shared" si="1"/>
        <v>2000</v>
      </c>
      <c r="AB13" s="5">
        <f t="shared" si="2"/>
        <v>0</v>
      </c>
      <c r="AC13" s="5">
        <f t="shared" si="3"/>
        <v>0</v>
      </c>
      <c r="AD13" s="5">
        <f t="shared" si="4"/>
        <v>0</v>
      </c>
      <c r="AE13" s="5">
        <f t="shared" si="5"/>
        <v>0</v>
      </c>
      <c r="AH13" s="13" t="e">
        <f t="shared" si="7"/>
        <v>#DIV/0!</v>
      </c>
      <c r="AI13" s="5">
        <f t="shared" si="6"/>
        <v>51628.000732350003</v>
      </c>
      <c r="AK13" s="52">
        <v>51704</v>
      </c>
    </row>
    <row r="14" spans="1:37" ht="14.4" x14ac:dyDescent="0.3">
      <c r="A14">
        <v>2001</v>
      </c>
      <c r="B14" t="s">
        <v>28</v>
      </c>
      <c r="C14" s="48">
        <v>11.722171188000001</v>
      </c>
      <c r="D14" s="48">
        <v>4.6040509302999997</v>
      </c>
      <c r="E14" s="48">
        <v>3.5058724855999999</v>
      </c>
      <c r="G14" s="54">
        <v>13352</v>
      </c>
      <c r="H14" s="20">
        <v>37305</v>
      </c>
      <c r="I14" s="10">
        <v>37168</v>
      </c>
      <c r="J14" s="16">
        <v>1.8709906300000001</v>
      </c>
      <c r="K14" s="16">
        <v>2.5825004100000002</v>
      </c>
      <c r="L14" s="16">
        <v>1.31823556</v>
      </c>
      <c r="M14" s="1">
        <f t="shared" ref="M14:M20" si="9">+(I14-H13)/365</f>
        <v>0.62465753424657533</v>
      </c>
      <c r="N14" s="1"/>
      <c r="O14">
        <f t="shared" si="8"/>
        <v>11.243294189702803</v>
      </c>
      <c r="P14" s="37">
        <v>11.243294189702803</v>
      </c>
      <c r="Q14">
        <f t="shared" ref="Q14:Q20" si="10">+O14</f>
        <v>11.243294189702803</v>
      </c>
      <c r="R14">
        <f>+O13</f>
        <v>3.4137193930084186</v>
      </c>
      <c r="S14">
        <f>+O12</f>
        <v>2.7541299029544706</v>
      </c>
      <c r="T14" s="41">
        <f t="shared" ref="T14:T24" si="11">SUM(Q14:S14)</f>
        <v>17.411143485665693</v>
      </c>
      <c r="U14">
        <f t="shared" ref="U14:W25" si="12">+(LN(Q14)-LN(C14))^2</f>
        <v>1.7397360322202479E-3</v>
      </c>
      <c r="V14">
        <f t="shared" si="12"/>
        <v>8.9481224748806432E-2</v>
      </c>
      <c r="W14">
        <f t="shared" si="12"/>
        <v>5.8243956625424205E-2</v>
      </c>
      <c r="X14">
        <v>10</v>
      </c>
      <c r="Y14">
        <f t="shared" ref="Y14:Y25" si="13">+SUM(U14:W14)*X14</f>
        <v>1.4946491740645087</v>
      </c>
      <c r="AA14">
        <f t="shared" si="1"/>
        <v>2001</v>
      </c>
      <c r="AB14" s="5">
        <f>+(Q14/O$2)*L14</f>
        <v>62851.590104559189</v>
      </c>
      <c r="AC14" s="5">
        <f>+((R14+S14)/O$2)*K14</f>
        <v>67546.651593939503</v>
      </c>
      <c r="AD14" s="5">
        <f t="shared" si="4"/>
        <v>130398.24169849869</v>
      </c>
      <c r="AE14" s="5">
        <f t="shared" si="5"/>
        <v>26079.648339699739</v>
      </c>
      <c r="AH14" s="13" t="e">
        <f t="shared" si="7"/>
        <v>#DIV/0!</v>
      </c>
      <c r="AI14" s="5">
        <f t="shared" si="6"/>
        <v>34481.545474320003</v>
      </c>
      <c r="AK14" s="52">
        <v>35229</v>
      </c>
    </row>
    <row r="15" spans="1:37" ht="14.4" x14ac:dyDescent="0.3">
      <c r="A15">
        <v>2002</v>
      </c>
      <c r="B15" t="s">
        <v>29</v>
      </c>
      <c r="C15" s="48">
        <v>11.086486382</v>
      </c>
      <c r="D15" s="48">
        <v>7.9884968983000002</v>
      </c>
      <c r="E15" s="48">
        <v>1.7756363539</v>
      </c>
      <c r="G15" s="54">
        <v>14850</v>
      </c>
      <c r="H15" s="20">
        <v>37669</v>
      </c>
      <c r="I15" s="10">
        <v>37552</v>
      </c>
      <c r="J15" s="16">
        <v>1.8910569399999999</v>
      </c>
      <c r="K15" s="16">
        <v>2.57974777</v>
      </c>
      <c r="L15" s="16">
        <v>1.2705252</v>
      </c>
      <c r="M15" s="1">
        <f t="shared" si="9"/>
        <v>0.67671232876712328</v>
      </c>
      <c r="N15" s="1">
        <f t="shared" ref="N15:N20" si="14">+(I15-I14)/365</f>
        <v>1.0520547945205478</v>
      </c>
      <c r="O15">
        <f t="shared" si="8"/>
        <v>16.38485083651867</v>
      </c>
      <c r="P15" s="37">
        <v>16.38485083651867</v>
      </c>
      <c r="Q15">
        <f t="shared" si="10"/>
        <v>16.38485083651867</v>
      </c>
      <c r="R15">
        <f>+Q14*O$3</f>
        <v>5.4595805704437073</v>
      </c>
      <c r="S15">
        <f>+(R14+S14)*EXP(P$7*N15)-O$2*G14*EXP(M15*P$7)</f>
        <v>1.9283604255860012</v>
      </c>
      <c r="T15" s="41">
        <f t="shared" si="11"/>
        <v>23.772791832548378</v>
      </c>
      <c r="U15">
        <f t="shared" si="12"/>
        <v>0.15259199602699483</v>
      </c>
      <c r="V15">
        <f t="shared" si="12"/>
        <v>0.14487969248731783</v>
      </c>
      <c r="W15">
        <f t="shared" si="12"/>
        <v>6.8081069591469732E-3</v>
      </c>
      <c r="X15">
        <v>10</v>
      </c>
      <c r="Y15">
        <f t="shared" si="13"/>
        <v>3.0427979547345965</v>
      </c>
      <c r="AA15">
        <f t="shared" si="1"/>
        <v>2002</v>
      </c>
      <c r="AB15" s="5">
        <f t="shared" ref="AB15:AB25" si="15">+(Q15/O$2)*L15</f>
        <v>88278.602159650472</v>
      </c>
      <c r="AC15" s="5">
        <f t="shared" ref="AC15:AC25" si="16">+((R15+S15)/O$2)*K15</f>
        <v>80822.138294115095</v>
      </c>
      <c r="AD15" s="5">
        <f t="shared" si="4"/>
        <v>169100.74045376555</v>
      </c>
      <c r="AE15" s="5">
        <f t="shared" si="5"/>
        <v>33820.148090753115</v>
      </c>
      <c r="AH15" s="13">
        <f t="shared" si="7"/>
        <v>0.19653804277348827</v>
      </c>
      <c r="AI15" s="5">
        <f t="shared" si="6"/>
        <v>38309.254384499996</v>
      </c>
      <c r="AK15" s="52">
        <v>37539</v>
      </c>
    </row>
    <row r="16" spans="1:37" ht="14.4" x14ac:dyDescent="0.3">
      <c r="A16">
        <v>2003</v>
      </c>
      <c r="B16" t="s">
        <v>22</v>
      </c>
      <c r="C16" s="48">
        <v>8.2222686912</v>
      </c>
      <c r="D16" s="48">
        <v>6.7888865640000002</v>
      </c>
      <c r="E16" s="48">
        <v>1.6722050459</v>
      </c>
      <c r="G16" s="54">
        <v>16947</v>
      </c>
      <c r="H16" s="20">
        <v>38034</v>
      </c>
      <c r="I16" s="10">
        <v>37908</v>
      </c>
      <c r="J16" s="16">
        <v>1.9444315700000001</v>
      </c>
      <c r="K16" s="16">
        <v>2.51380092</v>
      </c>
      <c r="L16" s="16">
        <v>1.31053368</v>
      </c>
      <c r="M16" s="1">
        <f t="shared" si="9"/>
        <v>0.65479452054794518</v>
      </c>
      <c r="N16" s="1">
        <f t="shared" si="14"/>
        <v>0.97534246575342465</v>
      </c>
      <c r="O16">
        <f t="shared" si="8"/>
        <v>17.372266657192533</v>
      </c>
      <c r="P16" s="37">
        <v>17.372266657192533</v>
      </c>
      <c r="Q16">
        <f t="shared" si="10"/>
        <v>17.372266657192533</v>
      </c>
      <c r="R16">
        <f t="shared" ref="R16:R26" si="17">+Q15*O$3</f>
        <v>7.9562458979862569</v>
      </c>
      <c r="S16">
        <f t="shared" ref="S16:S26" si="18">+(R15+S15)*EXP(P$7*N16)-O$2*G15*EXP(M16*P$7)</f>
        <v>2.636460556539574</v>
      </c>
      <c r="T16" s="41">
        <f t="shared" si="11"/>
        <v>27.964973111718365</v>
      </c>
      <c r="U16">
        <f t="shared" si="12"/>
        <v>0.5595472305932927</v>
      </c>
      <c r="V16">
        <f t="shared" si="12"/>
        <v>2.5176270882363964E-2</v>
      </c>
      <c r="W16">
        <f t="shared" si="12"/>
        <v>0.20729278768898957</v>
      </c>
      <c r="X16">
        <v>10</v>
      </c>
      <c r="Y16">
        <f t="shared" si="13"/>
        <v>7.9201628916464628</v>
      </c>
      <c r="AA16">
        <f t="shared" si="1"/>
        <v>2003</v>
      </c>
      <c r="AB16" s="5">
        <f t="shared" si="15"/>
        <v>96546.013477494111</v>
      </c>
      <c r="AC16" s="5">
        <f t="shared" si="16"/>
        <v>112919.12142018351</v>
      </c>
      <c r="AD16" s="5">
        <f t="shared" si="4"/>
        <v>209465.13489767764</v>
      </c>
      <c r="AE16" s="5">
        <f t="shared" si="5"/>
        <v>41893.026979535527</v>
      </c>
      <c r="AF16" s="5">
        <f>AC16*0.5</f>
        <v>56459.560710091755</v>
      </c>
      <c r="AG16" s="5">
        <f>AF16/K16</f>
        <v>22459.837714631656</v>
      </c>
      <c r="AH16" s="13">
        <f t="shared" si="7"/>
        <v>0.39713108071041342</v>
      </c>
      <c r="AI16" s="5">
        <f t="shared" si="6"/>
        <v>42601.384191240002</v>
      </c>
      <c r="AK16" s="52">
        <v>43921</v>
      </c>
    </row>
    <row r="17" spans="1:37" ht="14.4" x14ac:dyDescent="0.3">
      <c r="A17">
        <v>2004</v>
      </c>
      <c r="B17" t="s">
        <v>21</v>
      </c>
      <c r="C17" s="48">
        <v>13.845319163999999</v>
      </c>
      <c r="D17" s="48">
        <v>9.9844933183000002</v>
      </c>
      <c r="E17" s="48">
        <v>5.1035988452999996</v>
      </c>
      <c r="G17" s="54">
        <v>23858</v>
      </c>
      <c r="H17" s="20">
        <v>38400</v>
      </c>
      <c r="I17" s="10">
        <v>38273</v>
      </c>
      <c r="J17" s="16">
        <v>1.94808713</v>
      </c>
      <c r="K17" s="16">
        <v>2.4909475099999998</v>
      </c>
      <c r="L17" s="16">
        <v>1.3808791899999999</v>
      </c>
      <c r="M17" s="1">
        <f t="shared" si="9"/>
        <v>0.65479452054794518</v>
      </c>
      <c r="N17" s="1">
        <f t="shared" si="14"/>
        <v>1</v>
      </c>
      <c r="O17">
        <f t="shared" si="8"/>
        <v>24.369580958411277</v>
      </c>
      <c r="P17" s="37">
        <v>24.369580958411277</v>
      </c>
      <c r="Q17">
        <f t="shared" si="10"/>
        <v>24.369580958411277</v>
      </c>
      <c r="R17">
        <f t="shared" si="17"/>
        <v>8.4357206976794821</v>
      </c>
      <c r="S17">
        <f t="shared" si="18"/>
        <v>4.5636637779540674</v>
      </c>
      <c r="T17" s="41">
        <f t="shared" si="11"/>
        <v>37.368965434044831</v>
      </c>
      <c r="U17">
        <f t="shared" si="12"/>
        <v>0.31966411465968947</v>
      </c>
      <c r="V17">
        <f t="shared" si="12"/>
        <v>2.8411822155932655E-2</v>
      </c>
      <c r="W17">
        <f t="shared" si="12"/>
        <v>1.2503753954736935E-2</v>
      </c>
      <c r="X17">
        <v>10</v>
      </c>
      <c r="Y17">
        <f t="shared" si="13"/>
        <v>3.6057969077035903</v>
      </c>
      <c r="AA17">
        <f t="shared" si="1"/>
        <v>2004</v>
      </c>
      <c r="AB17" s="5">
        <f t="shared" si="15"/>
        <v>142703.10360144501</v>
      </c>
      <c r="AC17" s="5">
        <f t="shared" si="16"/>
        <v>137314.70151070273</v>
      </c>
      <c r="AD17" s="5">
        <f t="shared" si="4"/>
        <v>280017.8051121477</v>
      </c>
      <c r="AE17" s="5">
        <f t="shared" si="5"/>
        <v>56003.561022429545</v>
      </c>
      <c r="AF17" s="5">
        <f>AC17*0.5</f>
        <v>68657.350755351363</v>
      </c>
      <c r="AG17" s="5">
        <f>AF17/K17</f>
        <v>27562.744891140388</v>
      </c>
      <c r="AH17" s="13">
        <f t="shared" si="7"/>
        <v>0.2160447210684609</v>
      </c>
      <c r="AI17" s="5">
        <f t="shared" si="6"/>
        <v>59429.025693579999</v>
      </c>
      <c r="AK17" s="52">
        <v>61400</v>
      </c>
    </row>
    <row r="18" spans="1:37" ht="14.4" x14ac:dyDescent="0.3">
      <c r="A18">
        <v>2005</v>
      </c>
      <c r="B18" t="s">
        <v>30</v>
      </c>
      <c r="C18" s="48">
        <v>10.007874835999999</v>
      </c>
      <c r="D18" s="48">
        <v>9.3646907477999992</v>
      </c>
      <c r="E18" s="48">
        <v>5.6939288690999996</v>
      </c>
      <c r="G18" s="54">
        <v>41463</v>
      </c>
      <c r="H18" s="20">
        <v>38765</v>
      </c>
      <c r="I18" s="10">
        <v>38632</v>
      </c>
      <c r="J18" s="16">
        <v>2.1499502800000001</v>
      </c>
      <c r="K18" s="16">
        <v>2.6717586500000001</v>
      </c>
      <c r="L18" s="16">
        <v>1.37203125</v>
      </c>
      <c r="M18" s="1">
        <f t="shared" si="9"/>
        <v>0.63561643835616444</v>
      </c>
      <c r="N18" s="1">
        <f t="shared" si="14"/>
        <v>0.98356164383561639</v>
      </c>
      <c r="O18">
        <f t="shared" si="8"/>
        <v>13.069657397671223</v>
      </c>
      <c r="P18" s="37">
        <v>13.069657397671223</v>
      </c>
      <c r="Q18">
        <f t="shared" si="10"/>
        <v>13.069657397671223</v>
      </c>
      <c r="R18">
        <f t="shared" si="17"/>
        <v>11.833515023759599</v>
      </c>
      <c r="S18">
        <f t="shared" si="18"/>
        <v>5.0284533106337186</v>
      </c>
      <c r="T18" s="41">
        <f t="shared" si="11"/>
        <v>29.931625732064543</v>
      </c>
      <c r="U18">
        <f t="shared" si="12"/>
        <v>7.1246845717024956E-2</v>
      </c>
      <c r="V18">
        <f t="shared" si="12"/>
        <v>5.4751062051471185E-2</v>
      </c>
      <c r="W18">
        <f t="shared" si="12"/>
        <v>1.5447520022223873E-2</v>
      </c>
      <c r="X18">
        <v>10</v>
      </c>
      <c r="Y18">
        <f t="shared" si="13"/>
        <v>1.4144542779072002</v>
      </c>
      <c r="AA18">
        <f t="shared" si="1"/>
        <v>2005</v>
      </c>
      <c r="AB18" s="5">
        <f t="shared" si="15"/>
        <v>76042.76130282419</v>
      </c>
      <c r="AC18" s="5">
        <f t="shared" si="16"/>
        <v>191044.7756237096</v>
      </c>
      <c r="AD18" s="5">
        <f t="shared" si="4"/>
        <v>267087.53692653379</v>
      </c>
      <c r="AE18" s="5">
        <f t="shared" si="5"/>
        <v>53417.507385306759</v>
      </c>
      <c r="AF18" s="5">
        <f>AC18*0.5</f>
        <v>95522.387811854802</v>
      </c>
      <c r="AG18" s="5">
        <f>AF18/K18</f>
        <v>35752.626013526635</v>
      </c>
      <c r="AH18" s="13">
        <f t="shared" si="7"/>
        <v>0.39129148970854366</v>
      </c>
      <c r="AI18" s="5">
        <f t="shared" si="6"/>
        <v>110779.12890495</v>
      </c>
      <c r="AK18" s="52">
        <v>115572</v>
      </c>
    </row>
    <row r="19" spans="1:37" ht="14.4" x14ac:dyDescent="0.3">
      <c r="A19">
        <v>2006</v>
      </c>
      <c r="B19" t="s">
        <v>31</v>
      </c>
      <c r="C19" s="48">
        <v>12.675950351999999</v>
      </c>
      <c r="D19" s="48">
        <v>7.0557002625000003</v>
      </c>
      <c r="E19" s="48">
        <v>5.8251006465000001</v>
      </c>
      <c r="G19" s="54">
        <v>29764</v>
      </c>
      <c r="H19" s="20">
        <v>39126</v>
      </c>
      <c r="I19" s="10">
        <v>39014</v>
      </c>
      <c r="J19" s="16">
        <v>1.95573146</v>
      </c>
      <c r="K19" s="16">
        <v>2.58037187</v>
      </c>
      <c r="L19" s="16">
        <v>1.33805361</v>
      </c>
      <c r="M19" s="1">
        <f t="shared" si="9"/>
        <v>0.68219178082191778</v>
      </c>
      <c r="N19" s="1">
        <f t="shared" si="14"/>
        <v>1.0465753424657533</v>
      </c>
      <c r="O19">
        <f t="shared" si="8"/>
        <v>10.933398228802817</v>
      </c>
      <c r="P19" s="37">
        <v>10.933398228802817</v>
      </c>
      <c r="Q19">
        <f t="shared" si="10"/>
        <v>10.933398228802817</v>
      </c>
      <c r="R19">
        <f t="shared" si="17"/>
        <v>6.3464360521698504</v>
      </c>
      <c r="S19">
        <f t="shared" si="18"/>
        <v>4.3503246233577393</v>
      </c>
      <c r="T19" s="41">
        <f t="shared" si="11"/>
        <v>21.630158904330408</v>
      </c>
      <c r="U19">
        <f t="shared" si="12"/>
        <v>2.1869784779228248E-2</v>
      </c>
      <c r="V19">
        <f t="shared" si="12"/>
        <v>1.1223799381303934E-2</v>
      </c>
      <c r="W19">
        <f t="shared" si="12"/>
        <v>8.522067813320415E-2</v>
      </c>
      <c r="X19">
        <v>10</v>
      </c>
      <c r="Y19">
        <f t="shared" si="13"/>
        <v>1.1831426229373634</v>
      </c>
      <c r="AA19">
        <f t="shared" si="1"/>
        <v>2006</v>
      </c>
      <c r="AB19" s="5">
        <f t="shared" si="15"/>
        <v>62038.080665929563</v>
      </c>
      <c r="AC19" s="5">
        <f t="shared" si="16"/>
        <v>117048.06818191789</v>
      </c>
      <c r="AD19" s="5">
        <f t="shared" si="4"/>
        <v>179086.14884784745</v>
      </c>
      <c r="AE19" s="5">
        <f t="shared" si="5"/>
        <v>35817.229769569494</v>
      </c>
      <c r="AF19" s="5">
        <f>AC19*0.5</f>
        <v>58524.034090958943</v>
      </c>
      <c r="AG19" s="5">
        <f>AF19/K19</f>
        <v>22680.465080003738</v>
      </c>
      <c r="AH19" s="13">
        <f t="shared" si="7"/>
        <v>-0.38732651652060335</v>
      </c>
      <c r="AI19" s="5">
        <f t="shared" si="6"/>
        <v>76802.188338680004</v>
      </c>
      <c r="AK19" s="52">
        <v>76615</v>
      </c>
    </row>
    <row r="20" spans="1:37" ht="14.4" x14ac:dyDescent="0.3">
      <c r="A20">
        <v>2007</v>
      </c>
      <c r="B20" t="s">
        <v>32</v>
      </c>
      <c r="C20" s="48">
        <v>14.616540531</v>
      </c>
      <c r="D20" s="48">
        <v>5.2051091348999998</v>
      </c>
      <c r="E20" s="48">
        <v>2.5402143053000001</v>
      </c>
      <c r="G20" s="54">
        <v>14841</v>
      </c>
      <c r="H20" s="20">
        <v>39495</v>
      </c>
      <c r="I20" s="10">
        <v>39375</v>
      </c>
      <c r="J20" s="17">
        <v>1.6762851000000001</v>
      </c>
      <c r="K20" s="17">
        <v>2.3473722499999998</v>
      </c>
      <c r="L20" s="17">
        <v>1.3267155799999999</v>
      </c>
      <c r="M20" s="1">
        <f t="shared" si="9"/>
        <v>0.68219178082191778</v>
      </c>
      <c r="N20" s="1">
        <f t="shared" si="14"/>
        <v>0.989041095890411</v>
      </c>
      <c r="O20">
        <f t="shared" si="8"/>
        <v>13.968133436486204</v>
      </c>
      <c r="P20" s="37">
        <v>13.968133436486204</v>
      </c>
      <c r="Q20">
        <f t="shared" si="10"/>
        <v>13.968133436486204</v>
      </c>
      <c r="R20">
        <f t="shared" si="17"/>
        <v>5.3090995869844217</v>
      </c>
      <c r="S20">
        <f t="shared" si="18"/>
        <v>2.2306620541695086</v>
      </c>
      <c r="T20" s="41">
        <f t="shared" si="11"/>
        <v>21.507895077640136</v>
      </c>
      <c r="U20">
        <f t="shared" si="12"/>
        <v>2.0589131737214178E-3</v>
      </c>
      <c r="V20">
        <f t="shared" si="12"/>
        <v>3.9131100233526873E-4</v>
      </c>
      <c r="W20">
        <f t="shared" si="12"/>
        <v>1.6887008464328199E-2</v>
      </c>
      <c r="X20">
        <v>10</v>
      </c>
      <c r="Y20">
        <f t="shared" si="13"/>
        <v>0.19337232640384888</v>
      </c>
      <c r="AA20">
        <f t="shared" si="1"/>
        <v>2007</v>
      </c>
      <c r="AB20" s="5">
        <f t="shared" si="15"/>
        <v>78586.125359886952</v>
      </c>
      <c r="AC20" s="5">
        <f t="shared" si="16"/>
        <v>75053.20712315751</v>
      </c>
      <c r="AD20" s="5">
        <f t="shared" si="4"/>
        <v>153639.33248304448</v>
      </c>
      <c r="AE20" s="5">
        <f t="shared" si="5"/>
        <v>30727.866496608898</v>
      </c>
      <c r="AF20" s="5">
        <f>AC20*0.5</f>
        <v>37526.603561578755</v>
      </c>
      <c r="AG20" s="5">
        <f>AF20/K20</f>
        <v>15986.643601831263</v>
      </c>
      <c r="AH20" s="13">
        <f t="shared" si="7"/>
        <v>-0.35878303427862923</v>
      </c>
      <c r="AI20" s="5">
        <f t="shared" si="6"/>
        <v>34837.351562249998</v>
      </c>
      <c r="AK20" s="52">
        <v>37104</v>
      </c>
    </row>
    <row r="21" spans="1:37" ht="14.4" x14ac:dyDescent="0.3">
      <c r="A21">
        <v>2008</v>
      </c>
      <c r="B21" t="s">
        <v>33</v>
      </c>
      <c r="C21" s="48">
        <v>12.383499864999999</v>
      </c>
      <c r="D21" s="48">
        <v>8.2948263927999992</v>
      </c>
      <c r="E21" s="48">
        <v>2.7925578769000001</v>
      </c>
      <c r="G21" s="54">
        <v>19011</v>
      </c>
      <c r="H21" s="4">
        <v>39862</v>
      </c>
      <c r="I21" s="10">
        <v>39724</v>
      </c>
      <c r="J21" s="16">
        <v>1.9871491999999999</v>
      </c>
      <c r="K21" s="16">
        <v>2.6499121799999998</v>
      </c>
      <c r="L21" s="16">
        <v>1.38961874</v>
      </c>
      <c r="M21" s="1">
        <f t="shared" ref="M21:M26" si="19">+(I21-H20)/365</f>
        <v>0.62739726027397258</v>
      </c>
      <c r="N21" s="1">
        <f t="shared" ref="N21:N26" si="20">+(I21-I20)/365</f>
        <v>0.95616438356164379</v>
      </c>
      <c r="O21">
        <f t="shared" si="8"/>
        <v>7.8771719398487443</v>
      </c>
      <c r="P21" s="37">
        <v>7.8771719398487443</v>
      </c>
      <c r="Q21">
        <f t="shared" ref="Q21:Q23" si="21">+O21</f>
        <v>7.8771719398487443</v>
      </c>
      <c r="R21">
        <f t="shared" si="17"/>
        <v>6.7827229838963206</v>
      </c>
      <c r="S21">
        <f t="shared" si="18"/>
        <v>2.7602470613009285</v>
      </c>
      <c r="T21" s="41">
        <f t="shared" si="11"/>
        <v>17.420141985045994</v>
      </c>
      <c r="U21">
        <f t="shared" si="12"/>
        <v>0.2046621244236875</v>
      </c>
      <c r="V21">
        <f t="shared" si="12"/>
        <v>4.0502912060370294E-2</v>
      </c>
      <c r="W21">
        <f t="shared" si="12"/>
        <v>1.3543808384991493E-4</v>
      </c>
      <c r="X21">
        <v>10</v>
      </c>
      <c r="Y21">
        <f t="shared" si="13"/>
        <v>2.4530047456790771</v>
      </c>
      <c r="AA21">
        <f t="shared" si="1"/>
        <v>2008</v>
      </c>
      <c r="AB21" s="5">
        <f t="shared" si="15"/>
        <v>46418.98711867274</v>
      </c>
      <c r="AC21" s="5">
        <f t="shared" si="16"/>
        <v>107237.01440638582</v>
      </c>
      <c r="AD21" s="5">
        <f t="shared" si="4"/>
        <v>153656.00152505856</v>
      </c>
      <c r="AE21" s="5">
        <f t="shared" si="5"/>
        <v>30731.200305011713</v>
      </c>
      <c r="AF21" s="5"/>
      <c r="AG21" s="5"/>
      <c r="AH21" s="13">
        <f t="shared" si="7"/>
        <v>0.42881321820687474</v>
      </c>
      <c r="AI21" s="5">
        <f t="shared" si="6"/>
        <v>50377.480453979995</v>
      </c>
      <c r="AK21" s="52">
        <v>49319</v>
      </c>
    </row>
    <row r="22" spans="1:37" ht="14.4" x14ac:dyDescent="0.3">
      <c r="A22">
        <v>2009</v>
      </c>
      <c r="B22" s="21" t="s">
        <v>34</v>
      </c>
      <c r="C22" s="48">
        <v>6.7332354113999999</v>
      </c>
      <c r="D22" s="48">
        <v>2.1092993191999998</v>
      </c>
      <c r="E22" s="48">
        <v>2.4718459894999998</v>
      </c>
      <c r="G22" s="54">
        <v>12180</v>
      </c>
      <c r="H22" s="4">
        <v>40228</v>
      </c>
      <c r="I22" s="10">
        <v>40109</v>
      </c>
      <c r="J22" s="16">
        <v>1.86</v>
      </c>
      <c r="K22" s="16">
        <v>2.52</v>
      </c>
      <c r="L22" s="16">
        <v>1.39</v>
      </c>
      <c r="M22" s="1">
        <f t="shared" si="19"/>
        <v>0.67671232876712328</v>
      </c>
      <c r="N22" s="1">
        <f t="shared" si="20"/>
        <v>1.0547945205479452</v>
      </c>
      <c r="O22">
        <f t="shared" si="8"/>
        <v>8.130819610717289</v>
      </c>
      <c r="P22" s="37">
        <v>8.130819610717289</v>
      </c>
      <c r="Q22">
        <f t="shared" si="21"/>
        <v>8.130819610717289</v>
      </c>
      <c r="R22">
        <f t="shared" si="17"/>
        <v>3.8250404327434357</v>
      </c>
      <c r="S22">
        <f t="shared" si="18"/>
        <v>3.2949629225786787</v>
      </c>
      <c r="T22" s="41">
        <f t="shared" si="11"/>
        <v>15.250822966039403</v>
      </c>
      <c r="U22">
        <f t="shared" si="12"/>
        <v>3.5572207707262618E-2</v>
      </c>
      <c r="V22">
        <f t="shared" si="12"/>
        <v>0.35427877933956059</v>
      </c>
      <c r="W22">
        <f t="shared" si="12"/>
        <v>8.2615820707545445E-2</v>
      </c>
      <c r="X22">
        <v>10</v>
      </c>
      <c r="Y22">
        <f t="shared" si="13"/>
        <v>4.7246680775436865</v>
      </c>
      <c r="AA22">
        <f t="shared" ref="AA22:AA34" si="22">+A22</f>
        <v>2009</v>
      </c>
      <c r="AB22" s="5">
        <f t="shared" si="15"/>
        <v>47926.840363489129</v>
      </c>
      <c r="AC22" s="5">
        <f t="shared" si="16"/>
        <v>76086.991336572682</v>
      </c>
      <c r="AD22" s="5">
        <f t="shared" si="4"/>
        <v>124013.83170006181</v>
      </c>
      <c r="AE22" s="5">
        <f t="shared" ref="AE22:AE27" si="23">+AD22*0.2</f>
        <v>24802.766340012364</v>
      </c>
      <c r="AF22" s="5"/>
      <c r="AG22" s="5"/>
      <c r="AH22" s="13">
        <f t="shared" si="7"/>
        <v>-0.2904782760154706</v>
      </c>
      <c r="AI22" s="5">
        <f t="shared" si="6"/>
        <v>30693.599999999999</v>
      </c>
      <c r="AK22" s="52">
        <v>31998</v>
      </c>
    </row>
    <row r="23" spans="1:37" ht="14.4" x14ac:dyDescent="0.3">
      <c r="A23">
        <v>2010</v>
      </c>
      <c r="B23" s="21" t="s">
        <v>35</v>
      </c>
      <c r="C23" s="48">
        <v>7.1802099811</v>
      </c>
      <c r="D23" s="48">
        <v>2.2762199247999999</v>
      </c>
      <c r="E23" s="48">
        <v>1.9671455015999999</v>
      </c>
      <c r="G23" s="54">
        <v>14061</v>
      </c>
      <c r="H23" s="4">
        <v>40596</v>
      </c>
      <c r="I23" s="10">
        <v>40466</v>
      </c>
      <c r="J23" s="16">
        <v>1.86</v>
      </c>
      <c r="K23" s="16">
        <v>2.52</v>
      </c>
      <c r="L23" s="16">
        <v>1.39</v>
      </c>
      <c r="M23" s="1">
        <f t="shared" si="19"/>
        <v>0.65205479452054793</v>
      </c>
      <c r="N23" s="1">
        <f t="shared" si="20"/>
        <v>0.9780821917808219</v>
      </c>
      <c r="O23">
        <f t="shared" si="8"/>
        <v>14.703229410090069</v>
      </c>
      <c r="P23" s="37">
        <v>14.703229410090069</v>
      </c>
      <c r="Q23">
        <f t="shared" si="21"/>
        <v>14.703229410090069</v>
      </c>
      <c r="R23">
        <f t="shared" si="17"/>
        <v>3.9482080624653806</v>
      </c>
      <c r="S23">
        <f t="shared" si="18"/>
        <v>2.9475197030168534</v>
      </c>
      <c r="T23" s="41">
        <f t="shared" si="11"/>
        <v>21.598957175572302</v>
      </c>
      <c r="U23">
        <f t="shared" si="12"/>
        <v>0.51371411967992531</v>
      </c>
      <c r="V23">
        <f t="shared" si="12"/>
        <v>0.30332080573985465</v>
      </c>
      <c r="W23">
        <f t="shared" si="12"/>
        <v>0.16352361309378979</v>
      </c>
      <c r="X23">
        <v>10</v>
      </c>
      <c r="Y23">
        <f t="shared" si="13"/>
        <v>9.8055853851356982</v>
      </c>
      <c r="AA23">
        <f t="shared" si="22"/>
        <v>2010</v>
      </c>
      <c r="AB23" s="5">
        <f t="shared" si="15"/>
        <v>86667.686961878047</v>
      </c>
      <c r="AC23" s="5">
        <f t="shared" si="16"/>
        <v>73690.299367544852</v>
      </c>
      <c r="AD23" s="5">
        <f t="shared" si="4"/>
        <v>160357.98632942291</v>
      </c>
      <c r="AE23" s="5">
        <f t="shared" si="23"/>
        <v>32071.597265884586</v>
      </c>
      <c r="AF23" s="5"/>
      <c r="AG23" s="5"/>
      <c r="AH23" s="13">
        <f t="shared" si="7"/>
        <v>-3.1499365751314887E-2</v>
      </c>
      <c r="AI23" s="5">
        <f t="shared" si="6"/>
        <v>35433.72</v>
      </c>
      <c r="AK23" s="52">
        <v>36224</v>
      </c>
    </row>
    <row r="24" spans="1:37" ht="14.4" x14ac:dyDescent="0.3">
      <c r="A24">
        <v>2011</v>
      </c>
      <c r="B24" s="21" t="s">
        <v>36</v>
      </c>
      <c r="C24" s="48">
        <v>10.365239052</v>
      </c>
      <c r="D24" s="48">
        <v>7.6486766214999999</v>
      </c>
      <c r="E24" s="48">
        <v>3.5102234237999999</v>
      </c>
      <c r="G24" s="54">
        <v>22596</v>
      </c>
      <c r="H24" s="35">
        <v>40959</v>
      </c>
      <c r="I24" s="10">
        <v>40822</v>
      </c>
      <c r="J24" s="16">
        <v>2.04</v>
      </c>
      <c r="K24" s="16">
        <v>2.62</v>
      </c>
      <c r="L24" s="16">
        <v>1.41</v>
      </c>
      <c r="M24" s="1">
        <f t="shared" si="19"/>
        <v>0.61917808219178083</v>
      </c>
      <c r="N24" s="1">
        <f t="shared" si="20"/>
        <v>0.97534246575342465</v>
      </c>
      <c r="O24">
        <f t="shared" si="8"/>
        <v>11.731106417341229</v>
      </c>
      <c r="P24" s="37">
        <v>11.731106417341229</v>
      </c>
      <c r="Q24">
        <f t="shared" ref="Q24:Q29" si="24">+O24</f>
        <v>11.731106417341229</v>
      </c>
      <c r="R24">
        <f t="shared" si="17"/>
        <v>7.1396749258436074</v>
      </c>
      <c r="S24">
        <f t="shared" si="18"/>
        <v>2.3927209080602898</v>
      </c>
      <c r="T24" s="41">
        <f t="shared" si="11"/>
        <v>21.263502251245129</v>
      </c>
      <c r="U24">
        <f t="shared" si="12"/>
        <v>1.5323016610637072E-2</v>
      </c>
      <c r="V24">
        <f t="shared" si="12"/>
        <v>4.7424426971700096E-3</v>
      </c>
      <c r="W24">
        <f t="shared" si="12"/>
        <v>0.14687942448443689</v>
      </c>
      <c r="X24">
        <v>10</v>
      </c>
      <c r="Y24">
        <f t="shared" si="13"/>
        <v>1.6694488379224399</v>
      </c>
      <c r="AA24">
        <f t="shared" si="22"/>
        <v>2011</v>
      </c>
      <c r="AB24" s="5">
        <f t="shared" si="15"/>
        <v>70143.552819764533</v>
      </c>
      <c r="AC24" s="5">
        <f t="shared" si="16"/>
        <v>105909.04008832444</v>
      </c>
      <c r="AD24" s="5">
        <f t="shared" ref="AD24:AD29" si="25">+AC24+AB24</f>
        <v>176052.59290808899</v>
      </c>
      <c r="AE24" s="5">
        <f t="shared" si="23"/>
        <v>35210.518581617798</v>
      </c>
      <c r="AF24" s="5"/>
      <c r="AG24" s="5"/>
      <c r="AH24" s="13">
        <f t="shared" si="7"/>
        <v>0.43721820914422249</v>
      </c>
      <c r="AI24" s="5">
        <f t="shared" si="6"/>
        <v>59201.520000000004</v>
      </c>
      <c r="AK24" s="52">
        <v>58819</v>
      </c>
    </row>
    <row r="25" spans="1:37" ht="14.4" x14ac:dyDescent="0.3">
      <c r="A25">
        <v>2012</v>
      </c>
      <c r="B25" s="34" t="s">
        <v>47</v>
      </c>
      <c r="C25" s="48">
        <v>8.2061922414000001</v>
      </c>
      <c r="D25" s="48">
        <v>5.8863174658000004</v>
      </c>
      <c r="E25" s="48">
        <v>3.4654116119</v>
      </c>
      <c r="G25" s="54">
        <v>23389</v>
      </c>
      <c r="H25" s="50">
        <v>41325</v>
      </c>
      <c r="I25" s="35">
        <v>41201</v>
      </c>
      <c r="J25" s="39">
        <v>2.0708867801999999</v>
      </c>
      <c r="K25" s="39">
        <v>2.6979991921000002</v>
      </c>
      <c r="L25" s="39">
        <v>1.3341644624873701</v>
      </c>
      <c r="M25" s="1">
        <f t="shared" si="19"/>
        <v>0.66301369863013704</v>
      </c>
      <c r="N25" s="1">
        <f t="shared" si="20"/>
        <v>1.0383561643835617</v>
      </c>
      <c r="O25">
        <f t="shared" ref="O25:O31" si="26">P25</f>
        <v>6.6281854039731822</v>
      </c>
      <c r="P25" s="37">
        <v>6.6281854039731822</v>
      </c>
      <c r="Q25">
        <f t="shared" si="24"/>
        <v>6.6281854039731822</v>
      </c>
      <c r="R25">
        <f t="shared" si="17"/>
        <v>5.6964551122909493</v>
      </c>
      <c r="S25">
        <f t="shared" si="18"/>
        <v>2.6136200554621736</v>
      </c>
      <c r="T25" s="41">
        <f t="shared" ref="T25" si="27">SUM(Q25:S25)</f>
        <v>14.938260571726307</v>
      </c>
      <c r="U25">
        <f t="shared" si="12"/>
        <v>4.5606997438249496E-2</v>
      </c>
      <c r="V25">
        <f t="shared" si="12"/>
        <v>1.0749554250499055E-3</v>
      </c>
      <c r="W25">
        <f t="shared" si="12"/>
        <v>7.957768049354115E-2</v>
      </c>
      <c r="X25">
        <v>10</v>
      </c>
      <c r="Y25">
        <f t="shared" si="13"/>
        <v>1.2625963335684054</v>
      </c>
      <c r="AA25">
        <f t="shared" si="22"/>
        <v>2012</v>
      </c>
      <c r="AB25" s="5">
        <f t="shared" si="15"/>
        <v>37500.20904459466</v>
      </c>
      <c r="AC25" s="38">
        <f t="shared" si="16"/>
        <v>95077.212341672712</v>
      </c>
      <c r="AD25" s="38">
        <f t="shared" si="25"/>
        <v>132577.42138626738</v>
      </c>
      <c r="AE25" s="5">
        <f t="shared" si="23"/>
        <v>26515.484277253476</v>
      </c>
      <c r="AF25" s="46"/>
      <c r="AH25" s="13">
        <f t="shared" si="7"/>
        <v>-0.10227481750017152</v>
      </c>
      <c r="AI25" s="5">
        <f t="shared" si="6"/>
        <v>63103.503104026902</v>
      </c>
      <c r="AK25" s="52">
        <v>59873</v>
      </c>
    </row>
    <row r="26" spans="1:37" ht="14.4" x14ac:dyDescent="0.3">
      <c r="A26">
        <v>2013</v>
      </c>
      <c r="B26" s="49" t="s">
        <v>60</v>
      </c>
      <c r="C26" s="51">
        <v>8.4686625582000001</v>
      </c>
      <c r="D26" s="51">
        <v>2.5132932460999999</v>
      </c>
      <c r="E26" s="51">
        <v>1.6629963086999999</v>
      </c>
      <c r="G26" s="55">
        <v>11484</v>
      </c>
      <c r="H26" s="35">
        <v>41683</v>
      </c>
      <c r="I26" s="50">
        <v>41565</v>
      </c>
      <c r="J26" s="51">
        <v>1.6893627396999999</v>
      </c>
      <c r="K26" s="51">
        <v>2.5345235517</v>
      </c>
      <c r="L26" s="51">
        <v>1.2948794350999999</v>
      </c>
      <c r="M26" s="1">
        <f t="shared" si="19"/>
        <v>0.65753424657534243</v>
      </c>
      <c r="N26" s="1">
        <f t="shared" si="20"/>
        <v>0.99726027397260275</v>
      </c>
      <c r="O26">
        <f t="shared" si="26"/>
        <v>7.683503095794749</v>
      </c>
      <c r="P26" s="37">
        <v>7.683503095794749</v>
      </c>
      <c r="Q26">
        <f t="shared" si="24"/>
        <v>7.683503095794749</v>
      </c>
      <c r="R26">
        <f t="shared" si="17"/>
        <v>3.2185506879267294</v>
      </c>
      <c r="S26">
        <f t="shared" si="18"/>
        <v>1.633249189524876</v>
      </c>
      <c r="T26" s="41">
        <f t="shared" ref="T26" si="28">SUM(Q26:S26)</f>
        <v>12.535302973246353</v>
      </c>
      <c r="U26">
        <f t="shared" ref="U26" si="29">+(LN(Q26)-LN(C26))^2</f>
        <v>9.4667095886795342E-3</v>
      </c>
      <c r="V26">
        <f t="shared" ref="V26" si="30">+(LN(R26)-LN(D26))^2</f>
        <v>6.117569936749586E-2</v>
      </c>
      <c r="W26">
        <f t="shared" ref="W26" si="31">+(LN(S26)-LN(E26))^2</f>
        <v>3.2578741185645461E-4</v>
      </c>
      <c r="X26">
        <v>10</v>
      </c>
      <c r="Y26">
        <f t="shared" ref="Y26" si="32">+SUM(U26:W26)*X26</f>
        <v>0.70968196368031855</v>
      </c>
      <c r="AA26">
        <f t="shared" si="22"/>
        <v>2013</v>
      </c>
      <c r="AB26" s="5">
        <f t="shared" ref="AB26" si="33">+(Q26/O$2)*L26</f>
        <v>42190.850143586627</v>
      </c>
      <c r="AC26" s="38">
        <f t="shared" ref="AC26" si="34">+((R26+S26)/O$2)*K26</f>
        <v>52146.946451237549</v>
      </c>
      <c r="AD26" s="38">
        <f t="shared" si="25"/>
        <v>94337.796594824176</v>
      </c>
      <c r="AE26" s="5">
        <f t="shared" si="23"/>
        <v>18867.559318964835</v>
      </c>
      <c r="AI26" s="5">
        <f t="shared" si="6"/>
        <v>29106.4684677228</v>
      </c>
    </row>
    <row r="27" spans="1:37" ht="14.4" x14ac:dyDescent="0.3">
      <c r="A27">
        <v>2014</v>
      </c>
      <c r="B27" s="49" t="s">
        <v>68</v>
      </c>
      <c r="C27" s="39">
        <v>14.99250265</v>
      </c>
      <c r="D27" s="39">
        <v>3.4888923355000001</v>
      </c>
      <c r="E27" s="39">
        <v>1.4389777872</v>
      </c>
      <c r="G27" s="60">
        <v>5386</v>
      </c>
      <c r="H27" s="58">
        <v>42054</v>
      </c>
      <c r="I27" s="35">
        <v>41920</v>
      </c>
      <c r="J27" s="39">
        <v>1.5523406091</v>
      </c>
      <c r="K27" s="39">
        <v>2.3069333366000002</v>
      </c>
      <c r="L27" s="39">
        <v>1.2726936052</v>
      </c>
      <c r="M27" s="1">
        <f t="shared" ref="M27" si="35">+(I27-H26)/365</f>
        <v>0.64931506849315068</v>
      </c>
      <c r="N27" s="1">
        <f t="shared" ref="N27" si="36">+(I27-I26)/365</f>
        <v>0.9726027397260274</v>
      </c>
      <c r="O27">
        <f t="shared" si="26"/>
        <v>14.102502745800376</v>
      </c>
      <c r="P27" s="37">
        <v>14.102502745800376</v>
      </c>
      <c r="Q27">
        <f t="shared" si="24"/>
        <v>14.102502745800376</v>
      </c>
      <c r="R27">
        <f t="shared" ref="R27:R32" si="37">+Q26*O$3</f>
        <v>3.7309976513079151</v>
      </c>
      <c r="S27">
        <f t="shared" ref="S27:S32" si="38">+(R26+S26)*EXP(P$7*N27)-O$2*G26*EXP(M27*P$7)</f>
        <v>1.3951953246762505</v>
      </c>
      <c r="T27" s="41">
        <f t="shared" ref="T27:T32" si="39">SUM(Q27:S27)</f>
        <v>19.228695721784543</v>
      </c>
      <c r="U27">
        <f t="shared" ref="U27:V29" si="40">+(LN(Q27)-LN(C27))^2</f>
        <v>3.7451917133265681E-3</v>
      </c>
      <c r="V27">
        <f t="shared" si="40"/>
        <v>4.501250757298245E-3</v>
      </c>
      <c r="W27">
        <f t="shared" ref="W27" si="41">+(LN(S27)-LN(E27))^2</f>
        <v>9.5472152608354203E-4</v>
      </c>
      <c r="X27">
        <v>10</v>
      </c>
      <c r="Y27">
        <f t="shared" ref="Y27:Y32" si="42">+SUM(U27:W27)*X27</f>
        <v>9.2011639967083544E-2</v>
      </c>
      <c r="AA27">
        <f t="shared" si="22"/>
        <v>2014</v>
      </c>
      <c r="AB27" s="5">
        <f t="shared" ref="AB27" si="43">+(Q27/O$2)*L27</f>
        <v>76111.402934868049</v>
      </c>
      <c r="AC27" s="38">
        <f t="shared" ref="AC27" si="44">+((R27+S27)/O$2)*K27</f>
        <v>50148.69874056238</v>
      </c>
      <c r="AD27" s="38">
        <f t="shared" si="25"/>
        <v>126260.10167543043</v>
      </c>
      <c r="AE27" s="5">
        <f t="shared" si="23"/>
        <v>25252.020335086087</v>
      </c>
      <c r="AF27" s="9"/>
    </row>
    <row r="28" spans="1:37" ht="14.4" x14ac:dyDescent="0.3">
      <c r="A28">
        <v>2015</v>
      </c>
      <c r="B28" s="49" t="s">
        <v>74</v>
      </c>
      <c r="C28" s="59">
        <v>14.676503824999999</v>
      </c>
      <c r="D28" s="59">
        <v>16.607424023</v>
      </c>
      <c r="E28" s="59">
        <v>3.8935994270999998</v>
      </c>
      <c r="G28" s="54">
        <v>24379</v>
      </c>
      <c r="H28" s="4">
        <v>42422</v>
      </c>
      <c r="I28" s="35">
        <v>42286</v>
      </c>
      <c r="J28" s="59">
        <v>1.9068266089999999</v>
      </c>
      <c r="K28" s="59">
        <v>2.3850077049</v>
      </c>
      <c r="L28" s="59">
        <v>1.3535329959</v>
      </c>
      <c r="M28" s="1">
        <f t="shared" ref="M28" si="45">+(I28-H27)/365</f>
        <v>0.63561643835616444</v>
      </c>
      <c r="N28" s="1">
        <f t="shared" ref="N28" si="46">+(I28-I27)/365</f>
        <v>1.0027397260273974</v>
      </c>
      <c r="O28">
        <f t="shared" si="26"/>
        <v>6.3028609052328619</v>
      </c>
      <c r="P28" s="37">
        <v>6.3028609052328619</v>
      </c>
      <c r="Q28">
        <f t="shared" si="24"/>
        <v>6.3028609052328619</v>
      </c>
      <c r="R28">
        <f t="shared" si="37"/>
        <v>6.8479707714235261</v>
      </c>
      <c r="S28">
        <f t="shared" si="38"/>
        <v>2.7448584959155555</v>
      </c>
      <c r="T28" s="41">
        <f t="shared" si="39"/>
        <v>15.895690172571943</v>
      </c>
      <c r="U28">
        <f t="shared" si="40"/>
        <v>0.71443774664624871</v>
      </c>
      <c r="V28">
        <f t="shared" si="40"/>
        <v>0.78481430085939741</v>
      </c>
      <c r="W28">
        <f t="shared" ref="W28" si="47">+(LN(S28)-LN(E28))^2</f>
        <v>0.12222331237959531</v>
      </c>
      <c r="X28">
        <v>10</v>
      </c>
      <c r="Y28">
        <f t="shared" si="42"/>
        <v>16.214753598852415</v>
      </c>
      <c r="AA28">
        <f t="shared" si="22"/>
        <v>2015</v>
      </c>
      <c r="AB28" s="5">
        <f t="shared" ref="AB28:AB34" si="48">+(Q28/O$2)*L28</f>
        <v>36177.307607328767</v>
      </c>
      <c r="AC28" s="38">
        <f t="shared" ref="AC28:AC34" si="49">+((R28+S28)/O$2)*K28</f>
        <v>97021.095409169022</v>
      </c>
      <c r="AD28" s="38">
        <f t="shared" si="25"/>
        <v>133198.40301649779</v>
      </c>
      <c r="AE28" s="5">
        <f t="shared" ref="AE28" si="50">+AD28*0.2</f>
        <v>26639.680603299559</v>
      </c>
      <c r="AF28" s="9"/>
    </row>
    <row r="29" spans="1:37" ht="14.4" x14ac:dyDescent="0.3">
      <c r="A29">
        <v>2016</v>
      </c>
      <c r="B29" s="49" t="s">
        <v>75</v>
      </c>
      <c r="C29" s="66">
        <v>11.580057834102799</v>
      </c>
      <c r="D29" s="67">
        <v>2.5784227162029101</v>
      </c>
      <c r="E29" s="68">
        <v>2.5447373420857202</v>
      </c>
      <c r="G29" s="73">
        <v>7969</v>
      </c>
      <c r="H29" s="4">
        <v>42787</v>
      </c>
      <c r="I29" s="4">
        <v>42648</v>
      </c>
      <c r="J29" s="65">
        <v>1.6442890767609899</v>
      </c>
      <c r="K29" s="65">
        <v>2.3228254992273101</v>
      </c>
      <c r="L29" s="65">
        <v>1.36402403269881</v>
      </c>
      <c r="M29" s="1">
        <f t="shared" ref="M29" si="51">+(I29-H28)/365</f>
        <v>0.61917808219178083</v>
      </c>
      <c r="N29" s="1">
        <f t="shared" ref="N29" si="52">+(I29-I28)/365</f>
        <v>0.99178082191780825</v>
      </c>
      <c r="O29">
        <f t="shared" si="26"/>
        <v>6.8760382483144857</v>
      </c>
      <c r="P29" s="37">
        <v>6.8760382483144857</v>
      </c>
      <c r="Q29">
        <f t="shared" si="24"/>
        <v>6.8760382483144857</v>
      </c>
      <c r="R29">
        <f t="shared" si="37"/>
        <v>3.0605778302887368</v>
      </c>
      <c r="S29">
        <f t="shared" si="38"/>
        <v>2.3497342953992133</v>
      </c>
      <c r="T29" s="41">
        <f t="shared" si="39"/>
        <v>12.286350374002435</v>
      </c>
      <c r="U29">
        <f t="shared" si="40"/>
        <v>0.27169303111658677</v>
      </c>
      <c r="V29">
        <f t="shared" si="40"/>
        <v>2.9386828868028708E-2</v>
      </c>
      <c r="W29">
        <f t="shared" ref="W29" si="53">+(LN(S29)-LN(E29))^2</f>
        <v>6.3561048415440519E-3</v>
      </c>
      <c r="X29">
        <v>10</v>
      </c>
      <c r="Y29">
        <f t="shared" si="42"/>
        <v>3.0743596482615954</v>
      </c>
      <c r="AA29">
        <f t="shared" si="22"/>
        <v>2016</v>
      </c>
      <c r="AB29" s="5">
        <f t="shared" si="48"/>
        <v>39773.149104076627</v>
      </c>
      <c r="AC29" s="38">
        <f t="shared" si="49"/>
        <v>53292.804817359916</v>
      </c>
      <c r="AD29" s="38">
        <f t="shared" si="25"/>
        <v>93065.953921436536</v>
      </c>
      <c r="AE29" s="5">
        <f t="shared" ref="AE29" si="54">+AD29*0.2</f>
        <v>18613.190784287308</v>
      </c>
      <c r="AF29" s="9"/>
    </row>
    <row r="30" spans="1:37" x14ac:dyDescent="0.25">
      <c r="A30">
        <v>2017</v>
      </c>
      <c r="B30" s="49" t="s">
        <v>83</v>
      </c>
      <c r="C30">
        <v>13.2824203094283</v>
      </c>
      <c r="D30">
        <v>4.1360554531858202</v>
      </c>
      <c r="E30">
        <v>2.0119816245567002</v>
      </c>
      <c r="G30">
        <v>8878</v>
      </c>
      <c r="H30" s="4">
        <v>43146</v>
      </c>
      <c r="I30" s="4">
        <v>43019</v>
      </c>
      <c r="J30">
        <v>1.673983</v>
      </c>
      <c r="K30">
        <v>2.3525550000000002</v>
      </c>
      <c r="L30">
        <v>1.355618</v>
      </c>
      <c r="M30" s="1">
        <f t="shared" ref="M30" si="55">+(I30-H29)/365</f>
        <v>0.63561643835616444</v>
      </c>
      <c r="N30" s="1">
        <f t="shared" ref="N30" si="56">+(I30-I29)/365</f>
        <v>1.0164383561643835</v>
      </c>
      <c r="O30">
        <f t="shared" si="26"/>
        <v>5.6942109287982756</v>
      </c>
      <c r="P30" s="37">
        <v>5.6942109287982756</v>
      </c>
      <c r="Q30">
        <f t="shared" ref="Q30" si="57">+O30</f>
        <v>5.6942109287982756</v>
      </c>
      <c r="R30">
        <f t="shared" si="37"/>
        <v>3.3389044339431146</v>
      </c>
      <c r="S30">
        <f t="shared" si="38"/>
        <v>2.4353790098054118</v>
      </c>
      <c r="T30" s="41">
        <f t="shared" si="39"/>
        <v>11.468494372546804</v>
      </c>
      <c r="U30">
        <f t="shared" ref="U30" si="58">+(LN(Q30)-LN(C30))^2</f>
        <v>0.71739434264256807</v>
      </c>
      <c r="V30">
        <f t="shared" ref="V30" si="59">+(LN(R30)-LN(D30))^2</f>
        <v>4.5838726573316745E-2</v>
      </c>
      <c r="W30">
        <f t="shared" ref="W30" si="60">+(LN(S30)-LN(E30))^2</f>
        <v>3.6474229744095484E-2</v>
      </c>
      <c r="X30">
        <v>10</v>
      </c>
      <c r="Y30">
        <f t="shared" si="42"/>
        <v>7.9970729895998041</v>
      </c>
      <c r="AA30">
        <f t="shared" si="22"/>
        <v>2017</v>
      </c>
      <c r="AB30" s="5">
        <f t="shared" si="48"/>
        <v>32734.110916150621</v>
      </c>
      <c r="AC30" s="38">
        <f t="shared" si="49"/>
        <v>57605.978265462581</v>
      </c>
      <c r="AD30" s="38">
        <f t="shared" ref="AD30" si="61">+AC30+AB30</f>
        <v>90340.089181613206</v>
      </c>
      <c r="AE30" s="5">
        <f t="shared" ref="AE30" si="62">+AD30*0.2</f>
        <v>18068.017836322641</v>
      </c>
    </row>
    <row r="31" spans="1:37" x14ac:dyDescent="0.25">
      <c r="A31">
        <v>2018</v>
      </c>
      <c r="B31" s="49" t="s">
        <v>84</v>
      </c>
      <c r="C31" s="6">
        <v>6.1438735354486704</v>
      </c>
      <c r="D31" s="6">
        <v>1.50856009972135</v>
      </c>
      <c r="E31" s="6">
        <v>1.49102193883936</v>
      </c>
      <c r="G31" s="6">
        <v>6866</v>
      </c>
      <c r="H31" s="4">
        <v>43513</v>
      </c>
      <c r="I31" s="4">
        <v>43386</v>
      </c>
      <c r="J31">
        <v>1.6683225970915301</v>
      </c>
      <c r="K31">
        <v>2.3978637674052599</v>
      </c>
      <c r="L31">
        <v>1.25682858866737</v>
      </c>
      <c r="M31" s="1">
        <f t="shared" ref="M31" si="63">+(I31-H30)/365</f>
        <v>0.65753424657534243</v>
      </c>
      <c r="N31" s="1">
        <f t="shared" ref="N31" si="64">+(I31-I30)/365</f>
        <v>1.0054794520547945</v>
      </c>
      <c r="O31">
        <f t="shared" si="26"/>
        <v>8.3127584718855765</v>
      </c>
      <c r="P31" s="37">
        <v>8.3127584718855765</v>
      </c>
      <c r="Q31">
        <f t="shared" ref="Q31" si="65">+O31</f>
        <v>8.3127584718855765</v>
      </c>
      <c r="R31">
        <f t="shared" si="37"/>
        <v>2.7650262304216233</v>
      </c>
      <c r="S31">
        <f t="shared" si="38"/>
        <v>2.5519036589490645</v>
      </c>
      <c r="T31" s="41">
        <f t="shared" si="39"/>
        <v>13.629688361256264</v>
      </c>
      <c r="U31">
        <f t="shared" ref="U31" si="66">+(LN(Q31)-LN(C31))^2</f>
        <v>9.1407109895669247E-2</v>
      </c>
      <c r="V31">
        <f t="shared" ref="V31" si="67">+(LN(R31)-LN(D31))^2</f>
        <v>0.36710814752862675</v>
      </c>
      <c r="W31">
        <f t="shared" ref="W31" si="68">+(LN(S31)-LN(E31))^2</f>
        <v>0.28877496841854727</v>
      </c>
      <c r="X31">
        <v>10</v>
      </c>
      <c r="Y31">
        <f t="shared" si="42"/>
        <v>7.4729022584284337</v>
      </c>
      <c r="AA31">
        <f t="shared" si="22"/>
        <v>2018</v>
      </c>
      <c r="AB31" s="5">
        <f t="shared" si="48"/>
        <v>44304.810711974344</v>
      </c>
      <c r="AC31" s="38">
        <f t="shared" si="49"/>
        <v>54064.863558206569</v>
      </c>
      <c r="AD31" s="38">
        <f t="shared" ref="AD31" si="69">+AC31+AB31</f>
        <v>98369.674270180913</v>
      </c>
      <c r="AE31" s="5">
        <f t="shared" ref="AE31" si="70">+AD31*0.2</f>
        <v>19673.934854036183</v>
      </c>
    </row>
    <row r="32" spans="1:37" x14ac:dyDescent="0.25">
      <c r="A32">
        <v>2019</v>
      </c>
      <c r="B32" s="49" t="s">
        <v>85</v>
      </c>
      <c r="C32">
        <v>19.244040102830201</v>
      </c>
      <c r="D32">
        <v>5.0467951494452503</v>
      </c>
      <c r="E32">
        <v>1.8172752017751399</v>
      </c>
      <c r="G32">
        <v>11098</v>
      </c>
      <c r="H32" s="4">
        <v>43881</v>
      </c>
      <c r="I32" s="4">
        <v>43755</v>
      </c>
      <c r="J32">
        <v>1.5640000000000001</v>
      </c>
      <c r="K32">
        <v>2.3010000000000002</v>
      </c>
      <c r="L32">
        <v>1.292</v>
      </c>
      <c r="M32" s="1">
        <f t="shared" ref="M32" si="71">+(I32-H31)/365</f>
        <v>0.66301369863013704</v>
      </c>
      <c r="N32" s="1">
        <f t="shared" ref="N32" si="72">+(I32-I31)/365</f>
        <v>1.010958904109589</v>
      </c>
      <c r="O32">
        <f t="shared" ref="O32" si="73">P32</f>
        <v>15.872669166196554</v>
      </c>
      <c r="P32" s="37">
        <v>15.872669166196554</v>
      </c>
      <c r="Q32">
        <f t="shared" ref="Q32" si="74">+O32</f>
        <v>15.872669166196554</v>
      </c>
      <c r="R32">
        <f t="shared" si="37"/>
        <v>4.036554934359275</v>
      </c>
      <c r="S32">
        <f t="shared" si="38"/>
        <v>2.5988882005579343</v>
      </c>
      <c r="T32" s="41">
        <f t="shared" si="39"/>
        <v>22.508112301113762</v>
      </c>
      <c r="U32">
        <f t="shared" ref="U32" si="75">+(LN(Q32)-LN(C32))^2</f>
        <v>3.7095799248388732E-2</v>
      </c>
      <c r="V32">
        <f t="shared" ref="V32" si="76">+(LN(R32)-LN(D32))^2</f>
        <v>4.9890506561190491E-2</v>
      </c>
      <c r="W32">
        <f t="shared" ref="W32" si="77">+(LN(S32)-LN(E32))^2</f>
        <v>0.12798184350992847</v>
      </c>
      <c r="X32">
        <v>10</v>
      </c>
      <c r="Y32">
        <f t="shared" si="42"/>
        <v>2.149681493195077</v>
      </c>
      <c r="AA32">
        <f t="shared" si="22"/>
        <v>2019</v>
      </c>
      <c r="AB32" s="5">
        <f t="shared" si="48"/>
        <v>86964.529231657521</v>
      </c>
      <c r="AC32" s="38">
        <f t="shared" si="49"/>
        <v>64746.488952640757</v>
      </c>
      <c r="AD32" s="38">
        <f t="shared" ref="AD32" si="78">+AC32+AB32</f>
        <v>151711.01818429827</v>
      </c>
      <c r="AE32" s="5">
        <f t="shared" ref="AE32" si="79">+AD32*0.2</f>
        <v>30342.203636859656</v>
      </c>
      <c r="AF32" s="11"/>
    </row>
    <row r="33" spans="1:32" x14ac:dyDescent="0.25">
      <c r="A33">
        <v>2020</v>
      </c>
      <c r="B33" s="49" t="s">
        <v>86</v>
      </c>
      <c r="C33" s="75">
        <v>28.780588999999999</v>
      </c>
      <c r="D33" s="75">
        <v>9.9647649999999999</v>
      </c>
      <c r="E33" s="75">
        <v>3.4854319999999999</v>
      </c>
      <c r="G33" s="75">
        <v>18857</v>
      </c>
      <c r="H33" s="4">
        <v>44249</v>
      </c>
      <c r="I33" s="4">
        <v>44123</v>
      </c>
      <c r="J33">
        <v>1.667</v>
      </c>
      <c r="K33">
        <v>2.3919999999999999</v>
      </c>
      <c r="L33">
        <v>1.3260000000000001</v>
      </c>
      <c r="M33" s="1">
        <f t="shared" ref="M33" si="80">+(I33-H32)/365</f>
        <v>0.66301369863013704</v>
      </c>
      <c r="N33" s="1">
        <f t="shared" ref="N33" si="81">+(I33-I32)/365</f>
        <v>1.0082191780821919</v>
      </c>
      <c r="O33">
        <f t="shared" ref="O33" si="82">P33</f>
        <v>33.886532196845444</v>
      </c>
      <c r="P33" s="37">
        <v>33.886532196845444</v>
      </c>
      <c r="Q33">
        <f t="shared" ref="Q33" si="83">+O33</f>
        <v>33.886532196845444</v>
      </c>
      <c r="R33">
        <f t="shared" ref="R33" si="84">+Q32*O$3</f>
        <v>7.7075379082594537</v>
      </c>
      <c r="S33">
        <f t="shared" ref="S33" si="85">+(R32+S32)*EXP(P$7*N33)-O$2*G32*EXP(M33*P$7)</f>
        <v>2.7585276292715819</v>
      </c>
      <c r="T33" s="41">
        <f t="shared" ref="T33" si="86">SUM(Q33:S33)</f>
        <v>44.352597734376481</v>
      </c>
      <c r="U33">
        <f t="shared" ref="U33" si="87">+(LN(Q33)-LN(C33))^2</f>
        <v>2.667227534074975E-2</v>
      </c>
      <c r="V33">
        <f t="shared" ref="V33" si="88">+(LN(R33)-LN(D33))^2</f>
        <v>6.5975298436654797E-2</v>
      </c>
      <c r="W33">
        <f t="shared" ref="W33" si="89">+(LN(S33)-LN(E33))^2</f>
        <v>5.4706836702596989E-2</v>
      </c>
      <c r="X33">
        <v>10</v>
      </c>
      <c r="Y33">
        <f t="shared" ref="Y33" si="90">+SUM(U33:W33)*X33</f>
        <v>1.4735441048000153</v>
      </c>
      <c r="AA33">
        <f t="shared" si="22"/>
        <v>2020</v>
      </c>
      <c r="AB33" s="5">
        <f t="shared" si="48"/>
        <v>190546.21379366337</v>
      </c>
      <c r="AC33" s="38">
        <f t="shared" si="49"/>
        <v>106163.27256999425</v>
      </c>
      <c r="AD33" s="38">
        <f t="shared" ref="AD33:AD34" si="91">+AC33+AB33</f>
        <v>296709.48636365763</v>
      </c>
      <c r="AE33" s="5">
        <f t="shared" ref="AE33:AE34" si="92">+AD33*0.2</f>
        <v>59341.897272731527</v>
      </c>
      <c r="AF33" s="7"/>
    </row>
    <row r="34" spans="1:32" x14ac:dyDescent="0.25">
      <c r="A34">
        <v>2021</v>
      </c>
      <c r="B34" s="49" t="s">
        <v>88</v>
      </c>
      <c r="C34">
        <v>20.683754</v>
      </c>
      <c r="D34">
        <v>19.374093999999999</v>
      </c>
      <c r="E34">
        <v>2.9860959999999999</v>
      </c>
      <c r="H34" s="4"/>
      <c r="I34" s="4">
        <v>44481</v>
      </c>
      <c r="J34">
        <v>1.7989999999999999</v>
      </c>
      <c r="K34">
        <v>2.3570000000000002</v>
      </c>
      <c r="L34">
        <v>1.387</v>
      </c>
      <c r="M34" s="1">
        <f t="shared" ref="M34" si="93">+(I34-H33)/365</f>
        <v>0.63561643835616444</v>
      </c>
      <c r="N34" s="1">
        <f t="shared" ref="N34" si="94">+(I34-I33)/365</f>
        <v>0.98082191780821915</v>
      </c>
      <c r="O34">
        <f t="shared" ref="O34" si="95">P34</f>
        <v>20.683762353142317</v>
      </c>
      <c r="P34" s="37">
        <v>20.683762353142317</v>
      </c>
      <c r="Q34">
        <f t="shared" ref="Q34" si="96">+O34</f>
        <v>20.683762353142317</v>
      </c>
      <c r="R34">
        <f t="shared" ref="R34" si="97">+Q33*O$3</f>
        <v>16.454808498300338</v>
      </c>
      <c r="S34">
        <f t="shared" ref="S34" si="98">+(R33+S33)*EXP(P$7*N34)-O$2*G33*EXP(M34*P$7)</f>
        <v>4.1234249993189991</v>
      </c>
      <c r="T34" s="41">
        <f t="shared" ref="T34" si="99">SUM(Q34:S34)</f>
        <v>41.26199585076165</v>
      </c>
      <c r="U34">
        <f t="shared" ref="U34" si="100">+(LN(Q34)-LN(C34))^2</f>
        <v>1.6309507940999135E-13</v>
      </c>
      <c r="V34">
        <f t="shared" ref="V34" si="101">+(LN(R34)-LN(D34))^2</f>
        <v>2.6673118113337772E-2</v>
      </c>
      <c r="W34">
        <f t="shared" ref="W34" si="102">+(LN(S34)-LN(E34))^2</f>
        <v>0.10414644274273949</v>
      </c>
      <c r="X34">
        <v>10</v>
      </c>
      <c r="Y34">
        <f t="shared" ref="Y34" si="103">+SUM(U34:W34)*X34</f>
        <v>1.3081956085624036</v>
      </c>
      <c r="AA34">
        <f t="shared" si="22"/>
        <v>2021</v>
      </c>
      <c r="AB34" s="5">
        <f t="shared" ref="AB34:AB35" si="104">+(Q34/O$2)*L34</f>
        <v>121656.5993898537</v>
      </c>
      <c r="AC34" s="38">
        <f t="shared" ref="AC34:AC35" si="105">+((R34+S34)/O$2)*K34</f>
        <v>205682.50153528975</v>
      </c>
      <c r="AD34" s="38">
        <f t="shared" ref="AD34:AD35" si="106">+AC34+AB34</f>
        <v>327339.10092514346</v>
      </c>
      <c r="AE34" s="5">
        <f t="shared" ref="AE34:AE35" si="107">+AD34*0.2</f>
        <v>65467.820185028693</v>
      </c>
      <c r="AF34" s="7"/>
    </row>
    <row r="35" spans="1:32" x14ac:dyDescent="0.25">
      <c r="H35" s="4"/>
      <c r="I35" s="4"/>
      <c r="AA35">
        <v>2022</v>
      </c>
      <c r="AB35" s="5"/>
      <c r="AC35" s="38"/>
      <c r="AD35" s="38"/>
      <c r="AE35" s="5"/>
      <c r="AF35" s="7"/>
    </row>
    <row r="36" spans="1:32" x14ac:dyDescent="0.25">
      <c r="H36" s="4"/>
      <c r="I36" s="4"/>
      <c r="AF36" s="7"/>
    </row>
    <row r="37" spans="1:32" x14ac:dyDescent="0.25">
      <c r="H37" s="4"/>
      <c r="I37" s="4"/>
    </row>
    <row r="38" spans="1:32" x14ac:dyDescent="0.25">
      <c r="H38" s="4"/>
      <c r="I38" s="4"/>
    </row>
    <row r="39" spans="1:32" x14ac:dyDescent="0.25">
      <c r="H39" s="4"/>
      <c r="I39" s="4"/>
    </row>
    <row r="40" spans="1:32" x14ac:dyDescent="0.25">
      <c r="H40" s="4"/>
      <c r="I40" s="4"/>
    </row>
    <row r="41" spans="1:32" x14ac:dyDescent="0.25">
      <c r="H41" s="4"/>
      <c r="I41" s="4"/>
    </row>
    <row r="42" spans="1:32" x14ac:dyDescent="0.25">
      <c r="H42" s="4"/>
      <c r="I42" s="4"/>
    </row>
    <row r="43" spans="1:32" x14ac:dyDescent="0.25">
      <c r="H43" s="4"/>
      <c r="I43" s="4"/>
    </row>
    <row r="44" spans="1:32" x14ac:dyDescent="0.25">
      <c r="H44" s="4"/>
      <c r="I44" s="4"/>
    </row>
    <row r="45" spans="1:32" x14ac:dyDescent="0.25">
      <c r="H45" s="4"/>
      <c r="I45" s="4"/>
      <c r="AA45">
        <v>2011</v>
      </c>
      <c r="AB45" s="5">
        <v>69298.672512046352</v>
      </c>
      <c r="AC45" s="5">
        <v>110404.98741912765</v>
      </c>
      <c r="AD45" s="5">
        <v>179703.65993117401</v>
      </c>
      <c r="AE45" s="5">
        <v>35940.731986234801</v>
      </c>
    </row>
    <row r="46" spans="1:32" x14ac:dyDescent="0.25">
      <c r="H46" s="4"/>
      <c r="I46" s="4"/>
      <c r="AA46">
        <v>2012</v>
      </c>
      <c r="AB46" s="5">
        <v>48646.86778625966</v>
      </c>
      <c r="AC46" s="38">
        <v>99187.440659751242</v>
      </c>
      <c r="AD46" s="38">
        <v>147834.30844601089</v>
      </c>
      <c r="AE46" s="5">
        <v>29566.861689202182</v>
      </c>
    </row>
    <row r="47" spans="1:32" x14ac:dyDescent="0.25">
      <c r="H47" s="4"/>
      <c r="I47" s="4"/>
    </row>
    <row r="48" spans="1:32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</sheetData>
  <mergeCells count="18">
    <mergeCell ref="AI7:AI8"/>
    <mergeCell ref="H7:H8"/>
    <mergeCell ref="I7:I8"/>
    <mergeCell ref="J7:J8"/>
    <mergeCell ref="K7:K8"/>
    <mergeCell ref="L7:L8"/>
    <mergeCell ref="M7:M8"/>
    <mergeCell ref="N7:N8"/>
    <mergeCell ref="AB7:AB8"/>
    <mergeCell ref="AC7:AC8"/>
    <mergeCell ref="AD7:AD8"/>
    <mergeCell ref="AE7:AE8"/>
    <mergeCell ref="G7:G8"/>
    <mergeCell ref="A7:A8"/>
    <mergeCell ref="B7:B8"/>
    <mergeCell ref="C7:C8"/>
    <mergeCell ref="D7:D8"/>
    <mergeCell ref="E7:E8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1"/>
  <sheetViews>
    <sheetView workbookViewId="0">
      <selection activeCell="B11" sqref="B11"/>
    </sheetView>
  </sheetViews>
  <sheetFormatPr defaultRowHeight="13.2" x14ac:dyDescent="0.25"/>
  <cols>
    <col min="9" max="9" width="9.88671875" customWidth="1"/>
    <col min="10" max="10" width="10.6640625" customWidth="1"/>
    <col min="13" max="13" width="24.44140625" bestFit="1" customWidth="1"/>
    <col min="14" max="14" width="11.33203125" bestFit="1" customWidth="1"/>
  </cols>
  <sheetData>
    <row r="2" spans="1:15" x14ac:dyDescent="0.25">
      <c r="C2" s="47" t="s">
        <v>53</v>
      </c>
      <c r="I2" s="47" t="s">
        <v>76</v>
      </c>
      <c r="K2" s="47" t="s">
        <v>77</v>
      </c>
      <c r="M2" s="47" t="s">
        <v>63</v>
      </c>
    </row>
    <row r="3" spans="1:15" x14ac:dyDescent="0.25">
      <c r="A3" s="47" t="s">
        <v>54</v>
      </c>
      <c r="B3" s="47" t="s">
        <v>1</v>
      </c>
      <c r="C3" s="47" t="s">
        <v>40</v>
      </c>
      <c r="D3" s="47" t="s">
        <v>55</v>
      </c>
      <c r="F3" s="47" t="s">
        <v>56</v>
      </c>
      <c r="I3" s="47" t="s">
        <v>78</v>
      </c>
      <c r="J3" s="47" t="s">
        <v>79</v>
      </c>
      <c r="K3" s="47" t="s">
        <v>78</v>
      </c>
      <c r="L3" s="47" t="s">
        <v>79</v>
      </c>
    </row>
    <row r="4" spans="1:15" ht="14.4" x14ac:dyDescent="0.3">
      <c r="A4" s="47" t="s">
        <v>57</v>
      </c>
      <c r="B4">
        <v>2011</v>
      </c>
      <c r="I4" s="69">
        <v>93531</v>
      </c>
      <c r="J4" s="61"/>
      <c r="K4" s="62"/>
      <c r="M4" s="47" t="s">
        <v>64</v>
      </c>
      <c r="N4" s="47" t="s">
        <v>65</v>
      </c>
      <c r="O4" s="47" t="s">
        <v>66</v>
      </c>
    </row>
    <row r="5" spans="1:15" ht="14.4" x14ac:dyDescent="0.3">
      <c r="A5" s="47" t="s">
        <v>57</v>
      </c>
      <c r="B5">
        <v>2012</v>
      </c>
      <c r="C5">
        <f>233.02526/1000000</f>
        <v>2.3302526E-4</v>
      </c>
      <c r="D5">
        <f>49.491156/100</f>
        <v>0.49491155999999997</v>
      </c>
      <c r="F5" s="56" t="e">
        <f>(C4-C5)/C4</f>
        <v>#DIV/0!</v>
      </c>
      <c r="G5" s="56"/>
      <c r="I5" s="69">
        <v>98522</v>
      </c>
      <c r="J5" s="61"/>
      <c r="K5" s="64">
        <f>(I5-I4)/I4</f>
        <v>5.3361986934813053E-2</v>
      </c>
      <c r="N5">
        <v>25033</v>
      </c>
      <c r="O5">
        <v>1997</v>
      </c>
    </row>
    <row r="6" spans="1:15" x14ac:dyDescent="0.25">
      <c r="A6" s="47" t="s">
        <v>57</v>
      </c>
      <c r="B6">
        <v>2013</v>
      </c>
      <c r="C6">
        <f>223.36163/1000000</f>
        <v>2.2336162999999999E-4</v>
      </c>
      <c r="D6">
        <f>49.3605/100</f>
        <v>0.49360500000000002</v>
      </c>
      <c r="F6" s="56">
        <f>(C6-C5)/C5</f>
        <v>-4.147031098688618E-2</v>
      </c>
      <c r="G6" s="56">
        <f>(D6-D5)/D5</f>
        <v>-2.6399868291618741E-3</v>
      </c>
      <c r="I6" s="72">
        <v>57887.419188247375</v>
      </c>
      <c r="J6" s="61"/>
      <c r="K6" s="56">
        <f>(I6-I5)/I5</f>
        <v>-0.41244169639017303</v>
      </c>
      <c r="N6">
        <v>75170</v>
      </c>
      <c r="O6">
        <v>1998</v>
      </c>
    </row>
    <row r="7" spans="1:15" x14ac:dyDescent="0.25">
      <c r="B7">
        <v>2014</v>
      </c>
      <c r="C7">
        <v>2.1749920824644961E-4</v>
      </c>
      <c r="D7">
        <v>0.54162667409887144</v>
      </c>
      <c r="F7" s="56">
        <f t="shared" ref="F7:F9" si="0">(C7-C6)/C6</f>
        <v>-2.6246324194313875E-2</v>
      </c>
      <c r="G7" s="56">
        <f t="shared" ref="G7:G9" si="1">(D7-D6)/D6</f>
        <v>9.7287657335058245E-2</v>
      </c>
      <c r="I7" s="71">
        <v>58915.970477781797</v>
      </c>
      <c r="J7" s="63"/>
      <c r="K7" s="56">
        <f t="shared" ref="K7:L7" si="2">(I7-I6)/I6</f>
        <v>1.7768131728063703E-2</v>
      </c>
      <c r="L7" s="56" t="e">
        <f t="shared" si="2"/>
        <v>#DIV/0!</v>
      </c>
      <c r="N7">
        <v>56247</v>
      </c>
      <c r="O7">
        <v>1999</v>
      </c>
    </row>
    <row r="8" spans="1:15" x14ac:dyDescent="0.25">
      <c r="B8">
        <v>2015</v>
      </c>
      <c r="C8">
        <v>2.2359633152688329E-4</v>
      </c>
      <c r="D8">
        <v>0.57253818427267389</v>
      </c>
      <c r="F8" s="56">
        <f t="shared" si="0"/>
        <v>2.8032852761123585E-2</v>
      </c>
      <c r="G8" s="56">
        <f t="shared" si="1"/>
        <v>5.7071617134128984E-2</v>
      </c>
      <c r="I8" s="72">
        <v>163884.85436889986</v>
      </c>
      <c r="J8" s="70">
        <v>252728.5213793015</v>
      </c>
      <c r="K8" s="56">
        <f t="shared" ref="K8:K9" si="3">(I8-I7)/I7</f>
        <v>1.7816711333084736</v>
      </c>
      <c r="L8" s="56" t="e">
        <f t="shared" ref="L8:L9" si="4">(J8-J7)/J7</f>
        <v>#DIV/0!</v>
      </c>
      <c r="N8">
        <v>51704</v>
      </c>
      <c r="O8">
        <v>2000</v>
      </c>
    </row>
    <row r="9" spans="1:15" x14ac:dyDescent="0.25">
      <c r="B9">
        <v>2016</v>
      </c>
      <c r="C9">
        <v>2.2021221553628911E-4</v>
      </c>
      <c r="D9">
        <v>0.5237458302828838</v>
      </c>
      <c r="F9" s="56">
        <f t="shared" si="0"/>
        <v>-1.5134935208842223E-2</v>
      </c>
      <c r="G9" s="56">
        <f t="shared" si="1"/>
        <v>-8.5221135166335935E-2</v>
      </c>
      <c r="I9">
        <v>88007.062044822334</v>
      </c>
      <c r="J9">
        <v>159735.4708966364</v>
      </c>
      <c r="K9" s="56">
        <f t="shared" si="3"/>
        <v>-0.46299453733094154</v>
      </c>
      <c r="L9" s="56">
        <f t="shared" si="4"/>
        <v>-0.36795629545546515</v>
      </c>
      <c r="M9">
        <v>67175.326199999996</v>
      </c>
      <c r="N9">
        <v>35229</v>
      </c>
      <c r="O9">
        <v>2001</v>
      </c>
    </row>
    <row r="10" spans="1:15" x14ac:dyDescent="0.25">
      <c r="B10">
        <v>2017</v>
      </c>
      <c r="M10">
        <v>80329.921900000001</v>
      </c>
      <c r="N10">
        <v>37539</v>
      </c>
      <c r="O10">
        <v>2002</v>
      </c>
    </row>
    <row r="11" spans="1:15" x14ac:dyDescent="0.25">
      <c r="M11">
        <v>117059.1853</v>
      </c>
      <c r="N11">
        <v>43921</v>
      </c>
      <c r="O11">
        <v>2003</v>
      </c>
    </row>
    <row r="12" spans="1:15" x14ac:dyDescent="0.25">
      <c r="M12">
        <v>131663.24460000001</v>
      </c>
      <c r="N12">
        <v>61400</v>
      </c>
      <c r="O12">
        <v>2004</v>
      </c>
    </row>
    <row r="13" spans="1:15" x14ac:dyDescent="0.25">
      <c r="M13">
        <v>188183.00649999999</v>
      </c>
      <c r="N13">
        <v>115572</v>
      </c>
      <c r="O13">
        <v>2005</v>
      </c>
    </row>
    <row r="14" spans="1:15" x14ac:dyDescent="0.25">
      <c r="M14">
        <v>114388.67170000001</v>
      </c>
      <c r="N14">
        <v>76615</v>
      </c>
      <c r="O14">
        <v>2006</v>
      </c>
    </row>
    <row r="15" spans="1:15" x14ac:dyDescent="0.25">
      <c r="M15">
        <v>76061.536900000006</v>
      </c>
      <c r="N15">
        <v>37104</v>
      </c>
      <c r="O15">
        <v>2007</v>
      </c>
    </row>
    <row r="16" spans="1:15" x14ac:dyDescent="0.25">
      <c r="M16">
        <v>97918.168099999995</v>
      </c>
      <c r="N16">
        <v>49319</v>
      </c>
      <c r="O16">
        <v>2008</v>
      </c>
    </row>
    <row r="17" spans="13:15" x14ac:dyDescent="0.25">
      <c r="M17">
        <v>87123.504400000005</v>
      </c>
      <c r="N17">
        <v>31998</v>
      </c>
      <c r="O17">
        <v>2009</v>
      </c>
    </row>
    <row r="18" spans="13:15" x14ac:dyDescent="0.25">
      <c r="M18">
        <v>67594.474499999997</v>
      </c>
      <c r="N18">
        <v>36224</v>
      </c>
      <c r="O18">
        <v>2010</v>
      </c>
    </row>
    <row r="19" spans="13:15" x14ac:dyDescent="0.25">
      <c r="M19">
        <v>93531.335900000005</v>
      </c>
      <c r="N19">
        <v>58819</v>
      </c>
      <c r="O19">
        <v>2011</v>
      </c>
    </row>
    <row r="20" spans="13:15" x14ac:dyDescent="0.25">
      <c r="M20">
        <v>98521.901100000003</v>
      </c>
      <c r="N20">
        <v>59873</v>
      </c>
      <c r="O20">
        <v>2012</v>
      </c>
    </row>
    <row r="21" spans="13:15" x14ac:dyDescent="0.25">
      <c r="M21">
        <v>57887.419199999997</v>
      </c>
      <c r="O21">
        <v>2013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9:I42"/>
  <sheetViews>
    <sheetView topLeftCell="A7" workbookViewId="0">
      <selection activeCell="K31" sqref="K30:K31"/>
    </sheetView>
  </sheetViews>
  <sheetFormatPr defaultRowHeight="13.2" x14ac:dyDescent="0.25"/>
  <sheetData>
    <row r="9" spans="1:9" x14ac:dyDescent="0.25">
      <c r="A9" s="47" t="s">
        <v>1</v>
      </c>
      <c r="B9" s="47" t="s">
        <v>62</v>
      </c>
      <c r="C9" s="47" t="s">
        <v>69</v>
      </c>
      <c r="D9" s="47" t="s">
        <v>59</v>
      </c>
      <c r="F9" s="47" t="s">
        <v>0</v>
      </c>
      <c r="H9" s="47" t="s">
        <v>58</v>
      </c>
    </row>
    <row r="10" spans="1:9" x14ac:dyDescent="0.25">
      <c r="A10" s="47"/>
      <c r="B10" s="47"/>
      <c r="D10" s="47"/>
      <c r="F10" s="47"/>
      <c r="H10" s="47"/>
    </row>
    <row r="11" spans="1:9" x14ac:dyDescent="0.25">
      <c r="A11" s="47"/>
      <c r="B11" s="47"/>
      <c r="D11" s="47"/>
      <c r="F11" s="47"/>
      <c r="H11" s="47"/>
    </row>
    <row r="12" spans="1:9" x14ac:dyDescent="0.25">
      <c r="A12" s="47"/>
      <c r="B12" s="47"/>
      <c r="D12" s="47"/>
      <c r="F12" s="47"/>
      <c r="H12" s="47"/>
    </row>
    <row r="13" spans="1:9" x14ac:dyDescent="0.25">
      <c r="A13" s="47"/>
      <c r="B13" s="47"/>
      <c r="D13" s="47"/>
      <c r="F13" s="47"/>
      <c r="H13" s="47"/>
    </row>
    <row r="14" spans="1:9" x14ac:dyDescent="0.25">
      <c r="A14" s="47">
        <v>2014</v>
      </c>
      <c r="B14" s="47">
        <v>1</v>
      </c>
      <c r="C14">
        <v>3</v>
      </c>
      <c r="D14" s="47">
        <v>0</v>
      </c>
      <c r="E14">
        <v>0</v>
      </c>
      <c r="F14" s="47">
        <v>0</v>
      </c>
      <c r="G14">
        <v>0</v>
      </c>
      <c r="H14" s="47">
        <v>0</v>
      </c>
      <c r="I14">
        <v>0</v>
      </c>
    </row>
    <row r="15" spans="1:9" x14ac:dyDescent="0.25">
      <c r="A15" s="47">
        <v>2014</v>
      </c>
      <c r="B15" s="47">
        <v>2</v>
      </c>
      <c r="C15">
        <v>8</v>
      </c>
      <c r="D15" s="47">
        <v>3.75</v>
      </c>
      <c r="E15">
        <v>3.3313982478000002</v>
      </c>
      <c r="F15" s="47">
        <v>2.25</v>
      </c>
      <c r="G15">
        <v>2.25</v>
      </c>
      <c r="H15" s="47">
        <v>0.125</v>
      </c>
      <c r="I15">
        <v>0.125</v>
      </c>
    </row>
    <row r="16" spans="1:9" x14ac:dyDescent="0.25">
      <c r="A16" s="47">
        <v>2014</v>
      </c>
      <c r="B16" s="47">
        <v>3</v>
      </c>
      <c r="C16">
        <v>10</v>
      </c>
      <c r="D16" s="47">
        <v>21.8</v>
      </c>
      <c r="E16">
        <v>9.2060366667999993</v>
      </c>
      <c r="F16" s="47">
        <v>3.1</v>
      </c>
      <c r="G16">
        <v>1.1967548714</v>
      </c>
      <c r="H16" s="47">
        <v>0.9</v>
      </c>
      <c r="I16">
        <v>0.4068851872</v>
      </c>
    </row>
    <row r="17" spans="1:9" x14ac:dyDescent="0.25">
      <c r="A17" s="47">
        <v>2014</v>
      </c>
      <c r="B17" s="47">
        <v>4</v>
      </c>
      <c r="C17">
        <v>21</v>
      </c>
      <c r="D17" s="47">
        <v>24.428571429000002</v>
      </c>
      <c r="E17">
        <v>3.3335033969999999</v>
      </c>
      <c r="F17" s="47">
        <v>6</v>
      </c>
      <c r="G17">
        <v>1.2440333788</v>
      </c>
      <c r="H17" s="47">
        <v>2.8571428570999999</v>
      </c>
      <c r="I17">
        <v>0.75367579959999997</v>
      </c>
    </row>
    <row r="18" spans="1:9" x14ac:dyDescent="0.25">
      <c r="A18" s="47">
        <v>2014</v>
      </c>
      <c r="B18" s="47">
        <v>5</v>
      </c>
      <c r="C18">
        <v>10</v>
      </c>
      <c r="D18" s="47">
        <v>40.200000000000003</v>
      </c>
      <c r="E18">
        <v>7.2691127381999996</v>
      </c>
      <c r="F18" s="47">
        <v>9.1</v>
      </c>
      <c r="G18">
        <v>2.0300519971000002</v>
      </c>
      <c r="H18" s="47">
        <v>9.5</v>
      </c>
      <c r="I18">
        <v>3.7483329628000002</v>
      </c>
    </row>
    <row r="19" spans="1:9" x14ac:dyDescent="0.25">
      <c r="A19" s="47"/>
      <c r="B19" s="47"/>
      <c r="D19" s="47"/>
      <c r="F19" s="47"/>
      <c r="H19" s="47"/>
    </row>
    <row r="20" spans="1:9" x14ac:dyDescent="0.25">
      <c r="A20">
        <v>2013</v>
      </c>
      <c r="B20">
        <v>1</v>
      </c>
      <c r="C20">
        <v>3</v>
      </c>
      <c r="D20">
        <v>0</v>
      </c>
      <c r="E20" s="6">
        <v>0</v>
      </c>
      <c r="F20">
        <v>0</v>
      </c>
      <c r="G20" s="6">
        <v>0</v>
      </c>
      <c r="H20">
        <v>0</v>
      </c>
      <c r="I20" s="6">
        <v>0</v>
      </c>
    </row>
    <row r="21" spans="1:9" x14ac:dyDescent="0.25">
      <c r="A21">
        <v>2013</v>
      </c>
      <c r="B21">
        <v>2</v>
      </c>
      <c r="C21">
        <v>5</v>
      </c>
      <c r="D21">
        <v>5.4</v>
      </c>
      <c r="E21" s="6">
        <v>3.3105890713999999</v>
      </c>
      <c r="F21">
        <v>2.8</v>
      </c>
      <c r="G21" s="6">
        <v>1.3928388276999999</v>
      </c>
      <c r="H21">
        <v>1</v>
      </c>
      <c r="I21" s="6">
        <v>0.77459666920000003</v>
      </c>
    </row>
    <row r="22" spans="1:9" x14ac:dyDescent="0.25">
      <c r="A22">
        <v>2013</v>
      </c>
      <c r="B22">
        <v>3</v>
      </c>
      <c r="C22">
        <v>10</v>
      </c>
      <c r="D22">
        <v>9.9</v>
      </c>
      <c r="E22" s="6">
        <v>2.5141819964000001</v>
      </c>
      <c r="F22">
        <v>1.1000000000000001</v>
      </c>
      <c r="G22" s="6">
        <v>0.4068851872</v>
      </c>
      <c r="H22">
        <v>0.9</v>
      </c>
      <c r="I22" s="6">
        <v>0.48189440979999998</v>
      </c>
    </row>
    <row r="23" spans="1:9" x14ac:dyDescent="0.25">
      <c r="A23">
        <v>2013</v>
      </c>
      <c r="B23">
        <v>4</v>
      </c>
      <c r="C23">
        <v>16</v>
      </c>
      <c r="D23">
        <v>10.9375</v>
      </c>
      <c r="E23" s="6">
        <v>2.1841641231</v>
      </c>
      <c r="F23">
        <v>4.375</v>
      </c>
      <c r="G23" s="6">
        <v>1.5461646095999999</v>
      </c>
      <c r="H23">
        <v>3.0625</v>
      </c>
      <c r="I23" s="6">
        <v>0.88726522720000001</v>
      </c>
    </row>
    <row r="24" spans="1:9" x14ac:dyDescent="0.25">
      <c r="A24">
        <v>2013</v>
      </c>
      <c r="B24">
        <v>5</v>
      </c>
      <c r="C24">
        <v>17</v>
      </c>
      <c r="D24">
        <v>26.529411764999999</v>
      </c>
      <c r="E24" s="6">
        <v>5.9650437890000001</v>
      </c>
      <c r="F24">
        <v>4.3529411764999999</v>
      </c>
      <c r="G24" s="6">
        <v>0.9699195558</v>
      </c>
      <c r="H24">
        <v>7</v>
      </c>
      <c r="I24" s="6">
        <v>2.3263199922000002</v>
      </c>
    </row>
    <row r="25" spans="1:9" x14ac:dyDescent="0.25">
      <c r="E25" s="6"/>
      <c r="G25" s="6"/>
      <c r="I25" s="6"/>
    </row>
    <row r="26" spans="1:9" x14ac:dyDescent="0.25">
      <c r="A26">
        <v>2012</v>
      </c>
      <c r="B26">
        <v>1</v>
      </c>
      <c r="C26">
        <v>7</v>
      </c>
      <c r="D26">
        <v>0</v>
      </c>
      <c r="E26" s="6">
        <v>0</v>
      </c>
      <c r="F26">
        <v>0.14285714290000001</v>
      </c>
      <c r="G26" s="6">
        <v>0.14285714290000001</v>
      </c>
      <c r="H26">
        <v>0</v>
      </c>
      <c r="I26" s="6">
        <v>0</v>
      </c>
    </row>
    <row r="27" spans="1:9" x14ac:dyDescent="0.25">
      <c r="A27">
        <v>2012</v>
      </c>
      <c r="B27">
        <v>2</v>
      </c>
      <c r="C27">
        <v>17</v>
      </c>
      <c r="D27">
        <v>2.5294117646999998</v>
      </c>
      <c r="E27" s="6">
        <v>1.1854437214</v>
      </c>
      <c r="F27">
        <v>3.0588235294000001</v>
      </c>
      <c r="G27" s="6">
        <v>1.6922630780000001</v>
      </c>
      <c r="H27">
        <v>1.8823529412</v>
      </c>
      <c r="I27" s="6">
        <v>1.3982193322000001</v>
      </c>
    </row>
    <row r="28" spans="1:9" x14ac:dyDescent="0.25">
      <c r="A28">
        <v>2012</v>
      </c>
      <c r="B28">
        <v>3</v>
      </c>
      <c r="C28">
        <v>13</v>
      </c>
      <c r="D28">
        <v>9</v>
      </c>
      <c r="E28" s="6">
        <v>2.5595472356000002</v>
      </c>
      <c r="F28">
        <v>9.0769230769</v>
      </c>
      <c r="G28" s="6">
        <v>2.6517085408000001</v>
      </c>
      <c r="H28">
        <v>3.3846153846</v>
      </c>
      <c r="I28" s="6">
        <v>1.0950849489000001</v>
      </c>
    </row>
    <row r="29" spans="1:9" x14ac:dyDescent="0.25">
      <c r="A29">
        <v>2012</v>
      </c>
      <c r="B29">
        <v>4</v>
      </c>
      <c r="C29">
        <v>9</v>
      </c>
      <c r="D29">
        <v>14.777777778000001</v>
      </c>
      <c r="E29" s="6">
        <v>3.9887960373000002</v>
      </c>
      <c r="F29">
        <v>10</v>
      </c>
      <c r="G29" s="6">
        <v>3.1578825535999999</v>
      </c>
      <c r="H29">
        <v>6.8888888889000004</v>
      </c>
      <c r="I29" s="6">
        <v>4.9425714305000001</v>
      </c>
    </row>
    <row r="30" spans="1:9" x14ac:dyDescent="0.25">
      <c r="A30">
        <v>2012</v>
      </c>
      <c r="B30">
        <v>5</v>
      </c>
      <c r="C30">
        <v>2</v>
      </c>
      <c r="D30">
        <v>28</v>
      </c>
      <c r="E30" s="6">
        <v>5</v>
      </c>
      <c r="F30">
        <v>0</v>
      </c>
      <c r="G30" s="6">
        <v>0</v>
      </c>
      <c r="H30">
        <v>5.5</v>
      </c>
      <c r="I30" s="6">
        <v>1.5</v>
      </c>
    </row>
    <row r="32" spans="1:9" x14ac:dyDescent="0.25">
      <c r="A32">
        <v>2011</v>
      </c>
      <c r="B32">
        <v>1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2011</v>
      </c>
      <c r="B33">
        <v>2</v>
      </c>
      <c r="C33">
        <v>13</v>
      </c>
      <c r="D33">
        <v>2</v>
      </c>
      <c r="E33">
        <v>1.2860194998000001</v>
      </c>
      <c r="F33">
        <v>2.3846153846</v>
      </c>
      <c r="G33">
        <v>1.8416076503000001</v>
      </c>
      <c r="H33">
        <v>0</v>
      </c>
      <c r="I33">
        <v>0</v>
      </c>
    </row>
    <row r="34" spans="1:9" x14ac:dyDescent="0.25">
      <c r="A34">
        <v>2011</v>
      </c>
      <c r="B34">
        <v>3</v>
      </c>
      <c r="C34">
        <v>11</v>
      </c>
      <c r="D34">
        <v>13.909090909</v>
      </c>
      <c r="E34">
        <v>3.9114157990999998</v>
      </c>
      <c r="F34">
        <v>12.363636364</v>
      </c>
      <c r="G34">
        <v>3.7544463996999999</v>
      </c>
      <c r="H34">
        <v>3.5454545455000002</v>
      </c>
      <c r="I34">
        <v>1.5630019854999999</v>
      </c>
    </row>
    <row r="35" spans="1:9" x14ac:dyDescent="0.25">
      <c r="A35">
        <v>2011</v>
      </c>
      <c r="B35">
        <v>4</v>
      </c>
      <c r="C35">
        <v>11</v>
      </c>
      <c r="D35">
        <v>20.363636364000001</v>
      </c>
      <c r="E35">
        <v>2.6774232092000001</v>
      </c>
      <c r="F35">
        <v>12.090909091</v>
      </c>
      <c r="G35">
        <v>2.5314550090000001</v>
      </c>
      <c r="H35">
        <v>9.2727272726999992</v>
      </c>
      <c r="I35">
        <v>3.0780481096000001</v>
      </c>
    </row>
    <row r="36" spans="1:9" x14ac:dyDescent="0.25">
      <c r="A36">
        <v>2011</v>
      </c>
      <c r="B36">
        <v>5</v>
      </c>
      <c r="C36">
        <v>3</v>
      </c>
      <c r="D36">
        <v>22</v>
      </c>
      <c r="E36">
        <v>6.3508529611000002</v>
      </c>
      <c r="F36">
        <v>12.333333333000001</v>
      </c>
      <c r="G36">
        <v>4.3333333332999997</v>
      </c>
      <c r="H36">
        <v>7.3333333332999997</v>
      </c>
      <c r="I36">
        <v>3.5276684147999999</v>
      </c>
    </row>
    <row r="38" spans="1:9" x14ac:dyDescent="0.25">
      <c r="A38">
        <v>2010</v>
      </c>
      <c r="B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2010</v>
      </c>
      <c r="B39">
        <v>2</v>
      </c>
      <c r="D39">
        <v>0.5</v>
      </c>
      <c r="E39">
        <v>0.33709993119999998</v>
      </c>
      <c r="F39">
        <v>8.3333333300000006E-2</v>
      </c>
      <c r="G39">
        <v>8.3333333300000006E-2</v>
      </c>
      <c r="H39">
        <v>0</v>
      </c>
      <c r="I39">
        <v>0</v>
      </c>
    </row>
    <row r="40" spans="1:9" x14ac:dyDescent="0.25">
      <c r="A40">
        <v>2010</v>
      </c>
      <c r="B40">
        <v>3</v>
      </c>
      <c r="D40">
        <v>10.454545455</v>
      </c>
      <c r="E40">
        <v>2.6980249892999999</v>
      </c>
      <c r="F40">
        <v>4.9090909090999997</v>
      </c>
      <c r="G40">
        <v>1.8012851243000001</v>
      </c>
      <c r="H40">
        <v>0.90909090910000001</v>
      </c>
      <c r="I40">
        <v>0.4359846839</v>
      </c>
    </row>
    <row r="41" spans="1:9" x14ac:dyDescent="0.25">
      <c r="A41">
        <v>2010</v>
      </c>
      <c r="B41">
        <v>4</v>
      </c>
      <c r="D41">
        <v>11.272727272999999</v>
      </c>
      <c r="E41">
        <v>2.5444803331000001</v>
      </c>
      <c r="F41">
        <v>3.4545454544999998</v>
      </c>
      <c r="G41">
        <v>1.0389123364999999</v>
      </c>
      <c r="H41">
        <v>6.3636363636000004</v>
      </c>
      <c r="I41">
        <v>4.0480584061</v>
      </c>
    </row>
    <row r="42" spans="1:9" x14ac:dyDescent="0.25">
      <c r="A42">
        <v>2010</v>
      </c>
      <c r="B42">
        <v>5</v>
      </c>
      <c r="D42">
        <v>30</v>
      </c>
      <c r="E42">
        <v>22</v>
      </c>
      <c r="F42">
        <v>2</v>
      </c>
      <c r="G42">
        <v>0</v>
      </c>
      <c r="H42">
        <v>4.5</v>
      </c>
      <c r="I42">
        <v>2.5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4"/>
  <sheetViews>
    <sheetView topLeftCell="N13" workbookViewId="0">
      <pane ySplit="990" activePane="bottomLeft"/>
      <selection activeCell="M2" sqref="M2"/>
      <selection pane="bottomLeft" activeCell="I4" sqref="I4"/>
    </sheetView>
  </sheetViews>
  <sheetFormatPr defaultRowHeight="13.2" x14ac:dyDescent="0.25"/>
  <cols>
    <col min="1" max="1" width="7.109375" customWidth="1"/>
    <col min="2" max="2" width="7.5546875" customWidth="1"/>
    <col min="3" max="3" width="6" customWidth="1"/>
    <col min="4" max="4" width="6.6640625" customWidth="1"/>
    <col min="5" max="5" width="6.33203125" customWidth="1"/>
    <col min="6" max="6" width="2" customWidth="1"/>
    <col min="8" max="9" width="9.6640625" customWidth="1"/>
    <col min="10" max="11" width="7.33203125" customWidth="1"/>
    <col min="12" max="12" width="9.109375" customWidth="1"/>
    <col min="13" max="13" width="13.44140625" customWidth="1"/>
    <col min="14" max="14" width="10.88671875" customWidth="1"/>
    <col min="15" max="15" width="10.33203125" customWidth="1"/>
    <col min="16" max="16" width="10.5546875" customWidth="1"/>
    <col min="17" max="17" width="12" bestFit="1" customWidth="1"/>
    <col min="20" max="20" width="14" customWidth="1"/>
    <col min="24" max="24" width="7.33203125" customWidth="1"/>
    <col min="27" max="27" width="7.6640625" customWidth="1"/>
    <col min="28" max="29" width="11.5546875" customWidth="1"/>
    <col min="34" max="34" width="19.5546875" customWidth="1"/>
  </cols>
  <sheetData>
    <row r="1" spans="1:38" ht="15" thickBot="1" x14ac:dyDescent="0.35">
      <c r="A1" s="22" t="s">
        <v>37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7" t="s">
        <v>19</v>
      </c>
      <c r="O1" s="22"/>
      <c r="P1" s="22"/>
      <c r="Q1" s="22"/>
      <c r="R1" s="22"/>
      <c r="S1" s="28" t="s">
        <v>38</v>
      </c>
    </row>
    <row r="2" spans="1:38" ht="14.4" x14ac:dyDescent="0.3">
      <c r="A2" s="22" t="s">
        <v>39</v>
      </c>
      <c r="B2" s="22" t="s">
        <v>44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5" t="s">
        <v>40</v>
      </c>
      <c r="O2" s="23">
        <f>+P2/1000000</f>
        <v>2.2336162602842199E-4</v>
      </c>
      <c r="P2" s="37">
        <v>223.36162602842199</v>
      </c>
      <c r="Q2" s="22"/>
      <c r="R2" s="22"/>
      <c r="S2" s="24">
        <f>SUM(Y14:Y25)</f>
        <v>49.573882976494112</v>
      </c>
    </row>
    <row r="3" spans="1:38" ht="14.4" x14ac:dyDescent="0.3">
      <c r="A3" s="22" t="s">
        <v>1</v>
      </c>
      <c r="B3" s="22">
        <v>2013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5" t="s">
        <v>41</v>
      </c>
      <c r="O3" s="23">
        <f>P3/100</f>
        <v>0.49360516403893356</v>
      </c>
      <c r="P3" s="26">
        <v>49.360516403893357</v>
      </c>
      <c r="Q3" s="22"/>
      <c r="R3" s="22"/>
      <c r="S3" s="22"/>
    </row>
    <row r="4" spans="1:38" ht="14.4" x14ac:dyDescent="0.3">
      <c r="A4" s="29" t="s">
        <v>42</v>
      </c>
      <c r="B4" s="22">
        <v>5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5" t="s">
        <v>43</v>
      </c>
      <c r="O4" s="22">
        <v>-0.3</v>
      </c>
      <c r="P4" s="22">
        <f>+EXP(O4)</f>
        <v>0.74081822068171788</v>
      </c>
      <c r="Q4" s="22"/>
      <c r="R4" s="22"/>
      <c r="S4" s="22"/>
    </row>
    <row r="5" spans="1:38" ht="14.4" x14ac:dyDescent="0.3">
      <c r="AB5" s="33" t="s">
        <v>46</v>
      </c>
    </row>
    <row r="6" spans="1:38" ht="13.8" thickBot="1" x14ac:dyDescent="0.3">
      <c r="Q6" s="32" t="s">
        <v>20</v>
      </c>
    </row>
    <row r="7" spans="1:38" ht="12.75" customHeight="1" x14ac:dyDescent="0.25">
      <c r="A7" s="76" t="s">
        <v>2</v>
      </c>
      <c r="B7" s="76" t="s">
        <v>3</v>
      </c>
      <c r="C7" s="76" t="s">
        <v>4</v>
      </c>
      <c r="D7" s="76" t="s">
        <v>0</v>
      </c>
      <c r="E7" s="76" t="s">
        <v>5</v>
      </c>
      <c r="G7" s="76" t="s">
        <v>6</v>
      </c>
      <c r="H7" s="79" t="s">
        <v>7</v>
      </c>
      <c r="I7" s="79" t="s">
        <v>8</v>
      </c>
      <c r="J7" s="76" t="s">
        <v>9</v>
      </c>
      <c r="K7" s="76" t="s">
        <v>10</v>
      </c>
      <c r="L7" s="76" t="s">
        <v>11</v>
      </c>
      <c r="M7" s="76" t="s">
        <v>12</v>
      </c>
      <c r="N7" s="76" t="s">
        <v>13</v>
      </c>
      <c r="O7" s="36" t="s">
        <v>14</v>
      </c>
      <c r="P7" s="36">
        <v>-0.3</v>
      </c>
      <c r="Q7" s="36">
        <f>+EXP(P7)</f>
        <v>0.74081822068171788</v>
      </c>
      <c r="AB7" s="81" t="s">
        <v>15</v>
      </c>
      <c r="AC7" s="81" t="s">
        <v>16</v>
      </c>
      <c r="AD7" s="81" t="s">
        <v>17</v>
      </c>
      <c r="AE7" s="81" t="s">
        <v>18</v>
      </c>
      <c r="AF7" s="3"/>
      <c r="AI7" s="78" t="s">
        <v>45</v>
      </c>
    </row>
    <row r="8" spans="1:38" s="32" customFormat="1" ht="12.75" customHeight="1" thickBot="1" x14ac:dyDescent="0.3">
      <c r="A8" s="77"/>
      <c r="B8" s="77"/>
      <c r="C8" s="77"/>
      <c r="D8" s="77"/>
      <c r="E8" s="77"/>
      <c r="F8" s="8"/>
      <c r="G8" s="77"/>
      <c r="H8" s="80"/>
      <c r="I8" s="80"/>
      <c r="J8" s="77"/>
      <c r="K8" s="77"/>
      <c r="L8" s="77"/>
      <c r="M8" s="77"/>
      <c r="N8" s="77"/>
      <c r="O8" s="32" t="s">
        <v>19</v>
      </c>
      <c r="P8" s="8"/>
      <c r="Q8" s="40" t="s">
        <v>48</v>
      </c>
      <c r="R8" s="40" t="s">
        <v>49</v>
      </c>
      <c r="S8" s="40" t="s">
        <v>50</v>
      </c>
      <c r="T8" s="43" t="s">
        <v>51</v>
      </c>
      <c r="U8" s="43" t="s">
        <v>52</v>
      </c>
      <c r="V8" s="42"/>
      <c r="W8" s="42"/>
      <c r="AB8" s="81"/>
      <c r="AC8" s="81"/>
      <c r="AD8" s="81"/>
      <c r="AE8" s="81"/>
      <c r="AF8" s="31"/>
      <c r="AI8" s="78"/>
    </row>
    <row r="9" spans="1:38" x14ac:dyDescent="0.25">
      <c r="A9">
        <v>1996</v>
      </c>
      <c r="B9" t="s">
        <v>23</v>
      </c>
      <c r="G9" s="19">
        <v>15850</v>
      </c>
      <c r="H9" s="20">
        <v>35480</v>
      </c>
      <c r="I9" s="4">
        <v>35261.606770833336</v>
      </c>
      <c r="J9" s="6"/>
      <c r="K9" s="6"/>
      <c r="L9" s="6"/>
      <c r="M9" s="1"/>
      <c r="N9" s="1"/>
      <c r="T9" s="41"/>
      <c r="AA9">
        <f t="shared" ref="AA9:AA21" si="0">+A9</f>
        <v>1996</v>
      </c>
      <c r="AB9" s="5">
        <f t="shared" ref="AB9:AB13" si="1">+(Q9/O$2)*L9</f>
        <v>0</v>
      </c>
      <c r="AC9" s="5">
        <f t="shared" ref="AC9:AC13" si="2">+((R9+S9)/O$2)*K9</f>
        <v>0</v>
      </c>
      <c r="AD9" s="5">
        <f t="shared" ref="AD9:AD17" si="3">+AC9+AB9</f>
        <v>0</v>
      </c>
      <c r="AE9" s="5">
        <f t="shared" ref="AE9:AE21" si="4">+AD9*0.2</f>
        <v>0</v>
      </c>
      <c r="AI9" s="30">
        <f t="shared" ref="AI9:AI24" si="5">G9*K9</f>
        <v>0</v>
      </c>
      <c r="AK9">
        <f t="shared" ref="AK9:AK18" si="6">+S9</f>
        <v>0</v>
      </c>
      <c r="AL9">
        <f t="shared" ref="AL9:AL18" si="7">+E9</f>
        <v>0</v>
      </c>
    </row>
    <row r="10" spans="1:38" x14ac:dyDescent="0.25">
      <c r="A10">
        <v>1997</v>
      </c>
      <c r="B10" t="s">
        <v>24</v>
      </c>
      <c r="C10" s="14"/>
      <c r="D10" s="14"/>
      <c r="E10" s="14"/>
      <c r="G10" s="19">
        <v>10835</v>
      </c>
      <c r="H10" s="20">
        <v>35845</v>
      </c>
      <c r="I10" s="10"/>
      <c r="J10" s="16"/>
      <c r="K10" s="16">
        <f>AVERAGE(K14:K21)</f>
        <v>2.552051445</v>
      </c>
      <c r="L10" s="16"/>
      <c r="M10" s="1"/>
      <c r="N10" s="1"/>
      <c r="T10" s="41"/>
      <c r="AA10">
        <f t="shared" si="0"/>
        <v>1997</v>
      </c>
      <c r="AB10" s="5">
        <f t="shared" si="1"/>
        <v>0</v>
      </c>
      <c r="AC10" s="5">
        <f t="shared" si="2"/>
        <v>0</v>
      </c>
      <c r="AD10" s="5">
        <f t="shared" si="3"/>
        <v>0</v>
      </c>
      <c r="AE10" s="5">
        <f t="shared" si="4"/>
        <v>0</v>
      </c>
      <c r="AI10" s="5">
        <f t="shared" si="5"/>
        <v>27651.477406574999</v>
      </c>
      <c r="AK10">
        <f t="shared" si="6"/>
        <v>0</v>
      </c>
      <c r="AL10">
        <f t="shared" si="7"/>
        <v>0</v>
      </c>
    </row>
    <row r="11" spans="1:38" x14ac:dyDescent="0.25">
      <c r="A11">
        <v>1998</v>
      </c>
      <c r="B11" t="s">
        <v>25</v>
      </c>
      <c r="C11" s="14"/>
      <c r="D11" s="14"/>
      <c r="E11" s="14"/>
      <c r="G11" s="19">
        <v>27089</v>
      </c>
      <c r="H11" s="20">
        <v>36210</v>
      </c>
      <c r="I11" s="10"/>
      <c r="J11" s="16"/>
      <c r="K11" s="16">
        <f>AVERAGE(K14:K21)</f>
        <v>2.552051445</v>
      </c>
      <c r="L11" s="16"/>
      <c r="M11" s="1"/>
      <c r="N11" s="1"/>
      <c r="T11" s="41"/>
      <c r="AA11">
        <f t="shared" si="0"/>
        <v>1998</v>
      </c>
      <c r="AB11" s="5">
        <f t="shared" si="1"/>
        <v>0</v>
      </c>
      <c r="AC11" s="5">
        <f t="shared" si="2"/>
        <v>0</v>
      </c>
      <c r="AD11" s="5">
        <f t="shared" si="3"/>
        <v>0</v>
      </c>
      <c r="AE11" s="5">
        <f t="shared" si="4"/>
        <v>0</v>
      </c>
      <c r="AH11" s="13" t="e">
        <f t="shared" ref="AH11:AH20" si="8">(AC11-AC10)/AC10</f>
        <v>#DIV/0!</v>
      </c>
      <c r="AI11" s="5">
        <f t="shared" si="5"/>
        <v>69132.521593604994</v>
      </c>
      <c r="AK11">
        <f t="shared" si="6"/>
        <v>0</v>
      </c>
      <c r="AL11">
        <f t="shared" si="7"/>
        <v>0</v>
      </c>
    </row>
    <row r="12" spans="1:38" x14ac:dyDescent="0.25">
      <c r="A12">
        <v>1999</v>
      </c>
      <c r="B12" t="s">
        <v>26</v>
      </c>
      <c r="C12" s="14"/>
      <c r="D12" s="14"/>
      <c r="E12" s="14"/>
      <c r="G12" s="19">
        <v>17103</v>
      </c>
      <c r="H12" s="20">
        <v>36574</v>
      </c>
      <c r="I12" s="10"/>
      <c r="J12" s="16"/>
      <c r="K12" s="16">
        <f>AVERAGE(K14:K21)</f>
        <v>2.552051445</v>
      </c>
      <c r="L12" s="16"/>
      <c r="M12" s="1"/>
      <c r="N12" s="1"/>
      <c r="T12" s="41"/>
      <c r="AA12">
        <f t="shared" si="0"/>
        <v>1999</v>
      </c>
      <c r="AB12" s="5">
        <f t="shared" si="1"/>
        <v>0</v>
      </c>
      <c r="AC12" s="5">
        <f t="shared" si="2"/>
        <v>0</v>
      </c>
      <c r="AD12" s="5">
        <f t="shared" si="3"/>
        <v>0</v>
      </c>
      <c r="AE12" s="5">
        <f t="shared" si="4"/>
        <v>0</v>
      </c>
      <c r="AH12" s="13" t="e">
        <f t="shared" si="8"/>
        <v>#DIV/0!</v>
      </c>
      <c r="AI12" s="5">
        <f t="shared" si="5"/>
        <v>43647.735863834998</v>
      </c>
      <c r="AK12">
        <f t="shared" si="6"/>
        <v>0</v>
      </c>
      <c r="AL12">
        <f t="shared" si="7"/>
        <v>0</v>
      </c>
    </row>
    <row r="13" spans="1:38" x14ac:dyDescent="0.25">
      <c r="A13">
        <v>2000</v>
      </c>
      <c r="B13" t="s">
        <v>27</v>
      </c>
      <c r="C13" s="14"/>
      <c r="D13" s="14"/>
      <c r="E13" s="14"/>
      <c r="G13" s="19">
        <v>17458</v>
      </c>
      <c r="H13" s="20">
        <v>36940</v>
      </c>
      <c r="I13" s="10"/>
      <c r="J13" s="16"/>
      <c r="K13" s="16">
        <f>AVERAGE(K14:K21)</f>
        <v>2.552051445</v>
      </c>
      <c r="L13" s="16"/>
      <c r="M13" s="1"/>
      <c r="N13" s="1"/>
      <c r="T13" s="41"/>
      <c r="AA13">
        <f t="shared" si="0"/>
        <v>2000</v>
      </c>
      <c r="AB13" s="5">
        <f t="shared" si="1"/>
        <v>0</v>
      </c>
      <c r="AC13" s="5">
        <f t="shared" si="2"/>
        <v>0</v>
      </c>
      <c r="AD13" s="5">
        <f t="shared" si="3"/>
        <v>0</v>
      </c>
      <c r="AE13" s="5">
        <f t="shared" si="4"/>
        <v>0</v>
      </c>
      <c r="AH13" s="13" t="e">
        <f t="shared" si="8"/>
        <v>#DIV/0!</v>
      </c>
      <c r="AI13" s="5">
        <f t="shared" si="5"/>
        <v>44553.714126810002</v>
      </c>
      <c r="AK13">
        <f t="shared" si="6"/>
        <v>0</v>
      </c>
      <c r="AL13">
        <f t="shared" si="7"/>
        <v>0</v>
      </c>
    </row>
    <row r="14" spans="1:38" x14ac:dyDescent="0.25">
      <c r="A14">
        <v>2001</v>
      </c>
      <c r="B14" t="s">
        <v>28</v>
      </c>
      <c r="C14" s="14">
        <v>10.2708333</v>
      </c>
      <c r="D14" s="14">
        <v>4.4791666699999997</v>
      </c>
      <c r="E14" s="14">
        <v>3.5</v>
      </c>
      <c r="G14" s="19">
        <v>11789</v>
      </c>
      <c r="H14" s="20">
        <v>37305</v>
      </c>
      <c r="I14" s="10">
        <v>37168</v>
      </c>
      <c r="J14" s="16">
        <v>1.8709906300000001</v>
      </c>
      <c r="K14" s="16">
        <v>2.5825004100000002</v>
      </c>
      <c r="L14" s="16">
        <v>1.31823556</v>
      </c>
      <c r="M14" s="1">
        <f t="shared" ref="M14:M20" si="9">+(I14-H13)/365</f>
        <v>0.62465753424657533</v>
      </c>
      <c r="N14" s="1"/>
      <c r="O14">
        <f t="shared" ref="O14:O19" si="10">+P14</f>
        <v>2.6881234127506133</v>
      </c>
      <c r="P14" s="37">
        <v>2.6881234127506133</v>
      </c>
      <c r="Q14">
        <f t="shared" ref="Q14:Q19" si="11">+O16</f>
        <v>10.372561358716645</v>
      </c>
      <c r="R14">
        <f>+O15</f>
        <v>3.2541501391066268</v>
      </c>
      <c r="S14">
        <f>+O14</f>
        <v>2.6881234127506133</v>
      </c>
      <c r="T14" s="41">
        <f t="shared" ref="T14:T24" si="12">SUM(Q14:S14)</f>
        <v>16.314834910573886</v>
      </c>
      <c r="U14">
        <f t="shared" ref="U14:U19" si="13">+(LN(Q14)-LN(C14))^2</f>
        <v>9.7137362056806277E-5</v>
      </c>
      <c r="V14">
        <f t="shared" ref="V14:V19" si="14">+(LN(R14)-LN(D14))^2</f>
        <v>0.10208400120143468</v>
      </c>
      <c r="W14">
        <f t="shared" ref="W14:W19" si="15">+(LN(S14)-LN(E14))^2</f>
        <v>6.9653573425410356E-2</v>
      </c>
      <c r="X14">
        <v>10</v>
      </c>
      <c r="Y14">
        <f t="shared" ref="Y14:Y19" si="16">+SUM(U14:W14)*X14</f>
        <v>1.7183471198890186</v>
      </c>
      <c r="AA14">
        <f t="shared" si="0"/>
        <v>2001</v>
      </c>
      <c r="AB14" s="5">
        <f>+(Q14/O$2)*L14</f>
        <v>61216.778703080781</v>
      </c>
      <c r="AC14" s="5">
        <f>+((R14+S14)/O$2)*K14</f>
        <v>68704.388291168536</v>
      </c>
      <c r="AD14" s="5">
        <f t="shared" si="3"/>
        <v>129921.16699424932</v>
      </c>
      <c r="AE14" s="5">
        <f t="shared" si="4"/>
        <v>25984.233398849865</v>
      </c>
      <c r="AH14" s="13" t="e">
        <f t="shared" si="8"/>
        <v>#DIV/0!</v>
      </c>
      <c r="AI14" s="5">
        <f t="shared" si="5"/>
        <v>30445.097333490001</v>
      </c>
      <c r="AK14">
        <f t="shared" si="6"/>
        <v>2.6881234127506133</v>
      </c>
      <c r="AL14">
        <f t="shared" si="7"/>
        <v>3.5</v>
      </c>
    </row>
    <row r="15" spans="1:38" x14ac:dyDescent="0.25">
      <c r="A15">
        <v>2002</v>
      </c>
      <c r="B15" t="s">
        <v>29</v>
      </c>
      <c r="C15" s="14">
        <v>12.125</v>
      </c>
      <c r="D15" s="14">
        <v>8.875</v>
      </c>
      <c r="E15" s="14">
        <v>2.0499999999999998</v>
      </c>
      <c r="G15" s="19">
        <v>13140</v>
      </c>
      <c r="H15" s="20">
        <v>37669</v>
      </c>
      <c r="I15" s="10">
        <v>37552</v>
      </c>
      <c r="J15" s="16">
        <v>1.8910569399999999</v>
      </c>
      <c r="K15" s="16">
        <v>2.57974777</v>
      </c>
      <c r="L15" s="16">
        <v>1.2705252</v>
      </c>
      <c r="M15" s="1">
        <f t="shared" si="9"/>
        <v>0.67671232876712328</v>
      </c>
      <c r="N15" s="1">
        <f t="shared" ref="N15:N20" si="17">+(I15-I14)/365</f>
        <v>1.0520547945205478</v>
      </c>
      <c r="O15">
        <f t="shared" si="10"/>
        <v>3.2541501391066268</v>
      </c>
      <c r="P15" s="37">
        <v>3.2541501391066268</v>
      </c>
      <c r="Q15">
        <f t="shared" si="11"/>
        <v>15.83030645285967</v>
      </c>
      <c r="R15">
        <f>+Q14*O$3</f>
        <v>5.1199498509732333</v>
      </c>
      <c r="S15">
        <f>+(R14+S14)*EXP(P$7*N15)-O$2*G14*EXP(M15*P$7)</f>
        <v>2.1845299452162674</v>
      </c>
      <c r="T15" s="41">
        <f t="shared" si="12"/>
        <v>23.134786249049171</v>
      </c>
      <c r="U15">
        <f t="shared" si="13"/>
        <v>7.1105846786332735E-2</v>
      </c>
      <c r="V15">
        <f t="shared" si="14"/>
        <v>0.30260306897682498</v>
      </c>
      <c r="W15">
        <f t="shared" si="15"/>
        <v>4.0399860010999177E-3</v>
      </c>
      <c r="X15">
        <v>10</v>
      </c>
      <c r="Y15">
        <f t="shared" si="16"/>
        <v>3.7774890176425764</v>
      </c>
      <c r="AA15">
        <f t="shared" si="0"/>
        <v>2002</v>
      </c>
      <c r="AB15" s="5">
        <f t="shared" ref="AB15:AB24" si="18">+(Q15/O$2)*L15</f>
        <v>90045.920732693528</v>
      </c>
      <c r="AC15" s="5">
        <f t="shared" ref="AC15:AC24" si="19">+((R15+S15)/O$2)*K15</f>
        <v>84364.157802254369</v>
      </c>
      <c r="AD15" s="5">
        <f t="shared" si="3"/>
        <v>174410.07853494788</v>
      </c>
      <c r="AE15" s="5">
        <f t="shared" si="4"/>
        <v>34882.015706989579</v>
      </c>
      <c r="AH15" s="13">
        <f t="shared" si="8"/>
        <v>0.22792968397767957</v>
      </c>
      <c r="AI15" s="5">
        <f t="shared" si="5"/>
        <v>33897.885697799997</v>
      </c>
      <c r="AK15">
        <f t="shared" si="6"/>
        <v>2.1845299452162674</v>
      </c>
      <c r="AL15">
        <f t="shared" si="7"/>
        <v>2.0499999999999998</v>
      </c>
    </row>
    <row r="16" spans="1:38" x14ac:dyDescent="0.25">
      <c r="A16">
        <v>2003</v>
      </c>
      <c r="B16" t="s">
        <v>22</v>
      </c>
      <c r="C16" s="14">
        <v>7.3170731699999996</v>
      </c>
      <c r="D16" s="14">
        <v>6.4878048799999997</v>
      </c>
      <c r="E16" s="14">
        <v>1.65853659</v>
      </c>
      <c r="G16" s="19">
        <v>15963</v>
      </c>
      <c r="H16" s="20">
        <v>38034</v>
      </c>
      <c r="I16" s="10">
        <v>37908</v>
      </c>
      <c r="J16" s="16">
        <v>1.9444315700000001</v>
      </c>
      <c r="K16" s="16">
        <v>2.51380092</v>
      </c>
      <c r="L16" s="16">
        <v>1.31053368</v>
      </c>
      <c r="M16" s="1">
        <f t="shared" si="9"/>
        <v>0.65479452054794518</v>
      </c>
      <c r="N16" s="1">
        <f t="shared" si="17"/>
        <v>0.97534246575342465</v>
      </c>
      <c r="O16">
        <f t="shared" si="10"/>
        <v>10.372561358716645</v>
      </c>
      <c r="P16" s="37">
        <v>10.372561358716645</v>
      </c>
      <c r="Q16">
        <f t="shared" si="11"/>
        <v>14.613130868917619</v>
      </c>
      <c r="R16">
        <f t="shared" ref="R16:R24" si="20">+Q15*O$3</f>
        <v>7.8139210134503863</v>
      </c>
      <c r="S16">
        <f t="shared" ref="S16:S24" si="21">+(R15+S15)*EXP(P$7*N16)-O$2*G15*EXP(M16*P$7)</f>
        <v>3.039943514783539</v>
      </c>
      <c r="T16" s="41">
        <f t="shared" si="12"/>
        <v>25.466995397151543</v>
      </c>
      <c r="U16">
        <f t="shared" si="13"/>
        <v>0.47846285033819813</v>
      </c>
      <c r="V16">
        <f t="shared" si="14"/>
        <v>3.4589544563353766E-2</v>
      </c>
      <c r="W16">
        <f t="shared" si="15"/>
        <v>0.36711880085151605</v>
      </c>
      <c r="X16">
        <v>10</v>
      </c>
      <c r="Y16">
        <f t="shared" si="16"/>
        <v>8.8017119575306797</v>
      </c>
      <c r="AA16">
        <f t="shared" si="0"/>
        <v>2003</v>
      </c>
      <c r="AB16" s="5">
        <f t="shared" si="18"/>
        <v>85739.885200904231</v>
      </c>
      <c r="AC16" s="5">
        <f t="shared" si="19"/>
        <v>122153.72497851514</v>
      </c>
      <c r="AD16" s="5">
        <f t="shared" si="3"/>
        <v>207893.61017941937</v>
      </c>
      <c r="AE16" s="5">
        <f t="shared" si="4"/>
        <v>41578.722035883875</v>
      </c>
      <c r="AF16" s="5">
        <f>AC16*0.5</f>
        <v>61076.862489257568</v>
      </c>
      <c r="AG16" s="5">
        <f>AF16/K16</f>
        <v>24296.618719217258</v>
      </c>
      <c r="AH16" s="13">
        <f t="shared" si="8"/>
        <v>0.4479339112806382</v>
      </c>
      <c r="AI16" s="5">
        <f t="shared" si="5"/>
        <v>40127.804085960001</v>
      </c>
      <c r="AK16">
        <f t="shared" si="6"/>
        <v>3.039943514783539</v>
      </c>
      <c r="AL16">
        <f t="shared" si="7"/>
        <v>1.65853659</v>
      </c>
    </row>
    <row r="17" spans="1:38" x14ac:dyDescent="0.25">
      <c r="A17">
        <v>2004</v>
      </c>
      <c r="B17" t="s">
        <v>21</v>
      </c>
      <c r="C17" s="14">
        <v>13.953488399999999</v>
      </c>
      <c r="D17" s="14">
        <v>9.1162790699999992</v>
      </c>
      <c r="E17" s="14">
        <v>5.5116279099999996</v>
      </c>
      <c r="G17" s="19">
        <v>22806</v>
      </c>
      <c r="H17" s="20">
        <v>38400</v>
      </c>
      <c r="I17" s="10">
        <v>38273</v>
      </c>
      <c r="J17" s="16">
        <v>1.94808713</v>
      </c>
      <c r="K17" s="16">
        <v>2.4909475099999998</v>
      </c>
      <c r="L17" s="16">
        <v>1.3808791899999999</v>
      </c>
      <c r="M17" s="1">
        <f t="shared" si="9"/>
        <v>0.65479452054794518</v>
      </c>
      <c r="N17" s="1">
        <f t="shared" si="17"/>
        <v>1</v>
      </c>
      <c r="O17">
        <f t="shared" si="10"/>
        <v>15.83030645285967</v>
      </c>
      <c r="P17" s="37">
        <v>15.83030645285967</v>
      </c>
      <c r="Q17">
        <f t="shared" si="11"/>
        <v>22.200869601962822</v>
      </c>
      <c r="R17">
        <f t="shared" si="20"/>
        <v>7.2131168596744848</v>
      </c>
      <c r="S17">
        <f t="shared" si="21"/>
        <v>5.1111226968685912</v>
      </c>
      <c r="T17" s="41">
        <f t="shared" si="12"/>
        <v>34.525109158505899</v>
      </c>
      <c r="U17">
        <f t="shared" si="13"/>
        <v>0.2156691413009586</v>
      </c>
      <c r="V17">
        <f t="shared" si="14"/>
        <v>5.483117229640664E-2</v>
      </c>
      <c r="W17">
        <f t="shared" si="15"/>
        <v>5.6913354373097236E-3</v>
      </c>
      <c r="X17">
        <v>10</v>
      </c>
      <c r="Y17">
        <f t="shared" si="16"/>
        <v>2.7619164903467497</v>
      </c>
      <c r="AA17">
        <f t="shared" si="0"/>
        <v>2004</v>
      </c>
      <c r="AB17" s="5">
        <f t="shared" si="18"/>
        <v>137251.50276866753</v>
      </c>
      <c r="AC17" s="5">
        <f t="shared" si="19"/>
        <v>137440.94893053893</v>
      </c>
      <c r="AD17" s="5">
        <f t="shared" si="3"/>
        <v>274692.45169920649</v>
      </c>
      <c r="AE17" s="5">
        <f t="shared" si="4"/>
        <v>54938.490339841301</v>
      </c>
      <c r="AF17" s="5">
        <f>AC17*0.5</f>
        <v>68720.474465269464</v>
      </c>
      <c r="AG17" s="5">
        <f>AF17/K17</f>
        <v>27588.08613565264</v>
      </c>
      <c r="AH17" s="13">
        <f t="shared" si="8"/>
        <v>0.12514742350028676</v>
      </c>
      <c r="AI17" s="5">
        <f t="shared" si="5"/>
        <v>56808.548913059996</v>
      </c>
      <c r="AK17">
        <f t="shared" si="6"/>
        <v>5.1111226968685912</v>
      </c>
      <c r="AL17">
        <f t="shared" si="7"/>
        <v>5.5116279099999996</v>
      </c>
    </row>
    <row r="18" spans="1:38" x14ac:dyDescent="0.25">
      <c r="A18">
        <v>2005</v>
      </c>
      <c r="B18" t="s">
        <v>30</v>
      </c>
      <c r="C18" s="14">
        <v>9.5250000000000004</v>
      </c>
      <c r="D18" s="14">
        <v>8.6750000000000007</v>
      </c>
      <c r="E18" s="14">
        <v>5.5250000000000004</v>
      </c>
      <c r="G18" s="19">
        <v>39558</v>
      </c>
      <c r="H18" s="20">
        <v>38765</v>
      </c>
      <c r="I18" s="10">
        <v>38632</v>
      </c>
      <c r="J18" s="16">
        <v>2.1499502800000001</v>
      </c>
      <c r="K18" s="16">
        <v>2.6717586500000001</v>
      </c>
      <c r="L18" s="16">
        <v>1.37203125</v>
      </c>
      <c r="M18" s="1">
        <f t="shared" si="9"/>
        <v>0.63561643835616444</v>
      </c>
      <c r="N18" s="1">
        <f t="shared" si="17"/>
        <v>0.98356164383561639</v>
      </c>
      <c r="O18">
        <f t="shared" si="10"/>
        <v>14.613130868917619</v>
      </c>
      <c r="P18" s="37">
        <v>14.613130868917619</v>
      </c>
      <c r="Q18">
        <f t="shared" si="11"/>
        <v>11.587129311568431</v>
      </c>
      <c r="R18">
        <f t="shared" si="20"/>
        <v>10.958463881683832</v>
      </c>
      <c r="S18">
        <f t="shared" si="21"/>
        <v>4.9655238575153717</v>
      </c>
      <c r="T18" s="41">
        <f t="shared" si="12"/>
        <v>27.511117050767634</v>
      </c>
      <c r="U18">
        <f t="shared" si="13"/>
        <v>3.8406208070423602E-2</v>
      </c>
      <c r="V18">
        <f t="shared" si="14"/>
        <v>5.4600168320543596E-2</v>
      </c>
      <c r="W18">
        <f t="shared" si="15"/>
        <v>1.1398646801332058E-2</v>
      </c>
      <c r="X18">
        <v>10</v>
      </c>
      <c r="Y18">
        <f t="shared" si="16"/>
        <v>1.0440502319229925</v>
      </c>
      <c r="AA18">
        <f t="shared" si="0"/>
        <v>2005</v>
      </c>
      <c r="AB18" s="5">
        <f t="shared" si="18"/>
        <v>71175.625804407071</v>
      </c>
      <c r="AC18" s="5">
        <f t="shared" si="19"/>
        <v>190476.10254809709</v>
      </c>
      <c r="AD18" s="5">
        <f t="shared" ref="AD18:AD23" si="22">+AC18+AB18</f>
        <v>261651.72835250414</v>
      </c>
      <c r="AE18" s="5">
        <f t="shared" si="4"/>
        <v>52330.345670500828</v>
      </c>
      <c r="AF18" s="5">
        <f>AC18*0.5</f>
        <v>95238.051274048543</v>
      </c>
      <c r="AG18" s="5">
        <f>AF18/K18</f>
        <v>35646.203025879055</v>
      </c>
      <c r="AH18" s="13">
        <f t="shared" si="8"/>
        <v>0.38587592729996001</v>
      </c>
      <c r="AI18" s="5">
        <f t="shared" si="5"/>
        <v>105689.4286767</v>
      </c>
      <c r="AK18">
        <f t="shared" si="6"/>
        <v>4.9655238575153717</v>
      </c>
      <c r="AL18">
        <f t="shared" si="7"/>
        <v>5.5250000000000004</v>
      </c>
    </row>
    <row r="19" spans="1:38" x14ac:dyDescent="0.25">
      <c r="A19">
        <v>2006</v>
      </c>
      <c r="B19" t="s">
        <v>31</v>
      </c>
      <c r="C19" s="14">
        <v>15.7</v>
      </c>
      <c r="D19" s="14">
        <v>8.15</v>
      </c>
      <c r="E19" s="14">
        <v>7.375</v>
      </c>
      <c r="G19" s="19">
        <v>28626</v>
      </c>
      <c r="H19" s="20">
        <v>39126</v>
      </c>
      <c r="I19" s="10">
        <v>39014</v>
      </c>
      <c r="J19" s="16">
        <v>1.95573146</v>
      </c>
      <c r="K19" s="16">
        <v>2.58037187</v>
      </c>
      <c r="L19" s="16">
        <v>1.33805361</v>
      </c>
      <c r="M19" s="1">
        <f t="shared" si="9"/>
        <v>0.68219178082191778</v>
      </c>
      <c r="N19" s="1">
        <f t="shared" si="17"/>
        <v>1.0465753424657533</v>
      </c>
      <c r="O19">
        <f t="shared" si="10"/>
        <v>22.200869601962822</v>
      </c>
      <c r="P19" s="37">
        <v>22.200869601962822</v>
      </c>
      <c r="Q19">
        <f t="shared" si="11"/>
        <v>10.7898683801768</v>
      </c>
      <c r="R19">
        <f t="shared" si="20"/>
        <v>5.7194668645770701</v>
      </c>
      <c r="S19">
        <f t="shared" si="21"/>
        <v>4.4326180339601651</v>
      </c>
      <c r="T19" s="41">
        <f t="shared" si="12"/>
        <v>20.941953278714035</v>
      </c>
      <c r="U19">
        <f t="shared" si="13"/>
        <v>0.14066485142847018</v>
      </c>
      <c r="V19">
        <f t="shared" si="14"/>
        <v>0.12541679110084061</v>
      </c>
      <c r="W19">
        <f t="shared" si="15"/>
        <v>0.25918842479979698</v>
      </c>
      <c r="X19">
        <v>10</v>
      </c>
      <c r="Y19">
        <f t="shared" si="16"/>
        <v>5.252700673291077</v>
      </c>
      <c r="AA19">
        <f t="shared" si="0"/>
        <v>2006</v>
      </c>
      <c r="AB19" s="5">
        <f t="shared" si="18"/>
        <v>64636.986192441611</v>
      </c>
      <c r="AC19" s="5">
        <f t="shared" si="19"/>
        <v>117281.35561971561</v>
      </c>
      <c r="AD19" s="5">
        <f t="shared" si="22"/>
        <v>181918.34181215722</v>
      </c>
      <c r="AE19" s="5">
        <f t="shared" si="4"/>
        <v>36383.668362431446</v>
      </c>
      <c r="AF19" s="5">
        <f>AC19*0.5</f>
        <v>58640.677809857807</v>
      </c>
      <c r="AG19" s="5">
        <f>AF19/K19</f>
        <v>22725.669308221768</v>
      </c>
      <c r="AH19" s="13">
        <f t="shared" si="8"/>
        <v>-0.38427259876287673</v>
      </c>
      <c r="AI19" s="5">
        <f t="shared" si="5"/>
        <v>73865.725150619997</v>
      </c>
    </row>
    <row r="20" spans="1:38" x14ac:dyDescent="0.25">
      <c r="A20">
        <v>2007</v>
      </c>
      <c r="B20" t="s">
        <v>32</v>
      </c>
      <c r="C20" s="14">
        <v>14.809523799999999</v>
      </c>
      <c r="D20" s="14">
        <v>5.2142857100000004</v>
      </c>
      <c r="E20" s="14">
        <v>2.5</v>
      </c>
      <c r="G20" s="19">
        <v>14611</v>
      </c>
      <c r="H20" s="20">
        <v>39495</v>
      </c>
      <c r="I20" s="10">
        <v>39375</v>
      </c>
      <c r="J20" s="17">
        <v>1.6762851000000001</v>
      </c>
      <c r="K20" s="17">
        <v>2.3473722499999998</v>
      </c>
      <c r="L20" s="17">
        <v>1.3267155799999999</v>
      </c>
      <c r="M20" s="1">
        <f t="shared" si="9"/>
        <v>0.68219178082191778</v>
      </c>
      <c r="N20" s="1">
        <f t="shared" si="17"/>
        <v>0.989041095890411</v>
      </c>
      <c r="O20">
        <f t="shared" ref="O20:O26" si="23">+P20</f>
        <v>11.587129311568431</v>
      </c>
      <c r="P20" s="37">
        <v>11.587129311568431</v>
      </c>
      <c r="Q20">
        <f>+O22</f>
        <v>12.119472737533062</v>
      </c>
      <c r="R20">
        <f t="shared" si="20"/>
        <v>5.3259347517556721</v>
      </c>
      <c r="S20">
        <f t="shared" si="21"/>
        <v>2.3350179626901957</v>
      </c>
      <c r="T20" s="41">
        <f t="shared" si="12"/>
        <v>19.780425451978928</v>
      </c>
      <c r="U20">
        <f t="shared" ref="U20:W22" si="24">+(LN(Q20)-LN(C20))^2</f>
        <v>4.0183007895519721E-2</v>
      </c>
      <c r="V20">
        <f t="shared" si="24"/>
        <v>4.4885192279893709E-4</v>
      </c>
      <c r="W20">
        <f t="shared" si="24"/>
        <v>4.6609496467724361E-3</v>
      </c>
      <c r="X20">
        <v>10</v>
      </c>
      <c r="Y20">
        <f t="shared" ref="Y20:Y25" si="25">+SUM(U20:W20)*X20</f>
        <v>0.45292809465091094</v>
      </c>
      <c r="AA20">
        <f t="shared" si="0"/>
        <v>2007</v>
      </c>
      <c r="AB20" s="5">
        <f t="shared" si="18"/>
        <v>71986.820601961212</v>
      </c>
      <c r="AC20" s="5">
        <f t="shared" si="19"/>
        <v>80511.178800982205</v>
      </c>
      <c r="AD20" s="5">
        <f t="shared" si="22"/>
        <v>152497.99940294342</v>
      </c>
      <c r="AE20" s="5">
        <f t="shared" si="4"/>
        <v>30499.599880588685</v>
      </c>
      <c r="AF20" s="5">
        <f>AC20*0.5</f>
        <v>40255.589400491102</v>
      </c>
      <c r="AG20" s="5">
        <f>AF20/K20</f>
        <v>17149.214148071787</v>
      </c>
      <c r="AH20" s="13">
        <f t="shared" si="8"/>
        <v>-0.31352107608613067</v>
      </c>
      <c r="AI20" s="5">
        <f t="shared" si="5"/>
        <v>34297.45594475</v>
      </c>
    </row>
    <row r="21" spans="1:38" x14ac:dyDescent="0.25">
      <c r="A21">
        <v>2008</v>
      </c>
      <c r="B21" t="s">
        <v>33</v>
      </c>
      <c r="C21" s="14">
        <v>13.74</v>
      </c>
      <c r="D21" s="14">
        <v>8.6</v>
      </c>
      <c r="E21" s="14">
        <v>3.1</v>
      </c>
      <c r="G21" s="19">
        <v>18993</v>
      </c>
      <c r="H21" s="4">
        <v>39862</v>
      </c>
      <c r="I21" s="10">
        <v>39724</v>
      </c>
      <c r="J21" s="16">
        <v>1.9871491999999999</v>
      </c>
      <c r="K21" s="16">
        <v>2.6499121799999998</v>
      </c>
      <c r="L21" s="16">
        <v>1.38961874</v>
      </c>
      <c r="M21" s="1">
        <f>+(I21-H20)/365</f>
        <v>0.62739726027397258</v>
      </c>
      <c r="N21" s="1">
        <f>+(I21-I20)/365</f>
        <v>0.95616438356164379</v>
      </c>
      <c r="O21">
        <f t="shared" si="23"/>
        <v>10.7898683801768</v>
      </c>
      <c r="P21" s="37">
        <v>10.7898683801768</v>
      </c>
      <c r="Q21">
        <v>12</v>
      </c>
      <c r="R21">
        <f t="shared" si="20"/>
        <v>5.9822343286753901</v>
      </c>
      <c r="S21">
        <f t="shared" si="21"/>
        <v>3.0468794324292756</v>
      </c>
      <c r="T21" s="41">
        <f t="shared" si="12"/>
        <v>21.029113761104664</v>
      </c>
      <c r="U21">
        <f t="shared" si="24"/>
        <v>1.8334415722781532E-2</v>
      </c>
      <c r="V21">
        <f t="shared" si="24"/>
        <v>0.13174582094498036</v>
      </c>
      <c r="W21">
        <f t="shared" si="24"/>
        <v>2.9874293157906856E-4</v>
      </c>
      <c r="X21">
        <v>10</v>
      </c>
      <c r="Y21">
        <f t="shared" si="25"/>
        <v>1.5037897959934097</v>
      </c>
      <c r="AA21">
        <f t="shared" si="0"/>
        <v>2008</v>
      </c>
      <c r="AB21" s="5">
        <f t="shared" si="18"/>
        <v>74656.623774211374</v>
      </c>
      <c r="AC21" s="5">
        <f t="shared" si="19"/>
        <v>107119.37836229899</v>
      </c>
      <c r="AD21" s="5">
        <f t="shared" si="22"/>
        <v>181776.00213651036</v>
      </c>
      <c r="AE21" s="5">
        <f t="shared" si="4"/>
        <v>36355.200427302072</v>
      </c>
      <c r="AF21" s="5"/>
      <c r="AG21" s="5"/>
      <c r="AH21" s="13">
        <f t="shared" ref="AH21:AH25" si="26">(AC21-AC20)/AC20</f>
        <v>0.33049074622407804</v>
      </c>
      <c r="AI21" s="5">
        <f t="shared" si="5"/>
        <v>50329.782034739997</v>
      </c>
    </row>
    <row r="22" spans="1:38" x14ac:dyDescent="0.25">
      <c r="A22">
        <v>2009</v>
      </c>
      <c r="B22" s="21" t="s">
        <v>34</v>
      </c>
      <c r="C22" s="14">
        <v>6.25</v>
      </c>
      <c r="D22" s="14">
        <v>1.875</v>
      </c>
      <c r="E22" s="14">
        <v>2.5750000000000002</v>
      </c>
      <c r="G22" s="19">
        <v>11989</v>
      </c>
      <c r="H22" s="4">
        <v>40228</v>
      </c>
      <c r="I22" s="10">
        <v>40109</v>
      </c>
      <c r="J22" s="16">
        <v>1.86</v>
      </c>
      <c r="K22" s="16">
        <v>2.52</v>
      </c>
      <c r="L22" s="16">
        <v>1.39</v>
      </c>
      <c r="M22" s="1">
        <f>+(I22-H21)/365</f>
        <v>0.67671232876712328</v>
      </c>
      <c r="N22" s="1">
        <f>+(I22-I21)/365</f>
        <v>1.0547945205479452</v>
      </c>
      <c r="O22">
        <f t="shared" si="23"/>
        <v>12.119472737533062</v>
      </c>
      <c r="P22" s="37">
        <v>12.119472737533062</v>
      </c>
      <c r="Q22">
        <f>+O24</f>
        <v>6.0655798636384084</v>
      </c>
      <c r="R22">
        <f t="shared" si="20"/>
        <v>5.9232619684672025</v>
      </c>
      <c r="S22">
        <f t="shared" si="21"/>
        <v>3.1170199955204358</v>
      </c>
      <c r="T22" s="41">
        <f t="shared" si="12"/>
        <v>15.105861827626047</v>
      </c>
      <c r="U22">
        <f t="shared" si="24"/>
        <v>8.9708143424647579E-4</v>
      </c>
      <c r="V22">
        <f t="shared" si="24"/>
        <v>1.3231409632395281</v>
      </c>
      <c r="W22">
        <f t="shared" si="24"/>
        <v>3.6491651563038914E-2</v>
      </c>
      <c r="X22">
        <v>10</v>
      </c>
      <c r="Y22">
        <f t="shared" si="25"/>
        <v>13.605296962368135</v>
      </c>
      <c r="AA22">
        <f>+A22</f>
        <v>2009</v>
      </c>
      <c r="AB22" s="5">
        <f t="shared" si="18"/>
        <v>37746.662935667162</v>
      </c>
      <c r="AC22" s="5">
        <f t="shared" si="19"/>
        <v>101993.84269502937</v>
      </c>
      <c r="AD22" s="5">
        <f t="shared" si="22"/>
        <v>139740.50563069654</v>
      </c>
      <c r="AE22" s="5">
        <f>+AD22*0.2</f>
        <v>27948.101126139311</v>
      </c>
      <c r="AF22" s="5"/>
      <c r="AG22" s="5"/>
      <c r="AH22" s="13">
        <f t="shared" si="26"/>
        <v>-4.7848818258952583E-2</v>
      </c>
      <c r="AI22" s="5">
        <f t="shared" si="5"/>
        <v>30212.28</v>
      </c>
    </row>
    <row r="23" spans="1:38" x14ac:dyDescent="0.25">
      <c r="A23">
        <v>2010</v>
      </c>
      <c r="B23" s="21" t="s">
        <v>35</v>
      </c>
      <c r="C23" s="14">
        <v>7.2618999999999998</v>
      </c>
      <c r="D23" s="14">
        <v>2.3094999999999999</v>
      </c>
      <c r="E23" s="14">
        <v>2.1190000000000002</v>
      </c>
      <c r="G23" s="19">
        <v>13001</v>
      </c>
      <c r="H23" s="4">
        <v>40596</v>
      </c>
      <c r="I23" s="10">
        <v>40466</v>
      </c>
      <c r="J23" s="16">
        <v>1.86</v>
      </c>
      <c r="K23" s="16">
        <v>2.52</v>
      </c>
      <c r="L23" s="16">
        <v>1.39</v>
      </c>
      <c r="M23" s="1">
        <f>+(I23-H22)/365</f>
        <v>0.65205479452054793</v>
      </c>
      <c r="N23" s="1">
        <f>+(I23-I22)/365</f>
        <v>0.9780821917808219</v>
      </c>
      <c r="O23">
        <f t="shared" si="23"/>
        <v>13.74</v>
      </c>
      <c r="P23" s="37">
        <v>13.74</v>
      </c>
      <c r="Q23">
        <f>+O25</f>
        <v>12.422735260128588</v>
      </c>
      <c r="R23">
        <f t="shared" si="20"/>
        <v>2.9940015435824887</v>
      </c>
      <c r="S23">
        <f t="shared" si="21"/>
        <v>4.5392904303024064</v>
      </c>
      <c r="T23" s="41">
        <f t="shared" si="12"/>
        <v>19.956027234013483</v>
      </c>
      <c r="U23">
        <f t="shared" ref="U23:W24" si="27">+(LN(Q23)-LN(C23))^2</f>
        <v>0.28824741449172142</v>
      </c>
      <c r="V23">
        <f t="shared" si="27"/>
        <v>6.7381646956546568E-2</v>
      </c>
      <c r="W23">
        <f t="shared" si="27"/>
        <v>0.58037950589210097</v>
      </c>
      <c r="X23">
        <v>10</v>
      </c>
      <c r="Y23">
        <f t="shared" si="25"/>
        <v>9.3600856734036899</v>
      </c>
      <c r="AA23">
        <f>+A23</f>
        <v>2010</v>
      </c>
      <c r="AB23" s="5">
        <f t="shared" si="18"/>
        <v>77307.827305042505</v>
      </c>
      <c r="AC23" s="5">
        <f t="shared" si="19"/>
        <v>84991.751321573465</v>
      </c>
      <c r="AD23" s="5">
        <f t="shared" si="22"/>
        <v>162299.57862661598</v>
      </c>
      <c r="AE23" s="5">
        <f>+AD23*0.2</f>
        <v>32459.915725323197</v>
      </c>
      <c r="AF23" s="5"/>
      <c r="AG23" s="5"/>
      <c r="AH23" s="13">
        <f t="shared" si="26"/>
        <v>-0.16669723312900037</v>
      </c>
      <c r="AI23" s="5">
        <f t="shared" si="5"/>
        <v>32762.52</v>
      </c>
    </row>
    <row r="24" spans="1:38" x14ac:dyDescent="0.25">
      <c r="A24">
        <v>2011</v>
      </c>
      <c r="B24" s="21" t="s">
        <v>36</v>
      </c>
      <c r="C24" s="14">
        <v>11.166666666999999</v>
      </c>
      <c r="D24" s="14">
        <v>8.0238095238000007</v>
      </c>
      <c r="E24" s="14">
        <v>3.8809523810000002</v>
      </c>
      <c r="G24" s="38">
        <v>22714</v>
      </c>
      <c r="H24" s="35">
        <v>40959</v>
      </c>
      <c r="I24" s="10">
        <v>40822</v>
      </c>
      <c r="J24" s="16">
        <v>2.04</v>
      </c>
      <c r="K24" s="16">
        <v>2.62</v>
      </c>
      <c r="L24" s="16">
        <v>1.41</v>
      </c>
      <c r="M24" s="1">
        <f>+(I24-H23)/365</f>
        <v>0.61917808219178083</v>
      </c>
      <c r="N24" s="1">
        <f>+(I24-I23)/365</f>
        <v>0.97534246575342465</v>
      </c>
      <c r="O24">
        <f t="shared" si="23"/>
        <v>6.0655798636384084</v>
      </c>
      <c r="P24" s="37">
        <v>6.0655798636384084</v>
      </c>
      <c r="Q24">
        <f>+O26</f>
        <v>11.087464314197959</v>
      </c>
      <c r="R24">
        <f t="shared" si="20"/>
        <v>6.1319262758880155</v>
      </c>
      <c r="S24">
        <f t="shared" si="21"/>
        <v>3.2105892387500843</v>
      </c>
      <c r="T24" s="41">
        <f t="shared" si="12"/>
        <v>20.429979828836061</v>
      </c>
      <c r="U24">
        <f t="shared" si="27"/>
        <v>5.0666224719865064E-5</v>
      </c>
      <c r="V24">
        <f t="shared" si="27"/>
        <v>7.2309562345482373E-2</v>
      </c>
      <c r="W24">
        <f t="shared" si="27"/>
        <v>3.5958057333177126E-2</v>
      </c>
      <c r="X24">
        <v>10</v>
      </c>
      <c r="Y24">
        <f t="shared" si="25"/>
        <v>1.0831828590337935</v>
      </c>
      <c r="AA24">
        <f>+A24</f>
        <v>2011</v>
      </c>
      <c r="AB24" s="5">
        <f t="shared" si="18"/>
        <v>69991.094535772383</v>
      </c>
      <c r="AC24" s="5">
        <f t="shared" si="19"/>
        <v>109586.37382608041</v>
      </c>
      <c r="AD24" s="5">
        <f>+AC24+AB24</f>
        <v>179577.46836185281</v>
      </c>
      <c r="AE24" s="5">
        <f>+AD24*0.2</f>
        <v>35915.493672370561</v>
      </c>
      <c r="AF24" s="5"/>
      <c r="AG24" s="5"/>
      <c r="AH24" s="13">
        <f t="shared" si="26"/>
        <v>0.28937658210443407</v>
      </c>
      <c r="AI24" s="5">
        <f t="shared" si="5"/>
        <v>59510.68</v>
      </c>
    </row>
    <row r="25" spans="1:38" x14ac:dyDescent="0.25">
      <c r="A25">
        <v>2012</v>
      </c>
      <c r="B25" s="34" t="s">
        <v>47</v>
      </c>
      <c r="C25" s="39">
        <v>7.2708333333299997</v>
      </c>
      <c r="D25" s="39">
        <v>5.4375</v>
      </c>
      <c r="E25" s="39">
        <v>3.1041666666999999</v>
      </c>
      <c r="H25" s="4"/>
      <c r="I25" s="35">
        <v>41201</v>
      </c>
      <c r="J25" s="39">
        <v>2.0708867801999999</v>
      </c>
      <c r="K25" s="39">
        <v>2.6979991921000002</v>
      </c>
      <c r="L25" s="39">
        <v>1.3341644624873701</v>
      </c>
      <c r="M25" s="1">
        <f>+(I25-H24)/365</f>
        <v>0.66301369863013704</v>
      </c>
      <c r="N25" s="1">
        <f>+(I25-I24)/365</f>
        <v>1.0383561643835617</v>
      </c>
      <c r="O25">
        <f t="shared" si="23"/>
        <v>12.422735260128588</v>
      </c>
      <c r="P25" s="37">
        <v>12.422735260128588</v>
      </c>
      <c r="Q25">
        <f>+O27</f>
        <v>7.2708754052039986</v>
      </c>
      <c r="R25">
        <f t="shared" ref="R25" si="28">+Q24*O$3</f>
        <v>5.4728296415855056</v>
      </c>
      <c r="S25">
        <f t="shared" ref="S25" si="29">+(R24+S24)*EXP(P$7*N25)-O$2*G24*EXP(M25*P$7)</f>
        <v>2.6835894145029924</v>
      </c>
      <c r="T25" s="41">
        <f t="shared" ref="T25" si="30">SUM(Q25:S25)</f>
        <v>15.427294461292497</v>
      </c>
      <c r="U25">
        <f t="shared" ref="U25" si="31">+(LN(Q25)-LN(C25))^2</f>
        <v>3.3482110250200377E-11</v>
      </c>
      <c r="V25">
        <f t="shared" ref="V25" si="32">+(LN(R25)-LN(D25))^2</f>
        <v>4.1943604113988233E-5</v>
      </c>
      <c r="W25">
        <f t="shared" ref="W25" si="33">+(LN(S25)-LN(E25))^2</f>
        <v>2.1196466404512202E-2</v>
      </c>
      <c r="X25">
        <v>10</v>
      </c>
      <c r="Y25">
        <f t="shared" si="25"/>
        <v>0.21238410042108302</v>
      </c>
      <c r="AA25">
        <f>+A25</f>
        <v>2012</v>
      </c>
      <c r="AB25" s="5">
        <f t="shared" ref="AB25" si="34">+(Q25/O$2)*L25</f>
        <v>43429.767902756364</v>
      </c>
      <c r="AC25" s="38">
        <f t="shared" ref="AC25" si="35">+((R25+S25)/O$2)*K25</f>
        <v>98521.901076040813</v>
      </c>
      <c r="AD25" s="38">
        <f>+AC25+AB25</f>
        <v>141951.66897879718</v>
      </c>
      <c r="AE25" s="5">
        <f>+AD25*0.2</f>
        <v>28390.333795759438</v>
      </c>
      <c r="AF25" s="2"/>
      <c r="AH25" s="13">
        <f t="shared" si="26"/>
        <v>-0.1009657712335616</v>
      </c>
      <c r="AI25" s="5"/>
    </row>
    <row r="26" spans="1:38" x14ac:dyDescent="0.25">
      <c r="B26" s="8"/>
      <c r="H26" s="4"/>
      <c r="I26" s="4"/>
      <c r="M26" s="1"/>
      <c r="O26">
        <f t="shared" si="23"/>
        <v>11.087464314197959</v>
      </c>
      <c r="P26" s="37">
        <v>11.087464314197959</v>
      </c>
      <c r="T26" s="41"/>
      <c r="AD26" s="13"/>
      <c r="AI26" s="5"/>
    </row>
    <row r="27" spans="1:38" x14ac:dyDescent="0.25">
      <c r="B27" s="8"/>
      <c r="H27" s="4"/>
      <c r="I27" s="4"/>
      <c r="M27" s="1"/>
      <c r="O27">
        <f>P27</f>
        <v>7.2708754052039986</v>
      </c>
      <c r="P27" s="37">
        <v>7.2708754052039986</v>
      </c>
      <c r="T27" s="41"/>
      <c r="AB27" s="12"/>
      <c r="AD27" s="5"/>
      <c r="AE27" s="5"/>
      <c r="AF27" s="9"/>
    </row>
    <row r="28" spans="1:38" x14ac:dyDescent="0.25">
      <c r="B28" s="8"/>
      <c r="H28" s="4"/>
      <c r="I28" s="4"/>
      <c r="P28" s="37"/>
      <c r="T28" s="41"/>
      <c r="AB28" s="12"/>
      <c r="AD28" s="5"/>
      <c r="AE28" s="5"/>
      <c r="AF28" s="9"/>
    </row>
    <row r="29" spans="1:38" x14ac:dyDescent="0.25">
      <c r="H29" s="4"/>
      <c r="I29" s="4"/>
      <c r="AB29" s="12"/>
      <c r="AD29" s="5"/>
      <c r="AE29" s="5"/>
      <c r="AF29" s="9"/>
    </row>
    <row r="30" spans="1:38" x14ac:dyDescent="0.25">
      <c r="H30" s="4"/>
      <c r="I30" s="4"/>
      <c r="O30" s="15"/>
      <c r="AB30" s="12"/>
      <c r="AD30" s="5"/>
      <c r="AE30" s="5"/>
    </row>
    <row r="31" spans="1:38" x14ac:dyDescent="0.25">
      <c r="H31" s="4"/>
      <c r="I31" s="4"/>
    </row>
    <row r="32" spans="1:38" x14ac:dyDescent="0.25">
      <c r="H32" s="4"/>
      <c r="I32" s="4"/>
      <c r="AB32" s="11"/>
      <c r="AD32" s="11"/>
      <c r="AE32" s="11"/>
      <c r="AF32" s="11"/>
    </row>
    <row r="33" spans="8:32" x14ac:dyDescent="0.25">
      <c r="H33" s="4"/>
      <c r="I33" s="4"/>
      <c r="AB33" s="12"/>
      <c r="AD33" s="18"/>
      <c r="AE33" s="18"/>
      <c r="AF33" s="7"/>
    </row>
    <row r="34" spans="8:32" x14ac:dyDescent="0.25">
      <c r="H34" s="4"/>
      <c r="I34" s="4"/>
      <c r="AB34" s="12"/>
      <c r="AD34" s="18"/>
      <c r="AE34" s="18"/>
      <c r="AF34" s="7"/>
    </row>
    <row r="35" spans="8:32" x14ac:dyDescent="0.25">
      <c r="H35" s="4"/>
      <c r="I35" s="4"/>
      <c r="AB35" s="12"/>
      <c r="AD35" s="18"/>
      <c r="AE35" s="18"/>
      <c r="AF35" s="7"/>
    </row>
    <row r="36" spans="8:32" x14ac:dyDescent="0.25">
      <c r="H36" s="4"/>
      <c r="I36" s="4"/>
      <c r="AB36" s="12"/>
      <c r="AC36" s="13"/>
      <c r="AD36" s="18"/>
      <c r="AE36" s="18"/>
      <c r="AF36" s="7"/>
    </row>
    <row r="37" spans="8:32" x14ac:dyDescent="0.25">
      <c r="H37" s="4"/>
      <c r="I37" s="4"/>
    </row>
    <row r="38" spans="8:32" x14ac:dyDescent="0.25">
      <c r="H38" s="4"/>
      <c r="I38" s="4"/>
    </row>
    <row r="39" spans="8:32" x14ac:dyDescent="0.25">
      <c r="H39" s="4"/>
      <c r="I39" s="4"/>
    </row>
    <row r="40" spans="8:32" x14ac:dyDescent="0.25">
      <c r="H40" s="4"/>
      <c r="I40" s="4"/>
    </row>
    <row r="41" spans="8:32" x14ac:dyDescent="0.25">
      <c r="H41" s="4"/>
      <c r="I41" s="4"/>
    </row>
    <row r="42" spans="8:32" x14ac:dyDescent="0.25">
      <c r="H42" s="4"/>
      <c r="I42" s="4"/>
    </row>
    <row r="43" spans="8:32" x14ac:dyDescent="0.25">
      <c r="H43" s="4"/>
      <c r="I43" s="4"/>
    </row>
    <row r="44" spans="8:32" x14ac:dyDescent="0.25">
      <c r="H44" s="4"/>
      <c r="I44" s="4"/>
    </row>
    <row r="45" spans="8:32" x14ac:dyDescent="0.25">
      <c r="H45" s="4"/>
      <c r="I45" s="4"/>
    </row>
    <row r="46" spans="8:32" x14ac:dyDescent="0.25">
      <c r="H46" s="4"/>
      <c r="I46" s="4"/>
    </row>
    <row r="47" spans="8:32" x14ac:dyDescent="0.25">
      <c r="H47" s="4"/>
      <c r="I47" s="4"/>
    </row>
    <row r="48" spans="8:32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</sheetData>
  <mergeCells count="18">
    <mergeCell ref="AI7:AI8"/>
    <mergeCell ref="A7:A8"/>
    <mergeCell ref="B7:B8"/>
    <mergeCell ref="C7:C8"/>
    <mergeCell ref="D7:D8"/>
    <mergeCell ref="E7:E8"/>
    <mergeCell ref="L7:L8"/>
    <mergeCell ref="M7:M8"/>
    <mergeCell ref="AE7:AE8"/>
    <mergeCell ref="G7:G8"/>
    <mergeCell ref="H7:H8"/>
    <mergeCell ref="I7:I8"/>
    <mergeCell ref="J7:J8"/>
    <mergeCell ref="K7:K8"/>
    <mergeCell ref="N7:N8"/>
    <mergeCell ref="AB7:AB8"/>
    <mergeCell ref="AC7:AC8"/>
    <mergeCell ref="AD7:AD8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Estimates 3 WTG_CPUE</vt:lpstr>
      <vt:lpstr>parameter estimates</vt:lpstr>
      <vt:lpstr>CPUE by strata</vt:lpstr>
      <vt:lpstr>Estimates 3 original</vt:lpstr>
    </vt:vector>
  </TitlesOfParts>
  <Company>Department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State of Alaska</dc:creator>
  <cp:lastModifiedBy>Palof, Katie J (DFG)</cp:lastModifiedBy>
  <cp:lastPrinted>2005-08-17T19:42:07Z</cp:lastPrinted>
  <dcterms:created xsi:type="dcterms:W3CDTF">2005-07-11T22:59:37Z</dcterms:created>
  <dcterms:modified xsi:type="dcterms:W3CDTF">2021-11-05T00:39:44Z</dcterms:modified>
</cp:coreProperties>
</file>