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wcastle-my.sharepoint.com/personal/b4010220_newcastle_ac_uk/Documents/Documents/Linguistics/PhD/MyProject/Analysis/goat/"/>
    </mc:Choice>
  </mc:AlternateContent>
  <xr:revisionPtr revIDLastSave="298" documentId="8_{B7F13259-242A-4654-90C1-E527CB2F0B5D}" xr6:coauthVersionLast="47" xr6:coauthVersionMax="47" xr10:uidLastSave="{4456E861-6C5E-46C6-8F26-7684F7C45F04}"/>
  <bookViews>
    <workbookView xWindow="-110" yWindow="-110" windowWidth="19420" windowHeight="11020" activeTab="5" xr2:uid="{6FEB9DAB-501A-4B08-AF5F-86FE194A9FED}"/>
  </bookViews>
  <sheets>
    <sheet name="hope-all" sheetId="1" r:id="rId1"/>
    <sheet name="goal-SE" sheetId="2" r:id="rId2"/>
    <sheet name="Sheet4" sheetId="6" r:id="rId3"/>
    <sheet name="goal-DE-F2" sheetId="3" r:id="rId4"/>
    <sheet name="goal-NE-F1" sheetId="4" r:id="rId5"/>
    <sheet name="goal-NE-F2" sheetId="5" r:id="rId6"/>
  </sheets>
  <definedNames>
    <definedName name="_xlnm._FilterDatabase" localSheetId="4" hidden="1">'goal-NE-F1'!$A$1:$G$11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5" l="1"/>
  <c r="F8" i="5"/>
  <c r="C16" i="5"/>
  <c r="D17" i="5"/>
  <c r="C17" i="5"/>
  <c r="B17" i="5"/>
  <c r="B16" i="5"/>
  <c r="B15" i="5"/>
  <c r="E7" i="5"/>
  <c r="E9" i="5"/>
  <c r="E11" i="5"/>
  <c r="E5" i="5"/>
  <c r="E8" i="5"/>
  <c r="E10" i="5"/>
  <c r="E4" i="5"/>
  <c r="E2" i="5"/>
  <c r="E3" i="5"/>
  <c r="E6" i="5"/>
  <c r="B9" i="3" l="1"/>
  <c r="B8" i="3"/>
  <c r="B7" i="3"/>
  <c r="B6" i="3"/>
  <c r="B5" i="1"/>
  <c r="H14" i="1" s="1"/>
  <c r="H16" i="1"/>
  <c r="H15" i="1"/>
  <c r="G16" i="1"/>
  <c r="G15" i="1"/>
  <c r="G14" i="1"/>
  <c r="E16" i="1"/>
  <c r="E15" i="1"/>
  <c r="E14" i="1"/>
  <c r="D16" i="1"/>
  <c r="D15" i="1"/>
  <c r="B16" i="1"/>
  <c r="B15" i="1"/>
  <c r="B11" i="1"/>
  <c r="B10" i="1"/>
  <c r="B9" i="1"/>
  <c r="B8" i="1"/>
  <c r="B7" i="1"/>
  <c r="B6" i="1"/>
  <c r="B4" i="1"/>
  <c r="B3" i="1"/>
  <c r="B2" i="1"/>
  <c r="B14" i="1" l="1"/>
  <c r="D14" i="1"/>
</calcChain>
</file>

<file path=xl/sharedStrings.xml><?xml version="1.0" encoding="utf-8"?>
<sst xmlns="http://schemas.openxmlformats.org/spreadsheetml/2006/main" count="111" uniqueCount="48">
  <si>
    <t>Old Female NE</t>
  </si>
  <si>
    <t>Young Female NE</t>
  </si>
  <si>
    <t>Old Male NE</t>
  </si>
  <si>
    <t>Young Male NE</t>
  </si>
  <si>
    <t>Old Female SE</t>
  </si>
  <si>
    <t>Young Female SE</t>
  </si>
  <si>
    <t>Old Male SE</t>
  </si>
  <si>
    <t>Young Male SE</t>
  </si>
  <si>
    <t>Old Female DE</t>
  </si>
  <si>
    <t>Young Male DE</t>
  </si>
  <si>
    <t>SE</t>
  </si>
  <si>
    <t>DE</t>
  </si>
  <si>
    <t>NE</t>
  </si>
  <si>
    <t>Old</t>
  </si>
  <si>
    <t>Young</t>
  </si>
  <si>
    <t>Male</t>
  </si>
  <si>
    <t>Female</t>
  </si>
  <si>
    <t>Young.Female.hole</t>
  </si>
  <si>
    <t>Old.Male.hole</t>
  </si>
  <si>
    <t>Young.Male.hole</t>
  </si>
  <si>
    <t>Old.Female.holey</t>
  </si>
  <si>
    <t>Young.Female.holey</t>
  </si>
  <si>
    <t>Old.Male.holey</t>
  </si>
  <si>
    <t>Young.Male.holey</t>
  </si>
  <si>
    <t>Old.Female.holy</t>
  </si>
  <si>
    <t>Young.Female.holy</t>
  </si>
  <si>
    <t>Old.Male.holy</t>
  </si>
  <si>
    <t>Young.Male.holy</t>
  </si>
  <si>
    <t>Old Female hole</t>
  </si>
  <si>
    <t>holy</t>
  </si>
  <si>
    <t>Intercept</t>
  </si>
  <si>
    <t>young</t>
  </si>
  <si>
    <t>sex</t>
  </si>
  <si>
    <t>Old Female</t>
  </si>
  <si>
    <t>Young Female</t>
  </si>
  <si>
    <t>Old Male</t>
  </si>
  <si>
    <t>Young Male</t>
  </si>
  <si>
    <t>male</t>
  </si>
  <si>
    <t>Hole</t>
  </si>
  <si>
    <t>holey</t>
  </si>
  <si>
    <t>agegroup</t>
  </si>
  <si>
    <t>lexset</t>
  </si>
  <si>
    <t>hole</t>
  </si>
  <si>
    <t>Means</t>
  </si>
  <si>
    <t>intercept</t>
  </si>
  <si>
    <t>calc</t>
  </si>
  <si>
    <t>diff to hole</t>
  </si>
  <si>
    <t>diff to holey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</si>
</sst>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7897-47A1-4665-93F4-FC074144440C}">
  <dimension ref="A1:H16"/>
  <sheetViews>
    <sheetView workbookViewId="0">
      <selection activeCell="M13" sqref="M13"/>
    </sheetView>
  </sheetViews>
  <sheetFormatPr defaultRowHeight="14.5" x14ac:dyDescent="0.35"/>
  <cols>
    <col min="1" max="1" width="15.26953125" bestFit="1" customWidth="1"/>
  </cols>
  <sheetData>
    <row r="1" spans="1:8" x14ac:dyDescent="0.35">
      <c r="A1" t="s">
        <v>0</v>
      </c>
      <c r="B1">
        <v>1508.72</v>
      </c>
    </row>
    <row r="2" spans="1:8" x14ac:dyDescent="0.35">
      <c r="A2" t="s">
        <v>1</v>
      </c>
      <c r="B2">
        <f>B1+43.95</f>
        <v>1552.67</v>
      </c>
    </row>
    <row r="3" spans="1:8" x14ac:dyDescent="0.35">
      <c r="A3" t="s">
        <v>2</v>
      </c>
      <c r="B3">
        <f>B1+67.09</f>
        <v>1575.81</v>
      </c>
    </row>
    <row r="4" spans="1:8" x14ac:dyDescent="0.35">
      <c r="A4" t="s">
        <v>3</v>
      </c>
      <c r="B4">
        <f>B1+78.42</f>
        <v>1587.14</v>
      </c>
    </row>
    <row r="5" spans="1:8" x14ac:dyDescent="0.35">
      <c r="A5" t="s">
        <v>4</v>
      </c>
      <c r="B5">
        <f>B1+52.67</f>
        <v>1561.39</v>
      </c>
    </row>
    <row r="6" spans="1:8" x14ac:dyDescent="0.35">
      <c r="A6" t="s">
        <v>5</v>
      </c>
      <c r="B6">
        <f>B1+108.26</f>
        <v>1616.98</v>
      </c>
    </row>
    <row r="7" spans="1:8" x14ac:dyDescent="0.35">
      <c r="A7" t="s">
        <v>6</v>
      </c>
      <c r="B7">
        <f>B1+170.7</f>
        <v>1679.42</v>
      </c>
    </row>
    <row r="8" spans="1:8" x14ac:dyDescent="0.35">
      <c r="A8" t="s">
        <v>7</v>
      </c>
      <c r="B8">
        <f>B1+167.91</f>
        <v>1676.63</v>
      </c>
    </row>
    <row r="9" spans="1:8" x14ac:dyDescent="0.35">
      <c r="A9" t="s">
        <v>8</v>
      </c>
      <c r="B9">
        <f>B1-401.67</f>
        <v>1107.05</v>
      </c>
    </row>
    <row r="10" spans="1:8" x14ac:dyDescent="0.35">
      <c r="A10" t="s">
        <v>2</v>
      </c>
      <c r="B10">
        <f>B1-307.73</f>
        <v>1200.99</v>
      </c>
    </row>
    <row r="11" spans="1:8" x14ac:dyDescent="0.35">
      <c r="A11" t="s">
        <v>9</v>
      </c>
      <c r="B11">
        <f>B1-11.25</f>
        <v>1497.47</v>
      </c>
    </row>
    <row r="13" spans="1:8" x14ac:dyDescent="0.35">
      <c r="D13" t="s">
        <v>13</v>
      </c>
      <c r="E13" t="s">
        <v>14</v>
      </c>
      <c r="G13" t="s">
        <v>15</v>
      </c>
      <c r="H13" t="s">
        <v>16</v>
      </c>
    </row>
    <row r="14" spans="1:8" x14ac:dyDescent="0.35">
      <c r="A14" t="s">
        <v>10</v>
      </c>
      <c r="B14">
        <f>AVERAGE(B5:B8)</f>
        <v>1633.605</v>
      </c>
      <c r="D14">
        <f>AVERAGE(B5,B7)</f>
        <v>1620.4050000000002</v>
      </c>
      <c r="E14">
        <f>AVERAGE(B6,B8)</f>
        <v>1646.8050000000001</v>
      </c>
      <c r="G14">
        <f>AVERAGE(B7:B8)</f>
        <v>1678.0250000000001</v>
      </c>
      <c r="H14">
        <f>AVERAGE(B5:B6)</f>
        <v>1589.1849999999999</v>
      </c>
    </row>
    <row r="15" spans="1:8" x14ac:dyDescent="0.35">
      <c r="A15" t="s">
        <v>11</v>
      </c>
      <c r="B15">
        <f>AVERAGE(B9:B11)</f>
        <v>1268.5033333333333</v>
      </c>
      <c r="D15">
        <f>AVERAGE(B9,B10)</f>
        <v>1154.02</v>
      </c>
      <c r="E15">
        <f>AVERAGE(B11)</f>
        <v>1497.47</v>
      </c>
      <c r="G15">
        <f>AVERAGE(B10:B11)</f>
        <v>1349.23</v>
      </c>
      <c r="H15">
        <f>AVERAGE(B9)</f>
        <v>1107.05</v>
      </c>
    </row>
    <row r="16" spans="1:8" x14ac:dyDescent="0.35">
      <c r="A16" t="s">
        <v>12</v>
      </c>
      <c r="B16">
        <f>AVERAGE(B1:B4)</f>
        <v>1556.0850000000003</v>
      </c>
      <c r="D16">
        <f>AVERAGE(B1,B3)</f>
        <v>1542.2649999999999</v>
      </c>
      <c r="E16">
        <f>AVERAGE(B2,B4)</f>
        <v>1569.9050000000002</v>
      </c>
      <c r="G16">
        <f>AVERAGE(B3:B4)</f>
        <v>1581.4749999999999</v>
      </c>
      <c r="H16">
        <f>AVERAGE(B1:B2)</f>
        <v>1530.6950000000002</v>
      </c>
    </row>
  </sheetData>
  <conditionalFormatting sqref="B1:B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E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H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2ED35-9FE7-4185-B1AB-0E4CEFC071DB}">
  <dimension ref="A1:B12"/>
  <sheetViews>
    <sheetView workbookViewId="0">
      <selection activeCell="B11" sqref="B11"/>
    </sheetView>
  </sheetViews>
  <sheetFormatPr defaultRowHeight="14.5" x14ac:dyDescent="0.35"/>
  <cols>
    <col min="1" max="1" width="17.81640625" bestFit="1" customWidth="1"/>
    <col min="2" max="2" width="11" style="1" customWidth="1"/>
  </cols>
  <sheetData>
    <row r="1" spans="1:2" x14ac:dyDescent="0.35">
      <c r="A1" t="s">
        <v>26</v>
      </c>
      <c r="B1" s="1">
        <v>539.65</v>
      </c>
    </row>
    <row r="2" spans="1:2" x14ac:dyDescent="0.35">
      <c r="A2" t="s">
        <v>23</v>
      </c>
      <c r="B2" s="1">
        <v>541.44000000000005</v>
      </c>
    </row>
    <row r="3" spans="1:2" x14ac:dyDescent="0.35">
      <c r="A3" t="s">
        <v>27</v>
      </c>
      <c r="B3" s="1">
        <v>543.54</v>
      </c>
    </row>
    <row r="4" spans="1:2" x14ac:dyDescent="0.35">
      <c r="A4" t="s">
        <v>22</v>
      </c>
      <c r="B4" s="1">
        <v>549.84</v>
      </c>
    </row>
    <row r="5" spans="1:2" x14ac:dyDescent="0.35">
      <c r="A5" t="s">
        <v>19</v>
      </c>
      <c r="B5" s="1">
        <v>562.6</v>
      </c>
    </row>
    <row r="6" spans="1:2" x14ac:dyDescent="0.35">
      <c r="A6" t="s">
        <v>20</v>
      </c>
      <c r="B6" s="1">
        <v>569.19000000000005</v>
      </c>
    </row>
    <row r="7" spans="1:2" x14ac:dyDescent="0.35">
      <c r="A7" t="s">
        <v>21</v>
      </c>
      <c r="B7" s="1">
        <v>572.19000000000005</v>
      </c>
    </row>
    <row r="8" spans="1:2" x14ac:dyDescent="0.35">
      <c r="A8" t="s">
        <v>24</v>
      </c>
      <c r="B8" s="1">
        <v>573.1</v>
      </c>
    </row>
    <row r="9" spans="1:2" x14ac:dyDescent="0.35">
      <c r="A9" t="s">
        <v>25</v>
      </c>
      <c r="B9" s="1">
        <v>596.78</v>
      </c>
    </row>
    <row r="10" spans="1:2" x14ac:dyDescent="0.35">
      <c r="A10" t="s">
        <v>18</v>
      </c>
      <c r="B10" s="1">
        <v>599</v>
      </c>
    </row>
    <row r="11" spans="1:2" x14ac:dyDescent="0.35">
      <c r="A11" t="s">
        <v>28</v>
      </c>
      <c r="B11" s="1">
        <v>599.6</v>
      </c>
    </row>
    <row r="12" spans="1:2" x14ac:dyDescent="0.35">
      <c r="A12" t="s">
        <v>17</v>
      </c>
      <c r="B12" s="1">
        <v>629.70000000000005</v>
      </c>
    </row>
  </sheetData>
  <sortState xmlns:xlrd2="http://schemas.microsoft.com/office/spreadsheetml/2017/richdata2" ref="A1:B12">
    <sortCondition ref="B1:B12"/>
  </sortState>
  <conditionalFormatting sqref="B1:B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D0281-8C19-4740-8873-3711CFDFC2A4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B133-268A-41DF-89CE-5B6D6D4812DE}">
  <dimension ref="A1:B9"/>
  <sheetViews>
    <sheetView workbookViewId="0">
      <selection activeCell="I21" sqref="I21"/>
    </sheetView>
  </sheetViews>
  <sheetFormatPr defaultRowHeight="14.5" x14ac:dyDescent="0.35"/>
  <sheetData>
    <row r="1" spans="1:2" x14ac:dyDescent="0.35">
      <c r="A1" t="s">
        <v>30</v>
      </c>
      <c r="B1">
        <v>985.93</v>
      </c>
    </row>
    <row r="2" spans="1:2" x14ac:dyDescent="0.35">
      <c r="A2" t="s">
        <v>31</v>
      </c>
      <c r="B2">
        <v>175.31</v>
      </c>
    </row>
    <row r="3" spans="1:2" x14ac:dyDescent="0.35">
      <c r="A3" t="s">
        <v>37</v>
      </c>
      <c r="B3">
        <v>166.8</v>
      </c>
    </row>
    <row r="6" spans="1:2" x14ac:dyDescent="0.35">
      <c r="A6" t="s">
        <v>33</v>
      </c>
      <c r="B6">
        <f>B1</f>
        <v>985.93</v>
      </c>
    </row>
    <row r="7" spans="1:2" x14ac:dyDescent="0.35">
      <c r="A7" t="s">
        <v>34</v>
      </c>
      <c r="B7">
        <f>B1+B2</f>
        <v>1161.24</v>
      </c>
    </row>
    <row r="8" spans="1:2" x14ac:dyDescent="0.35">
      <c r="A8" t="s">
        <v>35</v>
      </c>
      <c r="B8">
        <f>B1+B3</f>
        <v>1152.73</v>
      </c>
    </row>
    <row r="9" spans="1:2" x14ac:dyDescent="0.35">
      <c r="A9" t="s">
        <v>36</v>
      </c>
      <c r="B9">
        <f>B1+B2+B3</f>
        <v>1328.04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CE573-FD0A-4CA9-B198-C06B384B00FE}">
  <dimension ref="A1:D11"/>
  <sheetViews>
    <sheetView workbookViewId="0">
      <selection activeCell="A11" sqref="A11"/>
    </sheetView>
  </sheetViews>
  <sheetFormatPr defaultRowHeight="14.5" x14ac:dyDescent="0.35"/>
  <sheetData>
    <row r="1" spans="1:4" x14ac:dyDescent="0.35">
      <c r="A1" t="s">
        <v>40</v>
      </c>
      <c r="B1" t="s">
        <v>32</v>
      </c>
      <c r="C1" t="s">
        <v>41</v>
      </c>
    </row>
    <row r="2" spans="1:4" x14ac:dyDescent="0.35">
      <c r="A2" t="s">
        <v>13</v>
      </c>
      <c r="B2" t="s">
        <v>16</v>
      </c>
      <c r="C2" t="s">
        <v>29</v>
      </c>
      <c r="D2">
        <v>551.85</v>
      </c>
    </row>
    <row r="3" spans="1:4" x14ac:dyDescent="0.35">
      <c r="A3" t="s">
        <v>13</v>
      </c>
      <c r="B3" t="s">
        <v>16</v>
      </c>
      <c r="C3" t="s">
        <v>39</v>
      </c>
      <c r="D3">
        <v>557.34</v>
      </c>
    </row>
    <row r="4" spans="1:4" x14ac:dyDescent="0.35">
      <c r="A4" t="s">
        <v>14</v>
      </c>
      <c r="B4" t="s">
        <v>16</v>
      </c>
      <c r="C4" t="s">
        <v>29</v>
      </c>
      <c r="D4">
        <v>581.66</v>
      </c>
    </row>
    <row r="5" spans="1:4" x14ac:dyDescent="0.35">
      <c r="A5" t="s">
        <v>14</v>
      </c>
      <c r="B5" t="s">
        <v>15</v>
      </c>
      <c r="C5" t="s">
        <v>39</v>
      </c>
      <c r="D5">
        <v>583.05000000000007</v>
      </c>
    </row>
    <row r="6" spans="1:4" x14ac:dyDescent="0.35">
      <c r="A6" t="s">
        <v>14</v>
      </c>
      <c r="B6" t="s">
        <v>16</v>
      </c>
      <c r="C6" t="s">
        <v>39</v>
      </c>
      <c r="D6">
        <v>586.63</v>
      </c>
    </row>
    <row r="7" spans="1:4" x14ac:dyDescent="0.35">
      <c r="A7" t="s">
        <v>14</v>
      </c>
      <c r="B7" t="s">
        <v>15</v>
      </c>
      <c r="C7" t="s">
        <v>29</v>
      </c>
      <c r="D7">
        <v>590.44000000000005</v>
      </c>
    </row>
    <row r="8" spans="1:4" x14ac:dyDescent="0.35">
      <c r="A8" t="s">
        <v>13</v>
      </c>
      <c r="B8" t="s">
        <v>16</v>
      </c>
      <c r="C8" t="s">
        <v>38</v>
      </c>
      <c r="D8">
        <v>591.1</v>
      </c>
    </row>
    <row r="9" spans="1:4" x14ac:dyDescent="0.35">
      <c r="A9" t="s">
        <v>14</v>
      </c>
      <c r="B9" t="s">
        <v>16</v>
      </c>
      <c r="C9" t="s">
        <v>38</v>
      </c>
      <c r="D9">
        <v>604.93000000000006</v>
      </c>
    </row>
    <row r="10" spans="1:4" x14ac:dyDescent="0.35">
      <c r="A10" t="s">
        <v>14</v>
      </c>
      <c r="B10" t="s">
        <v>15</v>
      </c>
      <c r="C10" t="s">
        <v>38</v>
      </c>
      <c r="D10">
        <v>629.47</v>
      </c>
    </row>
    <row r="11" spans="1:4" x14ac:dyDescent="0.35">
      <c r="A11" t="s">
        <v>13</v>
      </c>
      <c r="B11" t="s">
        <v>15</v>
      </c>
      <c r="C11" t="s">
        <v>38</v>
      </c>
      <c r="D11">
        <v>674.34</v>
      </c>
    </row>
  </sheetData>
  <autoFilter ref="A1:G11" xr:uid="{230CE573-FD0A-4CA9-B198-C06B384B00FE}">
    <sortState xmlns:xlrd2="http://schemas.microsoft.com/office/spreadsheetml/2017/richdata2" ref="A2:G11">
      <sortCondition ref="D1:D11"/>
    </sortState>
  </autoFilter>
  <conditionalFormatting sqref="E2: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75D8-F70A-46F6-A4FF-A1079F9BB342}">
  <dimension ref="A1:M17"/>
  <sheetViews>
    <sheetView tabSelected="1" workbookViewId="0">
      <selection activeCell="F4" sqref="F4"/>
    </sheetView>
  </sheetViews>
  <sheetFormatPr defaultRowHeight="14.5" x14ac:dyDescent="0.35"/>
  <sheetData>
    <row r="1" spans="1:6" x14ac:dyDescent="0.35">
      <c r="A1" t="s">
        <v>40</v>
      </c>
      <c r="B1" t="s">
        <v>32</v>
      </c>
      <c r="C1" t="s">
        <v>41</v>
      </c>
      <c r="D1" t="s">
        <v>44</v>
      </c>
      <c r="E1" t="s">
        <v>45</v>
      </c>
    </row>
    <row r="2" spans="1:6" x14ac:dyDescent="0.35">
      <c r="A2" t="s">
        <v>13</v>
      </c>
      <c r="B2" t="s">
        <v>15</v>
      </c>
      <c r="C2" t="s">
        <v>42</v>
      </c>
      <c r="D2" s="2">
        <v>-116.63</v>
      </c>
      <c r="E2">
        <f>M$17+D2</f>
        <v>999.46999999999991</v>
      </c>
    </row>
    <row r="3" spans="1:6" x14ac:dyDescent="0.35">
      <c r="A3" t="s">
        <v>14</v>
      </c>
      <c r="B3" t="s">
        <v>16</v>
      </c>
      <c r="C3" t="s">
        <v>42</v>
      </c>
      <c r="D3" s="2">
        <v>-99.22</v>
      </c>
      <c r="E3">
        <f>M$17+D3</f>
        <v>1016.8799999999999</v>
      </c>
      <c r="F3">
        <f>F8-E3</f>
        <v>203.41999999999985</v>
      </c>
    </row>
    <row r="4" spans="1:6" x14ac:dyDescent="0.35">
      <c r="A4" t="s">
        <v>14</v>
      </c>
      <c r="B4" t="s">
        <v>15</v>
      </c>
      <c r="C4" t="s">
        <v>42</v>
      </c>
      <c r="D4" s="2">
        <v>-72.33</v>
      </c>
      <c r="E4">
        <f>M$17+D4</f>
        <v>1043.77</v>
      </c>
    </row>
    <row r="5" spans="1:6" x14ac:dyDescent="0.35">
      <c r="A5" t="s">
        <v>14</v>
      </c>
      <c r="B5" t="s">
        <v>15</v>
      </c>
      <c r="C5" t="s">
        <v>39</v>
      </c>
      <c r="D5">
        <v>-55.26</v>
      </c>
      <c r="E5">
        <f>M$17+D5</f>
        <v>1060.8399999999999</v>
      </c>
    </row>
    <row r="6" spans="1:6" x14ac:dyDescent="0.35">
      <c r="A6" t="s">
        <v>13</v>
      </c>
      <c r="B6" t="s">
        <v>16</v>
      </c>
      <c r="C6" t="s">
        <v>42</v>
      </c>
      <c r="D6">
        <v>1116.0999999999999</v>
      </c>
      <c r="E6">
        <f>D6</f>
        <v>1116.0999999999999</v>
      </c>
    </row>
    <row r="7" spans="1:6" x14ac:dyDescent="0.35">
      <c r="A7" t="s">
        <v>14</v>
      </c>
      <c r="B7" t="s">
        <v>15</v>
      </c>
      <c r="C7" t="s">
        <v>29</v>
      </c>
      <c r="D7" s="2">
        <v>36.06</v>
      </c>
      <c r="E7">
        <f>M$17+D7</f>
        <v>1152.1599999999999</v>
      </c>
    </row>
    <row r="8" spans="1:6" x14ac:dyDescent="0.35">
      <c r="A8" t="s">
        <v>14</v>
      </c>
      <c r="B8" t="s">
        <v>16</v>
      </c>
      <c r="C8" t="s">
        <v>39</v>
      </c>
      <c r="D8" s="2">
        <v>90.04</v>
      </c>
      <c r="E8">
        <f>M$17+D8</f>
        <v>1206.1399999999999</v>
      </c>
      <c r="F8">
        <f>AVERAGE(E8,E9)</f>
        <v>1220.2999999999997</v>
      </c>
    </row>
    <row r="9" spans="1:6" x14ac:dyDescent="0.35">
      <c r="A9" t="s">
        <v>14</v>
      </c>
      <c r="B9" t="s">
        <v>16</v>
      </c>
      <c r="C9" t="s">
        <v>29</v>
      </c>
      <c r="D9" s="2">
        <v>118.36</v>
      </c>
      <c r="E9">
        <f>M$17+D9</f>
        <v>1234.4599999999998</v>
      </c>
    </row>
    <row r="10" spans="1:6" x14ac:dyDescent="0.35">
      <c r="A10" t="s">
        <v>13</v>
      </c>
      <c r="B10" t="s">
        <v>16</v>
      </c>
      <c r="C10" t="s">
        <v>39</v>
      </c>
      <c r="D10">
        <v>126.72</v>
      </c>
      <c r="E10">
        <f>M$17+D10</f>
        <v>1242.82</v>
      </c>
    </row>
    <row r="11" spans="1:6" x14ac:dyDescent="0.35">
      <c r="A11" t="s">
        <v>13</v>
      </c>
      <c r="B11" t="s">
        <v>16</v>
      </c>
      <c r="C11" t="s">
        <v>29</v>
      </c>
      <c r="D11" s="2">
        <v>148.38</v>
      </c>
      <c r="E11">
        <f>M$17+D11</f>
        <v>1264.48</v>
      </c>
    </row>
    <row r="14" spans="1:6" x14ac:dyDescent="0.35">
      <c r="A14" t="s">
        <v>43</v>
      </c>
      <c r="C14" t="s">
        <v>46</v>
      </c>
      <c r="D14" t="s">
        <v>47</v>
      </c>
    </row>
    <row r="15" spans="1:6" x14ac:dyDescent="0.35">
      <c r="A15" t="s">
        <v>42</v>
      </c>
      <c r="B15">
        <f>AVERAGE(E2,E3,E4,E6)</f>
        <v>1044.0549999999998</v>
      </c>
    </row>
    <row r="16" spans="1:6" x14ac:dyDescent="0.35">
      <c r="A16" t="s">
        <v>39</v>
      </c>
      <c r="B16">
        <f>AVERAGE(E5,E8,E10)</f>
        <v>1169.9333333333332</v>
      </c>
      <c r="C16">
        <f>B16-B15</f>
        <v>125.87833333333333</v>
      </c>
    </row>
    <row r="17" spans="1:13" x14ac:dyDescent="0.35">
      <c r="A17" t="s">
        <v>29</v>
      </c>
      <c r="B17">
        <f>AVERAGE(E7,E9,E11)</f>
        <v>1217.0333333333333</v>
      </c>
      <c r="C17">
        <f>B17-B15</f>
        <v>172.97833333333347</v>
      </c>
      <c r="D17">
        <f>B17-B16</f>
        <v>47.100000000000136</v>
      </c>
      <c r="M17">
        <v>1116.0999999999999</v>
      </c>
    </row>
  </sheetData>
  <sortState xmlns:xlrd2="http://schemas.microsoft.com/office/spreadsheetml/2017/richdata2" ref="A2:E11">
    <sortCondition ref="E2:E11"/>
  </sortState>
  <conditionalFormatting sqref="E2:E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hope-all</vt:lpstr>
      <vt:lpstr>goal-SE</vt:lpstr>
      <vt:lpstr>Sheet4</vt:lpstr>
      <vt:lpstr>goal-DE-F2</vt:lpstr>
      <vt:lpstr>goal-NE-F1</vt:lpstr>
      <vt:lpstr>goal-NE-F2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Halfacre</dc:creator>
  <cp:lastModifiedBy>Caitlin Halfacre</cp:lastModifiedBy>
  <dcterms:created xsi:type="dcterms:W3CDTF">2022-08-22T14:11:30Z</dcterms:created>
  <dcterms:modified xsi:type="dcterms:W3CDTF">2022-08-29T17:51:37Z</dcterms:modified>
</cp:coreProperties>
</file>