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hidePivotFieldList="1"/>
  <mc:AlternateContent xmlns:mc="http://schemas.openxmlformats.org/markup-compatibility/2006">
    <mc:Choice Requires="x15">
      <x15ac:absPath xmlns:x15ac="http://schemas.microsoft.com/office/spreadsheetml/2010/11/ac" url="/Users/ekaterinakuzmina/Desktop/repos/analysis/excel/Project Management/"/>
    </mc:Choice>
  </mc:AlternateContent>
  <xr:revisionPtr revIDLastSave="0" documentId="13_ncr:1_{B97648AF-2F7B-3540-BEB3-88F648066257}" xr6:coauthVersionLast="47" xr6:coauthVersionMax="47" xr10:uidLastSave="{00000000-0000-0000-0000-000000000000}"/>
  <bookViews>
    <workbookView xWindow="12800" yWindow="2240" windowWidth="38080" windowHeight="23560" tabRatio="664" activeTab="2" xr2:uid="{599CBDBA-6DCB-491A-8F55-440439BE8440}"/>
  </bookViews>
  <sheets>
    <sheet name="Dataset" sheetId="1" r:id="rId1"/>
    <sheet name="Pivot tabels" sheetId="3" r:id="rId2"/>
    <sheet name="Dashboard" sheetId="2" r:id="rId3"/>
  </sheets>
  <definedNames>
    <definedName name="Slicer_Manager">#N/A</definedName>
    <definedName name="Slicer_Project">#N/A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2" l="1"/>
  <c r="H3" i="3"/>
  <c r="H4" i="3" s="1"/>
  <c r="K5" i="3"/>
  <c r="L5" i="3" l="1"/>
  <c r="B4" i="3"/>
  <c r="B3" i="3"/>
  <c r="B2" i="3"/>
  <c r="F2" i="1"/>
  <c r="B5" i="3" l="1"/>
  <c r="B6" i="3"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H41" i="1" l="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<sst xmlns="http://schemas.openxmlformats.org/spreadsheetml/2006/main" count="241" uniqueCount="46">
  <si>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</si>
  <si>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</si>
  <si>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</si>
  <si>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</si>
  <si>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</si>
  <si>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</si>
  <si>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</si>
  <si>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</si>
  <si>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</si>
  <si>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</si>
  <si>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</si>
  <si>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</si>
  <si>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</si>
  <si>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</si>
  <si>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</si>
  <si>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</si>
  <si>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</si>
  <si>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</si>
  <si>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</si>
  <si>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</si>
  <si>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</si>
  <si>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</si>
  <si>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</si>
  <si>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</si>
  <si>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</si>
  <si>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</si>
  <si>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Hirsch</t>
  </si>
  <si>
    <t>Wood</t>
  </si>
  <si>
    <t>McFay</t>
  </si>
  <si>
    <t>Task 10</t>
  </si>
  <si>
    <t>Project Management Dashboard</t>
  </si>
  <si>
    <t>Grand Total</t>
  </si>
  <si>
    <t>Sum of Duration</t>
  </si>
  <si>
    <t>Sum of Days completed</t>
  </si>
  <si>
    <t xml:space="preserve">Budget </t>
  </si>
  <si>
    <t xml:space="preserve">Actual </t>
  </si>
  <si>
    <t>Not Started</t>
  </si>
  <si>
    <t>In Progress</t>
  </si>
  <si>
    <t>Completed</t>
  </si>
  <si>
    <t>Remaining</t>
  </si>
  <si>
    <t>Total Tasks</t>
  </si>
  <si>
    <t>Values</t>
  </si>
  <si>
    <t>Days Completed</t>
  </si>
  <si>
    <t>Days Remaining</t>
  </si>
  <si>
    <t>BarChart</t>
  </si>
  <si>
    <t>Doughnut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</si>
</sst>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800]dddd\,\ mmmm\ dd\,\ yyyy"/>
    <numFmt numFmtId="165" formatCode="_-* #,##0_-;\-* #,##0_-;_-* &quot;-&quot;??_-;_-@_-"/>
    <numFmt numFmtId="166" formatCode="#.#,,\M"/>
  </numFmts>
  <fonts count="7" x14ac:knownFonts="1">
    <font>
      <sz val="11"/>
      <color theme="1"/>
      <name val="Calibri"/>
      <family val="2"/>
      <scheme val="minor"/>
    </font>
    <font>
      <sz val="11"/>
      <color theme="1"/>
      <name val="Calibri"/>
      <family val="2"/>
      <scheme val="minor"/>
    </font>
    <font>
      <sz val="30"/>
      <color theme="0"/>
      <name val="Calibri (Body)"/>
    </font>
    <font>
      <sz val="25"/>
      <color theme="0"/>
      <name val="Calibri"/>
      <family val="2"/>
      <scheme val="minor"/>
    </font>
    <font>
      <sz val="20"/>
      <color theme="0"/>
      <name val="Calibri (Body)"/>
    </font>
    <font>
      <sz val="17"/>
      <color theme="0"/>
      <name val="Calibri"/>
      <family val="2"/>
      <scheme val="minor"/>
    </font>
    <font>
      <sz val="17"/>
      <color theme="0"/>
      <name val="Calibri (Body)"/>
    </font>
  </fonts>
  <fills count="3">
    <fill>
      <patternFill patternType="none"/>
    </fill>
    <fill>
      <patternFill patternType="gray125"/>
    </fill>
    <fill>
      <patternFill patternType="solid">
        <fgColor theme="0" tint="-0.499984740745262"/>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4" fontId="0" fillId="0" borderId="0" xfId="0" applyNumberFormat="1"/>
    <xf numFmtId="9" fontId="0" fillId="0" borderId="0" xfId="1" applyFont="1"/>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right"/>
    </xf>
    <xf numFmtId="165" fontId="0" fillId="0" borderId="0" xfId="0" applyNumberFormat="1"/>
    <xf numFmtId="0" fontId="0" fillId="0" borderId="1" xfId="0" applyBorder="1"/>
    <xf numFmtId="166" fontId="0" fillId="0" borderId="0" xfId="0" applyNumberFormat="1"/>
    <xf numFmtId="0" fontId="2" fillId="2" borderId="0" xfId="0" applyFont="1" applyFill="1" applyAlignment="1">
      <alignment vertical="center"/>
    </xf>
    <xf numFmtId="0" fontId="0" fillId="2" borderId="0" xfId="0" applyFill="1"/>
    <xf numFmtId="0" fontId="0" fillId="0" borderId="0" xfId="0" applyNumberFormat="1"/>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cellXfs>
  <cellStyles count="2">
    <cellStyle name="Normal" xfId="0" builtinId="0"/>
    <cellStyle name="Per cent" xfId="1" builtinId="5"/>
  </cellStyles>
  <dxfs count="93">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alignment horizontal="right"/>
    </dxf>
    <dxf>
      <alignment horizontal="right"/>
    </dxf>
    <dxf>
      <numFmt numFmtId="3" formatCode="#,##0"/>
    </dxf>
    <dxf>
      <numFmt numFmtId="165" formatCode="_-* #,##0_-;\-* #,##0_-;_-* &quot;-&quot;??_-;_-@_-"/>
    </dxf>
    <dxf>
      <numFmt numFmtId="3" formatCode="#,##0"/>
    </dxf>
    <dxf>
      <numFmt numFmtId="3" formatCode="#,##0"/>
    </dxf>
    <dxf>
      <numFmt numFmtId="165" formatCode="_-* #,##0_-;\-* #,##0_-;_-* &quot;-&quot;??_-;_-@_-"/>
    </dxf>
    <dxf>
      <numFmt numFmtId="3" formatCode="#,##0"/>
    </dxf>
    <dxf>
      <alignment horizontal="right"/>
    </dxf>
    <dxf>
      <alignment horizontal="right"/>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7" formatCode="d/mm/yyyy"/>
    </dxf>
    <dxf>
      <numFmt numFmtId="167" formatCode="d/mm/yyyy"/>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92"/>
      <tableStyleElement type="headerRow" dxfId="91"/>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solidFill>
                  <a:schemeClr val="bg1"/>
                </a:solidFill>
              </a:rPr>
              <a:t>O</a:t>
            </a:r>
            <a:r>
              <a:rPr lang="en-GB" sz="1500">
                <a:solidFill>
                  <a:schemeClr val="bg1"/>
                </a:solidFill>
              </a:rPr>
              <a:t>VERALL</a:t>
            </a:r>
            <a:r>
              <a:rPr lang="en-GB" sz="1500" baseline="0">
                <a:solidFill>
                  <a:schemeClr val="bg1"/>
                </a:solidFill>
              </a:rPr>
              <a:t> TASK PROGRESS</a:t>
            </a:r>
            <a:endParaRPr lang="en-US" sz="1500">
              <a:solidFill>
                <a:schemeClr val="bg1"/>
              </a:solidFill>
            </a:endParaRPr>
          </a:p>
        </c:rich>
      </c:tx>
      <c:layout>
        <c:manualLayout>
          <c:xMode val="edge"/>
          <c:yMode val="edge"/>
          <c:x val="5.0363424422748146E-2"/>
          <c:y val="3.8945890777900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lotArea>
      <c:layout>
        <c:manualLayout>
          <c:layoutTarget val="inner"/>
          <c:xMode val="edge"/>
          <c:yMode val="edge"/>
          <c:x val="4.2932976920989491E-2"/>
          <c:y val="0.56301741552757067"/>
          <c:w val="0.91413404615802096"/>
          <c:h val="0.27430303605699136"/>
        </c:manualLayout>
      </c:layout>
      <c:barChart>
        <c:barDir val="bar"/>
        <c:grouping val="stacked"/>
        <c:varyColors val="0"/>
        <c:ser>
          <c:idx val="0"/>
          <c:order val="0"/>
          <c:tx>
            <c:strRef>
              <c:f>'Pivot tabels'!$A$2</c:f>
              <c:strCache>
                <c:ptCount val="1"/>
                <c:pt idx="0">
                  <c:v>Not Started</c:v>
                </c:pt>
              </c:strCache>
            </c:strRef>
          </c:tx>
          <c:spPr>
            <a:solidFill>
              <a:schemeClr val="accent1"/>
            </a:solidFill>
            <a:ln>
              <a:noFill/>
            </a:ln>
            <a:effectLst/>
          </c:spPr>
          <c:invertIfNegative val="0"/>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6="http://schemas.microsoft.com/office/drawing/2014/chart" uri="{C3380CC4-5D6E-409C-BE32-E72D297353CC}">
                  <c16:uniqueId val="{00000000-01DE-F74F-9CA7-FEEA0F63E6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tabels'!$B$2</c:f>
              <c:numCache>
                <c:formatCode>General</c:formatCode>
                <c:ptCount val="1"/>
                <c:pt idx="0">
                  <c:v>4</c:v>
                </c:pt>
              </c:numCache>
            </c:numRef>
          </c:val>
          <c:extLst>
            <c:ext xmlns:c16="http://schemas.microsoft.com/office/drawing/2014/chart" uri="{C3380CC4-5D6E-409C-BE32-E72D297353CC}">
              <c16:uniqueId val="{00000000-1240-D14F-BED3-93DD828B8161}"/>
            </c:ext>
          </c:extLst>
        </c:ser>
        <c:ser>
          <c:idx val="1"/>
          <c:order val="1"/>
          <c:tx>
            <c:strRef>
              <c:f>'Pivot tabels'!$A$3</c:f>
              <c:strCache>
                <c:ptCount val="1"/>
                <c:pt idx="0">
                  <c:v>In Progress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tabels'!$B$3</c:f>
              <c:numCache>
                <c:formatCode>General</c:formatCode>
                <c:ptCount val="1"/>
                <c:pt idx="0">
                  <c:v>33</c:v>
                </c:pt>
              </c:numCache>
            </c:numRef>
          </c:val>
          <c:extLst>
            <c:ext xmlns:c16="http://schemas.microsoft.com/office/drawing/2014/chart" uri="{C3380CC4-5D6E-409C-BE32-E72D297353CC}">
              <c16:uniqueId val="{00000001-1240-D14F-BED3-93DD828B8161}"/>
            </c:ext>
          </c:extLst>
        </c:ser>
        <c:ser>
          <c:idx val="2"/>
          <c:order val="2"/>
          <c:tx>
            <c:strRef>
              <c:f>'Pivot tabels'!$A$4</c:f>
              <c:strCache>
                <c:ptCount val="1"/>
                <c:pt idx="0">
                  <c:v>Completed</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tabels'!$B$4</c:f>
              <c:numCache>
                <c:formatCode>General</c:formatCode>
                <c:ptCount val="1"/>
                <c:pt idx="0">
                  <c:v>3</c:v>
                </c:pt>
              </c:numCache>
            </c:numRef>
          </c:val>
          <c:extLst>
            <c:ext xmlns:c16="http://schemas.microsoft.com/office/drawing/2014/chart" uri="{C3380CC4-5D6E-409C-BE32-E72D297353CC}">
              <c16:uniqueId val="{00000002-1240-D14F-BED3-93DD828B8161}"/>
            </c:ext>
          </c:extLst>
        </c:ser>
        <c:dLbls>
          <c:showLegendKey val="0"/>
          <c:showVal val="0"/>
          <c:showCatName val="0"/>
          <c:showSerName val="0"/>
          <c:showPercent val="0"/>
          <c:showBubbleSize val="0"/>
        </c:dLbls>
        <c:gapWidth val="0"/>
        <c:overlap val="100"/>
        <c:axId val="1449249600"/>
        <c:axId val="1449251248"/>
      </c:barChart>
      <c:catAx>
        <c:axId val="1449249600"/>
        <c:scaling>
          <c:orientation val="minMax"/>
        </c:scaling>
        <c:delete val="1"/>
        <c:axPos val="l"/>
        <c:numFmt formatCode="General" sourceLinked="1"/>
        <c:majorTickMark val="none"/>
        <c:minorTickMark val="none"/>
        <c:tickLblPos val="nextTo"/>
        <c:crossAx val="1449251248"/>
        <c:crosses val="autoZero"/>
        <c:auto val="1"/>
        <c:lblAlgn val="ctr"/>
        <c:lblOffset val="100"/>
        <c:noMultiLvlLbl val="0"/>
      </c:catAx>
      <c:valAx>
        <c:axId val="1449251248"/>
        <c:scaling>
          <c:orientation val="minMax"/>
        </c:scaling>
        <c:delete val="1"/>
        <c:axPos val="b"/>
        <c:numFmt formatCode="General" sourceLinked="1"/>
        <c:majorTickMark val="none"/>
        <c:minorTickMark val="none"/>
        <c:tickLblPos val="nextTo"/>
        <c:crossAx val="1449249600"/>
        <c:crosses val="autoZero"/>
        <c:crossBetween val="between"/>
      </c:valAx>
      <c:spPr>
        <a:noFill/>
        <a:ln>
          <a:noFill/>
        </a:ln>
        <a:effectLst/>
      </c:spPr>
    </c:plotArea>
    <c:legend>
      <c:legendPos val="t"/>
      <c:layout>
        <c:manualLayout>
          <c:xMode val="edge"/>
          <c:yMode val="edge"/>
          <c:x val="2.6577264453308314E-2"/>
          <c:y val="0.36035592084988194"/>
          <c:w val="0.71928707534439551"/>
          <c:h val="0.16736345456817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5307732254051"/>
          <c:y val="0.25273099966639867"/>
          <c:w val="0.35998194395165417"/>
          <c:h val="0.3629206896485229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D0-584C-AE46-EEDF750E30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D0-584C-AE46-EEDF750E301C}"/>
              </c:ext>
            </c:extLst>
          </c:dPt>
          <c:cat>
            <c:strRef>
              <c:f>'Pivot tabels'!$G$3:$G$4</c:f>
              <c:strCache>
                <c:ptCount val="2"/>
                <c:pt idx="0">
                  <c:v>Days Completed</c:v>
                </c:pt>
                <c:pt idx="1">
                  <c:v>Days Remaining</c:v>
                </c:pt>
              </c:strCache>
            </c:strRef>
          </c:cat>
          <c:val>
            <c:numRef>
              <c:f>'Pivot tabels'!$H$3:$H$4</c:f>
              <c:numCache>
                <c:formatCode>0%</c:formatCode>
                <c:ptCount val="2"/>
                <c:pt idx="0">
                  <c:v>0.42105263157894735</c:v>
                </c:pt>
                <c:pt idx="1">
                  <c:v>0.57894736842105265</c:v>
                </c:pt>
              </c:numCache>
            </c:numRef>
          </c:val>
          <c:extLst>
            <c:ext xmlns:c16="http://schemas.microsoft.com/office/drawing/2014/chart" uri="{C3380CC4-5D6E-409C-BE32-E72D297353CC}">
              <c16:uniqueId val="{00000004-04D0-584C-AE46-EEDF750E301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9.8638025257331785E-2"/>
          <c:y val="1.8412815319462345E-2"/>
          <c:w val="0.75830637114217592"/>
          <c:h val="0.18049232234762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solidFill>
                  <a:schemeClr val="bg1"/>
                </a:solidFill>
              </a:rPr>
              <a:t>BUDGET</a:t>
            </a:r>
          </a:p>
          <a:p>
            <a:pPr>
              <a:defRPr/>
            </a:pPr>
            <a:r>
              <a:rPr lang="en-GB" sz="1200">
                <a:solidFill>
                  <a:schemeClr val="bg1"/>
                </a:solidFill>
              </a:rPr>
              <a:t>SPENT</a:t>
            </a:r>
          </a:p>
        </c:rich>
      </c:tx>
      <c:layout>
        <c:manualLayout>
          <c:xMode val="edge"/>
          <c:yMode val="edge"/>
          <c:x val="0.19883223735330816"/>
          <c:y val="3.97940728117315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lotArea>
      <c:layout>
        <c:manualLayout>
          <c:layoutTarget val="inner"/>
          <c:xMode val="edge"/>
          <c:yMode val="edge"/>
          <c:x val="0.13254594457789598"/>
          <c:y val="0.34236530725216474"/>
          <c:w val="0.6738221359844061"/>
          <c:h val="0.4924166073411368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08-A14A-92EE-09E9A878AF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08-A14A-92EE-09E9A878AF8B}"/>
              </c:ext>
            </c:extLst>
          </c:dPt>
          <c:val>
            <c:numRef>
              <c:f>'Pivot tabels'!$K$5:$L$5</c:f>
              <c:numCache>
                <c:formatCode>0%</c:formatCode>
                <c:ptCount val="2"/>
                <c:pt idx="0">
                  <c:v>0.42347250571210965</c:v>
                </c:pt>
                <c:pt idx="1">
                  <c:v>0.57652749428789041</c:v>
                </c:pt>
              </c:numCache>
            </c:numRef>
          </c:val>
          <c:extLst>
            <c:ext xmlns:c16="http://schemas.microsoft.com/office/drawing/2014/chart" uri="{C3380CC4-5D6E-409C-BE32-E72D297353CC}">
              <c16:uniqueId val="{00000004-9508-A14A-92EE-09E9A878AF8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Dashboard.xlsx]Pivot tabels!PivotTable3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500" b="0" i="0" baseline="0">
                <a:solidFill>
                  <a:schemeClr val="bg1"/>
                </a:solidFill>
                <a:effectLst/>
              </a:rPr>
              <a:t>BUDGET VS ACTUAL</a:t>
            </a:r>
            <a:endParaRPr lang="en-CZ" sz="1500">
              <a:solidFill>
                <a:schemeClr val="bg1"/>
              </a:solidFill>
              <a:effectLst/>
            </a:endParaRPr>
          </a:p>
        </c:rich>
      </c:tx>
      <c:layout>
        <c:manualLayout>
          <c:xMode val="edge"/>
          <c:yMode val="edge"/>
          <c:x val="3.6486001749781297E-2"/>
          <c:y val="4.6139928719259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 tabels'!$K$3</c:f>
              <c:strCache>
                <c:ptCount val="1"/>
                <c:pt idx="0">
                  <c:v>Actual </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tabels'!$K$4</c:f>
              <c:strCache>
                <c:ptCount val="1"/>
                <c:pt idx="0">
                  <c:v>Total</c:v>
                </c:pt>
              </c:strCache>
            </c:strRef>
          </c:cat>
          <c:val>
            <c:numRef>
              <c:f>'Pivot tabels'!$K$4</c:f>
              <c:numCache>
                <c:formatCode>#.#\ \ \M</c:formatCode>
                <c:ptCount val="1"/>
                <c:pt idx="0">
                  <c:v>8340291</c:v>
                </c:pt>
              </c:numCache>
            </c:numRef>
          </c:val>
          <c:extLst>
            <c:ext xmlns:c16="http://schemas.microsoft.com/office/drawing/2014/chart" uri="{C3380CC4-5D6E-409C-BE32-E72D297353CC}">
              <c16:uniqueId val="{00000000-4430-9742-A1D6-AB1C3686463E}"/>
            </c:ext>
          </c:extLst>
        </c:ser>
        <c:ser>
          <c:idx val="1"/>
          <c:order val="1"/>
          <c:tx>
            <c:strRef>
              <c:f>'Pivot tabels'!$L$3</c:f>
              <c:strCache>
                <c:ptCount val="1"/>
                <c:pt idx="0">
                  <c:v>Budget </c:v>
                </c:pt>
              </c:strCache>
            </c:strRef>
          </c:tx>
          <c:spPr>
            <a:solidFill>
              <a:schemeClr val="accent2"/>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tabels'!$K$4</c:f>
              <c:strCache>
                <c:ptCount val="1"/>
                <c:pt idx="0">
                  <c:v>Total</c:v>
                </c:pt>
              </c:strCache>
            </c:strRef>
          </c:cat>
          <c:val>
            <c:numRef>
              <c:f>'Pivot tabels'!$L$4</c:f>
              <c:numCache>
                <c:formatCode>#.#\ \ \M</c:formatCode>
                <c:ptCount val="1"/>
                <c:pt idx="0">
                  <c:v>19695000</c:v>
                </c:pt>
              </c:numCache>
            </c:numRef>
          </c:val>
          <c:extLst>
            <c:ext xmlns:c16="http://schemas.microsoft.com/office/drawing/2014/chart" uri="{C3380CC4-5D6E-409C-BE32-E72D297353CC}">
              <c16:uniqueId val="{00000001-4430-9742-A1D6-AB1C3686463E}"/>
            </c:ext>
          </c:extLst>
        </c:ser>
        <c:dLbls>
          <c:showLegendKey val="0"/>
          <c:showVal val="1"/>
          <c:showCatName val="0"/>
          <c:showSerName val="0"/>
          <c:showPercent val="0"/>
          <c:showBubbleSize val="0"/>
        </c:dLbls>
        <c:gapWidth val="0"/>
        <c:overlap val="-30"/>
        <c:axId val="955614192"/>
        <c:axId val="955615840"/>
      </c:barChart>
      <c:catAx>
        <c:axId val="955614192"/>
        <c:scaling>
          <c:orientation val="minMax"/>
        </c:scaling>
        <c:delete val="1"/>
        <c:axPos val="l"/>
        <c:numFmt formatCode="General" sourceLinked="1"/>
        <c:majorTickMark val="none"/>
        <c:minorTickMark val="none"/>
        <c:tickLblPos val="nextTo"/>
        <c:crossAx val="955615840"/>
        <c:crosses val="autoZero"/>
        <c:auto val="1"/>
        <c:lblAlgn val="ctr"/>
        <c:lblOffset val="100"/>
        <c:noMultiLvlLbl val="0"/>
      </c:catAx>
      <c:valAx>
        <c:axId val="955615840"/>
        <c:scaling>
          <c:orientation val="minMax"/>
        </c:scaling>
        <c:delete val="1"/>
        <c:axPos val="b"/>
        <c:numFmt formatCode="#.#\ \ \M" sourceLinked="1"/>
        <c:majorTickMark val="none"/>
        <c:minorTickMark val="none"/>
        <c:tickLblPos val="nextTo"/>
        <c:crossAx val="9556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horiz="1" max="100" page="10"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684894</xdr:colOff>
      <xdr:row>0</xdr:row>
      <xdr:rowOff>12094</xdr:rowOff>
    </xdr:from>
    <xdr:to>
      <xdr:col>15</xdr:col>
      <xdr:colOff>619870</xdr:colOff>
      <xdr:row>5</xdr:row>
      <xdr:rowOff>128510</xdr:rowOff>
    </xdr:to>
    <xdr:graphicFrame macro="">
      <xdr:nvGraphicFramePr>
        <xdr:cNvPr id="3" name="Chart 2">
          <a:extLst>
            <a:ext uri="{FF2B5EF4-FFF2-40B4-BE49-F238E27FC236}">
              <a16:creationId xmlns:a16="http://schemas.microsoft.com/office/drawing/2014/main" id="{F52DADD6-19BC-B948-991F-C516C2C68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523121</xdr:colOff>
      <xdr:row>0</xdr:row>
      <xdr:rowOff>0</xdr:rowOff>
    </xdr:from>
    <xdr:to>
      <xdr:col>12</xdr:col>
      <xdr:colOff>125187</xdr:colOff>
      <xdr:row>9</xdr:row>
      <xdr:rowOff>84665</xdr:rowOff>
    </xdr:to>
    <xdr:graphicFrame macro="">
      <xdr:nvGraphicFramePr>
        <xdr:cNvPr id="4" name="Chart 3">
          <a:extLst>
            <a:ext uri="{FF2B5EF4-FFF2-40B4-BE49-F238E27FC236}">
              <a16:creationId xmlns:a16="http://schemas.microsoft.com/office/drawing/2014/main" id="{C8B79BC7-26DD-4A43-85D4-F65FC0451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358019</xdr:colOff>
      <xdr:row>0</xdr:row>
      <xdr:rowOff>906</xdr:rowOff>
    </xdr:from>
    <xdr:to>
      <xdr:col>16</xdr:col>
      <xdr:colOff>650137</xdr:colOff>
      <xdr:row>6</xdr:row>
      <xdr:rowOff>136372</xdr:rowOff>
    </xdr:to>
    <xdr:graphicFrame macro="">
      <xdr:nvGraphicFramePr>
        <xdr:cNvPr id="2" name="Chart 1">
          <a:extLst>
            <a:ext uri="{FF2B5EF4-FFF2-40B4-BE49-F238E27FC236}">
              <a16:creationId xmlns:a16="http://schemas.microsoft.com/office/drawing/2014/main" id="{5E955832-8CB0-744C-944F-E1393D64C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xdr:colOff>
      <xdr:row>1</xdr:row>
      <xdr:rowOff>18523</xdr:rowOff>
    </xdr:from>
    <xdr:to>
      <xdr:col>4</xdr:col>
      <xdr:colOff>571498</xdr:colOff>
      <xdr:row>4</xdr:row>
      <xdr:rowOff>180448</xdr:rowOff>
    </xdr:to>
    <mc:AlternateContent xmlns:mc="http://schemas.openxmlformats.org/markup-compatibility/2006" xmlns:a14="http://schemas.microsoft.com/office/drawing/2010/main">
      <mc:Choice Requires="a14">
        <xdr:graphicFrame macro="">
          <xdr:nvGraphicFramePr>
            <xdr:cNvPr id="6" name="Project">
              <a:extLst>
                <a:ext uri="{FF2B5EF4-FFF2-40B4-BE49-F238E27FC236}">
                  <a16:creationId xmlns:a16="http://schemas.microsoft.com/office/drawing/2014/main" id="{94F4F310-4384-E313-4554-DF60D6F3077D}"/>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0583" y="453952"/>
              <a:ext cx="3980844" cy="733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571502</xdr:colOff>
      <xdr:row>1</xdr:row>
      <xdr:rowOff>18523</xdr:rowOff>
    </xdr:from>
    <xdr:to>
      <xdr:col>9</xdr:col>
      <xdr:colOff>814918</xdr:colOff>
      <xdr:row>4</xdr:row>
      <xdr:rowOff>185207</xdr:rowOff>
    </xdr:to>
    <mc:AlternateContent xmlns:mc="http://schemas.openxmlformats.org/markup-compatibility/2006" xmlns:a14="http://schemas.microsoft.com/office/drawing/2010/main">
      <mc:Choice Requires="a14">
        <xdr:graphicFrame macro="">
          <xdr:nvGraphicFramePr>
            <xdr:cNvPr id="7" name="Manager">
              <a:extLst>
                <a:ext uri="{FF2B5EF4-FFF2-40B4-BE49-F238E27FC236}">
                  <a16:creationId xmlns:a16="http://schemas.microsoft.com/office/drawing/2014/main" id="{50EE39AE-3F36-9620-F18B-A88C4DE99354}"/>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991431" y="453952"/>
              <a:ext cx="4624916" cy="7381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193524</xdr:colOff>
      <xdr:row>0</xdr:row>
      <xdr:rowOff>12095</xdr:rowOff>
    </xdr:from>
    <xdr:to>
      <xdr:col>20</xdr:col>
      <xdr:colOff>130024</xdr:colOff>
      <xdr:row>6</xdr:row>
      <xdr:rowOff>101866</xdr:rowOff>
    </xdr:to>
    <xdr:graphicFrame macro="">
      <xdr:nvGraphicFramePr>
        <xdr:cNvPr id="8" name="Chart 7">
          <a:extLst>
            <a:ext uri="{FF2B5EF4-FFF2-40B4-BE49-F238E27FC236}">
              <a16:creationId xmlns:a16="http://schemas.microsoft.com/office/drawing/2014/main" id="{575E873F-1C26-A249-A0A7-3DA421388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21771</xdr:colOff>
          <xdr:row>0</xdr:row>
          <xdr:rowOff>76201</xdr:rowOff>
        </xdr:from>
        <xdr:to>
          <xdr:col>9</xdr:col>
          <xdr:colOff>725713</xdr:colOff>
          <xdr:row>0</xdr:row>
          <xdr:rowOff>381001</xdr:rowOff>
        </xdr:to>
        <xdr:sp macro="" textlink="">
          <xdr:nvSpPr>
            <xdr:cNvPr id="1026" name="Scroll Bar 2" hidden="1">
              <a:extLst>
                <a:ext uri="{63B3BB69-23CF-44E3-9099-C40C66FF867C}">
                  <a14:compatExt spid="_x0000_s1026"/>
                </a:ext>
                <a:ext uri="{FF2B5EF4-FFF2-40B4-BE49-F238E27FC236}">
                  <a16:creationId xmlns:a16="http://schemas.microsoft.com/office/drawing/2014/main" id="{EDD9B5DA-A379-E9D2-BCDC-B409FC84FA9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0.36202</cdr:x>
      <cdr:y>0.31429</cdr:y>
    </cdr:from>
    <cdr:to>
      <cdr:x>0.67611</cdr:x>
      <cdr:y>0.53878</cdr:y>
    </cdr:to>
    <cdr:sp macro="" textlink="'Pivot tabels'!$H$3">
      <cdr:nvSpPr>
        <cdr:cNvPr id="2" name="TextBox 1">
          <a:extLst xmlns:a="http://schemas.openxmlformats.org/drawingml/2006/main">
            <a:ext uri="{FF2B5EF4-FFF2-40B4-BE49-F238E27FC236}">
              <a16:creationId xmlns:a16="http://schemas.microsoft.com/office/drawing/2014/main" id="{D3A594E8-EECD-BB56-2F6D-85CA142C8325}"/>
            </a:ext>
          </a:extLst>
        </cdr:cNvPr>
        <cdr:cNvSpPr txBox="1"/>
      </cdr:nvSpPr>
      <cdr:spPr>
        <a:xfrm xmlns:a="http://schemas.openxmlformats.org/drawingml/2006/main">
          <a:off x="757088" y="651932"/>
          <a:ext cx="656844" cy="46566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CEE2C7DC-A4F5-1C4B-8899-EB45959FAFF6}" type="TxLink">
            <a:rPr lang="en-US" sz="1300" b="0" i="0" u="none" strike="noStrike">
              <a:solidFill>
                <a:schemeClr val="tx1">
                  <a:lumMod val="65000"/>
                  <a:lumOff val="35000"/>
                </a:schemeClr>
              </a:solidFill>
              <a:latin typeface="Calibri"/>
              <a:cs typeface="Calibri"/>
            </a:rPr>
            <a:pPr/>
            <a:t>42%</a:t>
          </a:fld>
          <a:endParaRPr lang="en-GB" sz="13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0.36419</cdr:x>
      <cdr:y>0.51954</cdr:y>
    </cdr:from>
    <cdr:to>
      <cdr:x>0.65231</cdr:x>
      <cdr:y>0.71489</cdr:y>
    </cdr:to>
    <cdr:sp macro="" textlink="">
      <cdr:nvSpPr>
        <cdr:cNvPr id="3" name="TextBox 2">
          <a:extLst xmlns:a="http://schemas.openxmlformats.org/drawingml/2006/main">
            <a:ext uri="{FF2B5EF4-FFF2-40B4-BE49-F238E27FC236}">
              <a16:creationId xmlns:a16="http://schemas.microsoft.com/office/drawing/2014/main" id="{B9167673-E85B-3B3B-CB79-8815BC675FD2}"/>
            </a:ext>
          </a:extLst>
        </cdr:cNvPr>
        <cdr:cNvSpPr txBox="1"/>
      </cdr:nvSpPr>
      <cdr:spPr>
        <a:xfrm xmlns:a="http://schemas.openxmlformats.org/drawingml/2006/main">
          <a:off x="422442" y="657729"/>
          <a:ext cx="334211" cy="2473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0.26897</cdr:x>
      <cdr:y>0.41244</cdr:y>
    </cdr:from>
    <cdr:to>
      <cdr:x>0.76455</cdr:x>
      <cdr:y>0.75035</cdr:y>
    </cdr:to>
    <cdr:sp macro="" textlink="'Pivot tabels'!$K$5">
      <cdr:nvSpPr>
        <cdr:cNvPr id="4" name="TextBox 3">
          <a:extLst xmlns:a="http://schemas.openxmlformats.org/drawingml/2006/main">
            <a:ext uri="{FF2B5EF4-FFF2-40B4-BE49-F238E27FC236}">
              <a16:creationId xmlns:a16="http://schemas.microsoft.com/office/drawing/2014/main" id="{DD7AD918-6BC6-33A7-2BC8-BBF288321333}"/>
            </a:ext>
          </a:extLst>
        </cdr:cNvPr>
        <cdr:cNvSpPr txBox="1"/>
      </cdr:nvSpPr>
      <cdr:spPr>
        <a:xfrm xmlns:a="http://schemas.openxmlformats.org/drawingml/2006/main">
          <a:off x="302879" y="635540"/>
          <a:ext cx="558065" cy="520696"/>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C1608C38-23D6-DB44-9E99-1F701D03EB71}" type="TxLink">
            <a:rPr lang="en-US" sz="1300" b="0" i="0" u="none" strike="noStrike">
              <a:solidFill>
                <a:schemeClr val="tx1">
                  <a:lumMod val="65000"/>
                  <a:lumOff val="35000"/>
                </a:schemeClr>
              </a:solidFill>
              <a:latin typeface="Calibri"/>
              <a:cs typeface="Calibri"/>
            </a:rPr>
            <a:pPr/>
            <a:t>42%</a:t>
          </a:fld>
          <a:endParaRPr lang="en-GB" sz="1300">
            <a:solidFill>
              <a:schemeClr val="tx1">
                <a:lumMod val="65000"/>
                <a:lumOff val="3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8.546006828707" createdVersion="8" refreshedVersion="8" minRefreshableVersion="3" recordCount="40" xr:uid="{2E8955EA-A8BA-5048-B79E-974F2C9DA3E0}">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401467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922072-B3F6-D64A-B984-1F10ED97A56A}"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K3:L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6"/>
    <dataField name="Budget " fld="8" baseField="0" baseItem="0" numFmtId="166"/>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1">
          <reference field="4294967294" count="1" selected="0">
            <x v="1"/>
          </reference>
        </references>
      </pivotArea>
    </chartFormat>
    <chartFormat chart="7" format="3">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9" format="1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A1A7E-B6B9-6347-A977-853631216889}" name="PivotTable2" cacheId="2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4DA184-71F2-1746-9ED0-A1386861AAD3}" name="PivotTable1" cacheId="26"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6:J47"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0" baseItem="0" numFmtId="3"/>
    <dataField name="Actual " fld="9" baseField="0" baseItem="0" numFmtId="3"/>
  </dataFields>
  <formats count="5">
    <format dxfId="84">
      <pivotArea dataOnly="0" labelOnly="1" outline="0" fieldPosition="0">
        <references count="1">
          <reference field="4294967294" count="1">
            <x v="0"/>
          </reference>
        </references>
      </pivotArea>
    </format>
    <format dxfId="83">
      <pivotArea dataOnly="0" labelOnly="1" outline="0" fieldPosition="0">
        <references count="1">
          <reference field="4294967294" count="1">
            <x v="1"/>
          </reference>
        </references>
      </pivotArea>
    </format>
    <format dxfId="82">
      <pivotArea outline="0" fieldPosition="0">
        <references count="1">
          <reference field="4294967294" count="1">
            <x v="0"/>
          </reference>
        </references>
      </pivotArea>
    </format>
    <format dxfId="81">
      <pivotArea outline="0" fieldPosition="0">
        <references count="9">
          <reference field="4294967294" count="1" selected="0">
            <x v="0"/>
          </reference>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selected="0">
            <x v="3"/>
          </reference>
          <reference field="7" count="1" selected="0">
            <x v="7"/>
          </reference>
        </references>
      </pivotArea>
    </format>
    <format dxfId="80">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105CDB84-5684-8543-BFA7-41EA483CA892}" sourceName="Project">
  <pivotTables>
    <pivotTable tabId="2" name="PivotTable1"/>
    <pivotTable tabId="3" name="PivotTable2"/>
    <pivotTable tabId="3" name="PivotTable3"/>
  </pivotTables>
  <data>
    <tabular pivotCacheId="401467522">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BCF1324-81D1-834F-A0F8-CDB384962042}" sourceName="Manager">
  <pivotTables>
    <pivotTable tabId="2" name="PivotTable1"/>
    <pivotTable tabId="3" name="PivotTable2"/>
    <pivotTable tabId="3" name="PivotTable3"/>
  </pivotTables>
  <data>
    <tabular pivotCacheId="4014675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08CE145A-1512-BA4C-BA60-933F103497ED}" cache="Slicer_Project" caption="Project" columnCount="5" style="SlicerStyleLight3" rowHeight="230716"/>
  <slicer name="Manager" xr10:uid="{9B5AB7CA-94B9-0F4E-8576-F8C9C2E52965}" cache="Slicer_Manager" caption="Manager" columnCount="5"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90"/>
    <tableColumn id="5" xr3:uid="{A5BEB9B6-A13C-4735-8C93-943512962E1A}" name="Duration"/>
    <tableColumn id="9" xr3:uid="{9A8390CA-408A-41FE-A909-4D1F9E77E3F2}" name="End Date" dataDxfId="89">
      <calculatedColumnFormula>WORKDAY.INTL(Table1[[#This Row],[Start Date]]-1,Table1[[#This Row],[Duration]],1)</calculatedColumnFormula>
    </tableColumn>
    <tableColumn id="10" xr3:uid="{06B5F73C-C916-4EC2-88F2-098623EC6F35}" name="Days completed" dataDxfId="88"/>
    <tableColumn id="6" xr3:uid="{704AC253-E86F-4A7F-BD63-4569C494A728}" name="Progress" dataDxfId="87">
      <calculatedColumnFormula>Table1[[#This Row],[Days completed]]/Table1[[#This Row],[Duration]]</calculatedColumnFormula>
    </tableColumn>
    <tableColumn id="7" xr3:uid="{459C1C51-A35C-450A-B0F0-EA7E00C33AA1}" name="Budget" dataDxfId="86"/>
    <tableColumn id="8" xr3:uid="{CC94112E-5637-4797-9BDD-BFCC8197D1AB}" name="Actual" dataDxfId="85"/>
  </tableColumns>
  <tableStyleInfo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topLeftCell="A2" zoomScale="130" zoomScaleNormal="130" workbookViewId="0"/>
  </sheetViews>
  <sheetFormatPr baseColWidth="10" defaultColWidth="8.83203125" defaultRowHeight="15" x14ac:dyDescent="0.2"/>
  <cols>
    <col min="1" max="1" width="10" customWidth="1"/>
    <col min="2" max="2" width="11.5" customWidth="1"/>
    <col min="3" max="3" width="13.1640625" customWidth="1"/>
    <col min="4" max="4" width="12" style="4" bestFit="1" customWidth="1"/>
    <col min="5" max="5" width="11.6640625" customWidth="1"/>
    <col min="6" max="6" width="11.1640625" style="1" bestFit="1" customWidth="1"/>
    <col min="7" max="7" width="17.5" style="3" bestFit="1" customWidth="1"/>
    <col min="8" max="8" width="11.1640625" customWidth="1"/>
    <col min="9" max="10" width="10.33203125" customWidth="1"/>
    <col min="12" max="12" width="23.5" bestFit="1" customWidth="1"/>
  </cols>
  <sheetData>
    <row r="1" spans="1:12" x14ac:dyDescent="0.2">
      <c r="A1" t="s">
        <v>0</v>
      </c>
      <c r="B1" t="s">
        <v>1</v>
      </c>
      <c r="C1" t="s">
        <v>23</v>
      </c>
      <c r="D1" s="4" t="s">
        <v>2</v>
      </c>
      <c r="E1" t="s">
        <v>22</v>
      </c>
      <c r="F1" s="1" t="s">
        <v>24</v>
      </c>
      <c r="G1" s="3" t="s">
        <v>25</v>
      </c>
      <c r="H1" t="s">
        <v>3</v>
      </c>
      <c r="I1" t="s">
        <v>13</v>
      </c>
      <c r="J1" t="s">
        <v>14</v>
      </c>
    </row>
    <row r="2" spans="1:12" x14ac:dyDescent="0.2">
      <c r="A2" t="s">
        <v>15</v>
      </c>
      <c r="B2" t="s">
        <v>4</v>
      </c>
      <c r="C2" t="s">
        <v>26</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2">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2">
      <c r="A4" t="s">
        <v>15</v>
      </c>
      <c r="B4" t="s">
        <v>6</v>
      </c>
      <c r="C4" t="s">
        <v>28</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2">
      <c r="A5" t="s">
        <v>15</v>
      </c>
      <c r="B5" t="s">
        <v>7</v>
      </c>
      <c r="C5" t="s">
        <v>27</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2">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2">
      <c r="A7" t="s">
        <v>15</v>
      </c>
      <c r="B7" t="s">
        <v>9</v>
      </c>
      <c r="C7" t="s">
        <v>26</v>
      </c>
      <c r="D7" s="1">
        <v>43881</v>
      </c>
      <c r="E7">
        <v>6</v>
      </c>
      <c r="F7" s="1">
        <f>WORKDAY.INTL(Table1[[#This Row],[Start Date]]-1,Table1[[#This Row],[Duration]],1)</f>
        <v>43888</v>
      </c>
      <c r="G7" s="3">
        <v>0</v>
      </c>
      <c r="H7" s="2">
        <f>Table1[[#This Row],[Days completed]]/Table1[[#This Row],[Duration]]</f>
        <v>0</v>
      </c>
      <c r="I7" s="3">
        <v>188000</v>
      </c>
      <c r="J7" s="3">
        <v>0</v>
      </c>
      <c r="L7" s="2"/>
    </row>
    <row r="8" spans="1:12" x14ac:dyDescent="0.2">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2">
      <c r="A9" t="s">
        <v>15</v>
      </c>
      <c r="B9" t="s">
        <v>11</v>
      </c>
      <c r="C9" t="s">
        <v>28</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2">
      <c r="A10" t="s">
        <v>15</v>
      </c>
      <c r="B10" t="s">
        <v>12</v>
      </c>
      <c r="C10" t="s">
        <v>27</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2">
      <c r="A11" t="s">
        <v>15</v>
      </c>
      <c r="B11" t="s">
        <v>29</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2">
      <c r="A12" t="s">
        <v>16</v>
      </c>
      <c r="B12" t="s">
        <v>4</v>
      </c>
      <c r="C12" t="s">
        <v>26</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2">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2">
      <c r="A14" t="s">
        <v>16</v>
      </c>
      <c r="B14" t="s">
        <v>6</v>
      </c>
      <c r="C14" t="s">
        <v>28</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2">
      <c r="A15" t="s">
        <v>16</v>
      </c>
      <c r="B15" t="s">
        <v>7</v>
      </c>
      <c r="C15" t="s">
        <v>27</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2">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2">
      <c r="A17" t="s">
        <v>16</v>
      </c>
      <c r="B17" t="s">
        <v>9</v>
      </c>
      <c r="C17" t="s">
        <v>26</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2">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2">
      <c r="A19" t="s">
        <v>16</v>
      </c>
      <c r="B19" t="s">
        <v>11</v>
      </c>
      <c r="C19" t="s">
        <v>28</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2">
      <c r="A20" t="s">
        <v>16</v>
      </c>
      <c r="B20" t="s">
        <v>12</v>
      </c>
      <c r="C20" t="s">
        <v>27</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2">
      <c r="A21" t="s">
        <v>16</v>
      </c>
      <c r="B21" t="s">
        <v>29</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2">
      <c r="A22" t="s">
        <v>17</v>
      </c>
      <c r="B22" t="s">
        <v>4</v>
      </c>
      <c r="C22" t="s">
        <v>26</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2">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2">
      <c r="A24" t="s">
        <v>17</v>
      </c>
      <c r="B24" t="s">
        <v>6</v>
      </c>
      <c r="C24" t="s">
        <v>28</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2">
      <c r="A25" t="s">
        <v>17</v>
      </c>
      <c r="B25" t="s">
        <v>7</v>
      </c>
      <c r="C25" t="s">
        <v>27</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2">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2">
      <c r="A27" t="s">
        <v>18</v>
      </c>
      <c r="B27" t="s">
        <v>4</v>
      </c>
      <c r="C27" t="s">
        <v>26</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2">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2">
      <c r="A29" t="s">
        <v>18</v>
      </c>
      <c r="B29" t="s">
        <v>6</v>
      </c>
      <c r="C29" t="s">
        <v>28</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2">
      <c r="A30" t="s">
        <v>18</v>
      </c>
      <c r="B30" t="s">
        <v>7</v>
      </c>
      <c r="C30" t="s">
        <v>27</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2">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2">
      <c r="A32" t="s">
        <v>18</v>
      </c>
      <c r="B32" t="s">
        <v>9</v>
      </c>
      <c r="C32" t="s">
        <v>26</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2">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2">
      <c r="A34" t="s">
        <v>19</v>
      </c>
      <c r="B34" t="s">
        <v>4</v>
      </c>
      <c r="C34" t="s">
        <v>28</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2">
      <c r="A35" t="s">
        <v>19</v>
      </c>
      <c r="B35" t="s">
        <v>5</v>
      </c>
      <c r="C35" t="s">
        <v>27</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2">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2">
      <c r="A37" t="s">
        <v>19</v>
      </c>
      <c r="B37" t="s">
        <v>7</v>
      </c>
      <c r="C37" t="s">
        <v>26</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2">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2">
      <c r="A39" t="s">
        <v>19</v>
      </c>
      <c r="B39" t="s">
        <v>9</v>
      </c>
      <c r="C39" t="s">
        <v>28</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2">
      <c r="A40" t="s">
        <v>19</v>
      </c>
      <c r="B40" t="s">
        <v>10</v>
      </c>
      <c r="C40" t="s">
        <v>27</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2">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9922C-CDE1-CC48-BA2D-DA4DF947C12C}">
  <dimension ref="A2:L6"/>
  <sheetViews>
    <sheetView topLeftCell="B1" zoomScale="170" zoomScaleNormal="170" workbookViewId="0">
      <selection activeCell="K8" sqref="K8"/>
    </sheetView>
  </sheetViews>
  <sheetFormatPr baseColWidth="10" defaultRowHeight="15" x14ac:dyDescent="0.2"/>
  <cols>
    <col min="4" max="4" width="18.83203125" bestFit="1" customWidth="1"/>
    <col min="5" max="5" width="4.1640625" bestFit="1" customWidth="1"/>
    <col min="7" max="7" width="13" customWidth="1"/>
    <col min="10" max="10" width="12.6640625" customWidth="1"/>
    <col min="11" max="11" width="6.5" bestFit="1" customWidth="1"/>
    <col min="12" max="12" width="7" bestFit="1" customWidth="1"/>
  </cols>
  <sheetData>
    <row r="2" spans="1:12" x14ac:dyDescent="0.2">
      <c r="A2" t="s">
        <v>36</v>
      </c>
      <c r="B2">
        <f>COUNTIF(Dashboard!H7:H46,"="&amp;0)</f>
        <v>4</v>
      </c>
      <c r="D2" s="5" t="s">
        <v>41</v>
      </c>
    </row>
    <row r="3" spans="1:12" x14ac:dyDescent="0.2">
      <c r="A3" t="s">
        <v>37</v>
      </c>
      <c r="B3">
        <f>COUNTIFS(Dashboard!H7:H46,"&lt;&gt;"&amp;0,Dashboard!H7:H46,"&lt;"&amp;1)</f>
        <v>33</v>
      </c>
      <c r="D3" s="6" t="s">
        <v>33</v>
      </c>
      <c r="E3" s="14">
        <v>112</v>
      </c>
      <c r="G3" t="s">
        <v>42</v>
      </c>
      <c r="H3" s="2">
        <f>E3/$E$4</f>
        <v>0.42105263157894735</v>
      </c>
      <c r="K3" t="s">
        <v>35</v>
      </c>
      <c r="L3" t="s">
        <v>34</v>
      </c>
    </row>
    <row r="4" spans="1:12" x14ac:dyDescent="0.2">
      <c r="A4" t="s">
        <v>38</v>
      </c>
      <c r="B4">
        <f>COUNTIF(Dashboard!H7:H46,"="&amp;1)</f>
        <v>3</v>
      </c>
      <c r="D4" s="6" t="s">
        <v>32</v>
      </c>
      <c r="E4" s="14">
        <v>266</v>
      </c>
      <c r="G4" t="s">
        <v>43</v>
      </c>
      <c r="H4" s="2">
        <f>1-H3</f>
        <v>0.57894736842105265</v>
      </c>
      <c r="J4" t="s">
        <v>44</v>
      </c>
      <c r="K4" s="11">
        <v>8340291</v>
      </c>
      <c r="L4" s="11">
        <v>19695000</v>
      </c>
    </row>
    <row r="5" spans="1:12" x14ac:dyDescent="0.2">
      <c r="A5" t="s">
        <v>39</v>
      </c>
      <c r="B5" s="10">
        <f>B2+B3</f>
        <v>37</v>
      </c>
      <c r="J5" t="s">
        <v>45</v>
      </c>
      <c r="K5" s="2">
        <f>GETPIVOTDATA("Actual ",$K$3)/GETPIVOTDATA("Budget ",$K$3)</f>
        <v>0.42347250571210965</v>
      </c>
      <c r="L5" s="2">
        <f>1-K5</f>
        <v>0.57652749428789041</v>
      </c>
    </row>
    <row r="6" spans="1:12" x14ac:dyDescent="0.2">
      <c r="A6" t="s">
        <v>40</v>
      </c>
      <c r="B6">
        <f>B4+B5</f>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AB40-3701-514F-9CCF-DEF1B95D471A}">
  <dimension ref="A1:U47"/>
  <sheetViews>
    <sheetView showGridLines="0" tabSelected="1" zoomScale="140" zoomScaleNormal="140" workbookViewId="0">
      <selection activeCell="L11" sqref="L11"/>
    </sheetView>
  </sheetViews>
  <sheetFormatPr baseColWidth="10" defaultRowHeight="15" x14ac:dyDescent="0.2"/>
  <cols>
    <col min="4" max="4" width="12.33203125" customWidth="1"/>
    <col min="5" max="5" width="13" customWidth="1"/>
    <col min="9" max="9" width="12" bestFit="1" customWidth="1"/>
  </cols>
  <sheetData>
    <row r="1" spans="1:21" ht="34" customHeight="1" x14ac:dyDescent="0.2">
      <c r="A1" s="15" t="s">
        <v>30</v>
      </c>
      <c r="B1" s="15"/>
      <c r="C1" s="15"/>
      <c r="D1" s="15"/>
      <c r="E1" s="15"/>
      <c r="F1" s="17" t="str">
        <f>TEXT(MIN(D7:D46),"D-MMM-YY")&amp;" to "&amp;TEXT(MAX(E7:E46),"D-MMM-YY")</f>
        <v>17-Feb-20 to 13-Mar-20</v>
      </c>
      <c r="G1" s="18"/>
      <c r="H1" s="18"/>
      <c r="I1" s="16"/>
      <c r="J1" s="12"/>
      <c r="K1" s="12"/>
      <c r="L1" s="12"/>
      <c r="M1" s="12"/>
      <c r="N1" s="12"/>
      <c r="O1" s="12"/>
      <c r="P1" s="12"/>
      <c r="Q1" s="12"/>
      <c r="R1" s="12"/>
      <c r="S1" s="13"/>
      <c r="T1" s="13"/>
      <c r="U1" s="13"/>
    </row>
    <row r="6" spans="1:21" x14ac:dyDescent="0.2">
      <c r="A6" s="5" t="s">
        <v>0</v>
      </c>
      <c r="B6" s="5" t="s">
        <v>1</v>
      </c>
      <c r="C6" s="5" t="s">
        <v>23</v>
      </c>
      <c r="D6" s="5" t="s">
        <v>2</v>
      </c>
      <c r="E6" s="5" t="s">
        <v>24</v>
      </c>
      <c r="F6" s="5" t="s">
        <v>22</v>
      </c>
      <c r="G6" s="5" t="s">
        <v>25</v>
      </c>
      <c r="H6" s="5" t="s">
        <v>3</v>
      </c>
      <c r="I6" s="8" t="s">
        <v>34</v>
      </c>
      <c r="J6" s="8" t="s">
        <v>35</v>
      </c>
    </row>
    <row r="7" spans="1:21" x14ac:dyDescent="0.2">
      <c r="A7" t="s">
        <v>19</v>
      </c>
      <c r="B7" t="s">
        <v>4</v>
      </c>
      <c r="C7" t="s">
        <v>28</v>
      </c>
      <c r="D7" s="1">
        <v>43889</v>
      </c>
      <c r="E7" s="1">
        <v>43900</v>
      </c>
      <c r="F7">
        <v>8</v>
      </c>
      <c r="G7" s="3">
        <v>3</v>
      </c>
      <c r="H7" s="7">
        <v>0.375</v>
      </c>
      <c r="I7" s="9">
        <v>96000</v>
      </c>
      <c r="J7" s="3">
        <v>32256</v>
      </c>
    </row>
    <row r="8" spans="1:21" x14ac:dyDescent="0.2">
      <c r="B8" t="s">
        <v>5</v>
      </c>
      <c r="C8" t="s">
        <v>27</v>
      </c>
      <c r="D8" s="1">
        <v>43892</v>
      </c>
      <c r="E8" s="1">
        <v>43902</v>
      </c>
      <c r="F8">
        <v>9</v>
      </c>
      <c r="G8" s="3">
        <v>4</v>
      </c>
      <c r="H8" s="7">
        <v>0.44444444444444442</v>
      </c>
      <c r="I8" s="3">
        <v>513000</v>
      </c>
      <c r="J8" s="3">
        <v>226233</v>
      </c>
    </row>
    <row r="9" spans="1:21" x14ac:dyDescent="0.2">
      <c r="B9" t="s">
        <v>6</v>
      </c>
      <c r="C9" t="s">
        <v>21</v>
      </c>
      <c r="D9" s="1">
        <v>43881</v>
      </c>
      <c r="E9" s="1">
        <v>43887</v>
      </c>
      <c r="F9">
        <v>5</v>
      </c>
      <c r="G9" s="3">
        <v>3</v>
      </c>
      <c r="H9" s="7">
        <v>0.6</v>
      </c>
      <c r="I9" s="3">
        <v>616000</v>
      </c>
      <c r="J9" s="3">
        <v>401579</v>
      </c>
    </row>
    <row r="10" spans="1:21" x14ac:dyDescent="0.2">
      <c r="B10" t="s">
        <v>7</v>
      </c>
      <c r="C10" t="s">
        <v>26</v>
      </c>
      <c r="D10" s="1">
        <v>43880</v>
      </c>
      <c r="E10" s="1">
        <v>43882</v>
      </c>
      <c r="F10">
        <v>3</v>
      </c>
      <c r="G10" s="3">
        <v>3</v>
      </c>
      <c r="H10" s="7">
        <v>1</v>
      </c>
      <c r="I10" s="3">
        <v>817000</v>
      </c>
      <c r="J10" s="3">
        <v>807069</v>
      </c>
    </row>
    <row r="11" spans="1:21" x14ac:dyDescent="0.2">
      <c r="B11" t="s">
        <v>8</v>
      </c>
      <c r="C11" t="s">
        <v>20</v>
      </c>
      <c r="D11" s="1">
        <v>43882</v>
      </c>
      <c r="E11" s="1">
        <v>43892</v>
      </c>
      <c r="F11">
        <v>7</v>
      </c>
      <c r="G11" s="3">
        <v>3</v>
      </c>
      <c r="H11" s="7">
        <v>0.42857142857142855</v>
      </c>
      <c r="I11" s="3">
        <v>372000</v>
      </c>
      <c r="J11" s="3">
        <v>173166</v>
      </c>
    </row>
    <row r="12" spans="1:21" x14ac:dyDescent="0.2">
      <c r="B12" t="s">
        <v>9</v>
      </c>
      <c r="C12" t="s">
        <v>28</v>
      </c>
      <c r="D12" s="1">
        <v>43885</v>
      </c>
      <c r="E12" s="1">
        <v>43896</v>
      </c>
      <c r="F12">
        <v>10</v>
      </c>
      <c r="G12" s="3">
        <v>2</v>
      </c>
      <c r="H12" s="7">
        <v>0.2</v>
      </c>
      <c r="I12" s="3">
        <v>50000</v>
      </c>
      <c r="J12" s="3">
        <v>8400</v>
      </c>
    </row>
    <row r="13" spans="1:21" x14ac:dyDescent="0.2">
      <c r="B13" t="s">
        <v>10</v>
      </c>
      <c r="C13" t="s">
        <v>27</v>
      </c>
      <c r="D13" s="1">
        <v>43885</v>
      </c>
      <c r="E13" s="1">
        <v>43896</v>
      </c>
      <c r="F13">
        <v>10</v>
      </c>
      <c r="G13" s="3">
        <v>3</v>
      </c>
      <c r="H13" s="7">
        <v>0.3</v>
      </c>
      <c r="I13" s="3">
        <v>807000</v>
      </c>
      <c r="J13" s="3">
        <v>262679</v>
      </c>
    </row>
    <row r="14" spans="1:21" x14ac:dyDescent="0.2">
      <c r="B14" t="s">
        <v>11</v>
      </c>
      <c r="C14" t="s">
        <v>21</v>
      </c>
      <c r="D14" s="1">
        <v>43885</v>
      </c>
      <c r="E14" s="1">
        <v>43887</v>
      </c>
      <c r="F14">
        <v>3</v>
      </c>
      <c r="G14" s="3">
        <v>0</v>
      </c>
      <c r="H14" s="7">
        <v>0</v>
      </c>
      <c r="I14" s="3">
        <v>691000</v>
      </c>
      <c r="J14" s="3">
        <v>0</v>
      </c>
    </row>
    <row r="15" spans="1:21" x14ac:dyDescent="0.2">
      <c r="A15" t="s">
        <v>18</v>
      </c>
      <c r="B15" t="s">
        <v>4</v>
      </c>
      <c r="C15" t="s">
        <v>26</v>
      </c>
      <c r="D15" s="1">
        <v>43892</v>
      </c>
      <c r="E15" s="1">
        <v>43902</v>
      </c>
      <c r="F15">
        <v>9</v>
      </c>
      <c r="G15" s="3">
        <v>8</v>
      </c>
      <c r="H15" s="7">
        <v>0.88888888888888884</v>
      </c>
      <c r="I15" s="3">
        <v>787000</v>
      </c>
      <c r="J15" s="3">
        <v>727188</v>
      </c>
    </row>
    <row r="16" spans="1:21" x14ac:dyDescent="0.2">
      <c r="B16" t="s">
        <v>5</v>
      </c>
      <c r="C16" t="s">
        <v>20</v>
      </c>
      <c r="D16" s="1">
        <v>43892</v>
      </c>
      <c r="E16" s="1">
        <v>43903</v>
      </c>
      <c r="F16">
        <v>10</v>
      </c>
      <c r="G16" s="3">
        <v>2</v>
      </c>
      <c r="H16" s="7">
        <v>0.2</v>
      </c>
      <c r="I16" s="3">
        <v>228000</v>
      </c>
      <c r="J16" s="3">
        <v>47880</v>
      </c>
    </row>
    <row r="17" spans="1:10" x14ac:dyDescent="0.2">
      <c r="B17" t="s">
        <v>6</v>
      </c>
      <c r="C17" t="s">
        <v>28</v>
      </c>
      <c r="D17" s="1">
        <v>43878</v>
      </c>
      <c r="E17" s="1">
        <v>43881</v>
      </c>
      <c r="F17">
        <v>4</v>
      </c>
      <c r="G17" s="3">
        <v>0</v>
      </c>
      <c r="H17" s="7">
        <v>0</v>
      </c>
      <c r="I17" s="3">
        <v>147000</v>
      </c>
      <c r="J17" s="3">
        <v>0</v>
      </c>
    </row>
    <row r="18" spans="1:10" x14ac:dyDescent="0.2">
      <c r="B18" t="s">
        <v>7</v>
      </c>
      <c r="C18" t="s">
        <v>27</v>
      </c>
      <c r="D18" s="1">
        <v>43880</v>
      </c>
      <c r="E18" s="1">
        <v>43889</v>
      </c>
      <c r="F18">
        <v>8</v>
      </c>
      <c r="G18" s="3">
        <v>5</v>
      </c>
      <c r="H18" s="7">
        <v>0.625</v>
      </c>
      <c r="I18" s="3">
        <v>338000</v>
      </c>
      <c r="J18" s="3">
        <v>205123</v>
      </c>
    </row>
    <row r="19" spans="1:10" x14ac:dyDescent="0.2">
      <c r="B19" t="s">
        <v>8</v>
      </c>
      <c r="C19" t="s">
        <v>21</v>
      </c>
      <c r="D19" s="1">
        <v>43885</v>
      </c>
      <c r="E19" s="1">
        <v>43896</v>
      </c>
      <c r="F19">
        <v>10</v>
      </c>
      <c r="G19" s="3">
        <v>3</v>
      </c>
      <c r="H19" s="7">
        <v>0.3</v>
      </c>
      <c r="I19" s="3">
        <v>857000</v>
      </c>
      <c r="J19" s="3">
        <v>305949</v>
      </c>
    </row>
    <row r="20" spans="1:10" x14ac:dyDescent="0.2">
      <c r="B20" t="s">
        <v>9</v>
      </c>
      <c r="C20" t="s">
        <v>26</v>
      </c>
      <c r="D20" s="1">
        <v>43886</v>
      </c>
      <c r="E20" s="1">
        <v>43893</v>
      </c>
      <c r="F20">
        <v>6</v>
      </c>
      <c r="G20" s="3">
        <v>3</v>
      </c>
      <c r="H20" s="7">
        <v>0.5</v>
      </c>
      <c r="I20" s="3">
        <v>602000</v>
      </c>
      <c r="J20" s="3">
        <v>322371</v>
      </c>
    </row>
    <row r="21" spans="1:10" x14ac:dyDescent="0.2">
      <c r="B21" t="s">
        <v>10</v>
      </c>
      <c r="C21" t="s">
        <v>20</v>
      </c>
      <c r="D21" s="1">
        <v>43886</v>
      </c>
      <c r="E21" s="1">
        <v>43889</v>
      </c>
      <c r="F21">
        <v>4</v>
      </c>
      <c r="G21" s="3">
        <v>2</v>
      </c>
      <c r="H21" s="7">
        <v>0.5</v>
      </c>
      <c r="I21" s="3">
        <v>990000</v>
      </c>
      <c r="J21" s="3">
        <v>451440</v>
      </c>
    </row>
    <row r="22" spans="1:10" x14ac:dyDescent="0.2">
      <c r="A22" t="s">
        <v>15</v>
      </c>
      <c r="B22" t="s">
        <v>4</v>
      </c>
      <c r="C22" t="s">
        <v>26</v>
      </c>
      <c r="D22" s="1">
        <v>43878</v>
      </c>
      <c r="E22" s="1">
        <v>43882</v>
      </c>
      <c r="F22">
        <v>5</v>
      </c>
      <c r="G22" s="3">
        <v>2</v>
      </c>
      <c r="H22" s="7">
        <v>0.4</v>
      </c>
      <c r="I22" s="3">
        <v>218000</v>
      </c>
      <c r="J22" s="3">
        <v>97337</v>
      </c>
    </row>
    <row r="23" spans="1:10" x14ac:dyDescent="0.2">
      <c r="B23" t="s">
        <v>29</v>
      </c>
      <c r="C23" t="s">
        <v>21</v>
      </c>
      <c r="D23" s="1">
        <v>43885</v>
      </c>
      <c r="E23" s="1">
        <v>43892</v>
      </c>
      <c r="F23">
        <v>6</v>
      </c>
      <c r="G23" s="3">
        <v>3</v>
      </c>
      <c r="H23" s="7">
        <v>0.5</v>
      </c>
      <c r="I23" s="3">
        <v>416000</v>
      </c>
      <c r="J23" s="3">
        <v>175015</v>
      </c>
    </row>
    <row r="24" spans="1:10" x14ac:dyDescent="0.2">
      <c r="B24" t="s">
        <v>5</v>
      </c>
      <c r="C24" t="s">
        <v>20</v>
      </c>
      <c r="D24" s="1">
        <v>43878</v>
      </c>
      <c r="E24" s="1">
        <v>43885</v>
      </c>
      <c r="F24">
        <v>6</v>
      </c>
      <c r="G24" s="3">
        <v>3</v>
      </c>
      <c r="H24" s="7">
        <v>0.5</v>
      </c>
      <c r="I24" s="3">
        <v>393000</v>
      </c>
      <c r="J24" s="3">
        <v>177440</v>
      </c>
    </row>
    <row r="25" spans="1:10" x14ac:dyDescent="0.2">
      <c r="B25" t="s">
        <v>6</v>
      </c>
      <c r="C25" t="s">
        <v>28</v>
      </c>
      <c r="D25" s="1">
        <v>43879</v>
      </c>
      <c r="E25" s="1">
        <v>43892</v>
      </c>
      <c r="F25">
        <v>10</v>
      </c>
      <c r="G25" s="3">
        <v>4</v>
      </c>
      <c r="H25" s="7">
        <v>0.4</v>
      </c>
      <c r="I25" s="3">
        <v>86000</v>
      </c>
      <c r="J25" s="3">
        <v>31046</v>
      </c>
    </row>
    <row r="26" spans="1:10" x14ac:dyDescent="0.2">
      <c r="B26" t="s">
        <v>7</v>
      </c>
      <c r="C26" t="s">
        <v>27</v>
      </c>
      <c r="D26" s="1">
        <v>43882</v>
      </c>
      <c r="E26" s="1">
        <v>43894</v>
      </c>
      <c r="F26">
        <v>9</v>
      </c>
      <c r="G26" s="3">
        <v>3</v>
      </c>
      <c r="H26" s="7">
        <v>0.33333333333333331</v>
      </c>
      <c r="I26" s="3">
        <v>732000</v>
      </c>
      <c r="J26" s="3">
        <v>261324</v>
      </c>
    </row>
    <row r="27" spans="1:10" x14ac:dyDescent="0.2">
      <c r="B27" t="s">
        <v>8</v>
      </c>
      <c r="C27" t="s">
        <v>21</v>
      </c>
      <c r="D27" s="1">
        <v>43878</v>
      </c>
      <c r="E27" s="1">
        <v>43881</v>
      </c>
      <c r="F27">
        <v>4</v>
      </c>
      <c r="G27" s="3">
        <v>1</v>
      </c>
      <c r="H27" s="7">
        <v>0.25</v>
      </c>
      <c r="I27" s="3">
        <v>492000</v>
      </c>
      <c r="J27" s="3">
        <v>116850</v>
      </c>
    </row>
    <row r="28" spans="1:10" x14ac:dyDescent="0.2">
      <c r="B28" t="s">
        <v>9</v>
      </c>
      <c r="C28" t="s">
        <v>26</v>
      </c>
      <c r="D28" s="1">
        <v>43881</v>
      </c>
      <c r="E28" s="1">
        <v>43888</v>
      </c>
      <c r="F28">
        <v>6</v>
      </c>
      <c r="G28" s="3">
        <v>0</v>
      </c>
      <c r="H28" s="7">
        <v>0</v>
      </c>
      <c r="I28" s="3">
        <v>188000</v>
      </c>
      <c r="J28" s="3">
        <v>0</v>
      </c>
    </row>
    <row r="29" spans="1:10" x14ac:dyDescent="0.2">
      <c r="B29" t="s">
        <v>10</v>
      </c>
      <c r="C29" t="s">
        <v>20</v>
      </c>
      <c r="D29" s="1">
        <v>43881</v>
      </c>
      <c r="E29" s="1">
        <v>43889</v>
      </c>
      <c r="F29">
        <v>7</v>
      </c>
      <c r="G29" s="3">
        <v>3</v>
      </c>
      <c r="H29" s="7">
        <v>0.42857142857142855</v>
      </c>
      <c r="I29" s="3">
        <v>180000</v>
      </c>
      <c r="J29" s="3">
        <v>79380</v>
      </c>
    </row>
    <row r="30" spans="1:10" x14ac:dyDescent="0.2">
      <c r="B30" t="s">
        <v>11</v>
      </c>
      <c r="C30" t="s">
        <v>28</v>
      </c>
      <c r="D30" s="1">
        <v>43885</v>
      </c>
      <c r="E30" s="1">
        <v>43889</v>
      </c>
      <c r="F30">
        <v>5</v>
      </c>
      <c r="G30" s="3">
        <v>2</v>
      </c>
      <c r="H30" s="7">
        <v>0.4</v>
      </c>
      <c r="I30" s="3">
        <v>582000</v>
      </c>
      <c r="J30" s="3">
        <v>195231</v>
      </c>
    </row>
    <row r="31" spans="1:10" x14ac:dyDescent="0.2">
      <c r="B31" t="s">
        <v>12</v>
      </c>
      <c r="C31" t="s">
        <v>27</v>
      </c>
      <c r="D31" s="1">
        <v>43885</v>
      </c>
      <c r="E31" s="1">
        <v>43895</v>
      </c>
      <c r="F31">
        <v>9</v>
      </c>
      <c r="G31" s="3">
        <v>1</v>
      </c>
      <c r="H31" s="7">
        <v>0.1111111111111111</v>
      </c>
      <c r="I31" s="3">
        <v>562000</v>
      </c>
      <c r="J31" s="3">
        <v>74746</v>
      </c>
    </row>
    <row r="32" spans="1:10" x14ac:dyDescent="0.2">
      <c r="A32" t="s">
        <v>16</v>
      </c>
      <c r="B32" t="s">
        <v>4</v>
      </c>
      <c r="C32" t="s">
        <v>26</v>
      </c>
      <c r="D32" s="1">
        <v>43879</v>
      </c>
      <c r="E32" s="1">
        <v>43887</v>
      </c>
      <c r="F32">
        <v>7</v>
      </c>
      <c r="G32" s="3">
        <v>7</v>
      </c>
      <c r="H32" s="7">
        <v>1</v>
      </c>
      <c r="I32" s="3">
        <v>293000</v>
      </c>
      <c r="J32" s="3">
        <v>273001</v>
      </c>
    </row>
    <row r="33" spans="1:10" x14ac:dyDescent="0.2">
      <c r="B33" t="s">
        <v>29</v>
      </c>
      <c r="C33" t="s">
        <v>21</v>
      </c>
      <c r="D33" s="1">
        <v>43878</v>
      </c>
      <c r="E33" s="1">
        <v>43880</v>
      </c>
      <c r="F33">
        <v>3</v>
      </c>
      <c r="G33" s="3">
        <v>3</v>
      </c>
      <c r="H33" s="7">
        <v>1</v>
      </c>
      <c r="I33" s="3">
        <v>68000</v>
      </c>
      <c r="J33" s="3">
        <v>64987</v>
      </c>
    </row>
    <row r="34" spans="1:10" x14ac:dyDescent="0.2">
      <c r="B34" t="s">
        <v>5</v>
      </c>
      <c r="C34" t="s">
        <v>20</v>
      </c>
      <c r="D34" s="1">
        <v>43878</v>
      </c>
      <c r="E34" s="1">
        <v>43888</v>
      </c>
      <c r="F34">
        <v>9</v>
      </c>
      <c r="G34" s="3">
        <v>4</v>
      </c>
      <c r="H34" s="7">
        <v>0.44444444444444442</v>
      </c>
      <c r="I34" s="3">
        <v>224000</v>
      </c>
      <c r="J34" s="3">
        <v>57910</v>
      </c>
    </row>
    <row r="35" spans="1:10" x14ac:dyDescent="0.2">
      <c r="B35" t="s">
        <v>6</v>
      </c>
      <c r="C35" t="s">
        <v>28</v>
      </c>
      <c r="D35" s="1">
        <v>43879</v>
      </c>
      <c r="E35" s="1">
        <v>43888</v>
      </c>
      <c r="F35">
        <v>8</v>
      </c>
      <c r="G35" s="3">
        <v>0</v>
      </c>
      <c r="H35" s="7">
        <v>0</v>
      </c>
      <c r="I35" s="3">
        <v>978000</v>
      </c>
      <c r="J35" s="3">
        <v>0</v>
      </c>
    </row>
    <row r="36" spans="1:10" x14ac:dyDescent="0.2">
      <c r="B36" t="s">
        <v>7</v>
      </c>
      <c r="C36" t="s">
        <v>27</v>
      </c>
      <c r="D36" s="1">
        <v>43881</v>
      </c>
      <c r="E36" s="1">
        <v>43889</v>
      </c>
      <c r="F36">
        <v>7</v>
      </c>
      <c r="G36" s="3">
        <v>3</v>
      </c>
      <c r="H36" s="7">
        <v>0.42857142857142855</v>
      </c>
      <c r="I36" s="3">
        <v>932000</v>
      </c>
      <c r="J36" s="3">
        <v>379157</v>
      </c>
    </row>
    <row r="37" spans="1:10" x14ac:dyDescent="0.2">
      <c r="B37" t="s">
        <v>8</v>
      </c>
      <c r="C37" t="s">
        <v>21</v>
      </c>
      <c r="D37" s="1">
        <v>43882</v>
      </c>
      <c r="E37" s="1">
        <v>43887</v>
      </c>
      <c r="F37">
        <v>4</v>
      </c>
      <c r="G37" s="3">
        <v>1</v>
      </c>
      <c r="H37" s="7">
        <v>0.25</v>
      </c>
      <c r="I37" s="3">
        <v>854000</v>
      </c>
      <c r="J37" s="3">
        <v>322812</v>
      </c>
    </row>
    <row r="38" spans="1:10" x14ac:dyDescent="0.2">
      <c r="B38" t="s">
        <v>9</v>
      </c>
      <c r="C38" t="s">
        <v>26</v>
      </c>
      <c r="D38" s="1">
        <v>43882</v>
      </c>
      <c r="E38" s="1">
        <v>43889</v>
      </c>
      <c r="F38">
        <v>6</v>
      </c>
      <c r="G38" s="3">
        <v>3</v>
      </c>
      <c r="H38" s="7">
        <v>0.5</v>
      </c>
      <c r="I38" s="3">
        <v>81000</v>
      </c>
      <c r="J38" s="3">
        <v>38461</v>
      </c>
    </row>
    <row r="39" spans="1:10" x14ac:dyDescent="0.2">
      <c r="B39" t="s">
        <v>10</v>
      </c>
      <c r="C39" t="s">
        <v>20</v>
      </c>
      <c r="D39" s="1">
        <v>43885</v>
      </c>
      <c r="E39" s="1">
        <v>43892</v>
      </c>
      <c r="F39">
        <v>6</v>
      </c>
      <c r="G39" s="3">
        <v>5</v>
      </c>
      <c r="H39" s="7">
        <v>0.83333333333333337</v>
      </c>
      <c r="I39" s="3">
        <v>169000</v>
      </c>
      <c r="J39" s="3">
        <v>136468</v>
      </c>
    </row>
    <row r="40" spans="1:10" x14ac:dyDescent="0.2">
      <c r="B40" t="s">
        <v>11</v>
      </c>
      <c r="C40" t="s">
        <v>28</v>
      </c>
      <c r="D40" s="1">
        <v>43886</v>
      </c>
      <c r="E40" s="1">
        <v>43889</v>
      </c>
      <c r="F40">
        <v>4</v>
      </c>
      <c r="G40" s="3">
        <v>1</v>
      </c>
      <c r="H40" s="7">
        <v>0.25</v>
      </c>
      <c r="I40" s="3">
        <v>61000</v>
      </c>
      <c r="J40" s="3">
        <v>12078</v>
      </c>
    </row>
    <row r="41" spans="1:10" x14ac:dyDescent="0.2">
      <c r="B41" t="s">
        <v>12</v>
      </c>
      <c r="C41" t="s">
        <v>27</v>
      </c>
      <c r="D41" s="1">
        <v>43888</v>
      </c>
      <c r="E41" s="1">
        <v>43896</v>
      </c>
      <c r="F41">
        <v>7</v>
      </c>
      <c r="G41" s="3">
        <v>3</v>
      </c>
      <c r="H41" s="7">
        <v>0.42857142857142855</v>
      </c>
      <c r="I41" s="3">
        <v>645000</v>
      </c>
      <c r="J41" s="3">
        <v>273048</v>
      </c>
    </row>
    <row r="42" spans="1:10" x14ac:dyDescent="0.2">
      <c r="A42" t="s">
        <v>17</v>
      </c>
      <c r="B42" t="s">
        <v>4</v>
      </c>
      <c r="C42" t="s">
        <v>26</v>
      </c>
      <c r="D42" s="1">
        <v>43878</v>
      </c>
      <c r="E42" s="1">
        <v>43889</v>
      </c>
      <c r="F42">
        <v>10</v>
      </c>
      <c r="G42" s="3">
        <v>5</v>
      </c>
      <c r="H42" s="7">
        <v>0.5</v>
      </c>
      <c r="I42" s="3">
        <v>839000</v>
      </c>
      <c r="J42" s="3">
        <v>406974</v>
      </c>
    </row>
    <row r="43" spans="1:10" x14ac:dyDescent="0.2">
      <c r="B43" t="s">
        <v>5</v>
      </c>
      <c r="C43" t="s">
        <v>20</v>
      </c>
      <c r="D43" s="1">
        <v>43882</v>
      </c>
      <c r="E43" s="1">
        <v>43888</v>
      </c>
      <c r="F43">
        <v>5</v>
      </c>
      <c r="G43" s="3">
        <v>4</v>
      </c>
      <c r="H43" s="7">
        <v>0.8</v>
      </c>
      <c r="I43" s="3">
        <v>729000</v>
      </c>
      <c r="J43" s="3">
        <v>487139</v>
      </c>
    </row>
    <row r="44" spans="1:10" x14ac:dyDescent="0.2">
      <c r="B44" t="s">
        <v>6</v>
      </c>
      <c r="C44" t="s">
        <v>28</v>
      </c>
      <c r="D44" s="1">
        <v>43885</v>
      </c>
      <c r="E44" s="1">
        <v>43893</v>
      </c>
      <c r="F44">
        <v>7</v>
      </c>
      <c r="G44" s="3">
        <v>3</v>
      </c>
      <c r="H44" s="7">
        <v>0.42857142857142855</v>
      </c>
      <c r="I44" s="3">
        <v>826000</v>
      </c>
      <c r="J44" s="3">
        <v>298186</v>
      </c>
    </row>
    <row r="45" spans="1:10" x14ac:dyDescent="0.2">
      <c r="B45" t="s">
        <v>7</v>
      </c>
      <c r="C45" t="s">
        <v>27</v>
      </c>
      <c r="D45" s="1">
        <v>43887</v>
      </c>
      <c r="E45" s="1">
        <v>43895</v>
      </c>
      <c r="F45">
        <v>7</v>
      </c>
      <c r="G45" s="3">
        <v>2</v>
      </c>
      <c r="H45" s="7">
        <v>0.2857142857142857</v>
      </c>
      <c r="I45" s="3">
        <v>895000</v>
      </c>
      <c r="J45" s="3">
        <v>280583</v>
      </c>
    </row>
    <row r="46" spans="1:10" x14ac:dyDescent="0.2">
      <c r="B46" t="s">
        <v>8</v>
      </c>
      <c r="C46" t="s">
        <v>21</v>
      </c>
      <c r="D46" s="1">
        <v>43889</v>
      </c>
      <c r="E46" s="1">
        <v>43893</v>
      </c>
      <c r="F46">
        <v>3</v>
      </c>
      <c r="G46" s="3">
        <v>2</v>
      </c>
      <c r="H46" s="7">
        <v>0.66666666666666663</v>
      </c>
      <c r="I46" s="3">
        <v>341000</v>
      </c>
      <c r="J46" s="3">
        <v>129785</v>
      </c>
    </row>
    <row r="47" spans="1:10" x14ac:dyDescent="0.2">
      <c r="A47" t="s">
        <v>31</v>
      </c>
      <c r="I47" s="3">
        <v>19695000</v>
      </c>
      <c r="J47" s="3">
        <v>8340291</v>
      </c>
    </row>
  </sheetData>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026" r:id="rId4" name="Scroll Bar 2">
              <controlPr defaultSize="0" autoPict="0">
                <anchor moveWithCells="1">
                  <from>
                    <xdr:col>8</xdr:col>
                    <xdr:colOff>25400</xdr:colOff>
                    <xdr:row>0</xdr:row>
                    <xdr:rowOff>76200</xdr:rowOff>
                  </from>
                  <to>
                    <xdr:col>9</xdr:col>
                    <xdr:colOff>723900</xdr:colOff>
                    <xdr:row>0</xdr:row>
                    <xdr:rowOff>381000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tabels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Microsoft Office User</cp:lastModifiedBy>
  <cp:lastPrinted>2020-03-13T06:15:47Z</cp:lastPrinted>
  <dcterms:created xsi:type="dcterms:W3CDTF">2019-08-20T08:51:45Z</dcterms:created>
  <dcterms:modified xsi:type="dcterms:W3CDTF">2023-02-12T14:34:03Z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